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EE\"/>
    </mc:Choice>
  </mc:AlternateContent>
  <bookViews>
    <workbookView xWindow="-105" yWindow="-105" windowWidth="23250" windowHeight="12450" tabRatio="759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7" i="51" l="1"/>
  <c r="X107" i="51"/>
  <c r="W107" i="5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Y106" i="51"/>
  <c r="X106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Y102" i="51"/>
  <c r="X102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Y101" i="51"/>
  <c r="X101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Y100" i="51"/>
  <c r="X100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Y99" i="51"/>
  <c r="X99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Y98" i="51"/>
  <c r="X98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Y97" i="51"/>
  <c r="X97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Y96" i="51"/>
  <c r="X96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Y92" i="51"/>
  <c r="X92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Y91" i="51"/>
  <c r="X91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Y90" i="51"/>
  <c r="X90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Y89" i="51"/>
  <c r="X89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Y88" i="51"/>
  <c r="X88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Y86" i="51"/>
  <c r="X86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Y85" i="51"/>
  <c r="X85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Y84" i="51"/>
  <c r="X84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Y82" i="51"/>
  <c r="X82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Y81" i="51"/>
  <c r="X81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Y79" i="51"/>
  <c r="X79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K79" i="51"/>
  <c r="J79" i="51"/>
  <c r="I79" i="51"/>
  <c r="H79" i="51"/>
  <c r="G79" i="51"/>
  <c r="F79" i="51"/>
  <c r="E79" i="51"/>
  <c r="D79" i="51"/>
  <c r="C79" i="51"/>
  <c r="B79" i="51"/>
  <c r="Y78" i="51"/>
  <c r="X78" i="51"/>
  <c r="W78" i="51"/>
  <c r="V78" i="51"/>
  <c r="U78" i="51"/>
  <c r="T78" i="51"/>
  <c r="S78" i="51"/>
  <c r="R78" i="51"/>
  <c r="Q78" i="51"/>
  <c r="P78" i="51"/>
  <c r="O78" i="51"/>
  <c r="N78" i="51"/>
  <c r="M78" i="51"/>
  <c r="M73" i="51" s="1"/>
  <c r="L78" i="51"/>
  <c r="K78" i="51"/>
  <c r="J78" i="51"/>
  <c r="I78" i="51"/>
  <c r="H78" i="51"/>
  <c r="G78" i="51"/>
  <c r="F78" i="51"/>
  <c r="E78" i="51"/>
  <c r="D78" i="51"/>
  <c r="C78" i="51"/>
  <c r="B78" i="51"/>
  <c r="Y77" i="51"/>
  <c r="X77" i="51"/>
  <c r="W77" i="51"/>
  <c r="V77" i="51"/>
  <c r="U77" i="51"/>
  <c r="T77" i="5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Y76" i="51"/>
  <c r="X76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Y75" i="51"/>
  <c r="X75" i="51"/>
  <c r="W75" i="51"/>
  <c r="V75" i="51"/>
  <c r="U75" i="51"/>
  <c r="T75" i="51"/>
  <c r="S75" i="51"/>
  <c r="R75" i="51"/>
  <c r="Q75" i="51"/>
  <c r="P75" i="51"/>
  <c r="O75" i="51"/>
  <c r="N75" i="51"/>
  <c r="M75" i="51"/>
  <c r="L75" i="51"/>
  <c r="K75" i="51"/>
  <c r="K73" i="51" s="1"/>
  <c r="J75" i="51"/>
  <c r="I75" i="51"/>
  <c r="H75" i="51"/>
  <c r="G75" i="51"/>
  <c r="F75" i="51"/>
  <c r="E75" i="51"/>
  <c r="D75" i="51"/>
  <c r="C75" i="51"/>
  <c r="B75" i="51"/>
  <c r="Y74" i="51"/>
  <c r="Y73" i="51" s="1"/>
  <c r="X74" i="51"/>
  <c r="X73" i="51" s="1"/>
  <c r="W74" i="51"/>
  <c r="W73" i="51" s="1"/>
  <c r="V74" i="51"/>
  <c r="V73" i="51" s="1"/>
  <c r="U74" i="51"/>
  <c r="T74" i="51"/>
  <c r="T73" i="51" s="1"/>
  <c r="S74" i="51"/>
  <c r="S73" i="51" s="1"/>
  <c r="R74" i="51"/>
  <c r="R73" i="51" s="1"/>
  <c r="Q74" i="51"/>
  <c r="Q73" i="51" s="1"/>
  <c r="P74" i="51"/>
  <c r="P73" i="51" s="1"/>
  <c r="O74" i="51"/>
  <c r="O73" i="51" s="1"/>
  <c r="N74" i="51"/>
  <c r="M74" i="51"/>
  <c r="L74" i="51"/>
  <c r="K74" i="51"/>
  <c r="J74" i="51"/>
  <c r="I74" i="51"/>
  <c r="I73" i="51" s="1"/>
  <c r="H74" i="51"/>
  <c r="H73" i="51" s="1"/>
  <c r="G74" i="51"/>
  <c r="G73" i="51" s="1"/>
  <c r="F74" i="51"/>
  <c r="F73" i="51" s="1"/>
  <c r="E74" i="51"/>
  <c r="E73" i="51" s="1"/>
  <c r="D74" i="51"/>
  <c r="D73" i="51" s="1"/>
  <c r="C74" i="51"/>
  <c r="B74" i="51"/>
  <c r="B73" i="51" s="1"/>
  <c r="U73" i="51"/>
  <c r="N73" i="51"/>
  <c r="L73" i="51"/>
  <c r="J73" i="51"/>
  <c r="C73" i="51"/>
  <c r="Y54" i="51"/>
  <c r="X54" i="51"/>
  <c r="W54" i="51"/>
  <c r="V54" i="51"/>
  <c r="U54" i="51"/>
  <c r="T54" i="51"/>
  <c r="S54" i="51"/>
  <c r="R54" i="51"/>
  <c r="R105" i="51" s="1"/>
  <c r="Q54" i="51"/>
  <c r="Q105" i="51" s="1"/>
  <c r="P54" i="51"/>
  <c r="O54" i="51"/>
  <c r="N54" i="51"/>
  <c r="M54" i="51"/>
  <c r="L54" i="51"/>
  <c r="K54" i="51"/>
  <c r="J54" i="51"/>
  <c r="I54" i="51"/>
  <c r="H54" i="51"/>
  <c r="G54" i="51"/>
  <c r="F54" i="51"/>
  <c r="E54" i="51"/>
  <c r="D54" i="51"/>
  <c r="C54" i="51"/>
  <c r="B54" i="51"/>
  <c r="Y35" i="51"/>
  <c r="X35" i="51"/>
  <c r="W35" i="51"/>
  <c r="V35" i="51"/>
  <c r="U35" i="51"/>
  <c r="T35" i="51"/>
  <c r="S35" i="51"/>
  <c r="R35" i="51"/>
  <c r="Q35" i="51"/>
  <c r="P35" i="51"/>
  <c r="O35" i="51"/>
  <c r="N35" i="51"/>
  <c r="N104" i="51" s="1"/>
  <c r="M35" i="51"/>
  <c r="M104" i="51" s="1"/>
  <c r="L35" i="51"/>
  <c r="K35" i="51"/>
  <c r="J35" i="51"/>
  <c r="I35" i="51"/>
  <c r="H35" i="51"/>
  <c r="G35" i="51"/>
  <c r="F35" i="51"/>
  <c r="E35" i="51"/>
  <c r="D35" i="51"/>
  <c r="C35" i="51"/>
  <c r="B35" i="51"/>
  <c r="Y27" i="51"/>
  <c r="X27" i="51"/>
  <c r="W27" i="51"/>
  <c r="V27" i="51"/>
  <c r="U27" i="51"/>
  <c r="T27" i="51"/>
  <c r="S27" i="51"/>
  <c r="R27" i="51"/>
  <c r="Q27" i="51"/>
  <c r="P27" i="51"/>
  <c r="O27" i="51"/>
  <c r="N27" i="51"/>
  <c r="M27" i="51"/>
  <c r="L27" i="51"/>
  <c r="K27" i="51"/>
  <c r="J27" i="51"/>
  <c r="J103" i="51" s="1"/>
  <c r="I27" i="51"/>
  <c r="I103" i="51" s="1"/>
  <c r="H27" i="51"/>
  <c r="G27" i="51"/>
  <c r="F27" i="51"/>
  <c r="E27" i="51"/>
  <c r="D27" i="51"/>
  <c r="C27" i="51"/>
  <c r="B27" i="51"/>
  <c r="Y107" i="50"/>
  <c r="X107" i="50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Y106" i="50"/>
  <c r="X106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Y102" i="50"/>
  <c r="X102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Y101" i="50"/>
  <c r="X101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Y100" i="50"/>
  <c r="X100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Y99" i="50"/>
  <c r="X99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Y98" i="50"/>
  <c r="X98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Y97" i="50"/>
  <c r="X97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Y96" i="50"/>
  <c r="X96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Y92" i="50"/>
  <c r="X92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Y91" i="50"/>
  <c r="X91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Y90" i="50"/>
  <c r="X90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Y89" i="50"/>
  <c r="X89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Y88" i="50"/>
  <c r="X88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Y86" i="50"/>
  <c r="X86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Y85" i="50"/>
  <c r="X85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Y84" i="50"/>
  <c r="X84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Y82" i="50"/>
  <c r="X82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Y81" i="50"/>
  <c r="X81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Y79" i="50"/>
  <c r="X79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H79" i="50"/>
  <c r="G79" i="50"/>
  <c r="F79" i="50"/>
  <c r="E79" i="50"/>
  <c r="D79" i="50"/>
  <c r="C79" i="50"/>
  <c r="B79" i="50"/>
  <c r="Y78" i="50"/>
  <c r="X78" i="50"/>
  <c r="W78" i="50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G78" i="50"/>
  <c r="F78" i="50"/>
  <c r="E78" i="50"/>
  <c r="D78" i="50"/>
  <c r="C78" i="50"/>
  <c r="B78" i="50"/>
  <c r="Y77" i="50"/>
  <c r="X77" i="50"/>
  <c r="W77" i="50"/>
  <c r="V77" i="50"/>
  <c r="U77" i="50"/>
  <c r="T77" i="50"/>
  <c r="S77" i="50"/>
  <c r="R77" i="50"/>
  <c r="Q77" i="50"/>
  <c r="P77" i="50"/>
  <c r="O77" i="50"/>
  <c r="N77" i="50"/>
  <c r="M77" i="50"/>
  <c r="L77" i="50"/>
  <c r="K77" i="50"/>
  <c r="J77" i="50"/>
  <c r="I77" i="50"/>
  <c r="H77" i="50"/>
  <c r="G77" i="50"/>
  <c r="F77" i="50"/>
  <c r="E77" i="50"/>
  <c r="D77" i="50"/>
  <c r="C77" i="50"/>
  <c r="B77" i="50"/>
  <c r="Y76" i="50"/>
  <c r="X76" i="50"/>
  <c r="W76" i="50"/>
  <c r="V76" i="50"/>
  <c r="U76" i="50"/>
  <c r="T76" i="50"/>
  <c r="S76" i="50"/>
  <c r="R76" i="50"/>
  <c r="Q76" i="50"/>
  <c r="P76" i="50"/>
  <c r="O76" i="50"/>
  <c r="N76" i="50"/>
  <c r="M76" i="50"/>
  <c r="L76" i="50"/>
  <c r="K76" i="50"/>
  <c r="J76" i="50"/>
  <c r="I76" i="50"/>
  <c r="H76" i="50"/>
  <c r="G76" i="50"/>
  <c r="F76" i="50"/>
  <c r="E76" i="50"/>
  <c r="D76" i="50"/>
  <c r="C76" i="50"/>
  <c r="B76" i="50"/>
  <c r="Y75" i="50"/>
  <c r="X75" i="50"/>
  <c r="W75" i="50"/>
  <c r="V75" i="50"/>
  <c r="U75" i="50"/>
  <c r="T75" i="50"/>
  <c r="T73" i="50" s="1"/>
  <c r="S75" i="50"/>
  <c r="S73" i="50" s="1"/>
  <c r="R75" i="50"/>
  <c r="R73" i="50" s="1"/>
  <c r="Q75" i="50"/>
  <c r="Q73" i="50" s="1"/>
  <c r="P75" i="50"/>
  <c r="O75" i="50"/>
  <c r="N75" i="50"/>
  <c r="M75" i="50"/>
  <c r="L75" i="50"/>
  <c r="K75" i="50"/>
  <c r="J75" i="50"/>
  <c r="J73" i="50" s="1"/>
  <c r="I75" i="50"/>
  <c r="H75" i="50"/>
  <c r="G75" i="50"/>
  <c r="F75" i="50"/>
  <c r="E75" i="50"/>
  <c r="D75" i="50"/>
  <c r="C75" i="50"/>
  <c r="B75" i="50"/>
  <c r="Y74" i="50"/>
  <c r="Y73" i="50" s="1"/>
  <c r="X74" i="50"/>
  <c r="X73" i="50" s="1"/>
  <c r="W74" i="50"/>
  <c r="W73" i="50" s="1"/>
  <c r="V74" i="50"/>
  <c r="V73" i="50" s="1"/>
  <c r="U74" i="50"/>
  <c r="U73" i="50" s="1"/>
  <c r="T74" i="50"/>
  <c r="S74" i="50"/>
  <c r="R74" i="50"/>
  <c r="Q74" i="50"/>
  <c r="P74" i="50"/>
  <c r="P73" i="50" s="1"/>
  <c r="O74" i="50"/>
  <c r="O73" i="50" s="1"/>
  <c r="N74" i="50"/>
  <c r="N73" i="50" s="1"/>
  <c r="M74" i="50"/>
  <c r="M73" i="50" s="1"/>
  <c r="L74" i="50"/>
  <c r="L73" i="50" s="1"/>
  <c r="K74" i="50"/>
  <c r="K73" i="50" s="1"/>
  <c r="J74" i="50"/>
  <c r="I74" i="50"/>
  <c r="I73" i="50" s="1"/>
  <c r="H74" i="50"/>
  <c r="H73" i="50" s="1"/>
  <c r="G74" i="50"/>
  <c r="G73" i="50" s="1"/>
  <c r="F74" i="50"/>
  <c r="F73" i="50" s="1"/>
  <c r="E74" i="50"/>
  <c r="E73" i="50" s="1"/>
  <c r="D74" i="50"/>
  <c r="D73" i="50" s="1"/>
  <c r="C74" i="50"/>
  <c r="B74" i="50"/>
  <c r="C73" i="50"/>
  <c r="B73" i="50"/>
  <c r="Y54" i="50"/>
  <c r="X54" i="50"/>
  <c r="W54" i="50"/>
  <c r="V54" i="50"/>
  <c r="U54" i="50"/>
  <c r="T54" i="50"/>
  <c r="S54" i="50"/>
  <c r="R54" i="50"/>
  <c r="Q54" i="50"/>
  <c r="P54" i="50"/>
  <c r="O54" i="50"/>
  <c r="N54" i="50"/>
  <c r="M54" i="50"/>
  <c r="L54" i="50"/>
  <c r="K54" i="50"/>
  <c r="J54" i="50"/>
  <c r="I54" i="50"/>
  <c r="H54" i="50"/>
  <c r="G54" i="50"/>
  <c r="F54" i="50"/>
  <c r="E54" i="50"/>
  <c r="D54" i="50"/>
  <c r="C54" i="50"/>
  <c r="B54" i="50"/>
  <c r="Y35" i="50"/>
  <c r="X35" i="50"/>
  <c r="W35" i="50"/>
  <c r="V35" i="50"/>
  <c r="U35" i="50"/>
  <c r="T35" i="50"/>
  <c r="S35" i="50"/>
  <c r="R35" i="50"/>
  <c r="Q35" i="50"/>
  <c r="P35" i="50"/>
  <c r="O35" i="50"/>
  <c r="N35" i="50"/>
  <c r="M35" i="50"/>
  <c r="L35" i="50"/>
  <c r="K35" i="50"/>
  <c r="J35" i="50"/>
  <c r="I35" i="50"/>
  <c r="H35" i="50"/>
  <c r="G35" i="50"/>
  <c r="F35" i="50"/>
  <c r="E35" i="50"/>
  <c r="D35" i="50"/>
  <c r="C35" i="50"/>
  <c r="B35" i="50"/>
  <c r="Y27" i="50"/>
  <c r="X27" i="50"/>
  <c r="W27" i="50"/>
  <c r="V27" i="50"/>
  <c r="U27" i="50"/>
  <c r="T27" i="50"/>
  <c r="S27" i="50"/>
  <c r="R27" i="50"/>
  <c r="Q27" i="50"/>
  <c r="P27" i="50"/>
  <c r="O27" i="50"/>
  <c r="N27" i="50"/>
  <c r="M27" i="50"/>
  <c r="L27" i="50"/>
  <c r="K27" i="50"/>
  <c r="J27" i="50"/>
  <c r="I27" i="50"/>
  <c r="H27" i="50"/>
  <c r="G27" i="50"/>
  <c r="F27" i="50"/>
  <c r="E27" i="50"/>
  <c r="D27" i="50"/>
  <c r="C27" i="50"/>
  <c r="B27" i="50"/>
  <c r="Y107" i="49"/>
  <c r="X107" i="49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Y106" i="49"/>
  <c r="X106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Y102" i="49"/>
  <c r="X102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Y101" i="49"/>
  <c r="X101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Y100" i="49"/>
  <c r="X100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Y99" i="49"/>
  <c r="X99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Y98" i="49"/>
  <c r="X98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Y97" i="49"/>
  <c r="X97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Y92" i="49"/>
  <c r="X92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Y91" i="49"/>
  <c r="X91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Y90" i="49"/>
  <c r="X90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Y89" i="49"/>
  <c r="X89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Y88" i="49"/>
  <c r="X88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Y86" i="49"/>
  <c r="X86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Y85" i="49"/>
  <c r="X85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Y84" i="49"/>
  <c r="X84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Y82" i="49"/>
  <c r="X82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Y81" i="49"/>
  <c r="X81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Y79" i="49"/>
  <c r="X79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E79" i="49"/>
  <c r="D79" i="49"/>
  <c r="C79" i="49"/>
  <c r="B79" i="49"/>
  <c r="Y78" i="49"/>
  <c r="X78" i="49"/>
  <c r="W78" i="49"/>
  <c r="V78" i="49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C78" i="49"/>
  <c r="B78" i="49"/>
  <c r="Y77" i="49"/>
  <c r="X77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K77" i="49"/>
  <c r="J77" i="49"/>
  <c r="I77" i="49"/>
  <c r="H77" i="49"/>
  <c r="G77" i="49"/>
  <c r="F77" i="49"/>
  <c r="E77" i="49"/>
  <c r="D77" i="49"/>
  <c r="C77" i="49"/>
  <c r="B77" i="49"/>
  <c r="Y76" i="49"/>
  <c r="X76" i="49"/>
  <c r="W76" i="49"/>
  <c r="V76" i="49"/>
  <c r="U76" i="49"/>
  <c r="T76" i="49"/>
  <c r="T73" i="49" s="1"/>
  <c r="S76" i="49"/>
  <c r="S73" i="49" s="1"/>
  <c r="R76" i="49"/>
  <c r="Q76" i="49"/>
  <c r="P76" i="49"/>
  <c r="O76" i="49"/>
  <c r="N76" i="49"/>
  <c r="M76" i="49"/>
  <c r="L76" i="49"/>
  <c r="K76" i="49"/>
  <c r="J76" i="49"/>
  <c r="I76" i="49"/>
  <c r="H76" i="49"/>
  <c r="G76" i="49"/>
  <c r="F76" i="49"/>
  <c r="E76" i="49"/>
  <c r="D76" i="49"/>
  <c r="C76" i="49"/>
  <c r="B76" i="49"/>
  <c r="Y75" i="49"/>
  <c r="Y73" i="49" s="1"/>
  <c r="X75" i="49"/>
  <c r="W75" i="49"/>
  <c r="V75" i="49"/>
  <c r="U75" i="49"/>
  <c r="T75" i="49"/>
  <c r="S75" i="49"/>
  <c r="R75" i="49"/>
  <c r="Q75" i="49"/>
  <c r="P75" i="49"/>
  <c r="P73" i="49" s="1"/>
  <c r="O75" i="49"/>
  <c r="O73" i="49" s="1"/>
  <c r="N75" i="49"/>
  <c r="M75" i="49"/>
  <c r="L75" i="49"/>
  <c r="K75" i="49"/>
  <c r="J75" i="49"/>
  <c r="I75" i="49"/>
  <c r="H75" i="49"/>
  <c r="G75" i="49"/>
  <c r="F75" i="49"/>
  <c r="E75" i="49"/>
  <c r="E73" i="49" s="1"/>
  <c r="D75" i="49"/>
  <c r="D73" i="49" s="1"/>
  <c r="C75" i="49"/>
  <c r="C73" i="49" s="1"/>
  <c r="B75" i="49"/>
  <c r="B73" i="49" s="1"/>
  <c r="Y74" i="49"/>
  <c r="X74" i="49"/>
  <c r="X73" i="49" s="1"/>
  <c r="W74" i="49"/>
  <c r="W73" i="49" s="1"/>
  <c r="V74" i="49"/>
  <c r="V73" i="49" s="1"/>
  <c r="U74" i="49"/>
  <c r="U73" i="49" s="1"/>
  <c r="T74" i="49"/>
  <c r="S74" i="49"/>
  <c r="R74" i="49"/>
  <c r="Q74" i="49"/>
  <c r="P74" i="49"/>
  <c r="O74" i="49"/>
  <c r="N74" i="49"/>
  <c r="M74" i="49"/>
  <c r="L74" i="49"/>
  <c r="L73" i="49" s="1"/>
  <c r="K74" i="49"/>
  <c r="K73" i="49" s="1"/>
  <c r="J74" i="49"/>
  <c r="J73" i="49" s="1"/>
  <c r="I74" i="49"/>
  <c r="H74" i="49"/>
  <c r="G74" i="49"/>
  <c r="F74" i="49"/>
  <c r="E74" i="49"/>
  <c r="D74" i="49"/>
  <c r="C74" i="49"/>
  <c r="B74" i="49"/>
  <c r="R73" i="49"/>
  <c r="Q73" i="49"/>
  <c r="N73" i="49"/>
  <c r="M73" i="49"/>
  <c r="I73" i="49"/>
  <c r="H73" i="49"/>
  <c r="G73" i="49"/>
  <c r="F73" i="49"/>
  <c r="Y54" i="49"/>
  <c r="Y105" i="49" s="1"/>
  <c r="X54" i="49"/>
  <c r="X105" i="49" s="1"/>
  <c r="W54" i="49"/>
  <c r="W105" i="49" s="1"/>
  <c r="V54" i="49"/>
  <c r="V105" i="49" s="1"/>
  <c r="U54" i="49"/>
  <c r="U105" i="49" s="1"/>
  <c r="T54" i="49"/>
  <c r="T105" i="49" s="1"/>
  <c r="S54" i="49"/>
  <c r="S105" i="49" s="1"/>
  <c r="R54" i="49"/>
  <c r="R105" i="49" s="1"/>
  <c r="Q54" i="49"/>
  <c r="Q105" i="49" s="1"/>
  <c r="P54" i="49"/>
  <c r="P105" i="49" s="1"/>
  <c r="O54" i="49"/>
  <c r="O105" i="49" s="1"/>
  <c r="N54" i="49"/>
  <c r="N105" i="49" s="1"/>
  <c r="M54" i="49"/>
  <c r="M105" i="49" s="1"/>
  <c r="L54" i="49"/>
  <c r="L105" i="49" s="1"/>
  <c r="K54" i="49"/>
  <c r="K105" i="49" s="1"/>
  <c r="J54" i="49"/>
  <c r="J105" i="49" s="1"/>
  <c r="I54" i="49"/>
  <c r="I105" i="49" s="1"/>
  <c r="H54" i="49"/>
  <c r="H105" i="49" s="1"/>
  <c r="G54" i="49"/>
  <c r="G105" i="49" s="1"/>
  <c r="F54" i="49"/>
  <c r="F105" i="49" s="1"/>
  <c r="E54" i="49"/>
  <c r="E105" i="49" s="1"/>
  <c r="D54" i="49"/>
  <c r="D105" i="49" s="1"/>
  <c r="C54" i="49"/>
  <c r="C105" i="49" s="1"/>
  <c r="B54" i="49"/>
  <c r="B105" i="49" s="1"/>
  <c r="Y35" i="49"/>
  <c r="Y104" i="49" s="1"/>
  <c r="X35" i="49"/>
  <c r="X104" i="49" s="1"/>
  <c r="W35" i="49"/>
  <c r="W104" i="49" s="1"/>
  <c r="V35" i="49"/>
  <c r="V104" i="49" s="1"/>
  <c r="U35" i="49"/>
  <c r="U104" i="49" s="1"/>
  <c r="T35" i="49"/>
  <c r="T104" i="49" s="1"/>
  <c r="S35" i="49"/>
  <c r="S104" i="49" s="1"/>
  <c r="R35" i="49"/>
  <c r="R104" i="49" s="1"/>
  <c r="Q35" i="49"/>
  <c r="Q104" i="49" s="1"/>
  <c r="P35" i="49"/>
  <c r="P104" i="49" s="1"/>
  <c r="O35" i="49"/>
  <c r="O104" i="49" s="1"/>
  <c r="N35" i="49"/>
  <c r="N104" i="49" s="1"/>
  <c r="M35" i="49"/>
  <c r="M104" i="49" s="1"/>
  <c r="L35" i="49"/>
  <c r="L104" i="49" s="1"/>
  <c r="K35" i="49"/>
  <c r="K104" i="49" s="1"/>
  <c r="J35" i="49"/>
  <c r="J104" i="49" s="1"/>
  <c r="I35" i="49"/>
  <c r="I104" i="49" s="1"/>
  <c r="H35" i="49"/>
  <c r="H104" i="49" s="1"/>
  <c r="G35" i="49"/>
  <c r="G104" i="49" s="1"/>
  <c r="F35" i="49"/>
  <c r="F104" i="49" s="1"/>
  <c r="E35" i="49"/>
  <c r="E104" i="49" s="1"/>
  <c r="D35" i="49"/>
  <c r="D104" i="49" s="1"/>
  <c r="C35" i="49"/>
  <c r="C104" i="49" s="1"/>
  <c r="B35" i="49"/>
  <c r="B104" i="49" s="1"/>
  <c r="Y27" i="49"/>
  <c r="Y103" i="49" s="1"/>
  <c r="X27" i="49"/>
  <c r="X103" i="49" s="1"/>
  <c r="X96" i="49" s="1"/>
  <c r="W27" i="49"/>
  <c r="W103" i="49" s="1"/>
  <c r="W96" i="49" s="1"/>
  <c r="V27" i="49"/>
  <c r="V103" i="49" s="1"/>
  <c r="V96" i="49" s="1"/>
  <c r="U27" i="49"/>
  <c r="U103" i="49" s="1"/>
  <c r="T27" i="49"/>
  <c r="T103" i="49" s="1"/>
  <c r="S27" i="49"/>
  <c r="S103" i="49" s="1"/>
  <c r="R27" i="49"/>
  <c r="R103" i="49" s="1"/>
  <c r="Q27" i="49"/>
  <c r="Q103" i="49" s="1"/>
  <c r="P27" i="49"/>
  <c r="P103" i="49" s="1"/>
  <c r="O27" i="49"/>
  <c r="O103" i="49" s="1"/>
  <c r="N27" i="49"/>
  <c r="N103" i="49" s="1"/>
  <c r="M27" i="49"/>
  <c r="M103" i="49" s="1"/>
  <c r="L27" i="49"/>
  <c r="L103" i="49" s="1"/>
  <c r="K27" i="49"/>
  <c r="K103" i="49" s="1"/>
  <c r="J27" i="49"/>
  <c r="J103" i="49" s="1"/>
  <c r="I27" i="49"/>
  <c r="I103" i="49" s="1"/>
  <c r="H27" i="49"/>
  <c r="H103" i="49" s="1"/>
  <c r="G27" i="49"/>
  <c r="G103" i="49" s="1"/>
  <c r="F27" i="49"/>
  <c r="F103" i="49" s="1"/>
  <c r="E27" i="49"/>
  <c r="E103" i="49" s="1"/>
  <c r="D27" i="49"/>
  <c r="D103" i="49" s="1"/>
  <c r="C27" i="49"/>
  <c r="C103" i="49" s="1"/>
  <c r="B27" i="49"/>
  <c r="B103" i="49" s="1"/>
  <c r="Y37" i="48"/>
  <c r="X37" i="48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Y36" i="48"/>
  <c r="X36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Y35" i="48"/>
  <c r="X35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Y33" i="48"/>
  <c r="Y38" i="48" s="1"/>
  <c r="X33" i="48"/>
  <c r="X38" i="48" s="1"/>
  <c r="W33" i="48"/>
  <c r="W38" i="48" s="1"/>
  <c r="V33" i="48"/>
  <c r="V38" i="48" s="1"/>
  <c r="U33" i="48"/>
  <c r="U38" i="48" s="1"/>
  <c r="T33" i="48"/>
  <c r="T38" i="48" s="1"/>
  <c r="S33" i="48"/>
  <c r="S38" i="48" s="1"/>
  <c r="R33" i="48"/>
  <c r="R38" i="48" s="1"/>
  <c r="Q33" i="48"/>
  <c r="Q38" i="48" s="1"/>
  <c r="Q180" i="4" s="1"/>
  <c r="P33" i="48"/>
  <c r="P38" i="48" s="1"/>
  <c r="O33" i="48"/>
  <c r="O38" i="48" s="1"/>
  <c r="N33" i="48"/>
  <c r="N38" i="48" s="1"/>
  <c r="M33" i="48"/>
  <c r="M38" i="48" s="1"/>
  <c r="L33" i="48"/>
  <c r="L38" i="48" s="1"/>
  <c r="K33" i="48"/>
  <c r="K38" i="48" s="1"/>
  <c r="J33" i="48"/>
  <c r="J38" i="48" s="1"/>
  <c r="I33" i="48"/>
  <c r="I38" i="48" s="1"/>
  <c r="H33" i="48"/>
  <c r="H38" i="48" s="1"/>
  <c r="G33" i="48"/>
  <c r="G38" i="48" s="1"/>
  <c r="F33" i="48"/>
  <c r="F38" i="48" s="1"/>
  <c r="E33" i="48"/>
  <c r="E38" i="48" s="1"/>
  <c r="D33" i="48"/>
  <c r="D38" i="48" s="1"/>
  <c r="C33" i="48"/>
  <c r="C38" i="48" s="1"/>
  <c r="B33" i="48"/>
  <c r="B38" i="48" s="1"/>
  <c r="Y23" i="48"/>
  <c r="X23" i="48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Y20" i="48"/>
  <c r="X20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Y14" i="48"/>
  <c r="X14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Y9" i="48"/>
  <c r="X9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Y8" i="48"/>
  <c r="X8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Y78" i="47"/>
  <c r="X78" i="47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Y76" i="47"/>
  <c r="X76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Y75" i="47"/>
  <c r="X75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Y74" i="47"/>
  <c r="X74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Y73" i="47"/>
  <c r="X73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Y72" i="47"/>
  <c r="X72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Y71" i="47"/>
  <c r="X71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Y70" i="47"/>
  <c r="X70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Y69" i="47"/>
  <c r="X69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Y65" i="47"/>
  <c r="X65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Y64" i="47"/>
  <c r="X64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Y63" i="47"/>
  <c r="X63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Y62" i="47"/>
  <c r="X62" i="47"/>
  <c r="W62" i="47"/>
  <c r="V62" i="47"/>
  <c r="U62" i="47"/>
  <c r="T62" i="47"/>
  <c r="S62" i="47"/>
  <c r="R62" i="47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Y61" i="47"/>
  <c r="X61" i="47"/>
  <c r="W61" i="47"/>
  <c r="V61" i="47"/>
  <c r="U61" i="47"/>
  <c r="T61" i="47"/>
  <c r="S61" i="47"/>
  <c r="R61" i="47"/>
  <c r="Q61" i="47"/>
  <c r="P61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Y59" i="47"/>
  <c r="X59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Y58" i="47"/>
  <c r="X58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L52" i="47" s="1"/>
  <c r="K58" i="47"/>
  <c r="J58" i="47"/>
  <c r="I58" i="47"/>
  <c r="H58" i="47"/>
  <c r="G58" i="47"/>
  <c r="F58" i="47"/>
  <c r="E58" i="47"/>
  <c r="D58" i="47"/>
  <c r="C58" i="47"/>
  <c r="B58" i="47"/>
  <c r="Y57" i="47"/>
  <c r="X57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J57" i="47"/>
  <c r="I57" i="47"/>
  <c r="I52" i="47" s="1"/>
  <c r="H57" i="47"/>
  <c r="G57" i="47"/>
  <c r="F57" i="47"/>
  <c r="E57" i="47"/>
  <c r="D57" i="47"/>
  <c r="C57" i="47"/>
  <c r="B57" i="47"/>
  <c r="Y56" i="47"/>
  <c r="X56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K56" i="47"/>
  <c r="J56" i="47"/>
  <c r="I56" i="47"/>
  <c r="H56" i="47"/>
  <c r="H52" i="47" s="1"/>
  <c r="G56" i="47"/>
  <c r="F56" i="47"/>
  <c r="E56" i="47"/>
  <c r="D56" i="47"/>
  <c r="C56" i="47"/>
  <c r="B56" i="47"/>
  <c r="Y55" i="47"/>
  <c r="X55" i="47"/>
  <c r="W55" i="47"/>
  <c r="W52" i="47" s="1"/>
  <c r="V55" i="47"/>
  <c r="U55" i="47"/>
  <c r="T55" i="47"/>
  <c r="S55" i="47"/>
  <c r="R55" i="47"/>
  <c r="Q55" i="47"/>
  <c r="P55" i="47"/>
  <c r="O55" i="47"/>
  <c r="N55" i="47"/>
  <c r="M55" i="47"/>
  <c r="L55" i="47"/>
  <c r="K55" i="47"/>
  <c r="J55" i="47"/>
  <c r="I55" i="47"/>
  <c r="H55" i="47"/>
  <c r="G55" i="47"/>
  <c r="G52" i="47" s="1"/>
  <c r="F55" i="47"/>
  <c r="E55" i="47"/>
  <c r="D55" i="47"/>
  <c r="D52" i="47" s="1"/>
  <c r="C55" i="47"/>
  <c r="B55" i="47"/>
  <c r="Y54" i="47"/>
  <c r="X54" i="47"/>
  <c r="W54" i="47"/>
  <c r="V54" i="47"/>
  <c r="U54" i="47"/>
  <c r="T54" i="47"/>
  <c r="S54" i="47"/>
  <c r="R54" i="47"/>
  <c r="Q54" i="47"/>
  <c r="P54" i="47"/>
  <c r="O54" i="47"/>
  <c r="N54" i="47"/>
  <c r="M54" i="47"/>
  <c r="L54" i="47"/>
  <c r="K54" i="47"/>
  <c r="J54" i="47"/>
  <c r="I54" i="47"/>
  <c r="H54" i="47"/>
  <c r="G54" i="47"/>
  <c r="F54" i="47"/>
  <c r="E54" i="47"/>
  <c r="D54" i="47"/>
  <c r="C54" i="47"/>
  <c r="C52" i="47" s="1"/>
  <c r="B54" i="47"/>
  <c r="B52" i="47" s="1"/>
  <c r="Y53" i="47"/>
  <c r="Y52" i="47" s="1"/>
  <c r="X53" i="47"/>
  <c r="X52" i="47" s="1"/>
  <c r="W53" i="47"/>
  <c r="V53" i="47"/>
  <c r="V52" i="47" s="1"/>
  <c r="U53" i="47"/>
  <c r="U52" i="47" s="1"/>
  <c r="T53" i="47"/>
  <c r="T52" i="47" s="1"/>
  <c r="S53" i="47"/>
  <c r="S52" i="47" s="1"/>
  <c r="R53" i="47"/>
  <c r="R52" i="47" s="1"/>
  <c r="Q53" i="47"/>
  <c r="P53" i="47"/>
  <c r="O53" i="47"/>
  <c r="O52" i="47" s="1"/>
  <c r="N53" i="47"/>
  <c r="N52" i="47" s="1"/>
  <c r="M53" i="47"/>
  <c r="M52" i="47" s="1"/>
  <c r="L53" i="47"/>
  <c r="K53" i="47"/>
  <c r="J53" i="47"/>
  <c r="I53" i="47"/>
  <c r="H53" i="47"/>
  <c r="G53" i="47"/>
  <c r="F53" i="47"/>
  <c r="F52" i="47" s="1"/>
  <c r="E53" i="47"/>
  <c r="E52" i="47" s="1"/>
  <c r="D53" i="47"/>
  <c r="C53" i="47"/>
  <c r="B53" i="47"/>
  <c r="Q52" i="47"/>
  <c r="P52" i="47"/>
  <c r="K52" i="47"/>
  <c r="J52" i="47"/>
  <c r="Y28" i="47"/>
  <c r="X28" i="47"/>
  <c r="W28" i="47"/>
  <c r="V28" i="47"/>
  <c r="U28" i="47"/>
  <c r="T28" i="47"/>
  <c r="S28" i="47"/>
  <c r="R28" i="47"/>
  <c r="Q28" i="47"/>
  <c r="P28" i="47"/>
  <c r="O28" i="47"/>
  <c r="N28" i="47"/>
  <c r="M28" i="47"/>
  <c r="L28" i="47"/>
  <c r="L77" i="47" s="1"/>
  <c r="K28" i="47"/>
  <c r="J28" i="47"/>
  <c r="I28" i="47"/>
  <c r="H28" i="47"/>
  <c r="H77" i="47" s="1"/>
  <c r="G28" i="47"/>
  <c r="F28" i="47"/>
  <c r="E28" i="47"/>
  <c r="D28" i="47"/>
  <c r="C28" i="47"/>
  <c r="B28" i="47"/>
  <c r="Y78" i="46"/>
  <c r="X78" i="46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Y76" i="46"/>
  <c r="X76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Y75" i="46"/>
  <c r="X75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Y74" i="46"/>
  <c r="X74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Y73" i="46"/>
  <c r="X73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Y72" i="46"/>
  <c r="X72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Y71" i="46"/>
  <c r="X71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Y70" i="46"/>
  <c r="X70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Y69" i="46"/>
  <c r="X69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Y65" i="46"/>
  <c r="X65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Y64" i="46"/>
  <c r="X64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Y63" i="46"/>
  <c r="X63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Y62" i="46"/>
  <c r="X62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Y61" i="46"/>
  <c r="X61" i="46"/>
  <c r="W61" i="46"/>
  <c r="V61" i="46"/>
  <c r="U61" i="46"/>
  <c r="T61" i="46"/>
  <c r="S61" i="46"/>
  <c r="R61" i="46"/>
  <c r="Q61" i="46"/>
  <c r="P61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C61" i="46"/>
  <c r="B61" i="46"/>
  <c r="Y59" i="46"/>
  <c r="X59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Y58" i="46"/>
  <c r="X58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D52" i="46" s="1"/>
  <c r="C58" i="46"/>
  <c r="B58" i="46"/>
  <c r="Y57" i="46"/>
  <c r="X57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Y56" i="46"/>
  <c r="X56" i="46"/>
  <c r="W56" i="46"/>
  <c r="V56" i="46"/>
  <c r="U56" i="46"/>
  <c r="T56" i="46"/>
  <c r="S56" i="46"/>
  <c r="R56" i="46"/>
  <c r="Q56" i="46"/>
  <c r="P56" i="46"/>
  <c r="O56" i="46"/>
  <c r="N56" i="46"/>
  <c r="M56" i="46"/>
  <c r="L56" i="46"/>
  <c r="K56" i="46"/>
  <c r="J56" i="46"/>
  <c r="I56" i="46"/>
  <c r="H56" i="46"/>
  <c r="G56" i="46"/>
  <c r="F56" i="46"/>
  <c r="E56" i="46"/>
  <c r="D56" i="46"/>
  <c r="C56" i="46"/>
  <c r="B56" i="46"/>
  <c r="Y55" i="46"/>
  <c r="Y52" i="46" s="1"/>
  <c r="X55" i="46"/>
  <c r="X52" i="46" s="1"/>
  <c r="W55" i="46"/>
  <c r="V55" i="46"/>
  <c r="U55" i="46"/>
  <c r="T55" i="46"/>
  <c r="S55" i="46"/>
  <c r="R55" i="46"/>
  <c r="Q55" i="46"/>
  <c r="P55" i="46"/>
  <c r="O55" i="46"/>
  <c r="N55" i="46"/>
  <c r="M55" i="46"/>
  <c r="L55" i="46"/>
  <c r="K55" i="46"/>
  <c r="J55" i="46"/>
  <c r="I55" i="46"/>
  <c r="H55" i="46"/>
  <c r="G55" i="46"/>
  <c r="F55" i="46"/>
  <c r="E55" i="46"/>
  <c r="D55" i="46"/>
  <c r="C55" i="46"/>
  <c r="B55" i="46"/>
  <c r="Y54" i="46"/>
  <c r="X54" i="46"/>
  <c r="W54" i="46"/>
  <c r="W52" i="46" s="1"/>
  <c r="V54" i="46"/>
  <c r="V52" i="46" s="1"/>
  <c r="U54" i="46"/>
  <c r="U52" i="46" s="1"/>
  <c r="T54" i="46"/>
  <c r="T52" i="46" s="1"/>
  <c r="S54" i="46"/>
  <c r="R54" i="46"/>
  <c r="Q54" i="46"/>
  <c r="P54" i="46"/>
  <c r="O54" i="46"/>
  <c r="N54" i="46"/>
  <c r="M54" i="46"/>
  <c r="L54" i="46"/>
  <c r="K54" i="46"/>
  <c r="K52" i="46" s="1"/>
  <c r="J54" i="46"/>
  <c r="I54" i="46"/>
  <c r="H54" i="46"/>
  <c r="G54" i="46"/>
  <c r="F54" i="46"/>
  <c r="E54" i="46"/>
  <c r="D54" i="46"/>
  <c r="C54" i="46"/>
  <c r="B54" i="46"/>
  <c r="Y53" i="46"/>
  <c r="X53" i="46"/>
  <c r="W53" i="46"/>
  <c r="V53" i="46"/>
  <c r="U53" i="46"/>
  <c r="T53" i="46"/>
  <c r="S53" i="46"/>
  <c r="S52" i="46" s="1"/>
  <c r="R53" i="46"/>
  <c r="R52" i="46" s="1"/>
  <c r="Q53" i="46"/>
  <c r="Q52" i="46" s="1"/>
  <c r="P53" i="46"/>
  <c r="P52" i="46" s="1"/>
  <c r="O53" i="46"/>
  <c r="O52" i="46" s="1"/>
  <c r="N53" i="46"/>
  <c r="M53" i="46"/>
  <c r="M52" i="46" s="1"/>
  <c r="L53" i="46"/>
  <c r="L52" i="46" s="1"/>
  <c r="K53" i="46"/>
  <c r="J53" i="46"/>
  <c r="J52" i="46" s="1"/>
  <c r="I53" i="46"/>
  <c r="H53" i="46"/>
  <c r="G53" i="46"/>
  <c r="G52" i="46" s="1"/>
  <c r="F53" i="46"/>
  <c r="F52" i="46" s="1"/>
  <c r="E53" i="46"/>
  <c r="D53" i="46"/>
  <c r="C53" i="46"/>
  <c r="B53" i="46"/>
  <c r="N52" i="46"/>
  <c r="I52" i="46"/>
  <c r="H52" i="46"/>
  <c r="E52" i="46"/>
  <c r="C52" i="46"/>
  <c r="B52" i="46"/>
  <c r="Y28" i="46"/>
  <c r="X28" i="46"/>
  <c r="W28" i="46"/>
  <c r="V28" i="46"/>
  <c r="U28" i="46"/>
  <c r="T28" i="46"/>
  <c r="S28" i="46"/>
  <c r="R28" i="46"/>
  <c r="Q28" i="46"/>
  <c r="P28" i="46"/>
  <c r="O28" i="46"/>
  <c r="N28" i="46"/>
  <c r="M28" i="46"/>
  <c r="L28" i="46"/>
  <c r="K28" i="46"/>
  <c r="K77" i="46" s="1"/>
  <c r="J28" i="46"/>
  <c r="I28" i="46"/>
  <c r="H28" i="46"/>
  <c r="H77" i="46" s="1"/>
  <c r="G28" i="46"/>
  <c r="F28" i="46"/>
  <c r="E28" i="46"/>
  <c r="D28" i="46"/>
  <c r="D77" i="46" s="1"/>
  <c r="C28" i="46"/>
  <c r="B28" i="46"/>
  <c r="Y78" i="45"/>
  <c r="X78" i="45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Y76" i="45"/>
  <c r="X76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Y75" i="45"/>
  <c r="X75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Y74" i="45"/>
  <c r="X74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Y73" i="45"/>
  <c r="X73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Y72" i="45"/>
  <c r="X72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Y71" i="45"/>
  <c r="X71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Y70" i="45"/>
  <c r="X70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J70" i="45"/>
  <c r="I70" i="45"/>
  <c r="H70" i="45"/>
  <c r="G70" i="45"/>
  <c r="F70" i="45"/>
  <c r="E70" i="45"/>
  <c r="D70" i="45"/>
  <c r="C70" i="45"/>
  <c r="B70" i="45"/>
  <c r="Y65" i="45"/>
  <c r="X65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Y64" i="45"/>
  <c r="X64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Y63" i="45"/>
  <c r="X63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Y62" i="45"/>
  <c r="X62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C62" i="45"/>
  <c r="B62" i="45"/>
  <c r="Y61" i="45"/>
  <c r="X61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C61" i="45"/>
  <c r="B61" i="45"/>
  <c r="Y59" i="45"/>
  <c r="X59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C59" i="45"/>
  <c r="B59" i="45"/>
  <c r="Y58" i="45"/>
  <c r="X58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C58" i="45"/>
  <c r="B58" i="45"/>
  <c r="Y57" i="45"/>
  <c r="X57" i="45"/>
  <c r="W57" i="45"/>
  <c r="V57" i="45"/>
  <c r="U57" i="45"/>
  <c r="T57" i="45"/>
  <c r="S57" i="45"/>
  <c r="R57" i="45"/>
  <c r="Q57" i="45"/>
  <c r="P57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C57" i="45"/>
  <c r="B57" i="45"/>
  <c r="Y56" i="45"/>
  <c r="X56" i="45"/>
  <c r="X52" i="45" s="1"/>
  <c r="W56" i="45"/>
  <c r="V56" i="45"/>
  <c r="U56" i="45"/>
  <c r="T56" i="45"/>
  <c r="S56" i="45"/>
  <c r="R56" i="45"/>
  <c r="Q56" i="45"/>
  <c r="P56" i="45"/>
  <c r="O56" i="45"/>
  <c r="N56" i="45"/>
  <c r="M56" i="45"/>
  <c r="L56" i="45"/>
  <c r="K56" i="45"/>
  <c r="J56" i="45"/>
  <c r="I56" i="45"/>
  <c r="H56" i="45"/>
  <c r="G56" i="45"/>
  <c r="F56" i="45"/>
  <c r="E56" i="45"/>
  <c r="D56" i="45"/>
  <c r="C56" i="45"/>
  <c r="B56" i="45"/>
  <c r="Y55" i="45"/>
  <c r="X55" i="45"/>
  <c r="W55" i="45"/>
  <c r="W52" i="45" s="1"/>
  <c r="V55" i="45"/>
  <c r="V52" i="45" s="1"/>
  <c r="U55" i="45"/>
  <c r="U52" i="45" s="1"/>
  <c r="T55" i="45"/>
  <c r="T52" i="45" s="1"/>
  <c r="S55" i="45"/>
  <c r="R55" i="45"/>
  <c r="Q55" i="45"/>
  <c r="P55" i="45"/>
  <c r="O55" i="45"/>
  <c r="N55" i="45"/>
  <c r="M55" i="45"/>
  <c r="L55" i="45"/>
  <c r="K55" i="45"/>
  <c r="J55" i="45"/>
  <c r="I55" i="45"/>
  <c r="H55" i="45"/>
  <c r="G55" i="45"/>
  <c r="F55" i="45"/>
  <c r="E55" i="45"/>
  <c r="D55" i="45"/>
  <c r="C55" i="45"/>
  <c r="B55" i="45"/>
  <c r="Y54" i="45"/>
  <c r="X54" i="45"/>
  <c r="W54" i="45"/>
  <c r="V54" i="45"/>
  <c r="U54" i="45"/>
  <c r="T54" i="45"/>
  <c r="S54" i="45"/>
  <c r="S52" i="45" s="1"/>
  <c r="R54" i="45"/>
  <c r="R52" i="45" s="1"/>
  <c r="Q54" i="45"/>
  <c r="Q52" i="45" s="1"/>
  <c r="P54" i="45"/>
  <c r="O54" i="45"/>
  <c r="N54" i="45"/>
  <c r="M54" i="45"/>
  <c r="L54" i="45"/>
  <c r="K54" i="45"/>
  <c r="K52" i="45" s="1"/>
  <c r="J54" i="45"/>
  <c r="I54" i="45"/>
  <c r="H54" i="45"/>
  <c r="G54" i="45"/>
  <c r="F54" i="45"/>
  <c r="E54" i="45"/>
  <c r="D54" i="45"/>
  <c r="C54" i="45"/>
  <c r="B54" i="45"/>
  <c r="Y53" i="45"/>
  <c r="X53" i="45"/>
  <c r="W53" i="45"/>
  <c r="V53" i="45"/>
  <c r="U53" i="45"/>
  <c r="T53" i="45"/>
  <c r="S53" i="45"/>
  <c r="R53" i="45"/>
  <c r="Q53" i="45"/>
  <c r="P53" i="45"/>
  <c r="P52" i="45" s="1"/>
  <c r="O53" i="45"/>
  <c r="O52" i="45" s="1"/>
  <c r="N53" i="45"/>
  <c r="N52" i="45" s="1"/>
  <c r="M53" i="45"/>
  <c r="M52" i="45" s="1"/>
  <c r="L53" i="45"/>
  <c r="L52" i="45" s="1"/>
  <c r="K53" i="45"/>
  <c r="J53" i="45"/>
  <c r="I53" i="45"/>
  <c r="I52" i="45" s="1"/>
  <c r="H53" i="45"/>
  <c r="H52" i="45" s="1"/>
  <c r="G53" i="45"/>
  <c r="G52" i="45" s="1"/>
  <c r="F53" i="45"/>
  <c r="F52" i="45" s="1"/>
  <c r="E53" i="45"/>
  <c r="D53" i="45"/>
  <c r="C53" i="45"/>
  <c r="B53" i="45"/>
  <c r="Y52" i="45"/>
  <c r="J52" i="45"/>
  <c r="E52" i="45"/>
  <c r="D52" i="45"/>
  <c r="C52" i="45"/>
  <c r="B52" i="45"/>
  <c r="Y28" i="45"/>
  <c r="X28" i="45"/>
  <c r="X77" i="45" s="1"/>
  <c r="W28" i="45"/>
  <c r="W77" i="45" s="1"/>
  <c r="W69" i="45" s="1"/>
  <c r="V28" i="45"/>
  <c r="U28" i="45"/>
  <c r="T28" i="45"/>
  <c r="T77" i="45" s="1"/>
  <c r="S28" i="45"/>
  <c r="S77" i="45" s="1"/>
  <c r="R28" i="45"/>
  <c r="Q28" i="45"/>
  <c r="P28" i="45"/>
  <c r="P77" i="45" s="1"/>
  <c r="O28" i="45"/>
  <c r="O77" i="45" s="1"/>
  <c r="N28" i="45"/>
  <c r="M28" i="45"/>
  <c r="L28" i="45"/>
  <c r="L77" i="45" s="1"/>
  <c r="K28" i="45"/>
  <c r="J28" i="45"/>
  <c r="I28" i="45"/>
  <c r="H28" i="45"/>
  <c r="H77" i="45" s="1"/>
  <c r="G28" i="45"/>
  <c r="G77" i="45" s="1"/>
  <c r="F28" i="45"/>
  <c r="E28" i="45"/>
  <c r="D28" i="45"/>
  <c r="D77" i="45" s="1"/>
  <c r="C28" i="45"/>
  <c r="B28" i="45"/>
  <c r="R38" i="44"/>
  <c r="Y37" i="44"/>
  <c r="X37" i="44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Y36" i="44"/>
  <c r="X36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Y35" i="44"/>
  <c r="X35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Y33" i="44"/>
  <c r="Y38" i="44" s="1"/>
  <c r="X33" i="44"/>
  <c r="X38" i="44" s="1"/>
  <c r="W33" i="44"/>
  <c r="W38" i="44" s="1"/>
  <c r="V33" i="44"/>
  <c r="V38" i="44" s="1"/>
  <c r="V179" i="4" s="1"/>
  <c r="U33" i="44"/>
  <c r="U38" i="44" s="1"/>
  <c r="U179" i="4" s="1"/>
  <c r="T33" i="44"/>
  <c r="T38" i="44" s="1"/>
  <c r="S33" i="44"/>
  <c r="S38" i="44" s="1"/>
  <c r="R33" i="44"/>
  <c r="Q33" i="44"/>
  <c r="Q38" i="44" s="1"/>
  <c r="P33" i="44"/>
  <c r="P38" i="44" s="1"/>
  <c r="O33" i="44"/>
  <c r="O38" i="44" s="1"/>
  <c r="N33" i="44"/>
  <c r="N38" i="44" s="1"/>
  <c r="M33" i="44"/>
  <c r="M38" i="44" s="1"/>
  <c r="L33" i="44"/>
  <c r="L38" i="44" s="1"/>
  <c r="K33" i="44"/>
  <c r="K38" i="44" s="1"/>
  <c r="J33" i="44"/>
  <c r="J38" i="44" s="1"/>
  <c r="I33" i="44"/>
  <c r="I38" i="44" s="1"/>
  <c r="H33" i="44"/>
  <c r="H38" i="44" s="1"/>
  <c r="G33" i="44"/>
  <c r="G38" i="44" s="1"/>
  <c r="F33" i="44"/>
  <c r="F38" i="44" s="1"/>
  <c r="E33" i="44"/>
  <c r="E38" i="44" s="1"/>
  <c r="D33" i="44"/>
  <c r="D38" i="44" s="1"/>
  <c r="C33" i="44"/>
  <c r="C38" i="44" s="1"/>
  <c r="B33" i="44"/>
  <c r="B38" i="44" s="1"/>
  <c r="Y23" i="44"/>
  <c r="X23" i="44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Y20" i="44"/>
  <c r="X20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Y14" i="44"/>
  <c r="X14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Y9" i="44"/>
  <c r="X9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Y8" i="44"/>
  <c r="X8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Y91" i="43"/>
  <c r="X91" i="43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Y89" i="43"/>
  <c r="X89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Y88" i="43"/>
  <c r="X88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Y87" i="43"/>
  <c r="X87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Y86" i="43"/>
  <c r="X86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Y85" i="43"/>
  <c r="X85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Y84" i="43"/>
  <c r="X84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Y83" i="43"/>
  <c r="X83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Y82" i="43"/>
  <c r="X82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Y81" i="43"/>
  <c r="X81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Y77" i="43"/>
  <c r="X77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Y76" i="43"/>
  <c r="X76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Y75" i="43"/>
  <c r="X75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Y74" i="43"/>
  <c r="X74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Y73" i="43"/>
  <c r="X73" i="43"/>
  <c r="W73" i="43"/>
  <c r="V73" i="43"/>
  <c r="U73" i="43"/>
  <c r="T73" i="43"/>
  <c r="S73" i="43"/>
  <c r="R73" i="43"/>
  <c r="Q73" i="43"/>
  <c r="P73" i="43"/>
  <c r="O73" i="43"/>
  <c r="N73" i="43"/>
  <c r="M73" i="43"/>
  <c r="L73" i="43"/>
  <c r="K73" i="43"/>
  <c r="J73" i="43"/>
  <c r="I73" i="43"/>
  <c r="H73" i="43"/>
  <c r="G73" i="43"/>
  <c r="F73" i="43"/>
  <c r="E73" i="43"/>
  <c r="D73" i="43"/>
  <c r="C73" i="43"/>
  <c r="B73" i="43"/>
  <c r="X72" i="43"/>
  <c r="W72" i="43"/>
  <c r="D72" i="43"/>
  <c r="C72" i="43"/>
  <c r="Y71" i="43"/>
  <c r="X71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Y70" i="43"/>
  <c r="X70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Y69" i="43"/>
  <c r="X69" i="43"/>
  <c r="W69" i="43"/>
  <c r="V69" i="43"/>
  <c r="U69" i="43"/>
  <c r="T69" i="43"/>
  <c r="S69" i="43"/>
  <c r="R69" i="43"/>
  <c r="Q69" i="43"/>
  <c r="P69" i="43"/>
  <c r="O69" i="43"/>
  <c r="N69" i="43"/>
  <c r="M69" i="43"/>
  <c r="L69" i="43"/>
  <c r="K69" i="43"/>
  <c r="J69" i="43"/>
  <c r="I69" i="43"/>
  <c r="H69" i="43"/>
  <c r="G69" i="43"/>
  <c r="F69" i="43"/>
  <c r="E69" i="43"/>
  <c r="D69" i="43"/>
  <c r="C69" i="43"/>
  <c r="B69" i="43"/>
  <c r="Y68" i="43"/>
  <c r="X68" i="43"/>
  <c r="W68" i="43"/>
  <c r="V68" i="43"/>
  <c r="U68" i="43"/>
  <c r="T68" i="43"/>
  <c r="S68" i="43"/>
  <c r="R68" i="43"/>
  <c r="Q68" i="43"/>
  <c r="P68" i="43"/>
  <c r="O68" i="43"/>
  <c r="N68" i="43"/>
  <c r="M68" i="43"/>
  <c r="L68" i="43"/>
  <c r="K68" i="43"/>
  <c r="J68" i="43"/>
  <c r="I68" i="43"/>
  <c r="I63" i="43" s="1"/>
  <c r="H68" i="43"/>
  <c r="G68" i="43"/>
  <c r="F68" i="43"/>
  <c r="E68" i="43"/>
  <c r="D68" i="43"/>
  <c r="C68" i="43"/>
  <c r="B68" i="43"/>
  <c r="Y67" i="43"/>
  <c r="X67" i="43"/>
  <c r="W67" i="43"/>
  <c r="V67" i="43"/>
  <c r="U67" i="43"/>
  <c r="T67" i="43"/>
  <c r="S67" i="43"/>
  <c r="R67" i="43"/>
  <c r="Q67" i="43"/>
  <c r="P67" i="43"/>
  <c r="O67" i="43"/>
  <c r="N67" i="43"/>
  <c r="M67" i="43"/>
  <c r="L67" i="43"/>
  <c r="K67" i="43"/>
  <c r="K63" i="43" s="1"/>
  <c r="J67" i="43"/>
  <c r="I67" i="43"/>
  <c r="H67" i="43"/>
  <c r="G67" i="43"/>
  <c r="F67" i="43"/>
  <c r="E67" i="43"/>
  <c r="D67" i="43"/>
  <c r="C67" i="43"/>
  <c r="B67" i="43"/>
  <c r="Y66" i="43"/>
  <c r="X66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J66" i="43"/>
  <c r="I66" i="43"/>
  <c r="H66" i="43"/>
  <c r="G66" i="43"/>
  <c r="G63" i="43" s="1"/>
  <c r="F66" i="43"/>
  <c r="F63" i="43" s="1"/>
  <c r="E66" i="43"/>
  <c r="E63" i="43" s="1"/>
  <c r="D66" i="43"/>
  <c r="D63" i="43" s="1"/>
  <c r="C66" i="43"/>
  <c r="B66" i="43"/>
  <c r="Y65" i="43"/>
  <c r="X65" i="43"/>
  <c r="W65" i="43"/>
  <c r="V65" i="43"/>
  <c r="U65" i="43"/>
  <c r="T65" i="43"/>
  <c r="T63" i="43" s="1"/>
  <c r="S65" i="43"/>
  <c r="S63" i="43" s="1"/>
  <c r="R65" i="43"/>
  <c r="Q65" i="43"/>
  <c r="P65" i="43"/>
  <c r="O65" i="43"/>
  <c r="N65" i="43"/>
  <c r="N63" i="43" s="1"/>
  <c r="M65" i="43"/>
  <c r="L65" i="43"/>
  <c r="K65" i="43"/>
  <c r="J65" i="43"/>
  <c r="I65" i="43"/>
  <c r="H65" i="43"/>
  <c r="G65" i="43"/>
  <c r="F65" i="43"/>
  <c r="E65" i="43"/>
  <c r="D65" i="43"/>
  <c r="C65" i="43"/>
  <c r="C63" i="43" s="1"/>
  <c r="B65" i="43"/>
  <c r="B63" i="43" s="1"/>
  <c r="Y64" i="43"/>
  <c r="Y63" i="43" s="1"/>
  <c r="X64" i="43"/>
  <c r="X63" i="43" s="1"/>
  <c r="W64" i="43"/>
  <c r="V64" i="43"/>
  <c r="U64" i="43"/>
  <c r="U63" i="43" s="1"/>
  <c r="T64" i="43"/>
  <c r="S64" i="43"/>
  <c r="R64" i="43"/>
  <c r="Q64" i="43"/>
  <c r="Q63" i="43" s="1"/>
  <c r="P64" i="43"/>
  <c r="P63" i="43" s="1"/>
  <c r="O64" i="43"/>
  <c r="O63" i="43" s="1"/>
  <c r="N64" i="43"/>
  <c r="M64" i="43"/>
  <c r="L64" i="43"/>
  <c r="K64" i="43"/>
  <c r="J64" i="43"/>
  <c r="J63" i="43" s="1"/>
  <c r="I64" i="43"/>
  <c r="H64" i="43"/>
  <c r="H63" i="43" s="1"/>
  <c r="G64" i="43"/>
  <c r="F64" i="43"/>
  <c r="E64" i="43"/>
  <c r="D64" i="43"/>
  <c r="C64" i="43"/>
  <c r="B64" i="43"/>
  <c r="W63" i="43"/>
  <c r="V63" i="43"/>
  <c r="R63" i="43"/>
  <c r="M63" i="43"/>
  <c r="L63" i="43"/>
  <c r="Y39" i="43"/>
  <c r="X39" i="43"/>
  <c r="W39" i="43"/>
  <c r="V39" i="43"/>
  <c r="U39" i="43"/>
  <c r="T39" i="43"/>
  <c r="T72" i="43" s="1"/>
  <c r="S39" i="43"/>
  <c r="S72" i="43" s="1"/>
  <c r="R39" i="43"/>
  <c r="Q39" i="43"/>
  <c r="P39" i="43"/>
  <c r="P72" i="43" s="1"/>
  <c r="O39" i="43"/>
  <c r="O72" i="43" s="1"/>
  <c r="N39" i="43"/>
  <c r="M39" i="43"/>
  <c r="L39" i="43"/>
  <c r="L72" i="43" s="1"/>
  <c r="K39" i="43"/>
  <c r="K72" i="43" s="1"/>
  <c r="J39" i="43"/>
  <c r="I39" i="43"/>
  <c r="H39" i="43"/>
  <c r="H90" i="43" s="1"/>
  <c r="G39" i="43"/>
  <c r="G72" i="43" s="1"/>
  <c r="F39" i="43"/>
  <c r="E39" i="43"/>
  <c r="D39" i="43"/>
  <c r="C39" i="43"/>
  <c r="B39" i="43"/>
  <c r="Y91" i="42"/>
  <c r="X91" i="42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Y89" i="42"/>
  <c r="X89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Y88" i="42"/>
  <c r="X88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Y87" i="42"/>
  <c r="X87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Y86" i="42"/>
  <c r="X86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Y85" i="42"/>
  <c r="X85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Y84" i="42"/>
  <c r="X84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Y83" i="42"/>
  <c r="X83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Y82" i="42"/>
  <c r="X82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Y81" i="42"/>
  <c r="X81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Y77" i="42"/>
  <c r="X77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Y76" i="42"/>
  <c r="X76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Y75" i="42"/>
  <c r="X75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Y74" i="42"/>
  <c r="X74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4" i="42"/>
  <c r="Y73" i="42"/>
  <c r="X73" i="42"/>
  <c r="W73" i="42"/>
  <c r="V73" i="42"/>
  <c r="U73" i="42"/>
  <c r="T73" i="42"/>
  <c r="S73" i="42"/>
  <c r="R73" i="42"/>
  <c r="Q73" i="42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C73" i="42"/>
  <c r="B73" i="42"/>
  <c r="Y71" i="42"/>
  <c r="X71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Y70" i="42"/>
  <c r="X70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Y69" i="42"/>
  <c r="X69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I63" i="42" s="1"/>
  <c r="H69" i="42"/>
  <c r="G69" i="42"/>
  <c r="F69" i="42"/>
  <c r="E69" i="42"/>
  <c r="D69" i="42"/>
  <c r="C69" i="42"/>
  <c r="B69" i="42"/>
  <c r="Y68" i="42"/>
  <c r="X68" i="42"/>
  <c r="W68" i="42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B68" i="42"/>
  <c r="Y67" i="42"/>
  <c r="X67" i="42"/>
  <c r="W67" i="42"/>
  <c r="V67" i="42"/>
  <c r="U67" i="42"/>
  <c r="T67" i="42"/>
  <c r="S67" i="42"/>
  <c r="R67" i="42"/>
  <c r="Q67" i="42"/>
  <c r="P67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C67" i="42"/>
  <c r="B67" i="42"/>
  <c r="Y66" i="42"/>
  <c r="X66" i="42"/>
  <c r="W66" i="42"/>
  <c r="V66" i="42"/>
  <c r="U66" i="42"/>
  <c r="T66" i="42"/>
  <c r="T63" i="42" s="1"/>
  <c r="S66" i="42"/>
  <c r="R66" i="42"/>
  <c r="Q66" i="42"/>
  <c r="P66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C66" i="42"/>
  <c r="B66" i="42"/>
  <c r="Y65" i="42"/>
  <c r="Y63" i="42" s="1"/>
  <c r="X65" i="42"/>
  <c r="W65" i="42"/>
  <c r="V65" i="42"/>
  <c r="U65" i="42"/>
  <c r="T65" i="42"/>
  <c r="S65" i="42"/>
  <c r="R65" i="42"/>
  <c r="Q65" i="42"/>
  <c r="P65" i="42"/>
  <c r="P63" i="42" s="1"/>
  <c r="O65" i="42"/>
  <c r="O63" i="42" s="1"/>
  <c r="N65" i="42"/>
  <c r="M65" i="42"/>
  <c r="L65" i="42"/>
  <c r="K65" i="42"/>
  <c r="J65" i="42"/>
  <c r="I65" i="42"/>
  <c r="H65" i="42"/>
  <c r="G65" i="42"/>
  <c r="F65" i="42"/>
  <c r="E65" i="42"/>
  <c r="D65" i="42"/>
  <c r="C65" i="42"/>
  <c r="B65" i="42"/>
  <c r="Y64" i="42"/>
  <c r="X64" i="42"/>
  <c r="X63" i="42" s="1"/>
  <c r="W64" i="42"/>
  <c r="W63" i="42" s="1"/>
  <c r="V64" i="42"/>
  <c r="V63" i="42" s="1"/>
  <c r="U64" i="42"/>
  <c r="U63" i="42" s="1"/>
  <c r="T64" i="42"/>
  <c r="S64" i="42"/>
  <c r="R64" i="42"/>
  <c r="Q64" i="42"/>
  <c r="Q63" i="42" s="1"/>
  <c r="P64" i="42"/>
  <c r="O64" i="42"/>
  <c r="N64" i="42"/>
  <c r="M64" i="42"/>
  <c r="L64" i="42"/>
  <c r="L63" i="42" s="1"/>
  <c r="K64" i="42"/>
  <c r="K63" i="42" s="1"/>
  <c r="J64" i="42"/>
  <c r="J63" i="42" s="1"/>
  <c r="I64" i="42"/>
  <c r="H64" i="42"/>
  <c r="G64" i="42"/>
  <c r="F64" i="42"/>
  <c r="E64" i="42"/>
  <c r="E63" i="42" s="1"/>
  <c r="D64" i="42"/>
  <c r="D63" i="42" s="1"/>
  <c r="C64" i="42"/>
  <c r="C63" i="42" s="1"/>
  <c r="B64" i="42"/>
  <c r="B63" i="42" s="1"/>
  <c r="S63" i="42"/>
  <c r="R63" i="42"/>
  <c r="N63" i="42"/>
  <c r="M63" i="42"/>
  <c r="H63" i="42"/>
  <c r="G63" i="42"/>
  <c r="F63" i="42"/>
  <c r="Y39" i="42"/>
  <c r="Y72" i="42" s="1"/>
  <c r="X39" i="42"/>
  <c r="X72" i="42" s="1"/>
  <c r="W39" i="42"/>
  <c r="V39" i="42"/>
  <c r="U39" i="42"/>
  <c r="U72" i="42" s="1"/>
  <c r="T39" i="42"/>
  <c r="T72" i="42" s="1"/>
  <c r="S39" i="42"/>
  <c r="R39" i="42"/>
  <c r="Q39" i="42"/>
  <c r="Q72" i="42" s="1"/>
  <c r="P39" i="42"/>
  <c r="P72" i="42" s="1"/>
  <c r="O39" i="42"/>
  <c r="N39" i="42"/>
  <c r="M39" i="42"/>
  <c r="M72" i="42" s="1"/>
  <c r="L39" i="42"/>
  <c r="L72" i="42" s="1"/>
  <c r="K39" i="42"/>
  <c r="J39" i="42"/>
  <c r="I39" i="42"/>
  <c r="I72" i="42" s="1"/>
  <c r="H39" i="42"/>
  <c r="H72" i="42" s="1"/>
  <c r="G39" i="42"/>
  <c r="F39" i="42"/>
  <c r="E39" i="42"/>
  <c r="E72" i="42" s="1"/>
  <c r="D39" i="42"/>
  <c r="D72" i="42" s="1"/>
  <c r="C39" i="42"/>
  <c r="B39" i="42"/>
  <c r="Y91" i="41"/>
  <c r="X91" i="41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Y89" i="41"/>
  <c r="X89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Y88" i="41"/>
  <c r="X88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Y87" i="41"/>
  <c r="X87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Y86" i="41"/>
  <c r="X86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Y85" i="41"/>
  <c r="X85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Y84" i="41"/>
  <c r="X84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Y83" i="41"/>
  <c r="X83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Y82" i="41"/>
  <c r="X82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/>
  <c r="F82" i="41"/>
  <c r="E82" i="41"/>
  <c r="D82" i="41"/>
  <c r="C82" i="41"/>
  <c r="B82" i="41"/>
  <c r="Y77" i="41"/>
  <c r="X77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Y76" i="41"/>
  <c r="X76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Y75" i="41"/>
  <c r="X75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Y74" i="41"/>
  <c r="X74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Y73" i="41"/>
  <c r="X73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C73" i="41"/>
  <c r="B73" i="41"/>
  <c r="Y71" i="41"/>
  <c r="X71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Y70" i="41"/>
  <c r="X70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Y69" i="41"/>
  <c r="X69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K69" i="41"/>
  <c r="J69" i="41"/>
  <c r="J63" i="41" s="1"/>
  <c r="I69" i="41"/>
  <c r="I63" i="41" s="1"/>
  <c r="H69" i="41"/>
  <c r="G69" i="41"/>
  <c r="F69" i="41"/>
  <c r="E69" i="41"/>
  <c r="D69" i="41"/>
  <c r="C69" i="41"/>
  <c r="B69" i="41"/>
  <c r="Y68" i="41"/>
  <c r="X68" i="41"/>
  <c r="W68" i="4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G63" i="41" s="1"/>
  <c r="F68" i="41"/>
  <c r="F63" i="41" s="1"/>
  <c r="E68" i="41"/>
  <c r="D68" i="41"/>
  <c r="C68" i="41"/>
  <c r="B68" i="41"/>
  <c r="Y67" i="41"/>
  <c r="X67" i="41"/>
  <c r="W67" i="41"/>
  <c r="V67" i="41"/>
  <c r="U67" i="41"/>
  <c r="T67" i="41"/>
  <c r="S67" i="41"/>
  <c r="R67" i="41"/>
  <c r="Q67" i="41"/>
  <c r="P67" i="41"/>
  <c r="O67" i="41"/>
  <c r="N67" i="41"/>
  <c r="M67" i="41"/>
  <c r="L67" i="41"/>
  <c r="K67" i="41"/>
  <c r="J67" i="41"/>
  <c r="I67" i="41"/>
  <c r="H67" i="41"/>
  <c r="G67" i="41"/>
  <c r="F67" i="41"/>
  <c r="E67" i="41"/>
  <c r="D67" i="41"/>
  <c r="C67" i="41"/>
  <c r="B67" i="41"/>
  <c r="Y66" i="41"/>
  <c r="X66" i="41"/>
  <c r="W66" i="41"/>
  <c r="V66" i="41"/>
  <c r="U66" i="41"/>
  <c r="T66" i="41"/>
  <c r="S66" i="41"/>
  <c r="R66" i="41"/>
  <c r="Q66" i="41"/>
  <c r="P66" i="41"/>
  <c r="O66" i="41"/>
  <c r="N66" i="41"/>
  <c r="M66" i="41"/>
  <c r="L66" i="41"/>
  <c r="K66" i="41"/>
  <c r="J66" i="41"/>
  <c r="I66" i="41"/>
  <c r="H66" i="41"/>
  <c r="G66" i="41"/>
  <c r="F66" i="41"/>
  <c r="E66" i="41"/>
  <c r="D66" i="41"/>
  <c r="C66" i="41"/>
  <c r="B66" i="41"/>
  <c r="Y65" i="41"/>
  <c r="Y63" i="41" s="1"/>
  <c r="X65" i="41"/>
  <c r="W65" i="41"/>
  <c r="V65" i="41"/>
  <c r="U65" i="41"/>
  <c r="T65" i="41"/>
  <c r="S65" i="41"/>
  <c r="R65" i="41"/>
  <c r="Q65" i="41"/>
  <c r="P65" i="41"/>
  <c r="P63" i="41" s="1"/>
  <c r="O65" i="41"/>
  <c r="N65" i="41"/>
  <c r="M65" i="41"/>
  <c r="L65" i="41"/>
  <c r="K65" i="41"/>
  <c r="J65" i="41"/>
  <c r="I65" i="41"/>
  <c r="H65" i="41"/>
  <c r="G65" i="41"/>
  <c r="F65" i="41"/>
  <c r="E65" i="41"/>
  <c r="D65" i="41"/>
  <c r="C65" i="41"/>
  <c r="B65" i="41"/>
  <c r="Y64" i="41"/>
  <c r="X64" i="41"/>
  <c r="X63" i="41" s="1"/>
  <c r="W64" i="41"/>
  <c r="W63" i="41" s="1"/>
  <c r="V64" i="41"/>
  <c r="V63" i="41" s="1"/>
  <c r="U64" i="41"/>
  <c r="U63" i="41" s="1"/>
  <c r="T64" i="41"/>
  <c r="T63" i="41" s="1"/>
  <c r="S64" i="41"/>
  <c r="S63" i="41" s="1"/>
  <c r="R64" i="41"/>
  <c r="R63" i="41" s="1"/>
  <c r="Q64" i="41"/>
  <c r="Q63" i="41" s="1"/>
  <c r="P64" i="41"/>
  <c r="O64" i="41"/>
  <c r="N64" i="41"/>
  <c r="M64" i="41"/>
  <c r="L64" i="41"/>
  <c r="L63" i="41" s="1"/>
  <c r="K64" i="41"/>
  <c r="K63" i="41" s="1"/>
  <c r="J64" i="41"/>
  <c r="I64" i="41"/>
  <c r="H64" i="41"/>
  <c r="G64" i="41"/>
  <c r="F64" i="41"/>
  <c r="E64" i="41"/>
  <c r="E63" i="41" s="1"/>
  <c r="D64" i="41"/>
  <c r="D63" i="41" s="1"/>
  <c r="C64" i="41"/>
  <c r="C63" i="41" s="1"/>
  <c r="B64" i="41"/>
  <c r="B63" i="41" s="1"/>
  <c r="O63" i="41"/>
  <c r="N63" i="41"/>
  <c r="M63" i="41"/>
  <c r="H63" i="41"/>
  <c r="Y39" i="41"/>
  <c r="Y90" i="41" s="1"/>
  <c r="X39" i="41"/>
  <c r="X90" i="41" s="1"/>
  <c r="W39" i="41"/>
  <c r="W90" i="41" s="1"/>
  <c r="V39" i="41"/>
  <c r="V90" i="41" s="1"/>
  <c r="U39" i="41"/>
  <c r="U90" i="41" s="1"/>
  <c r="T39" i="41"/>
  <c r="T90" i="41" s="1"/>
  <c r="S39" i="41"/>
  <c r="S90" i="41" s="1"/>
  <c r="R39" i="41"/>
  <c r="R90" i="41" s="1"/>
  <c r="Q39" i="41"/>
  <c r="Q90" i="41" s="1"/>
  <c r="P39" i="41"/>
  <c r="P90" i="41" s="1"/>
  <c r="O39" i="41"/>
  <c r="O90" i="41" s="1"/>
  <c r="N39" i="41"/>
  <c r="N90" i="41" s="1"/>
  <c r="M39" i="41"/>
  <c r="M90" i="41" s="1"/>
  <c r="L39" i="41"/>
  <c r="L90" i="41" s="1"/>
  <c r="K39" i="41"/>
  <c r="K90" i="41" s="1"/>
  <c r="K81" i="41" s="1"/>
  <c r="J39" i="41"/>
  <c r="J90" i="41" s="1"/>
  <c r="I39" i="41"/>
  <c r="I90" i="41" s="1"/>
  <c r="H39" i="41"/>
  <c r="H90" i="41" s="1"/>
  <c r="G39" i="41"/>
  <c r="G90" i="41" s="1"/>
  <c r="F39" i="41"/>
  <c r="F90" i="41" s="1"/>
  <c r="F81" i="41" s="1"/>
  <c r="E39" i="41"/>
  <c r="E90" i="41" s="1"/>
  <c r="D39" i="41"/>
  <c r="D90" i="41" s="1"/>
  <c r="C39" i="41"/>
  <c r="C90" i="41" s="1"/>
  <c r="C81" i="41" s="1"/>
  <c r="B39" i="41"/>
  <c r="B90" i="41" s="1"/>
  <c r="Y37" i="40"/>
  <c r="X37" i="40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Y36" i="40"/>
  <c r="X36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Y35" i="40"/>
  <c r="X35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Y33" i="40"/>
  <c r="Y38" i="40" s="1"/>
  <c r="X33" i="40"/>
  <c r="X38" i="40" s="1"/>
  <c r="W33" i="40"/>
  <c r="W38" i="40" s="1"/>
  <c r="V33" i="40"/>
  <c r="V38" i="40" s="1"/>
  <c r="U33" i="40"/>
  <c r="U38" i="40" s="1"/>
  <c r="T33" i="40"/>
  <c r="T38" i="40" s="1"/>
  <c r="S33" i="40"/>
  <c r="S38" i="40" s="1"/>
  <c r="R33" i="40"/>
  <c r="R38" i="40" s="1"/>
  <c r="Q33" i="40"/>
  <c r="Q38" i="40" s="1"/>
  <c r="P33" i="40"/>
  <c r="P38" i="40" s="1"/>
  <c r="O33" i="40"/>
  <c r="O38" i="40" s="1"/>
  <c r="N33" i="40"/>
  <c r="N38" i="40" s="1"/>
  <c r="M33" i="40"/>
  <c r="M38" i="40" s="1"/>
  <c r="L33" i="40"/>
  <c r="L38" i="40" s="1"/>
  <c r="K33" i="40"/>
  <c r="K38" i="40" s="1"/>
  <c r="J33" i="40"/>
  <c r="J38" i="40" s="1"/>
  <c r="I33" i="40"/>
  <c r="I38" i="40" s="1"/>
  <c r="H33" i="40"/>
  <c r="H38" i="40" s="1"/>
  <c r="G33" i="40"/>
  <c r="G38" i="40" s="1"/>
  <c r="F33" i="40"/>
  <c r="F38" i="40" s="1"/>
  <c r="E33" i="40"/>
  <c r="E38" i="40" s="1"/>
  <c r="D33" i="40"/>
  <c r="D38" i="40" s="1"/>
  <c r="C33" i="40"/>
  <c r="C38" i="40" s="1"/>
  <c r="B33" i="40"/>
  <c r="B38" i="40" s="1"/>
  <c r="Y23" i="40"/>
  <c r="X23" i="40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Y20" i="40"/>
  <c r="X20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Y14" i="40"/>
  <c r="X14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Y9" i="40"/>
  <c r="X9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Y8" i="40"/>
  <c r="X8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Y83" i="39"/>
  <c r="X83" i="39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Y82" i="39"/>
  <c r="X82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Y81" i="39"/>
  <c r="X81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Y77" i="39"/>
  <c r="X77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Y76" i="39"/>
  <c r="X76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Y75" i="39"/>
  <c r="X75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Y74" i="39"/>
  <c r="X74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Y73" i="39"/>
  <c r="X73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Y72" i="39"/>
  <c r="X72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Y68" i="39"/>
  <c r="X68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Y67" i="39"/>
  <c r="X67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Y66" i="39"/>
  <c r="X66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B66" i="39"/>
  <c r="Y65" i="39"/>
  <c r="X65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Y64" i="39"/>
  <c r="X64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Y62" i="39"/>
  <c r="X62" i="39"/>
  <c r="W62" i="39"/>
  <c r="V62" i="39"/>
  <c r="U62" i="39"/>
  <c r="T62" i="39"/>
  <c r="S62" i="39"/>
  <c r="R62" i="39"/>
  <c r="Q62" i="39"/>
  <c r="P62" i="39"/>
  <c r="O62" i="39"/>
  <c r="O51" i="39" s="1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Y61" i="39"/>
  <c r="X61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K51" i="39" s="1"/>
  <c r="J61" i="39"/>
  <c r="I61" i="39"/>
  <c r="H61" i="39"/>
  <c r="G61" i="39"/>
  <c r="F61" i="39"/>
  <c r="E61" i="39"/>
  <c r="D61" i="39"/>
  <c r="C61" i="39"/>
  <c r="B61" i="39"/>
  <c r="Y59" i="39"/>
  <c r="X59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L51" i="39" s="1"/>
  <c r="K59" i="39"/>
  <c r="J59" i="39"/>
  <c r="I59" i="39"/>
  <c r="I51" i="39" s="1"/>
  <c r="H59" i="39"/>
  <c r="G59" i="39"/>
  <c r="F59" i="39"/>
  <c r="E59" i="39"/>
  <c r="D59" i="39"/>
  <c r="C59" i="39"/>
  <c r="B59" i="39"/>
  <c r="Y58" i="39"/>
  <c r="X58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R57" i="39"/>
  <c r="N57" i="39"/>
  <c r="J57" i="39"/>
  <c r="Y56" i="39"/>
  <c r="X56" i="39"/>
  <c r="W56" i="39"/>
  <c r="V56" i="39"/>
  <c r="U56" i="39"/>
  <c r="T56" i="39"/>
  <c r="S56" i="39"/>
  <c r="R56" i="39"/>
  <c r="Q56" i="39"/>
  <c r="P56" i="39"/>
  <c r="O56" i="39"/>
  <c r="N56" i="39"/>
  <c r="M56" i="39"/>
  <c r="L56" i="39"/>
  <c r="K56" i="39"/>
  <c r="J56" i="39"/>
  <c r="J51" i="39" s="1"/>
  <c r="I56" i="39"/>
  <c r="H56" i="39"/>
  <c r="H51" i="39" s="1"/>
  <c r="G56" i="39"/>
  <c r="G51" i="39" s="1"/>
  <c r="F56" i="39"/>
  <c r="E56" i="39"/>
  <c r="E51" i="39" s="1"/>
  <c r="D56" i="39"/>
  <c r="C56" i="39"/>
  <c r="C51" i="39" s="1"/>
  <c r="B56" i="39"/>
  <c r="Y55" i="39"/>
  <c r="X55" i="39"/>
  <c r="W55" i="39"/>
  <c r="V55" i="39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H55" i="39"/>
  <c r="G55" i="39"/>
  <c r="F55" i="39"/>
  <c r="F51" i="39" s="1"/>
  <c r="E55" i="39"/>
  <c r="D55" i="39"/>
  <c r="D51" i="39" s="1"/>
  <c r="C55" i="39"/>
  <c r="B55" i="39"/>
  <c r="Y54" i="39"/>
  <c r="Y51" i="39" s="1"/>
  <c r="X54" i="39"/>
  <c r="W54" i="39"/>
  <c r="V54" i="39"/>
  <c r="U54" i="39"/>
  <c r="T54" i="39"/>
  <c r="S54" i="39"/>
  <c r="R54" i="39"/>
  <c r="Q54" i="39"/>
  <c r="P54" i="39"/>
  <c r="O54" i="39"/>
  <c r="N54" i="39"/>
  <c r="M54" i="39"/>
  <c r="L54" i="39"/>
  <c r="K54" i="39"/>
  <c r="J54" i="39"/>
  <c r="I54" i="39"/>
  <c r="H54" i="39"/>
  <c r="G54" i="39"/>
  <c r="F54" i="39"/>
  <c r="E54" i="39"/>
  <c r="D54" i="39"/>
  <c r="C54" i="39"/>
  <c r="B54" i="39"/>
  <c r="Y53" i="39"/>
  <c r="X53" i="39"/>
  <c r="W53" i="39"/>
  <c r="V53" i="39"/>
  <c r="U53" i="39"/>
  <c r="U51" i="39" s="1"/>
  <c r="T53" i="39"/>
  <c r="S53" i="39"/>
  <c r="R53" i="39"/>
  <c r="Q53" i="39"/>
  <c r="P53" i="39"/>
  <c r="O53" i="39"/>
  <c r="N53" i="39"/>
  <c r="M53" i="39"/>
  <c r="L53" i="39"/>
  <c r="K53" i="39"/>
  <c r="J53" i="39"/>
  <c r="I53" i="39"/>
  <c r="H53" i="39"/>
  <c r="G53" i="39"/>
  <c r="F53" i="39"/>
  <c r="E53" i="39"/>
  <c r="D53" i="39"/>
  <c r="C53" i="39"/>
  <c r="B53" i="39"/>
  <c r="B51" i="39" s="1"/>
  <c r="Y52" i="39"/>
  <c r="X52" i="39"/>
  <c r="X51" i="39" s="1"/>
  <c r="W52" i="39"/>
  <c r="W51" i="39" s="1"/>
  <c r="V52" i="39"/>
  <c r="V51" i="39" s="1"/>
  <c r="U52" i="39"/>
  <c r="T52" i="39"/>
  <c r="T51" i="39" s="1"/>
  <c r="S52" i="39"/>
  <c r="S51" i="39" s="1"/>
  <c r="R52" i="39"/>
  <c r="Q52" i="39"/>
  <c r="Q51" i="39" s="1"/>
  <c r="P52" i="39"/>
  <c r="P51" i="39" s="1"/>
  <c r="O52" i="39"/>
  <c r="N52" i="39"/>
  <c r="M52" i="39"/>
  <c r="L52" i="39"/>
  <c r="K52" i="39"/>
  <c r="J52" i="39"/>
  <c r="I52" i="39"/>
  <c r="H52" i="39"/>
  <c r="G52" i="39"/>
  <c r="F52" i="39"/>
  <c r="E52" i="39"/>
  <c r="D52" i="39"/>
  <c r="C52" i="39"/>
  <c r="B52" i="39"/>
  <c r="R51" i="39"/>
  <c r="N51" i="39"/>
  <c r="M51" i="39"/>
  <c r="Y27" i="39"/>
  <c r="X27" i="39"/>
  <c r="W27" i="39"/>
  <c r="V27" i="39"/>
  <c r="U27" i="39"/>
  <c r="T27" i="39"/>
  <c r="S27" i="39"/>
  <c r="R27" i="39"/>
  <c r="R63" i="39" s="1"/>
  <c r="Q27" i="39"/>
  <c r="P27" i="39"/>
  <c r="O27" i="39"/>
  <c r="N27" i="39"/>
  <c r="M27" i="39"/>
  <c r="L27" i="39"/>
  <c r="K27" i="39"/>
  <c r="J27" i="39"/>
  <c r="J63" i="39" s="1"/>
  <c r="I27" i="39"/>
  <c r="H27" i="39"/>
  <c r="G27" i="39"/>
  <c r="F27" i="39"/>
  <c r="E27" i="39"/>
  <c r="D27" i="39"/>
  <c r="C27" i="39"/>
  <c r="B27" i="39"/>
  <c r="B63" i="39" s="1"/>
  <c r="Y24" i="39"/>
  <c r="X24" i="39"/>
  <c r="W24" i="39"/>
  <c r="V24" i="39"/>
  <c r="U24" i="39"/>
  <c r="T24" i="39"/>
  <c r="S24" i="39"/>
  <c r="R24" i="39"/>
  <c r="Q24" i="39"/>
  <c r="P24" i="39"/>
  <c r="O24" i="39"/>
  <c r="N24" i="39"/>
  <c r="M24" i="39"/>
  <c r="L24" i="39"/>
  <c r="K24" i="39"/>
  <c r="J24" i="39"/>
  <c r="I24" i="39"/>
  <c r="H24" i="39"/>
  <c r="G24" i="39"/>
  <c r="F24" i="39"/>
  <c r="E24" i="39"/>
  <c r="D24" i="39"/>
  <c r="C24" i="39"/>
  <c r="B24" i="39"/>
  <c r="Y16" i="39"/>
  <c r="X16" i="39"/>
  <c r="W16" i="39"/>
  <c r="V16" i="39"/>
  <c r="V57" i="39" s="1"/>
  <c r="U16" i="39"/>
  <c r="T16" i="39"/>
  <c r="S16" i="39"/>
  <c r="R16" i="39"/>
  <c r="Q16" i="39"/>
  <c r="P16" i="39"/>
  <c r="O16" i="39"/>
  <c r="N16" i="39"/>
  <c r="M16" i="39"/>
  <c r="L16" i="39"/>
  <c r="K16" i="39"/>
  <c r="J16" i="39"/>
  <c r="I16" i="39"/>
  <c r="H16" i="39"/>
  <c r="G16" i="39"/>
  <c r="F16" i="39"/>
  <c r="F57" i="39" s="1"/>
  <c r="E16" i="39"/>
  <c r="D16" i="39"/>
  <c r="C16" i="39"/>
  <c r="B16" i="39"/>
  <c r="B57" i="39" s="1"/>
  <c r="Y83" i="38"/>
  <c r="X83" i="38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Y82" i="38"/>
  <c r="X82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Y81" i="38"/>
  <c r="X81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Y77" i="38"/>
  <c r="X77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Y76" i="38"/>
  <c r="X76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Y75" i="38"/>
  <c r="X75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Y74" i="38"/>
  <c r="X74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Y73" i="38"/>
  <c r="X73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Y72" i="38"/>
  <c r="X72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Y68" i="38"/>
  <c r="X68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Y67" i="38"/>
  <c r="X67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Y66" i="38"/>
  <c r="X66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Y65" i="38"/>
  <c r="X65" i="38"/>
  <c r="W65" i="38"/>
  <c r="V65" i="38"/>
  <c r="U65" i="38"/>
  <c r="T65" i="38"/>
  <c r="S65" i="38"/>
  <c r="R65" i="38"/>
  <c r="Q65" i="38"/>
  <c r="P65" i="38"/>
  <c r="O65" i="38"/>
  <c r="N65" i="38"/>
  <c r="M65" i="38"/>
  <c r="L65" i="38"/>
  <c r="K65" i="38"/>
  <c r="J65" i="38"/>
  <c r="J51" i="38" s="1"/>
  <c r="I65" i="38"/>
  <c r="H65" i="38"/>
  <c r="G65" i="38"/>
  <c r="F65" i="38"/>
  <c r="E65" i="38"/>
  <c r="D65" i="38"/>
  <c r="C65" i="38"/>
  <c r="B65" i="38"/>
  <c r="Y64" i="38"/>
  <c r="X64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N63" i="38"/>
  <c r="Y62" i="38"/>
  <c r="X62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F51" i="38" s="1"/>
  <c r="E62" i="38"/>
  <c r="E51" i="38" s="1"/>
  <c r="D62" i="38"/>
  <c r="C62" i="38"/>
  <c r="B62" i="38"/>
  <c r="Y61" i="38"/>
  <c r="X61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Y59" i="38"/>
  <c r="X59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Y58" i="38"/>
  <c r="X58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J57" i="38"/>
  <c r="F57" i="38"/>
  <c r="B57" i="38"/>
  <c r="Y56" i="38"/>
  <c r="Y51" i="38" s="1"/>
  <c r="X56" i="38"/>
  <c r="X51" i="38" s="1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C56" i="38"/>
  <c r="B56" i="38"/>
  <c r="B51" i="38" s="1"/>
  <c r="Y55" i="38"/>
  <c r="X55" i="38"/>
  <c r="W55" i="38"/>
  <c r="W51" i="38" s="1"/>
  <c r="V55" i="38"/>
  <c r="U55" i="38"/>
  <c r="T55" i="38"/>
  <c r="S55" i="38"/>
  <c r="R55" i="38"/>
  <c r="Q55" i="38"/>
  <c r="P55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C55" i="38"/>
  <c r="B55" i="38"/>
  <c r="Y54" i="38"/>
  <c r="X54" i="38"/>
  <c r="W54" i="38"/>
  <c r="V54" i="38"/>
  <c r="V51" i="38" s="1"/>
  <c r="U54" i="38"/>
  <c r="U51" i="38" s="1"/>
  <c r="T54" i="38"/>
  <c r="T51" i="38" s="1"/>
  <c r="S54" i="38"/>
  <c r="S51" i="38" s="1"/>
  <c r="R54" i="38"/>
  <c r="Q54" i="38"/>
  <c r="P54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C54" i="38"/>
  <c r="B54" i="38"/>
  <c r="Y53" i="38"/>
  <c r="X53" i="38"/>
  <c r="W53" i="38"/>
  <c r="V53" i="38"/>
  <c r="U53" i="38"/>
  <c r="T53" i="38"/>
  <c r="S53" i="38"/>
  <c r="R53" i="38"/>
  <c r="R51" i="38" s="1"/>
  <c r="Q53" i="38"/>
  <c r="Q51" i="38" s="1"/>
  <c r="P53" i="38"/>
  <c r="P51" i="38" s="1"/>
  <c r="O53" i="38"/>
  <c r="O51" i="38" s="1"/>
  <c r="N53" i="38"/>
  <c r="M53" i="38"/>
  <c r="L53" i="38"/>
  <c r="K53" i="38"/>
  <c r="J53" i="38"/>
  <c r="I53" i="38"/>
  <c r="H53" i="38"/>
  <c r="G53" i="38"/>
  <c r="F53" i="38"/>
  <c r="E53" i="38"/>
  <c r="D53" i="38"/>
  <c r="C53" i="38"/>
  <c r="B53" i="38"/>
  <c r="Y52" i="38"/>
  <c r="X52" i="38"/>
  <c r="W52" i="38"/>
  <c r="V52" i="38"/>
  <c r="U52" i="38"/>
  <c r="T52" i="38"/>
  <c r="S52" i="38"/>
  <c r="R52" i="38"/>
  <c r="Q52" i="38"/>
  <c r="P52" i="38"/>
  <c r="O52" i="38"/>
  <c r="N52" i="38"/>
  <c r="N51" i="38" s="1"/>
  <c r="M52" i="38"/>
  <c r="M51" i="38" s="1"/>
  <c r="L52" i="38"/>
  <c r="L51" i="38" s="1"/>
  <c r="K52" i="38"/>
  <c r="K51" i="38" s="1"/>
  <c r="J52" i="38"/>
  <c r="I52" i="38"/>
  <c r="I51" i="38" s="1"/>
  <c r="H52" i="38"/>
  <c r="H51" i="38" s="1"/>
  <c r="G52" i="38"/>
  <c r="G51" i="38" s="1"/>
  <c r="F52" i="38"/>
  <c r="E52" i="38"/>
  <c r="D52" i="38"/>
  <c r="C52" i="38"/>
  <c r="B52" i="38"/>
  <c r="D51" i="38"/>
  <c r="C51" i="38"/>
  <c r="Y27" i="38"/>
  <c r="X27" i="38"/>
  <c r="W27" i="38"/>
  <c r="V27" i="38"/>
  <c r="V63" i="38" s="1"/>
  <c r="U27" i="38"/>
  <c r="T27" i="38"/>
  <c r="S27" i="38"/>
  <c r="R27" i="38"/>
  <c r="Q27" i="38"/>
  <c r="P27" i="38"/>
  <c r="O27" i="38"/>
  <c r="N27" i="38"/>
  <c r="M27" i="38"/>
  <c r="L27" i="38"/>
  <c r="K27" i="38"/>
  <c r="J27" i="38"/>
  <c r="I27" i="38"/>
  <c r="H27" i="38"/>
  <c r="G27" i="38"/>
  <c r="F27" i="38"/>
  <c r="F63" i="38" s="1"/>
  <c r="E27" i="38"/>
  <c r="D27" i="38"/>
  <c r="C27" i="38"/>
  <c r="B27" i="38"/>
  <c r="Y24" i="38"/>
  <c r="X24" i="38"/>
  <c r="W24" i="38"/>
  <c r="V24" i="38"/>
  <c r="U24" i="38"/>
  <c r="T24" i="38"/>
  <c r="S24" i="38"/>
  <c r="R24" i="38"/>
  <c r="Q24" i="38"/>
  <c r="P24" i="38"/>
  <c r="O24" i="38"/>
  <c r="N24" i="38"/>
  <c r="M24" i="38"/>
  <c r="L24" i="38"/>
  <c r="K24" i="38"/>
  <c r="J24" i="38"/>
  <c r="I24" i="38"/>
  <c r="H24" i="38"/>
  <c r="G24" i="38"/>
  <c r="F24" i="38"/>
  <c r="E24" i="38"/>
  <c r="D24" i="38"/>
  <c r="C24" i="38"/>
  <c r="B24" i="38"/>
  <c r="Y16" i="38"/>
  <c r="X16" i="38"/>
  <c r="W16" i="38"/>
  <c r="V16" i="38"/>
  <c r="V57" i="38" s="1"/>
  <c r="U16" i="38"/>
  <c r="T16" i="38"/>
  <c r="S16" i="38"/>
  <c r="R16" i="38"/>
  <c r="R57" i="38" s="1"/>
  <c r="Q16" i="38"/>
  <c r="P16" i="38"/>
  <c r="O16" i="38"/>
  <c r="N16" i="38"/>
  <c r="N57" i="38" s="1"/>
  <c r="M16" i="38"/>
  <c r="L16" i="38"/>
  <c r="K16" i="38"/>
  <c r="J16" i="38"/>
  <c r="I16" i="38"/>
  <c r="H16" i="38"/>
  <c r="G16" i="38"/>
  <c r="F16" i="38"/>
  <c r="E16" i="38"/>
  <c r="D16" i="38"/>
  <c r="C16" i="38"/>
  <c r="B16" i="38"/>
  <c r="Y83" i="37"/>
  <c r="X83" i="37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Y82" i="37"/>
  <c r="X82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Y81" i="37"/>
  <c r="X81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Y77" i="37"/>
  <c r="X77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Y76" i="37"/>
  <c r="X76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Y75" i="37"/>
  <c r="X75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Y74" i="37"/>
  <c r="X74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Y73" i="37"/>
  <c r="X73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Y68" i="37"/>
  <c r="X68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Y67" i="37"/>
  <c r="X67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Y66" i="37"/>
  <c r="X66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Y65" i="37"/>
  <c r="X65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Y64" i="37"/>
  <c r="X64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R63" i="37"/>
  <c r="N63" i="37"/>
  <c r="B63" i="37"/>
  <c r="Y62" i="37"/>
  <c r="X62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Y61" i="37"/>
  <c r="X61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Y59" i="37"/>
  <c r="X59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Y58" i="37"/>
  <c r="X58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V57" i="37"/>
  <c r="R57" i="37"/>
  <c r="N57" i="37"/>
  <c r="J57" i="37"/>
  <c r="Y56" i="37"/>
  <c r="X56" i="37"/>
  <c r="W56" i="37"/>
  <c r="V56" i="37"/>
  <c r="U56" i="37"/>
  <c r="T56" i="37"/>
  <c r="S56" i="37"/>
  <c r="R56" i="37"/>
  <c r="Q56" i="37"/>
  <c r="P56" i="37"/>
  <c r="O56" i="37"/>
  <c r="O51" i="37" s="1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Y55" i="37"/>
  <c r="X55" i="37"/>
  <c r="W55" i="37"/>
  <c r="V55" i="37"/>
  <c r="U55" i="37"/>
  <c r="T55" i="37"/>
  <c r="S55" i="37"/>
  <c r="R55" i="37"/>
  <c r="Q55" i="37"/>
  <c r="P55" i="37"/>
  <c r="O55" i="37"/>
  <c r="N55" i="37"/>
  <c r="M55" i="37"/>
  <c r="M51" i="37" s="1"/>
  <c r="L55" i="37"/>
  <c r="K55" i="37"/>
  <c r="K51" i="37" s="1"/>
  <c r="J55" i="37"/>
  <c r="I55" i="37"/>
  <c r="H55" i="37"/>
  <c r="G55" i="37"/>
  <c r="F55" i="37"/>
  <c r="E55" i="37"/>
  <c r="D55" i="37"/>
  <c r="C55" i="37"/>
  <c r="B55" i="37"/>
  <c r="B51" i="37" s="1"/>
  <c r="Y54" i="37"/>
  <c r="X54" i="37"/>
  <c r="X51" i="37" s="1"/>
  <c r="W54" i="37"/>
  <c r="V54" i="37"/>
  <c r="U54" i="37"/>
  <c r="T54" i="37"/>
  <c r="S54" i="37"/>
  <c r="R54" i="37"/>
  <c r="Q54" i="37"/>
  <c r="P54" i="37"/>
  <c r="O54" i="37"/>
  <c r="N54" i="37"/>
  <c r="M54" i="37"/>
  <c r="L54" i="37"/>
  <c r="K54" i="37"/>
  <c r="J54" i="37"/>
  <c r="I54" i="37"/>
  <c r="I51" i="37" s="1"/>
  <c r="H54" i="37"/>
  <c r="G54" i="37"/>
  <c r="F54" i="37"/>
  <c r="E54" i="37"/>
  <c r="D54" i="37"/>
  <c r="C54" i="37"/>
  <c r="B54" i="37"/>
  <c r="Y53" i="37"/>
  <c r="X53" i="37"/>
  <c r="W53" i="37"/>
  <c r="V53" i="37"/>
  <c r="U53" i="37"/>
  <c r="T53" i="37"/>
  <c r="T51" i="37" s="1"/>
  <c r="S53" i="37"/>
  <c r="R53" i="37"/>
  <c r="Q53" i="37"/>
  <c r="P53" i="37"/>
  <c r="O53" i="37"/>
  <c r="N53" i="37"/>
  <c r="M53" i="37"/>
  <c r="L53" i="37"/>
  <c r="K53" i="37"/>
  <c r="J53" i="37"/>
  <c r="I53" i="37"/>
  <c r="H53" i="37"/>
  <c r="G53" i="37"/>
  <c r="G51" i="37" s="1"/>
  <c r="F53" i="37"/>
  <c r="E53" i="37"/>
  <c r="D53" i="37"/>
  <c r="C53" i="37"/>
  <c r="B53" i="37"/>
  <c r="Y52" i="37"/>
  <c r="X52" i="37"/>
  <c r="W52" i="37"/>
  <c r="V52" i="37"/>
  <c r="V51" i="37" s="1"/>
  <c r="U52" i="37"/>
  <c r="U51" i="37" s="1"/>
  <c r="T52" i="37"/>
  <c r="S52" i="37"/>
  <c r="S51" i="37" s="1"/>
  <c r="R52" i="37"/>
  <c r="R51" i="37" s="1"/>
  <c r="Q52" i="37"/>
  <c r="Q51" i="37" s="1"/>
  <c r="P52" i="37"/>
  <c r="P51" i="37" s="1"/>
  <c r="O52" i="37"/>
  <c r="N52" i="37"/>
  <c r="M52" i="37"/>
  <c r="L52" i="37"/>
  <c r="K52" i="37"/>
  <c r="J52" i="37"/>
  <c r="I52" i="37"/>
  <c r="H52" i="37"/>
  <c r="G52" i="37"/>
  <c r="F52" i="37"/>
  <c r="F51" i="37" s="1"/>
  <c r="E52" i="37"/>
  <c r="E51" i="37" s="1"/>
  <c r="D52" i="37"/>
  <c r="D51" i="37" s="1"/>
  <c r="C52" i="37"/>
  <c r="C51" i="37" s="1"/>
  <c r="B52" i="37"/>
  <c r="Y51" i="37"/>
  <c r="W51" i="37"/>
  <c r="N51" i="37"/>
  <c r="L51" i="37"/>
  <c r="J51" i="37"/>
  <c r="H51" i="37"/>
  <c r="Y27" i="37"/>
  <c r="Y63" i="37" s="1"/>
  <c r="X27" i="37"/>
  <c r="X80" i="37" s="1"/>
  <c r="W27" i="37"/>
  <c r="W80" i="37" s="1"/>
  <c r="V27" i="37"/>
  <c r="V80" i="37" s="1"/>
  <c r="U27" i="37"/>
  <c r="U80" i="37" s="1"/>
  <c r="T27" i="37"/>
  <c r="T80" i="37" s="1"/>
  <c r="S27" i="37"/>
  <c r="S63" i="37" s="1"/>
  <c r="R27" i="37"/>
  <c r="R80" i="37" s="1"/>
  <c r="Q27" i="37"/>
  <c r="Q80" i="37" s="1"/>
  <c r="P27" i="37"/>
  <c r="P80" i="37" s="1"/>
  <c r="O27" i="37"/>
  <c r="O80" i="37" s="1"/>
  <c r="N27" i="37"/>
  <c r="N80" i="37" s="1"/>
  <c r="M27" i="37"/>
  <c r="M80" i="37" s="1"/>
  <c r="L27" i="37"/>
  <c r="L80" i="37" s="1"/>
  <c r="K27" i="37"/>
  <c r="K63" i="37" s="1"/>
  <c r="J27" i="37"/>
  <c r="J80" i="37" s="1"/>
  <c r="I27" i="37"/>
  <c r="I63" i="37" s="1"/>
  <c r="H27" i="37"/>
  <c r="H80" i="37" s="1"/>
  <c r="G27" i="37"/>
  <c r="G80" i="37" s="1"/>
  <c r="F27" i="37"/>
  <c r="F80" i="37" s="1"/>
  <c r="E27" i="37"/>
  <c r="E80" i="37" s="1"/>
  <c r="D27" i="37"/>
  <c r="D80" i="37" s="1"/>
  <c r="C27" i="37"/>
  <c r="C63" i="37" s="1"/>
  <c r="B27" i="37"/>
  <c r="B80" i="37" s="1"/>
  <c r="Y24" i="37"/>
  <c r="Y60" i="37" s="1"/>
  <c r="X24" i="37"/>
  <c r="X79" i="37" s="1"/>
  <c r="W24" i="37"/>
  <c r="W60" i="37" s="1"/>
  <c r="V24" i="37"/>
  <c r="V60" i="37" s="1"/>
  <c r="U24" i="37"/>
  <c r="U79" i="37" s="1"/>
  <c r="T24" i="37"/>
  <c r="T79" i="37" s="1"/>
  <c r="S24" i="37"/>
  <c r="S60" i="37" s="1"/>
  <c r="R24" i="37"/>
  <c r="R60" i="37" s="1"/>
  <c r="Q24" i="37"/>
  <c r="Q60" i="37" s="1"/>
  <c r="P24" i="37"/>
  <c r="P79" i="37" s="1"/>
  <c r="O24" i="37"/>
  <c r="O79" i="37" s="1"/>
  <c r="N24" i="37"/>
  <c r="N79" i="37" s="1"/>
  <c r="M24" i="37"/>
  <c r="M79" i="37" s="1"/>
  <c r="L24" i="37"/>
  <c r="L79" i="37" s="1"/>
  <c r="K24" i="37"/>
  <c r="K60" i="37" s="1"/>
  <c r="J24" i="37"/>
  <c r="J79" i="37" s="1"/>
  <c r="I24" i="37"/>
  <c r="I79" i="37" s="1"/>
  <c r="H24" i="37"/>
  <c r="H79" i="37" s="1"/>
  <c r="G24" i="37"/>
  <c r="G79" i="37" s="1"/>
  <c r="F24" i="37"/>
  <c r="F79" i="37" s="1"/>
  <c r="E24" i="37"/>
  <c r="E79" i="37" s="1"/>
  <c r="D24" i="37"/>
  <c r="D79" i="37" s="1"/>
  <c r="C24" i="37"/>
  <c r="C60" i="37" s="1"/>
  <c r="B24" i="37"/>
  <c r="B60" i="37" s="1"/>
  <c r="Y16" i="37"/>
  <c r="Y57" i="37" s="1"/>
  <c r="X16" i="37"/>
  <c r="X78" i="37" s="1"/>
  <c r="X72" i="37" s="1"/>
  <c r="W16" i="37"/>
  <c r="W78" i="37" s="1"/>
  <c r="V16" i="37"/>
  <c r="V78" i="37" s="1"/>
  <c r="U16" i="37"/>
  <c r="U78" i="37" s="1"/>
  <c r="T16" i="37"/>
  <c r="T78" i="37" s="1"/>
  <c r="S16" i="37"/>
  <c r="S57" i="37" s="1"/>
  <c r="R16" i="37"/>
  <c r="R78" i="37" s="1"/>
  <c r="Q16" i="37"/>
  <c r="Q57" i="37" s="1"/>
  <c r="P16" i="37"/>
  <c r="P78" i="37" s="1"/>
  <c r="O16" i="37"/>
  <c r="O57" i="37" s="1"/>
  <c r="N16" i="37"/>
  <c r="N78" i="37" s="1"/>
  <c r="M16" i="37"/>
  <c r="M78" i="37" s="1"/>
  <c r="M72" i="37" s="1"/>
  <c r="L16" i="37"/>
  <c r="L78" i="37" s="1"/>
  <c r="K16" i="37"/>
  <c r="K57" i="37" s="1"/>
  <c r="J16" i="37"/>
  <c r="J78" i="37" s="1"/>
  <c r="I16" i="37"/>
  <c r="I57" i="37" s="1"/>
  <c r="H16" i="37"/>
  <c r="H78" i="37" s="1"/>
  <c r="G16" i="37"/>
  <c r="G78" i="37" s="1"/>
  <c r="F16" i="37"/>
  <c r="F78" i="37" s="1"/>
  <c r="E16" i="37"/>
  <c r="E78" i="37" s="1"/>
  <c r="D16" i="37"/>
  <c r="D78" i="37" s="1"/>
  <c r="C16" i="37"/>
  <c r="C78" i="37" s="1"/>
  <c r="B16" i="37"/>
  <c r="B78" i="37" s="1"/>
  <c r="Y37" i="36"/>
  <c r="X37" i="36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Y36" i="36"/>
  <c r="X36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Y35" i="36"/>
  <c r="X35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Y33" i="36"/>
  <c r="Y38" i="36" s="1"/>
  <c r="X33" i="36"/>
  <c r="X38" i="36" s="1"/>
  <c r="W33" i="36"/>
  <c r="W38" i="36" s="1"/>
  <c r="V33" i="36"/>
  <c r="V38" i="36" s="1"/>
  <c r="U33" i="36"/>
  <c r="U38" i="36" s="1"/>
  <c r="T33" i="36"/>
  <c r="T38" i="36" s="1"/>
  <c r="S33" i="36"/>
  <c r="S38" i="36" s="1"/>
  <c r="R33" i="36"/>
  <c r="R38" i="36" s="1"/>
  <c r="Q33" i="36"/>
  <c r="Q38" i="36" s="1"/>
  <c r="P33" i="36"/>
  <c r="P38" i="36" s="1"/>
  <c r="O33" i="36"/>
  <c r="O38" i="36" s="1"/>
  <c r="N33" i="36"/>
  <c r="N38" i="36" s="1"/>
  <c r="M33" i="36"/>
  <c r="M38" i="36" s="1"/>
  <c r="L33" i="36"/>
  <c r="L38" i="36" s="1"/>
  <c r="K33" i="36"/>
  <c r="K38" i="36" s="1"/>
  <c r="J33" i="36"/>
  <c r="J38" i="36" s="1"/>
  <c r="I33" i="36"/>
  <c r="I38" i="36" s="1"/>
  <c r="H33" i="36"/>
  <c r="H38" i="36" s="1"/>
  <c r="G33" i="36"/>
  <c r="G38" i="36" s="1"/>
  <c r="F33" i="36"/>
  <c r="F38" i="36" s="1"/>
  <c r="E33" i="36"/>
  <c r="E38" i="36" s="1"/>
  <c r="D33" i="36"/>
  <c r="D38" i="36" s="1"/>
  <c r="C33" i="36"/>
  <c r="C38" i="36" s="1"/>
  <c r="B33" i="36"/>
  <c r="B38" i="36" s="1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Y20" i="36"/>
  <c r="X20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Y14" i="36"/>
  <c r="X14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Y8" i="36"/>
  <c r="X8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Y83" i="35"/>
  <c r="X83" i="35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Y82" i="35"/>
  <c r="X82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Y81" i="35"/>
  <c r="X81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Y77" i="35"/>
  <c r="X77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Y76" i="35"/>
  <c r="X76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Y75" i="35"/>
  <c r="X75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Y74" i="35"/>
  <c r="X74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Y73" i="35"/>
  <c r="X73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Y72" i="35"/>
  <c r="X72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Y68" i="35"/>
  <c r="X68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Y67" i="35"/>
  <c r="X67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Y66" i="35"/>
  <c r="X66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Y65" i="35"/>
  <c r="X65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B65" i="35"/>
  <c r="Y64" i="35"/>
  <c r="X64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Q63" i="35"/>
  <c r="M63" i="35"/>
  <c r="I63" i="35"/>
  <c r="E63" i="35"/>
  <c r="Y62" i="35"/>
  <c r="X62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Y61" i="35"/>
  <c r="X61" i="35"/>
  <c r="W61" i="35"/>
  <c r="V61" i="35"/>
  <c r="U61" i="35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Y59" i="35"/>
  <c r="X59" i="35"/>
  <c r="W59" i="35"/>
  <c r="V59" i="35"/>
  <c r="V51" i="35" s="1"/>
  <c r="U59" i="35"/>
  <c r="T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B59" i="35"/>
  <c r="Y58" i="35"/>
  <c r="X58" i="35"/>
  <c r="W58" i="35"/>
  <c r="V58" i="35"/>
  <c r="U58" i="35"/>
  <c r="U51" i="35" s="1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Y57" i="35"/>
  <c r="U57" i="35"/>
  <c r="Y56" i="35"/>
  <c r="X56" i="35"/>
  <c r="W56" i="35"/>
  <c r="V56" i="35"/>
  <c r="U56" i="35"/>
  <c r="T56" i="35"/>
  <c r="T51" i="35" s="1"/>
  <c r="S56" i="35"/>
  <c r="S51" i="35" s="1"/>
  <c r="R56" i="35"/>
  <c r="R51" i="35" s="1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B56" i="35"/>
  <c r="Y55" i="35"/>
  <c r="X55" i="35"/>
  <c r="W55" i="35"/>
  <c r="V55" i="35"/>
  <c r="U55" i="35"/>
  <c r="T55" i="35"/>
  <c r="S55" i="35"/>
  <c r="R55" i="35"/>
  <c r="Q55" i="35"/>
  <c r="Q51" i="35" s="1"/>
  <c r="P55" i="35"/>
  <c r="O55" i="35"/>
  <c r="N55" i="35"/>
  <c r="M55" i="35"/>
  <c r="L55" i="35"/>
  <c r="K55" i="35"/>
  <c r="J55" i="35"/>
  <c r="I55" i="35"/>
  <c r="H55" i="35"/>
  <c r="G55" i="35"/>
  <c r="F55" i="35"/>
  <c r="E55" i="35"/>
  <c r="D55" i="35"/>
  <c r="C55" i="35"/>
  <c r="B55" i="35"/>
  <c r="Y54" i="35"/>
  <c r="X54" i="35"/>
  <c r="W54" i="35"/>
  <c r="V54" i="35"/>
  <c r="U54" i="35"/>
  <c r="T54" i="35"/>
  <c r="S54" i="35"/>
  <c r="R54" i="35"/>
  <c r="Q54" i="35"/>
  <c r="P54" i="35"/>
  <c r="P51" i="35" s="1"/>
  <c r="O54" i="35"/>
  <c r="O51" i="35" s="1"/>
  <c r="N54" i="35"/>
  <c r="N51" i="35" s="1"/>
  <c r="M54" i="35"/>
  <c r="M51" i="35" s="1"/>
  <c r="L54" i="35"/>
  <c r="K54" i="35"/>
  <c r="J54" i="35"/>
  <c r="I54" i="35"/>
  <c r="H54" i="35"/>
  <c r="G54" i="35"/>
  <c r="F54" i="35"/>
  <c r="E54" i="35"/>
  <c r="D54" i="35"/>
  <c r="C54" i="35"/>
  <c r="B54" i="35"/>
  <c r="Y53" i="35"/>
  <c r="X53" i="35"/>
  <c r="W53" i="35"/>
  <c r="V53" i="35"/>
  <c r="U53" i="35"/>
  <c r="T53" i="35"/>
  <c r="S53" i="35"/>
  <c r="R53" i="35"/>
  <c r="Q53" i="35"/>
  <c r="P53" i="35"/>
  <c r="O53" i="35"/>
  <c r="N53" i="35"/>
  <c r="M53" i="35"/>
  <c r="L53" i="35"/>
  <c r="L51" i="35" s="1"/>
  <c r="K53" i="35"/>
  <c r="K51" i="35" s="1"/>
  <c r="J53" i="35"/>
  <c r="J51" i="35" s="1"/>
  <c r="I53" i="35"/>
  <c r="I51" i="35" s="1"/>
  <c r="H53" i="35"/>
  <c r="G53" i="35"/>
  <c r="F53" i="35"/>
  <c r="E53" i="35"/>
  <c r="D53" i="35"/>
  <c r="C53" i="35"/>
  <c r="B53" i="35"/>
  <c r="Y52" i="35"/>
  <c r="X52" i="35"/>
  <c r="X51" i="35" s="1"/>
  <c r="W52" i="35"/>
  <c r="W51" i="35" s="1"/>
  <c r="V52" i="35"/>
  <c r="U52" i="35"/>
  <c r="T52" i="35"/>
  <c r="S52" i="35"/>
  <c r="R52" i="35"/>
  <c r="Q52" i="35"/>
  <c r="P52" i="35"/>
  <c r="O52" i="35"/>
  <c r="N52" i="35"/>
  <c r="M52" i="35"/>
  <c r="L52" i="35"/>
  <c r="K52" i="35"/>
  <c r="J52" i="35"/>
  <c r="I52" i="35"/>
  <c r="H52" i="35"/>
  <c r="H51" i="35" s="1"/>
  <c r="G52" i="35"/>
  <c r="G51" i="35" s="1"/>
  <c r="F52" i="35"/>
  <c r="F51" i="35" s="1"/>
  <c r="E52" i="35"/>
  <c r="E51" i="35" s="1"/>
  <c r="D52" i="35"/>
  <c r="D51" i="35" s="1"/>
  <c r="C52" i="35"/>
  <c r="C51" i="35" s="1"/>
  <c r="B52" i="35"/>
  <c r="B51" i="35" s="1"/>
  <c r="Y51" i="35"/>
  <c r="Y27" i="35"/>
  <c r="Y63" i="35" s="1"/>
  <c r="X27" i="35"/>
  <c r="W27" i="35"/>
  <c r="V27" i="35"/>
  <c r="U27" i="35"/>
  <c r="U63" i="35" s="1"/>
  <c r="T27" i="35"/>
  <c r="S27" i="35"/>
  <c r="R27" i="35"/>
  <c r="Q27" i="35"/>
  <c r="P27" i="35"/>
  <c r="O27" i="35"/>
  <c r="N27" i="35"/>
  <c r="M27" i="35"/>
  <c r="L27" i="35"/>
  <c r="K27" i="35"/>
  <c r="J27" i="35"/>
  <c r="I27" i="35"/>
  <c r="H27" i="35"/>
  <c r="G27" i="35"/>
  <c r="F27" i="35"/>
  <c r="E27" i="35"/>
  <c r="D27" i="35"/>
  <c r="C27" i="35"/>
  <c r="B27" i="35"/>
  <c r="Y24" i="35"/>
  <c r="X24" i="35"/>
  <c r="W24" i="35"/>
  <c r="V24" i="35"/>
  <c r="U24" i="35"/>
  <c r="T24" i="35"/>
  <c r="S24" i="35"/>
  <c r="R24" i="35"/>
  <c r="Q24" i="35"/>
  <c r="P24" i="35"/>
  <c r="O24" i="35"/>
  <c r="N24" i="35"/>
  <c r="M24" i="35"/>
  <c r="L24" i="35"/>
  <c r="K24" i="35"/>
  <c r="J24" i="35"/>
  <c r="I24" i="35"/>
  <c r="H24" i="35"/>
  <c r="G24" i="35"/>
  <c r="F24" i="35"/>
  <c r="E24" i="35"/>
  <c r="D24" i="35"/>
  <c r="C24" i="35"/>
  <c r="B24" i="35"/>
  <c r="Y16" i="35"/>
  <c r="X16" i="35"/>
  <c r="W16" i="35"/>
  <c r="V16" i="35"/>
  <c r="U16" i="35"/>
  <c r="T16" i="35"/>
  <c r="S16" i="35"/>
  <c r="R16" i="35"/>
  <c r="Q16" i="35"/>
  <c r="Q57" i="35" s="1"/>
  <c r="P16" i="35"/>
  <c r="O16" i="35"/>
  <c r="N16" i="35"/>
  <c r="M16" i="35"/>
  <c r="M57" i="35" s="1"/>
  <c r="L16" i="35"/>
  <c r="K16" i="35"/>
  <c r="J16" i="35"/>
  <c r="I16" i="35"/>
  <c r="I57" i="35" s="1"/>
  <c r="H16" i="35"/>
  <c r="G16" i="35"/>
  <c r="F16" i="35"/>
  <c r="E16" i="35"/>
  <c r="E57" i="35" s="1"/>
  <c r="D16" i="35"/>
  <c r="C16" i="35"/>
  <c r="B16" i="35"/>
  <c r="Y83" i="34"/>
  <c r="X83" i="34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Y82" i="34"/>
  <c r="X82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Y81" i="34"/>
  <c r="X81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Y77" i="34"/>
  <c r="X77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Y76" i="34"/>
  <c r="X76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Y75" i="34"/>
  <c r="X75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Y74" i="34"/>
  <c r="X74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Y73" i="34"/>
  <c r="X73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Y72" i="34"/>
  <c r="X72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Y68" i="34"/>
  <c r="X68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Y67" i="34"/>
  <c r="X67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Y66" i="34"/>
  <c r="X66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Y65" i="34"/>
  <c r="X65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Y64" i="34"/>
  <c r="X64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Q63" i="34"/>
  <c r="Y62" i="34"/>
  <c r="X62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Y61" i="34"/>
  <c r="X61" i="34"/>
  <c r="W61" i="34"/>
  <c r="V61" i="34"/>
  <c r="U61" i="34"/>
  <c r="T61" i="34"/>
  <c r="S61" i="34"/>
  <c r="R61" i="34"/>
  <c r="Q61" i="34"/>
  <c r="P61" i="34"/>
  <c r="O61" i="34"/>
  <c r="N61" i="34"/>
  <c r="M61" i="34"/>
  <c r="L61" i="34"/>
  <c r="L51" i="34" s="1"/>
  <c r="K61" i="34"/>
  <c r="J61" i="34"/>
  <c r="I61" i="34"/>
  <c r="H61" i="34"/>
  <c r="G61" i="34"/>
  <c r="F61" i="34"/>
  <c r="E61" i="34"/>
  <c r="D61" i="34"/>
  <c r="C61" i="34"/>
  <c r="B61" i="34"/>
  <c r="Y59" i="34"/>
  <c r="X59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H51" i="34" s="1"/>
  <c r="G59" i="34"/>
  <c r="F59" i="34"/>
  <c r="E59" i="34"/>
  <c r="D59" i="34"/>
  <c r="C59" i="34"/>
  <c r="B59" i="34"/>
  <c r="Y58" i="34"/>
  <c r="X58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B58" i="34"/>
  <c r="Y57" i="34"/>
  <c r="Q57" i="34"/>
  <c r="M57" i="34"/>
  <c r="I57" i="34"/>
  <c r="Y56" i="34"/>
  <c r="X56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G51" i="34" s="1"/>
  <c r="F56" i="34"/>
  <c r="F51" i="34" s="1"/>
  <c r="E56" i="34"/>
  <c r="E51" i="34" s="1"/>
  <c r="D56" i="34"/>
  <c r="C56" i="34"/>
  <c r="B56" i="34"/>
  <c r="Y55" i="34"/>
  <c r="X55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K55" i="34"/>
  <c r="J55" i="34"/>
  <c r="I55" i="34"/>
  <c r="H55" i="34"/>
  <c r="G55" i="34"/>
  <c r="F55" i="34"/>
  <c r="E55" i="34"/>
  <c r="D55" i="34"/>
  <c r="D51" i="34" s="1"/>
  <c r="C55" i="34"/>
  <c r="B55" i="34"/>
  <c r="Y54" i="34"/>
  <c r="X54" i="34"/>
  <c r="W54" i="34"/>
  <c r="V54" i="34"/>
  <c r="U54" i="34"/>
  <c r="T54" i="34"/>
  <c r="S54" i="34"/>
  <c r="R54" i="34"/>
  <c r="Q54" i="34"/>
  <c r="P54" i="34"/>
  <c r="O54" i="34"/>
  <c r="N54" i="34"/>
  <c r="M54" i="34"/>
  <c r="L54" i="34"/>
  <c r="K54" i="34"/>
  <c r="J54" i="34"/>
  <c r="I54" i="34"/>
  <c r="H54" i="34"/>
  <c r="G54" i="34"/>
  <c r="F54" i="34"/>
  <c r="E54" i="34"/>
  <c r="D54" i="34"/>
  <c r="C54" i="34"/>
  <c r="B54" i="34"/>
  <c r="Y53" i="34"/>
  <c r="Y51" i="34" s="1"/>
  <c r="X53" i="34"/>
  <c r="X51" i="34" s="1"/>
  <c r="W53" i="34"/>
  <c r="W51" i="34" s="1"/>
  <c r="V53" i="34"/>
  <c r="U53" i="34"/>
  <c r="T53" i="34"/>
  <c r="S53" i="34"/>
  <c r="R53" i="34"/>
  <c r="Q53" i="34"/>
  <c r="P53" i="34"/>
  <c r="O53" i="34"/>
  <c r="N53" i="34"/>
  <c r="M53" i="34"/>
  <c r="L53" i="34"/>
  <c r="K53" i="34"/>
  <c r="J53" i="34"/>
  <c r="I53" i="34"/>
  <c r="H53" i="34"/>
  <c r="G53" i="34"/>
  <c r="F53" i="34"/>
  <c r="E53" i="34"/>
  <c r="D53" i="34"/>
  <c r="C53" i="34"/>
  <c r="B53" i="34"/>
  <c r="Y52" i="34"/>
  <c r="X52" i="34"/>
  <c r="W52" i="34"/>
  <c r="V52" i="34"/>
  <c r="V51" i="34" s="1"/>
  <c r="U52" i="34"/>
  <c r="U51" i="34" s="1"/>
  <c r="T52" i="34"/>
  <c r="T51" i="34" s="1"/>
  <c r="S52" i="34"/>
  <c r="S51" i="34" s="1"/>
  <c r="R52" i="34"/>
  <c r="R51" i="34" s="1"/>
  <c r="Q52" i="34"/>
  <c r="Q51" i="34" s="1"/>
  <c r="P52" i="34"/>
  <c r="P51" i="34" s="1"/>
  <c r="O52" i="34"/>
  <c r="O51" i="34" s="1"/>
  <c r="N52" i="34"/>
  <c r="M52" i="34"/>
  <c r="L52" i="34"/>
  <c r="K52" i="34"/>
  <c r="J52" i="34"/>
  <c r="J51" i="34" s="1"/>
  <c r="I52" i="34"/>
  <c r="I51" i="34" s="1"/>
  <c r="H52" i="34"/>
  <c r="G52" i="34"/>
  <c r="F52" i="34"/>
  <c r="E52" i="34"/>
  <c r="D52" i="34"/>
  <c r="C52" i="34"/>
  <c r="C51" i="34" s="1"/>
  <c r="B52" i="34"/>
  <c r="B51" i="34" s="1"/>
  <c r="N51" i="34"/>
  <c r="M51" i="34"/>
  <c r="K51" i="34"/>
  <c r="Y27" i="34"/>
  <c r="Y63" i="34" s="1"/>
  <c r="X27" i="34"/>
  <c r="W27" i="34"/>
  <c r="V27" i="34"/>
  <c r="U27" i="34"/>
  <c r="U63" i="34" s="1"/>
  <c r="T27" i="34"/>
  <c r="S27" i="34"/>
  <c r="R27" i="34"/>
  <c r="Q27" i="34"/>
  <c r="P27" i="34"/>
  <c r="O27" i="34"/>
  <c r="N27" i="34"/>
  <c r="M27" i="34"/>
  <c r="L27" i="34"/>
  <c r="K27" i="34"/>
  <c r="J27" i="34"/>
  <c r="I27" i="34"/>
  <c r="I63" i="34" s="1"/>
  <c r="H27" i="34"/>
  <c r="G27" i="34"/>
  <c r="F27" i="34"/>
  <c r="E27" i="34"/>
  <c r="D27" i="34"/>
  <c r="C27" i="34"/>
  <c r="B27" i="34"/>
  <c r="Y24" i="34"/>
  <c r="X24" i="34"/>
  <c r="W24" i="34"/>
  <c r="V24" i="34"/>
  <c r="U24" i="34"/>
  <c r="T24" i="34"/>
  <c r="S24" i="34"/>
  <c r="R24" i="34"/>
  <c r="Q24" i="34"/>
  <c r="P24" i="34"/>
  <c r="O24" i="34"/>
  <c r="N24" i="34"/>
  <c r="M24" i="34"/>
  <c r="L24" i="34"/>
  <c r="K24" i="34"/>
  <c r="J24" i="34"/>
  <c r="I24" i="34"/>
  <c r="H24" i="34"/>
  <c r="G24" i="34"/>
  <c r="F24" i="34"/>
  <c r="E24" i="34"/>
  <c r="D24" i="34"/>
  <c r="C24" i="34"/>
  <c r="B24" i="34"/>
  <c r="Y16" i="34"/>
  <c r="X16" i="34"/>
  <c r="W16" i="34"/>
  <c r="V16" i="34"/>
  <c r="U16" i="34"/>
  <c r="U57" i="34" s="1"/>
  <c r="T16" i="34"/>
  <c r="S16" i="34"/>
  <c r="R16" i="34"/>
  <c r="Q16" i="34"/>
  <c r="P16" i="34"/>
  <c r="O16" i="34"/>
  <c r="N16" i="34"/>
  <c r="M16" i="34"/>
  <c r="L16" i="34"/>
  <c r="K16" i="34"/>
  <c r="J16" i="34"/>
  <c r="I16" i="34"/>
  <c r="H16" i="34"/>
  <c r="G16" i="34"/>
  <c r="F16" i="34"/>
  <c r="E16" i="34"/>
  <c r="E57" i="34" s="1"/>
  <c r="D16" i="34"/>
  <c r="C16" i="34"/>
  <c r="B16" i="34"/>
  <c r="Y83" i="33"/>
  <c r="X83" i="33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Y82" i="33"/>
  <c r="X82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Y81" i="33"/>
  <c r="X81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Y77" i="33"/>
  <c r="X77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Y76" i="33"/>
  <c r="X76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Y75" i="33"/>
  <c r="X75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Y74" i="33"/>
  <c r="X74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Y73" i="33"/>
  <c r="X73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Y68" i="33"/>
  <c r="X68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Y67" i="33"/>
  <c r="X67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Y66" i="33"/>
  <c r="X66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Y65" i="33"/>
  <c r="X65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Y64" i="33"/>
  <c r="X64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E51" i="33" s="1"/>
  <c r="D64" i="33"/>
  <c r="C64" i="33"/>
  <c r="B64" i="33"/>
  <c r="R63" i="33"/>
  <c r="N63" i="33"/>
  <c r="J63" i="33"/>
  <c r="Y62" i="33"/>
  <c r="X62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G51" i="33" s="1"/>
  <c r="F62" i="33"/>
  <c r="E62" i="33"/>
  <c r="D62" i="33"/>
  <c r="C62" i="33"/>
  <c r="B62" i="33"/>
  <c r="Y61" i="33"/>
  <c r="X61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Y59" i="33"/>
  <c r="X59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Y58" i="33"/>
  <c r="X58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R57" i="33"/>
  <c r="N57" i="33"/>
  <c r="J57" i="33"/>
  <c r="F57" i="33"/>
  <c r="B57" i="33"/>
  <c r="Y56" i="33"/>
  <c r="X56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Y55" i="33"/>
  <c r="Y51" i="33" s="1"/>
  <c r="X55" i="33"/>
  <c r="W55" i="33"/>
  <c r="V55" i="33"/>
  <c r="U55" i="33"/>
  <c r="T55" i="33"/>
  <c r="S55" i="33"/>
  <c r="R55" i="33"/>
  <c r="Q55" i="33"/>
  <c r="P55" i="33"/>
  <c r="O55" i="33"/>
  <c r="N55" i="33"/>
  <c r="M55" i="33"/>
  <c r="L55" i="33"/>
  <c r="K55" i="33"/>
  <c r="J55" i="33"/>
  <c r="I55" i="33"/>
  <c r="H55" i="33"/>
  <c r="G55" i="33"/>
  <c r="F55" i="33"/>
  <c r="E55" i="33"/>
  <c r="D55" i="33"/>
  <c r="C55" i="33"/>
  <c r="B55" i="33"/>
  <c r="Y54" i="33"/>
  <c r="X54" i="33"/>
  <c r="W54" i="33"/>
  <c r="V54" i="33"/>
  <c r="U54" i="33"/>
  <c r="T54" i="33"/>
  <c r="S54" i="33"/>
  <c r="R54" i="33"/>
  <c r="Q54" i="33"/>
  <c r="P54" i="33"/>
  <c r="O54" i="33"/>
  <c r="N54" i="33"/>
  <c r="M54" i="33"/>
  <c r="L54" i="33"/>
  <c r="K54" i="33"/>
  <c r="J54" i="33"/>
  <c r="I54" i="33"/>
  <c r="H54" i="33"/>
  <c r="G54" i="33"/>
  <c r="F54" i="33"/>
  <c r="E54" i="33"/>
  <c r="D54" i="33"/>
  <c r="C54" i="33"/>
  <c r="B54" i="33"/>
  <c r="Y53" i="33"/>
  <c r="X53" i="33"/>
  <c r="W53" i="33"/>
  <c r="V53" i="33"/>
  <c r="V51" i="33" s="1"/>
  <c r="U53" i="33"/>
  <c r="T53" i="33"/>
  <c r="S53" i="33"/>
  <c r="R53" i="33"/>
  <c r="Q53" i="33"/>
  <c r="Q51" i="33" s="1"/>
  <c r="P53" i="33"/>
  <c r="P51" i="33" s="1"/>
  <c r="O53" i="33"/>
  <c r="N53" i="33"/>
  <c r="M53" i="33"/>
  <c r="L53" i="33"/>
  <c r="K53" i="33"/>
  <c r="J53" i="33"/>
  <c r="I53" i="33"/>
  <c r="H53" i="33"/>
  <c r="G53" i="33"/>
  <c r="F53" i="33"/>
  <c r="E53" i="33"/>
  <c r="D53" i="33"/>
  <c r="C53" i="33"/>
  <c r="B53" i="33"/>
  <c r="Y52" i="33"/>
  <c r="X52" i="33"/>
  <c r="X51" i="33" s="1"/>
  <c r="W52" i="33"/>
  <c r="W51" i="33" s="1"/>
  <c r="V52" i="33"/>
  <c r="U52" i="33"/>
  <c r="U51" i="33" s="1"/>
  <c r="T52" i="33"/>
  <c r="T51" i="33" s="1"/>
  <c r="S52" i="33"/>
  <c r="S51" i="33" s="1"/>
  <c r="R52" i="33"/>
  <c r="R51" i="33" s="1"/>
  <c r="Q52" i="33"/>
  <c r="P52" i="33"/>
  <c r="O52" i="33"/>
  <c r="O51" i="33" s="1"/>
  <c r="N52" i="33"/>
  <c r="N51" i="33" s="1"/>
  <c r="M52" i="33"/>
  <c r="M51" i="33" s="1"/>
  <c r="L52" i="33"/>
  <c r="L51" i="33" s="1"/>
  <c r="K52" i="33"/>
  <c r="J52" i="33"/>
  <c r="J51" i="33" s="1"/>
  <c r="I52" i="33"/>
  <c r="I51" i="33" s="1"/>
  <c r="H52" i="33"/>
  <c r="H51" i="33" s="1"/>
  <c r="G52" i="33"/>
  <c r="F52" i="33"/>
  <c r="E52" i="33"/>
  <c r="D52" i="33"/>
  <c r="C52" i="33"/>
  <c r="C51" i="33" s="1"/>
  <c r="B52" i="33"/>
  <c r="B51" i="33" s="1"/>
  <c r="K51" i="33"/>
  <c r="F51" i="33"/>
  <c r="D51" i="33"/>
  <c r="Y27" i="33"/>
  <c r="Y63" i="33" s="1"/>
  <c r="X27" i="33"/>
  <c r="X80" i="33" s="1"/>
  <c r="W27" i="33"/>
  <c r="W80" i="33" s="1"/>
  <c r="V27" i="33"/>
  <c r="V80" i="33" s="1"/>
  <c r="U27" i="33"/>
  <c r="U63" i="33" s="1"/>
  <c r="T27" i="33"/>
  <c r="T80" i="33" s="1"/>
  <c r="S27" i="33"/>
  <c r="S80" i="33" s="1"/>
  <c r="R27" i="33"/>
  <c r="R80" i="33" s="1"/>
  <c r="Q27" i="33"/>
  <c r="Q80" i="33" s="1"/>
  <c r="P27" i="33"/>
  <c r="P80" i="33" s="1"/>
  <c r="O27" i="33"/>
  <c r="O80" i="33" s="1"/>
  <c r="N27" i="33"/>
  <c r="N80" i="33" s="1"/>
  <c r="M27" i="33"/>
  <c r="M80" i="33" s="1"/>
  <c r="L27" i="33"/>
  <c r="L80" i="33" s="1"/>
  <c r="K27" i="33"/>
  <c r="K80" i="33" s="1"/>
  <c r="J27" i="33"/>
  <c r="J80" i="33" s="1"/>
  <c r="I27" i="33"/>
  <c r="I63" i="33" s="1"/>
  <c r="H27" i="33"/>
  <c r="H80" i="33" s="1"/>
  <c r="G27" i="33"/>
  <c r="G80" i="33" s="1"/>
  <c r="F27" i="33"/>
  <c r="F80" i="33" s="1"/>
  <c r="E27" i="33"/>
  <c r="E80" i="33" s="1"/>
  <c r="D27" i="33"/>
  <c r="D80" i="33" s="1"/>
  <c r="C27" i="33"/>
  <c r="C80" i="33" s="1"/>
  <c r="B27" i="33"/>
  <c r="B80" i="33" s="1"/>
  <c r="Y24" i="33"/>
  <c r="Y60" i="33" s="1"/>
  <c r="X24" i="33"/>
  <c r="X79" i="33" s="1"/>
  <c r="W24" i="33"/>
  <c r="W79" i="33" s="1"/>
  <c r="V24" i="33"/>
  <c r="V79" i="33" s="1"/>
  <c r="U24" i="33"/>
  <c r="U79" i="33" s="1"/>
  <c r="T24" i="33"/>
  <c r="T79" i="33" s="1"/>
  <c r="S24" i="33"/>
  <c r="S79" i="33" s="1"/>
  <c r="R24" i="33"/>
  <c r="R79" i="33" s="1"/>
  <c r="Q24" i="33"/>
  <c r="Q79" i="33" s="1"/>
  <c r="P24" i="33"/>
  <c r="P79" i="33" s="1"/>
  <c r="O24" i="33"/>
  <c r="O79" i="33" s="1"/>
  <c r="N24" i="33"/>
  <c r="N79" i="33" s="1"/>
  <c r="M24" i="33"/>
  <c r="M79" i="33" s="1"/>
  <c r="L24" i="33"/>
  <c r="L79" i="33" s="1"/>
  <c r="K24" i="33"/>
  <c r="K79" i="33" s="1"/>
  <c r="J24" i="33"/>
  <c r="J60" i="33" s="1"/>
  <c r="I24" i="33"/>
  <c r="I60" i="33" s="1"/>
  <c r="H24" i="33"/>
  <c r="H79" i="33" s="1"/>
  <c r="G24" i="33"/>
  <c r="G79" i="33" s="1"/>
  <c r="F24" i="33"/>
  <c r="F79" i="33" s="1"/>
  <c r="E24" i="33"/>
  <c r="E79" i="33" s="1"/>
  <c r="D24" i="33"/>
  <c r="D79" i="33" s="1"/>
  <c r="C24" i="33"/>
  <c r="C79" i="33" s="1"/>
  <c r="B24" i="33"/>
  <c r="B60" i="33" s="1"/>
  <c r="Y16" i="33"/>
  <c r="Y78" i="33" s="1"/>
  <c r="X16" i="33"/>
  <c r="X78" i="33" s="1"/>
  <c r="W16" i="33"/>
  <c r="W78" i="33" s="1"/>
  <c r="V16" i="33"/>
  <c r="V78" i="33" s="1"/>
  <c r="V72" i="33" s="1"/>
  <c r="U16" i="33"/>
  <c r="U78" i="33" s="1"/>
  <c r="T16" i="33"/>
  <c r="T78" i="33" s="1"/>
  <c r="S16" i="33"/>
  <c r="S78" i="33" s="1"/>
  <c r="R16" i="33"/>
  <c r="R78" i="33" s="1"/>
  <c r="Q16" i="33"/>
  <c r="Q57" i="33" s="1"/>
  <c r="P16" i="33"/>
  <c r="P78" i="33" s="1"/>
  <c r="O16" i="33"/>
  <c r="O78" i="33" s="1"/>
  <c r="N16" i="33"/>
  <c r="N78" i="33" s="1"/>
  <c r="M16" i="33"/>
  <c r="M78" i="33" s="1"/>
  <c r="L16" i="33"/>
  <c r="L78" i="33" s="1"/>
  <c r="K16" i="33"/>
  <c r="K78" i="33" s="1"/>
  <c r="J16" i="33"/>
  <c r="J78" i="33" s="1"/>
  <c r="I16" i="33"/>
  <c r="I57" i="33" s="1"/>
  <c r="H16" i="33"/>
  <c r="H78" i="33" s="1"/>
  <c r="G16" i="33"/>
  <c r="G78" i="33" s="1"/>
  <c r="F16" i="33"/>
  <c r="F78" i="33" s="1"/>
  <c r="E16" i="33"/>
  <c r="E78" i="33" s="1"/>
  <c r="D16" i="33"/>
  <c r="D78" i="33" s="1"/>
  <c r="C16" i="33"/>
  <c r="C78" i="33" s="1"/>
  <c r="B16" i="33"/>
  <c r="B78" i="33" s="1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Y33" i="32"/>
  <c r="Y38" i="32" s="1"/>
  <c r="X33" i="32"/>
  <c r="X38" i="32" s="1"/>
  <c r="W33" i="32"/>
  <c r="W38" i="32" s="1"/>
  <c r="V33" i="32"/>
  <c r="V38" i="32" s="1"/>
  <c r="U33" i="32"/>
  <c r="U38" i="32" s="1"/>
  <c r="U176" i="4" s="1"/>
  <c r="T33" i="32"/>
  <c r="T38" i="32" s="1"/>
  <c r="S33" i="32"/>
  <c r="S38" i="32" s="1"/>
  <c r="R33" i="32"/>
  <c r="R38" i="32" s="1"/>
  <c r="Q33" i="32"/>
  <c r="Q38" i="32" s="1"/>
  <c r="P33" i="32"/>
  <c r="P38" i="32" s="1"/>
  <c r="O33" i="32"/>
  <c r="O38" i="32" s="1"/>
  <c r="N33" i="32"/>
  <c r="N38" i="32" s="1"/>
  <c r="M33" i="32"/>
  <c r="M38" i="32" s="1"/>
  <c r="L33" i="32"/>
  <c r="L38" i="32" s="1"/>
  <c r="K33" i="32"/>
  <c r="K38" i="32" s="1"/>
  <c r="J33" i="32"/>
  <c r="J38" i="32" s="1"/>
  <c r="I33" i="32"/>
  <c r="I38" i="32" s="1"/>
  <c r="H33" i="32"/>
  <c r="H38" i="32" s="1"/>
  <c r="G33" i="32"/>
  <c r="G38" i="32" s="1"/>
  <c r="F33" i="32"/>
  <c r="F38" i="32" s="1"/>
  <c r="E33" i="32"/>
  <c r="E38" i="32" s="1"/>
  <c r="D33" i="32"/>
  <c r="D38" i="32" s="1"/>
  <c r="C33" i="32"/>
  <c r="C38" i="32" s="1"/>
  <c r="B33" i="32"/>
  <c r="B38" i="32" s="1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Y124" i="31"/>
  <c r="X124" i="31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4" i="31"/>
  <c r="X114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Y113" i="31"/>
  <c r="X113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Y109" i="31"/>
  <c r="X109" i="31"/>
  <c r="W109" i="31"/>
  <c r="V109" i="31"/>
  <c r="U109" i="31"/>
  <c r="U84" i="31" s="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3" i="31"/>
  <c r="X103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Y102" i="31"/>
  <c r="X102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Y101" i="31"/>
  <c r="X101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92" i="31"/>
  <c r="X92" i="31"/>
  <c r="W92" i="31"/>
  <c r="V92" i="31"/>
  <c r="U92" i="31"/>
  <c r="T92" i="31"/>
  <c r="S92" i="31"/>
  <c r="R92" i="31"/>
  <c r="Q92" i="31"/>
  <c r="P92" i="31"/>
  <c r="O92" i="31"/>
  <c r="N92" i="31"/>
  <c r="M92" i="31"/>
  <c r="L92" i="31"/>
  <c r="K92" i="31"/>
  <c r="J92" i="31"/>
  <c r="I92" i="31"/>
  <c r="H92" i="31"/>
  <c r="G92" i="31"/>
  <c r="F92" i="31"/>
  <c r="E92" i="31"/>
  <c r="D92" i="31"/>
  <c r="C92" i="31"/>
  <c r="B92" i="31"/>
  <c r="Y91" i="31"/>
  <c r="X91" i="31"/>
  <c r="W91" i="31"/>
  <c r="V91" i="31"/>
  <c r="U91" i="31"/>
  <c r="T91" i="31"/>
  <c r="S91" i="31"/>
  <c r="S84" i="31" s="1"/>
  <c r="R91" i="31"/>
  <c r="Q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D91" i="31"/>
  <c r="C91" i="31"/>
  <c r="B91" i="31"/>
  <c r="Y89" i="31"/>
  <c r="X89" i="31"/>
  <c r="W89" i="31"/>
  <c r="V89" i="31"/>
  <c r="U89" i="31"/>
  <c r="T89" i="31"/>
  <c r="S89" i="31"/>
  <c r="R89" i="31"/>
  <c r="Q89" i="31"/>
  <c r="P89" i="31"/>
  <c r="P84" i="31" s="1"/>
  <c r="O89" i="31"/>
  <c r="O84" i="31" s="1"/>
  <c r="N89" i="31"/>
  <c r="N84" i="31" s="1"/>
  <c r="M89" i="31"/>
  <c r="M84" i="31" s="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L84" i="31" s="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G84" i="31" s="1"/>
  <c r="F86" i="31"/>
  <c r="E86" i="31"/>
  <c r="D86" i="31"/>
  <c r="C86" i="31"/>
  <c r="B86" i="31"/>
  <c r="Y85" i="31"/>
  <c r="Y84" i="31" s="1"/>
  <c r="X85" i="31"/>
  <c r="W85" i="31"/>
  <c r="V85" i="31"/>
  <c r="U85" i="31"/>
  <c r="T85" i="31"/>
  <c r="T84" i="31" s="1"/>
  <c r="S85" i="31"/>
  <c r="R85" i="31"/>
  <c r="R84" i="31" s="1"/>
  <c r="Q85" i="31"/>
  <c r="Q84" i="31" s="1"/>
  <c r="P85" i="31"/>
  <c r="O85" i="31"/>
  <c r="N85" i="31"/>
  <c r="M85" i="31"/>
  <c r="L85" i="31"/>
  <c r="K85" i="31"/>
  <c r="K84" i="31" s="1"/>
  <c r="J85" i="31"/>
  <c r="J84" i="31" s="1"/>
  <c r="I85" i="31"/>
  <c r="I84" i="31" s="1"/>
  <c r="H85" i="31"/>
  <c r="H84" i="31" s="1"/>
  <c r="G85" i="31"/>
  <c r="F85" i="31"/>
  <c r="F84" i="31" s="1"/>
  <c r="E85" i="31"/>
  <c r="E84" i="31" s="1"/>
  <c r="D85" i="31"/>
  <c r="D84" i="31" s="1"/>
  <c r="C85" i="31"/>
  <c r="C84" i="31" s="1"/>
  <c r="B85" i="31"/>
  <c r="B84" i="31" s="1"/>
  <c r="X84" i="31"/>
  <c r="W84" i="31"/>
  <c r="V84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B66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B25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F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X94" i="30"/>
  <c r="S94" i="30"/>
  <c r="O94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B92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B91" i="30"/>
  <c r="N90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L84" i="30" s="1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N84" i="30" s="1"/>
  <c r="M86" i="30"/>
  <c r="L86" i="30"/>
  <c r="K86" i="30"/>
  <c r="J86" i="30"/>
  <c r="I86" i="30"/>
  <c r="H86" i="30"/>
  <c r="G86" i="30"/>
  <c r="F86" i="30"/>
  <c r="E86" i="30"/>
  <c r="D86" i="30"/>
  <c r="C86" i="30"/>
  <c r="B86" i="30"/>
  <c r="Y85" i="30"/>
  <c r="X85" i="30"/>
  <c r="W85" i="30"/>
  <c r="V85" i="30"/>
  <c r="V84" i="30" s="1"/>
  <c r="U85" i="30"/>
  <c r="U84" i="30" s="1"/>
  <c r="T85" i="30"/>
  <c r="T84" i="30" s="1"/>
  <c r="S85" i="30"/>
  <c r="R85" i="30"/>
  <c r="R84" i="30" s="1"/>
  <c r="Q85" i="30"/>
  <c r="Q84" i="30" s="1"/>
  <c r="P85" i="30"/>
  <c r="P84" i="30" s="1"/>
  <c r="O85" i="30"/>
  <c r="N85" i="30"/>
  <c r="M85" i="30"/>
  <c r="L85" i="30"/>
  <c r="K85" i="30"/>
  <c r="J85" i="30"/>
  <c r="J84" i="30" s="1"/>
  <c r="I85" i="30"/>
  <c r="H85" i="30"/>
  <c r="G85" i="30"/>
  <c r="F85" i="30"/>
  <c r="F84" i="30" s="1"/>
  <c r="E85" i="30"/>
  <c r="E84" i="30" s="1"/>
  <c r="D85" i="30"/>
  <c r="D84" i="30" s="1"/>
  <c r="C85" i="30"/>
  <c r="B85" i="30"/>
  <c r="B84" i="30" s="1"/>
  <c r="Y84" i="30"/>
  <c r="X84" i="30"/>
  <c r="M84" i="30"/>
  <c r="I84" i="30"/>
  <c r="H84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B66" i="30"/>
  <c r="Y45" i="30"/>
  <c r="X45" i="30"/>
  <c r="X99" i="30" s="1"/>
  <c r="W45" i="30"/>
  <c r="W99" i="30" s="1"/>
  <c r="V45" i="30"/>
  <c r="V99" i="30" s="1"/>
  <c r="U45" i="30"/>
  <c r="T45" i="30"/>
  <c r="T99" i="30" s="1"/>
  <c r="S45" i="30"/>
  <c r="S99" i="30" s="1"/>
  <c r="R45" i="30"/>
  <c r="Q45" i="30"/>
  <c r="P45" i="30"/>
  <c r="O45" i="30"/>
  <c r="N45" i="30"/>
  <c r="M45" i="30"/>
  <c r="L45" i="30"/>
  <c r="K45" i="30"/>
  <c r="K99" i="30" s="1"/>
  <c r="J45" i="30"/>
  <c r="I45" i="30"/>
  <c r="H45" i="30"/>
  <c r="H99" i="30" s="1"/>
  <c r="G45" i="30"/>
  <c r="F45" i="30"/>
  <c r="E45" i="30"/>
  <c r="D45" i="30"/>
  <c r="C45" i="30"/>
  <c r="B45" i="30"/>
  <c r="Y25" i="30"/>
  <c r="X25" i="30"/>
  <c r="W25" i="30"/>
  <c r="W94" i="30" s="1"/>
  <c r="V25" i="30"/>
  <c r="V94" i="30" s="1"/>
  <c r="U25" i="30"/>
  <c r="T25" i="30"/>
  <c r="S25" i="30"/>
  <c r="R25" i="30"/>
  <c r="R94" i="30" s="1"/>
  <c r="Q25" i="30"/>
  <c r="P25" i="30"/>
  <c r="P94" i="30" s="1"/>
  <c r="O25" i="30"/>
  <c r="N25" i="30"/>
  <c r="N94" i="30" s="1"/>
  <c r="M25" i="30"/>
  <c r="M94" i="30" s="1"/>
  <c r="L25" i="30"/>
  <c r="L94" i="30" s="1"/>
  <c r="K25" i="30"/>
  <c r="J25" i="30"/>
  <c r="J94" i="30" s="1"/>
  <c r="I25" i="30"/>
  <c r="H25" i="30"/>
  <c r="G25" i="30"/>
  <c r="F25" i="30"/>
  <c r="E25" i="30"/>
  <c r="D25" i="30"/>
  <c r="C25" i="30"/>
  <c r="B25" i="30"/>
  <c r="Y16" i="30"/>
  <c r="Y90" i="30" s="1"/>
  <c r="X16" i="30"/>
  <c r="X90" i="30" s="1"/>
  <c r="W16" i="30"/>
  <c r="W90" i="30" s="1"/>
  <c r="V16" i="30"/>
  <c r="V90" i="30" s="1"/>
  <c r="U16" i="30"/>
  <c r="U90" i="30" s="1"/>
  <c r="T16" i="30"/>
  <c r="T90" i="30" s="1"/>
  <c r="S16" i="30"/>
  <c r="S90" i="30" s="1"/>
  <c r="R16" i="30"/>
  <c r="Q16" i="30"/>
  <c r="Q90" i="30" s="1"/>
  <c r="P16" i="30"/>
  <c r="P90" i="30" s="1"/>
  <c r="O16" i="30"/>
  <c r="O90" i="30" s="1"/>
  <c r="N16" i="30"/>
  <c r="M16" i="30"/>
  <c r="M90" i="30" s="1"/>
  <c r="L16" i="30"/>
  <c r="L90" i="30" s="1"/>
  <c r="K16" i="30"/>
  <c r="K90" i="30" s="1"/>
  <c r="J16" i="30"/>
  <c r="I16" i="30"/>
  <c r="I90" i="30" s="1"/>
  <c r="H16" i="30"/>
  <c r="H90" i="30" s="1"/>
  <c r="G16" i="30"/>
  <c r="G90" i="30" s="1"/>
  <c r="F16" i="30"/>
  <c r="F90" i="30" s="1"/>
  <c r="E16" i="30"/>
  <c r="E90" i="30" s="1"/>
  <c r="D16" i="30"/>
  <c r="D90" i="30" s="1"/>
  <c r="C16" i="30"/>
  <c r="C90" i="30" s="1"/>
  <c r="B16" i="30"/>
  <c r="Y124" i="29"/>
  <c r="X124" i="29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4" i="29"/>
  <c r="X114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105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3" i="29"/>
  <c r="X103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Y102" i="29"/>
  <c r="X102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Y101" i="29"/>
  <c r="X101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92" i="29"/>
  <c r="X92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Y91" i="29"/>
  <c r="X91" i="29"/>
  <c r="W91" i="29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S90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D84" i="29" s="1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Y84" i="29" s="1"/>
  <c r="X86" i="29"/>
  <c r="W86" i="29"/>
  <c r="V86" i="29"/>
  <c r="V84" i="29" s="1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I84" i="29" s="1"/>
  <c r="H86" i="29"/>
  <c r="G86" i="29"/>
  <c r="F86" i="29"/>
  <c r="E86" i="29"/>
  <c r="D86" i="29"/>
  <c r="C86" i="29"/>
  <c r="B86" i="29"/>
  <c r="Y85" i="29"/>
  <c r="X85" i="29"/>
  <c r="X84" i="29" s="1"/>
  <c r="W85" i="29"/>
  <c r="W84" i="29" s="1"/>
  <c r="V85" i="29"/>
  <c r="U85" i="29"/>
  <c r="U84" i="29" s="1"/>
  <c r="T85" i="29"/>
  <c r="T84" i="29" s="1"/>
  <c r="S85" i="29"/>
  <c r="S84" i="29" s="1"/>
  <c r="R85" i="29"/>
  <c r="R84" i="29" s="1"/>
  <c r="Q85" i="29"/>
  <c r="P85" i="29"/>
  <c r="O85" i="29"/>
  <c r="N85" i="29"/>
  <c r="M85" i="29"/>
  <c r="L85" i="29"/>
  <c r="K85" i="29"/>
  <c r="J85" i="29"/>
  <c r="I85" i="29"/>
  <c r="H85" i="29"/>
  <c r="H84" i="29" s="1"/>
  <c r="G85" i="29"/>
  <c r="G84" i="29" s="1"/>
  <c r="F85" i="29"/>
  <c r="F84" i="29" s="1"/>
  <c r="E85" i="29"/>
  <c r="E84" i="29" s="1"/>
  <c r="D85" i="29"/>
  <c r="C85" i="29"/>
  <c r="C84" i="29" s="1"/>
  <c r="B85" i="29"/>
  <c r="B84" i="29" s="1"/>
  <c r="Q84" i="29"/>
  <c r="P84" i="29"/>
  <c r="O84" i="29"/>
  <c r="N84" i="29"/>
  <c r="M84" i="29"/>
  <c r="L84" i="29"/>
  <c r="K84" i="29"/>
  <c r="J84" i="29"/>
  <c r="Y66" i="29"/>
  <c r="Y123" i="29" s="1"/>
  <c r="X66" i="29"/>
  <c r="X123" i="29" s="1"/>
  <c r="W66" i="29"/>
  <c r="W123" i="29" s="1"/>
  <c r="V66" i="29"/>
  <c r="V123" i="29" s="1"/>
  <c r="U66" i="29"/>
  <c r="U123" i="29" s="1"/>
  <c r="T66" i="29"/>
  <c r="T123" i="29" s="1"/>
  <c r="S66" i="29"/>
  <c r="S123" i="29" s="1"/>
  <c r="R66" i="29"/>
  <c r="R123" i="29" s="1"/>
  <c r="Q66" i="29"/>
  <c r="Q123" i="29" s="1"/>
  <c r="P66" i="29"/>
  <c r="P123" i="29" s="1"/>
  <c r="O66" i="29"/>
  <c r="O123" i="29" s="1"/>
  <c r="N66" i="29"/>
  <c r="N123" i="29" s="1"/>
  <c r="M66" i="29"/>
  <c r="M123" i="29" s="1"/>
  <c r="L66" i="29"/>
  <c r="L123" i="29" s="1"/>
  <c r="K66" i="29"/>
  <c r="K123" i="29" s="1"/>
  <c r="J66" i="29"/>
  <c r="J123" i="29" s="1"/>
  <c r="I66" i="29"/>
  <c r="I123" i="29" s="1"/>
  <c r="H66" i="29"/>
  <c r="H123" i="29" s="1"/>
  <c r="G66" i="29"/>
  <c r="G123" i="29" s="1"/>
  <c r="F66" i="29"/>
  <c r="F123" i="29" s="1"/>
  <c r="E66" i="29"/>
  <c r="E123" i="29" s="1"/>
  <c r="D66" i="29"/>
  <c r="D123" i="29" s="1"/>
  <c r="C66" i="29"/>
  <c r="C123" i="29" s="1"/>
  <c r="B66" i="29"/>
  <c r="B123" i="29" s="1"/>
  <c r="Y45" i="29"/>
  <c r="Y122" i="29" s="1"/>
  <c r="X45" i="29"/>
  <c r="X122" i="29" s="1"/>
  <c r="W45" i="29"/>
  <c r="W122" i="29" s="1"/>
  <c r="V45" i="29"/>
  <c r="V122" i="29" s="1"/>
  <c r="U45" i="29"/>
  <c r="U122" i="29" s="1"/>
  <c r="T45" i="29"/>
  <c r="T122" i="29" s="1"/>
  <c r="S45" i="29"/>
  <c r="S122" i="29" s="1"/>
  <c r="R45" i="29"/>
  <c r="R122" i="29" s="1"/>
  <c r="Q45" i="29"/>
  <c r="Q122" i="29" s="1"/>
  <c r="P45" i="29"/>
  <c r="P122" i="29" s="1"/>
  <c r="O45" i="29"/>
  <c r="O122" i="29" s="1"/>
  <c r="N45" i="29"/>
  <c r="N122" i="29" s="1"/>
  <c r="M45" i="29"/>
  <c r="M122" i="29" s="1"/>
  <c r="L45" i="29"/>
  <c r="L122" i="29" s="1"/>
  <c r="K45" i="29"/>
  <c r="K122" i="29" s="1"/>
  <c r="J45" i="29"/>
  <c r="J122" i="29" s="1"/>
  <c r="I45" i="29"/>
  <c r="I122" i="29" s="1"/>
  <c r="H45" i="29"/>
  <c r="H122" i="29" s="1"/>
  <c r="G45" i="29"/>
  <c r="G122" i="29" s="1"/>
  <c r="F45" i="29"/>
  <c r="F122" i="29" s="1"/>
  <c r="E45" i="29"/>
  <c r="E122" i="29" s="1"/>
  <c r="D45" i="29"/>
  <c r="D122" i="29" s="1"/>
  <c r="C45" i="29"/>
  <c r="C122" i="29" s="1"/>
  <c r="B45" i="29"/>
  <c r="B122" i="29" s="1"/>
  <c r="Y25" i="29"/>
  <c r="Y120" i="29" s="1"/>
  <c r="X25" i="29"/>
  <c r="X120" i="29" s="1"/>
  <c r="W25" i="29"/>
  <c r="W120" i="29" s="1"/>
  <c r="V25" i="29"/>
  <c r="V120" i="29" s="1"/>
  <c r="U25" i="29"/>
  <c r="U120" i="29" s="1"/>
  <c r="T25" i="29"/>
  <c r="T120" i="29" s="1"/>
  <c r="S25" i="29"/>
  <c r="S120" i="29" s="1"/>
  <c r="R25" i="29"/>
  <c r="R120" i="29" s="1"/>
  <c r="Q25" i="29"/>
  <c r="Q120" i="29" s="1"/>
  <c r="P25" i="29"/>
  <c r="P120" i="29" s="1"/>
  <c r="O25" i="29"/>
  <c r="O120" i="29" s="1"/>
  <c r="N25" i="29"/>
  <c r="N120" i="29" s="1"/>
  <c r="M25" i="29"/>
  <c r="M120" i="29" s="1"/>
  <c r="L25" i="29"/>
  <c r="L120" i="29" s="1"/>
  <c r="K25" i="29"/>
  <c r="K120" i="29" s="1"/>
  <c r="J25" i="29"/>
  <c r="J120" i="29" s="1"/>
  <c r="I25" i="29"/>
  <c r="I120" i="29" s="1"/>
  <c r="H25" i="29"/>
  <c r="H120" i="29" s="1"/>
  <c r="G25" i="29"/>
  <c r="G120" i="29" s="1"/>
  <c r="F25" i="29"/>
  <c r="F120" i="29" s="1"/>
  <c r="E25" i="29"/>
  <c r="E120" i="29" s="1"/>
  <c r="D25" i="29"/>
  <c r="D120" i="29" s="1"/>
  <c r="C25" i="29"/>
  <c r="C120" i="29" s="1"/>
  <c r="B25" i="29"/>
  <c r="B120" i="29" s="1"/>
  <c r="Y16" i="29"/>
  <c r="Y119" i="29" s="1"/>
  <c r="Y113" i="29" s="1"/>
  <c r="X16" i="29"/>
  <c r="X119" i="29" s="1"/>
  <c r="W16" i="29"/>
  <c r="W119" i="29" s="1"/>
  <c r="V16" i="29"/>
  <c r="V119" i="29" s="1"/>
  <c r="U16" i="29"/>
  <c r="U119" i="29" s="1"/>
  <c r="T16" i="29"/>
  <c r="T119" i="29" s="1"/>
  <c r="S16" i="29"/>
  <c r="S119" i="29" s="1"/>
  <c r="R16" i="29"/>
  <c r="R119" i="29" s="1"/>
  <c r="Q16" i="29"/>
  <c r="Q119" i="29" s="1"/>
  <c r="P16" i="29"/>
  <c r="P119" i="29" s="1"/>
  <c r="O16" i="29"/>
  <c r="O119" i="29" s="1"/>
  <c r="N16" i="29"/>
  <c r="N119" i="29" s="1"/>
  <c r="M16" i="29"/>
  <c r="M119" i="29" s="1"/>
  <c r="L16" i="29"/>
  <c r="L119" i="29" s="1"/>
  <c r="K16" i="29"/>
  <c r="K119" i="29" s="1"/>
  <c r="J16" i="29"/>
  <c r="J119" i="29" s="1"/>
  <c r="I16" i="29"/>
  <c r="I119" i="29" s="1"/>
  <c r="H16" i="29"/>
  <c r="H119" i="29" s="1"/>
  <c r="G16" i="29"/>
  <c r="G119" i="29" s="1"/>
  <c r="F16" i="29"/>
  <c r="F119" i="29" s="1"/>
  <c r="E16" i="29"/>
  <c r="E119" i="29" s="1"/>
  <c r="D16" i="29"/>
  <c r="D119" i="29" s="1"/>
  <c r="C16" i="29"/>
  <c r="C119" i="29" s="1"/>
  <c r="B16" i="29"/>
  <c r="B119" i="29" s="1"/>
  <c r="Y37" i="28"/>
  <c r="X37" i="28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Y36" i="28"/>
  <c r="X36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Y35" i="28"/>
  <c r="X35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Y33" i="28"/>
  <c r="Y38" i="28" s="1"/>
  <c r="X33" i="28"/>
  <c r="X38" i="28" s="1"/>
  <c r="W33" i="28"/>
  <c r="W38" i="28" s="1"/>
  <c r="V33" i="28"/>
  <c r="V38" i="28" s="1"/>
  <c r="U33" i="28"/>
  <c r="U38" i="28" s="1"/>
  <c r="T33" i="28"/>
  <c r="T38" i="28" s="1"/>
  <c r="S33" i="28"/>
  <c r="S38" i="28" s="1"/>
  <c r="R33" i="28"/>
  <c r="R38" i="28" s="1"/>
  <c r="Q33" i="28"/>
  <c r="Q38" i="28" s="1"/>
  <c r="P33" i="28"/>
  <c r="P38" i="28" s="1"/>
  <c r="O33" i="28"/>
  <c r="O38" i="28" s="1"/>
  <c r="N33" i="28"/>
  <c r="N38" i="28" s="1"/>
  <c r="M33" i="28"/>
  <c r="M38" i="28" s="1"/>
  <c r="L33" i="28"/>
  <c r="L38" i="28" s="1"/>
  <c r="K33" i="28"/>
  <c r="K38" i="28" s="1"/>
  <c r="J33" i="28"/>
  <c r="J38" i="28" s="1"/>
  <c r="I33" i="28"/>
  <c r="I38" i="28" s="1"/>
  <c r="H33" i="28"/>
  <c r="H38" i="28" s="1"/>
  <c r="G33" i="28"/>
  <c r="G38" i="28" s="1"/>
  <c r="F33" i="28"/>
  <c r="F38" i="28" s="1"/>
  <c r="E33" i="28"/>
  <c r="E38" i="28" s="1"/>
  <c r="D33" i="28"/>
  <c r="D38" i="28" s="1"/>
  <c r="C33" i="28"/>
  <c r="C38" i="28" s="1"/>
  <c r="B33" i="28"/>
  <c r="B38" i="28" s="1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4" i="28"/>
  <c r="X14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Y9" i="28"/>
  <c r="X9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Y8" i="28"/>
  <c r="X8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Y162" i="27"/>
  <c r="X162" i="27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Y161" i="27"/>
  <c r="X161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Y160" i="27"/>
  <c r="X160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Y159" i="27"/>
  <c r="X159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Y158" i="27"/>
  <c r="X158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Y157" i="27"/>
  <c r="X157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Y156" i="27"/>
  <c r="X156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7" i="27"/>
  <c r="X147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Y146" i="27"/>
  <c r="X146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6" i="27"/>
  <c r="X136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K126" i="27" s="1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G126" i="27" s="1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Y126" i="27" s="1"/>
  <c r="X129" i="27"/>
  <c r="X126" i="27" s="1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X128" i="27"/>
  <c r="W128" i="27"/>
  <c r="W126" i="27" s="1"/>
  <c r="V128" i="27"/>
  <c r="V126" i="27" s="1"/>
  <c r="U128" i="27"/>
  <c r="T128" i="27"/>
  <c r="T126" i="27" s="1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Y127" i="27"/>
  <c r="X127" i="27"/>
  <c r="W127" i="27"/>
  <c r="V127" i="27"/>
  <c r="U127" i="27"/>
  <c r="U126" i="27" s="1"/>
  <c r="T127" i="27"/>
  <c r="S127" i="27"/>
  <c r="S126" i="27" s="1"/>
  <c r="R127" i="27"/>
  <c r="R126" i="27" s="1"/>
  <c r="Q127" i="27"/>
  <c r="Q126" i="27" s="1"/>
  <c r="P127" i="27"/>
  <c r="P126" i="27" s="1"/>
  <c r="O127" i="27"/>
  <c r="N127" i="27"/>
  <c r="M127" i="27"/>
  <c r="M126" i="27" s="1"/>
  <c r="L127" i="27"/>
  <c r="L126" i="27" s="1"/>
  <c r="K127" i="27"/>
  <c r="J127" i="27"/>
  <c r="I127" i="27"/>
  <c r="H127" i="27"/>
  <c r="G127" i="27"/>
  <c r="F127" i="27"/>
  <c r="F126" i="27" s="1"/>
  <c r="E127" i="27"/>
  <c r="E126" i="27" s="1"/>
  <c r="D127" i="27"/>
  <c r="D126" i="27" s="1"/>
  <c r="C127" i="27"/>
  <c r="C126" i="27" s="1"/>
  <c r="B127" i="27"/>
  <c r="B126" i="27" s="1"/>
  <c r="O126" i="27"/>
  <c r="N126" i="27"/>
  <c r="J126" i="27"/>
  <c r="I126" i="27"/>
  <c r="H126" i="27"/>
  <c r="Y124" i="27"/>
  <c r="X124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Y123" i="27"/>
  <c r="X123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R122" i="27"/>
  <c r="B122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U119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Q110" i="27" s="1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W116" i="27"/>
  <c r="S116" i="27"/>
  <c r="C116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Y114" i="27"/>
  <c r="X114" i="27"/>
  <c r="W114" i="27"/>
  <c r="V114" i="27"/>
  <c r="U114" i="27"/>
  <c r="T114" i="27"/>
  <c r="S114" i="27"/>
  <c r="R114" i="27"/>
  <c r="Q114" i="27"/>
  <c r="P114" i="27"/>
  <c r="O114" i="27"/>
  <c r="N114" i="27"/>
  <c r="M114" i="27"/>
  <c r="L114" i="27"/>
  <c r="K114" i="27"/>
  <c r="J114" i="27"/>
  <c r="I114" i="27"/>
  <c r="H114" i="27"/>
  <c r="G114" i="27"/>
  <c r="F114" i="27"/>
  <c r="E114" i="27"/>
  <c r="D114" i="27"/>
  <c r="C114" i="27"/>
  <c r="B114" i="27"/>
  <c r="Y113" i="27"/>
  <c r="X113" i="27"/>
  <c r="W113" i="27"/>
  <c r="V113" i="27"/>
  <c r="U113" i="27"/>
  <c r="T113" i="27"/>
  <c r="S113" i="27"/>
  <c r="R113" i="27"/>
  <c r="R110" i="27" s="1"/>
  <c r="Q113" i="27"/>
  <c r="P113" i="27"/>
  <c r="P110" i="27" s="1"/>
  <c r="O113" i="27"/>
  <c r="O110" i="27" s="1"/>
  <c r="N113" i="27"/>
  <c r="M113" i="27"/>
  <c r="L113" i="27"/>
  <c r="K113" i="27"/>
  <c r="J113" i="27"/>
  <c r="I113" i="27"/>
  <c r="H113" i="27"/>
  <c r="G113" i="27"/>
  <c r="F113" i="27"/>
  <c r="E113" i="27"/>
  <c r="D113" i="27"/>
  <c r="C113" i="27"/>
  <c r="B113" i="27"/>
  <c r="Y112" i="27"/>
  <c r="X112" i="27"/>
  <c r="W112" i="27"/>
  <c r="V112" i="27"/>
  <c r="U112" i="27"/>
  <c r="T112" i="27"/>
  <c r="S112" i="27"/>
  <c r="R112" i="27"/>
  <c r="Q112" i="27"/>
  <c r="P112" i="27"/>
  <c r="O112" i="27"/>
  <c r="N112" i="27"/>
  <c r="N110" i="27" s="1"/>
  <c r="M112" i="27"/>
  <c r="L112" i="27"/>
  <c r="L110" i="27" s="1"/>
  <c r="K112" i="27"/>
  <c r="K110" i="27" s="1"/>
  <c r="J112" i="27"/>
  <c r="I112" i="27"/>
  <c r="H112" i="27"/>
  <c r="G112" i="27"/>
  <c r="F112" i="27"/>
  <c r="E112" i="27"/>
  <c r="D112" i="27"/>
  <c r="C112" i="27"/>
  <c r="B112" i="27"/>
  <c r="Y111" i="27"/>
  <c r="X111" i="27"/>
  <c r="X110" i="27" s="1"/>
  <c r="W111" i="27"/>
  <c r="W110" i="27" s="1"/>
  <c r="V111" i="27"/>
  <c r="V110" i="27" s="1"/>
  <c r="U111" i="27"/>
  <c r="T111" i="27"/>
  <c r="T110" i="27" s="1"/>
  <c r="S111" i="27"/>
  <c r="S110" i="27" s="1"/>
  <c r="R111" i="27"/>
  <c r="Q111" i="27"/>
  <c r="P111" i="27"/>
  <c r="O111" i="27"/>
  <c r="N111" i="27"/>
  <c r="M111" i="27"/>
  <c r="L111" i="27"/>
  <c r="K111" i="27"/>
  <c r="J111" i="27"/>
  <c r="J110" i="27" s="1"/>
  <c r="I111" i="27"/>
  <c r="H111" i="27"/>
  <c r="H110" i="27" s="1"/>
  <c r="G111" i="27"/>
  <c r="G110" i="27" s="1"/>
  <c r="F111" i="27"/>
  <c r="F110" i="27" s="1"/>
  <c r="E111" i="27"/>
  <c r="D111" i="27"/>
  <c r="D110" i="27" s="1"/>
  <c r="C111" i="27"/>
  <c r="C110" i="27" s="1"/>
  <c r="B111" i="27"/>
  <c r="B110" i="27" s="1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L98" i="27" s="1"/>
  <c r="K104" i="27"/>
  <c r="J104" i="27"/>
  <c r="I104" i="27"/>
  <c r="H104" i="27"/>
  <c r="G104" i="27"/>
  <c r="F104" i="27"/>
  <c r="E104" i="27"/>
  <c r="D104" i="27"/>
  <c r="C104" i="27"/>
  <c r="B104" i="27"/>
  <c r="Y103" i="27"/>
  <c r="X103" i="27"/>
  <c r="W103" i="27"/>
  <c r="V103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H98" i="27" s="1"/>
  <c r="G103" i="27"/>
  <c r="F103" i="27"/>
  <c r="E103" i="27"/>
  <c r="D103" i="27"/>
  <c r="C103" i="27"/>
  <c r="B103" i="27"/>
  <c r="Y102" i="27"/>
  <c r="X102" i="27"/>
  <c r="W102" i="27"/>
  <c r="V102" i="27"/>
  <c r="U102" i="27"/>
  <c r="T102" i="27"/>
  <c r="S102" i="27"/>
  <c r="R102" i="27"/>
  <c r="Q102" i="27"/>
  <c r="P102" i="27"/>
  <c r="O102" i="27"/>
  <c r="N102" i="27"/>
  <c r="M102" i="27"/>
  <c r="L102" i="27"/>
  <c r="K102" i="27"/>
  <c r="J102" i="27"/>
  <c r="I102" i="27"/>
  <c r="H102" i="27"/>
  <c r="G102" i="27"/>
  <c r="F102" i="27"/>
  <c r="E102" i="27"/>
  <c r="D102" i="27"/>
  <c r="C102" i="27"/>
  <c r="B102" i="27"/>
  <c r="B98" i="27" s="1"/>
  <c r="Y101" i="27"/>
  <c r="Y98" i="27" s="1"/>
  <c r="X101" i="27"/>
  <c r="W101" i="27"/>
  <c r="V101" i="27"/>
  <c r="U101" i="27"/>
  <c r="T101" i="27"/>
  <c r="S101" i="27"/>
  <c r="R101" i="27"/>
  <c r="Q101" i="27"/>
  <c r="P101" i="27"/>
  <c r="O101" i="27"/>
  <c r="N101" i="27"/>
  <c r="M101" i="27"/>
  <c r="L101" i="27"/>
  <c r="K101" i="27"/>
  <c r="J101" i="27"/>
  <c r="I101" i="27"/>
  <c r="H101" i="27"/>
  <c r="G101" i="27"/>
  <c r="F101" i="27"/>
  <c r="E101" i="27"/>
  <c r="D101" i="27"/>
  <c r="C101" i="27"/>
  <c r="B101" i="27"/>
  <c r="Y100" i="27"/>
  <c r="X100" i="27"/>
  <c r="X98" i="27" s="1"/>
  <c r="W100" i="27"/>
  <c r="W98" i="27" s="1"/>
  <c r="V100" i="27"/>
  <c r="U100" i="27"/>
  <c r="U98" i="27" s="1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Y99" i="27"/>
  <c r="X99" i="27"/>
  <c r="W99" i="27"/>
  <c r="V99" i="27"/>
  <c r="V98" i="27" s="1"/>
  <c r="U99" i="27"/>
  <c r="T99" i="27"/>
  <c r="T98" i="27" s="1"/>
  <c r="S99" i="27"/>
  <c r="S98" i="27" s="1"/>
  <c r="R99" i="27"/>
  <c r="R98" i="27" s="1"/>
  <c r="Q99" i="27"/>
  <c r="Q98" i="27" s="1"/>
  <c r="P99" i="27"/>
  <c r="O99" i="27"/>
  <c r="N99" i="27"/>
  <c r="M99" i="27"/>
  <c r="M98" i="27" s="1"/>
  <c r="L99" i="27"/>
  <c r="K99" i="27"/>
  <c r="J99" i="27"/>
  <c r="I99" i="27"/>
  <c r="H99" i="27"/>
  <c r="G99" i="27"/>
  <c r="G98" i="27" s="1"/>
  <c r="F99" i="27"/>
  <c r="F98" i="27" s="1"/>
  <c r="E99" i="27"/>
  <c r="E98" i="27" s="1"/>
  <c r="D99" i="27"/>
  <c r="D98" i="27" s="1"/>
  <c r="C99" i="27"/>
  <c r="C98" i="27" s="1"/>
  <c r="B99" i="27"/>
  <c r="P98" i="27"/>
  <c r="O98" i="27"/>
  <c r="N98" i="27"/>
  <c r="K98" i="27"/>
  <c r="J98" i="27"/>
  <c r="I98" i="27"/>
  <c r="Y69" i="27"/>
  <c r="X69" i="27"/>
  <c r="W69" i="27"/>
  <c r="V69" i="27"/>
  <c r="U69" i="27"/>
  <c r="T69" i="27"/>
  <c r="S69" i="27"/>
  <c r="S122" i="27" s="1"/>
  <c r="R69" i="27"/>
  <c r="Q69" i="27"/>
  <c r="P69" i="27"/>
  <c r="O69" i="27"/>
  <c r="O122" i="27" s="1"/>
  <c r="N69" i="27"/>
  <c r="N122" i="27" s="1"/>
  <c r="M69" i="27"/>
  <c r="L69" i="27"/>
  <c r="K69" i="27"/>
  <c r="J69" i="27"/>
  <c r="J122" i="27" s="1"/>
  <c r="I69" i="27"/>
  <c r="H69" i="27"/>
  <c r="G69" i="27"/>
  <c r="F69" i="27"/>
  <c r="E69" i="27"/>
  <c r="D69" i="27"/>
  <c r="C69" i="27"/>
  <c r="C122" i="27" s="1"/>
  <c r="B69" i="27"/>
  <c r="Y56" i="27"/>
  <c r="X56" i="27"/>
  <c r="W56" i="27"/>
  <c r="W119" i="27" s="1"/>
  <c r="V56" i="27"/>
  <c r="U56" i="27"/>
  <c r="T56" i="27"/>
  <c r="S56" i="27"/>
  <c r="R56" i="27"/>
  <c r="Q56" i="27"/>
  <c r="P56" i="27"/>
  <c r="O56" i="27"/>
  <c r="O119" i="27" s="1"/>
  <c r="N56" i="27"/>
  <c r="N119" i="27" s="1"/>
  <c r="M56" i="27"/>
  <c r="M119" i="27" s="1"/>
  <c r="L56" i="27"/>
  <c r="K56" i="27"/>
  <c r="J56" i="27"/>
  <c r="I56" i="27"/>
  <c r="H56" i="27"/>
  <c r="G56" i="27"/>
  <c r="G119" i="27" s="1"/>
  <c r="F56" i="27"/>
  <c r="F119" i="27" s="1"/>
  <c r="E56" i="27"/>
  <c r="E119" i="27" s="1"/>
  <c r="D56" i="27"/>
  <c r="C56" i="27"/>
  <c r="C119" i="27" s="1"/>
  <c r="B56" i="27"/>
  <c r="B119" i="27" s="1"/>
  <c r="Y43" i="27"/>
  <c r="X43" i="27"/>
  <c r="W43" i="27"/>
  <c r="V43" i="27"/>
  <c r="U43" i="27"/>
  <c r="T43" i="27"/>
  <c r="S43" i="27"/>
  <c r="R43" i="27"/>
  <c r="R116" i="27" s="1"/>
  <c r="Q43" i="27"/>
  <c r="Q116" i="27" s="1"/>
  <c r="P43" i="27"/>
  <c r="O43" i="27"/>
  <c r="O116" i="27" s="1"/>
  <c r="N43" i="27"/>
  <c r="M43" i="27"/>
  <c r="L43" i="27"/>
  <c r="K43" i="27"/>
  <c r="K116" i="27" s="1"/>
  <c r="J43" i="27"/>
  <c r="J116" i="27" s="1"/>
  <c r="I43" i="27"/>
  <c r="I116" i="27" s="1"/>
  <c r="H43" i="27"/>
  <c r="H116" i="27" s="1"/>
  <c r="G43" i="27"/>
  <c r="G116" i="27" s="1"/>
  <c r="F43" i="27"/>
  <c r="E43" i="27"/>
  <c r="D43" i="27"/>
  <c r="C43" i="27"/>
  <c r="B43" i="27"/>
  <c r="B116" i="27" s="1"/>
  <c r="Y17" i="27"/>
  <c r="X17" i="27"/>
  <c r="W17" i="27"/>
  <c r="W105" i="27" s="1"/>
  <c r="V17" i="27"/>
  <c r="U17" i="27"/>
  <c r="T17" i="27"/>
  <c r="S17" i="27"/>
  <c r="S105" i="27" s="1"/>
  <c r="R17" i="27"/>
  <c r="Q17" i="27"/>
  <c r="P17" i="27"/>
  <c r="O17" i="27"/>
  <c r="O105" i="27" s="1"/>
  <c r="N17" i="27"/>
  <c r="M17" i="27"/>
  <c r="L17" i="27"/>
  <c r="K17" i="27"/>
  <c r="K105" i="27" s="1"/>
  <c r="J17" i="27"/>
  <c r="I17" i="27"/>
  <c r="H17" i="27"/>
  <c r="G17" i="27"/>
  <c r="F17" i="27"/>
  <c r="E17" i="27"/>
  <c r="D17" i="27"/>
  <c r="C17" i="27"/>
  <c r="B17" i="27"/>
  <c r="Y162" i="26"/>
  <c r="X162" i="26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Y161" i="26"/>
  <c r="X161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Y160" i="26"/>
  <c r="X160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Y159" i="26"/>
  <c r="X159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Y158" i="26"/>
  <c r="X158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Y157" i="26"/>
  <c r="X157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Y156" i="26"/>
  <c r="X156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7" i="26"/>
  <c r="X147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Y146" i="26"/>
  <c r="X146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6" i="26"/>
  <c r="X136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V126" i="26" s="1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K126" i="26" s="1"/>
  <c r="J129" i="26"/>
  <c r="I129" i="26"/>
  <c r="I126" i="26" s="1"/>
  <c r="H129" i="26"/>
  <c r="G129" i="26"/>
  <c r="F129" i="26"/>
  <c r="E129" i="26"/>
  <c r="D129" i="26"/>
  <c r="C129" i="26"/>
  <c r="B129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J126" i="26" s="1"/>
  <c r="I128" i="26"/>
  <c r="H128" i="26"/>
  <c r="H126" i="26" s="1"/>
  <c r="G128" i="26"/>
  <c r="F128" i="26"/>
  <c r="E128" i="26"/>
  <c r="E126" i="26" s="1"/>
  <c r="D128" i="26"/>
  <c r="C128" i="26"/>
  <c r="B128" i="26"/>
  <c r="Y127" i="26"/>
  <c r="X127" i="26"/>
  <c r="W127" i="26"/>
  <c r="V127" i="26"/>
  <c r="U127" i="26"/>
  <c r="T127" i="26"/>
  <c r="S127" i="26"/>
  <c r="S126" i="26" s="1"/>
  <c r="R127" i="26"/>
  <c r="R126" i="26" s="1"/>
  <c r="Q127" i="26"/>
  <c r="Q126" i="26" s="1"/>
  <c r="P127" i="26"/>
  <c r="P126" i="26" s="1"/>
  <c r="O127" i="26"/>
  <c r="O126" i="26" s="1"/>
  <c r="N127" i="26"/>
  <c r="N126" i="26" s="1"/>
  <c r="M127" i="26"/>
  <c r="M126" i="26" s="1"/>
  <c r="L127" i="26"/>
  <c r="L126" i="26" s="1"/>
  <c r="K127" i="26"/>
  <c r="J127" i="26"/>
  <c r="I127" i="26"/>
  <c r="H127" i="26"/>
  <c r="G127" i="26"/>
  <c r="G126" i="26" s="1"/>
  <c r="F127" i="26"/>
  <c r="F126" i="26" s="1"/>
  <c r="E127" i="26"/>
  <c r="D127" i="26"/>
  <c r="D126" i="26" s="1"/>
  <c r="C127" i="26"/>
  <c r="C126" i="26" s="1"/>
  <c r="B127" i="26"/>
  <c r="Y126" i="26"/>
  <c r="X126" i="26"/>
  <c r="W126" i="26"/>
  <c r="U126" i="26"/>
  <c r="T126" i="26"/>
  <c r="B126" i="26"/>
  <c r="Y124" i="26"/>
  <c r="X124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Y123" i="26"/>
  <c r="X123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J110" i="26" s="1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F110" i="26" s="1"/>
  <c r="E117" i="26"/>
  <c r="D117" i="26"/>
  <c r="C117" i="26"/>
  <c r="B117" i="26"/>
  <c r="R116" i="26"/>
  <c r="B116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E110" i="26" s="1"/>
  <c r="D115" i="26"/>
  <c r="C115" i="26"/>
  <c r="B115" i="26"/>
  <c r="Y114" i="26"/>
  <c r="X114" i="26"/>
  <c r="W114" i="26"/>
  <c r="V114" i="26"/>
  <c r="U114" i="26"/>
  <c r="T114" i="26"/>
  <c r="S114" i="26"/>
  <c r="R114" i="26"/>
  <c r="Q114" i="26"/>
  <c r="P114" i="26"/>
  <c r="O114" i="26"/>
  <c r="N114" i="26"/>
  <c r="M114" i="26"/>
  <c r="L114" i="26"/>
  <c r="K114" i="26"/>
  <c r="J114" i="26"/>
  <c r="I114" i="26"/>
  <c r="H114" i="26"/>
  <c r="G114" i="26"/>
  <c r="F114" i="26"/>
  <c r="E114" i="26"/>
  <c r="D114" i="26"/>
  <c r="C114" i="26"/>
  <c r="B114" i="26"/>
  <c r="Y113" i="26"/>
  <c r="X113" i="26"/>
  <c r="W113" i="26"/>
  <c r="W110" i="26" s="1"/>
  <c r="V113" i="26"/>
  <c r="V110" i="26" s="1"/>
  <c r="U113" i="26"/>
  <c r="T113" i="26"/>
  <c r="T110" i="26" s="1"/>
  <c r="S113" i="26"/>
  <c r="R113" i="26"/>
  <c r="Q113" i="26"/>
  <c r="P113" i="26"/>
  <c r="O113" i="26"/>
  <c r="N113" i="26"/>
  <c r="M113" i="26"/>
  <c r="L113" i="26"/>
  <c r="K113" i="26"/>
  <c r="J113" i="26"/>
  <c r="I113" i="26"/>
  <c r="H113" i="26"/>
  <c r="G113" i="26"/>
  <c r="F113" i="26"/>
  <c r="E113" i="26"/>
  <c r="D113" i="26"/>
  <c r="C113" i="26"/>
  <c r="B113" i="26"/>
  <c r="Y112" i="26"/>
  <c r="X112" i="26"/>
  <c r="W112" i="26"/>
  <c r="V112" i="26"/>
  <c r="U112" i="26"/>
  <c r="U110" i="26" s="1"/>
  <c r="T112" i="26"/>
  <c r="S112" i="26"/>
  <c r="S110" i="26" s="1"/>
  <c r="R112" i="26"/>
  <c r="Q112" i="26"/>
  <c r="P112" i="26"/>
  <c r="P110" i="26" s="1"/>
  <c r="O112" i="26"/>
  <c r="N112" i="26"/>
  <c r="M112" i="26"/>
  <c r="L112" i="26"/>
  <c r="K112" i="26"/>
  <c r="J112" i="26"/>
  <c r="I112" i="26"/>
  <c r="H112" i="26"/>
  <c r="G112" i="26"/>
  <c r="F112" i="26"/>
  <c r="E112" i="26"/>
  <c r="D112" i="26"/>
  <c r="C112" i="26"/>
  <c r="B112" i="26"/>
  <c r="Y111" i="26"/>
  <c r="Y110" i="26" s="1"/>
  <c r="X111" i="26"/>
  <c r="X110" i="26" s="1"/>
  <c r="W111" i="26"/>
  <c r="V111" i="26"/>
  <c r="U111" i="26"/>
  <c r="T111" i="26"/>
  <c r="S111" i="26"/>
  <c r="R111" i="26"/>
  <c r="R110" i="26" s="1"/>
  <c r="Q111" i="26"/>
  <c r="Q110" i="26" s="1"/>
  <c r="P111" i="26"/>
  <c r="O111" i="26"/>
  <c r="O110" i="26" s="1"/>
  <c r="N111" i="26"/>
  <c r="N110" i="26" s="1"/>
  <c r="M111" i="26"/>
  <c r="L111" i="26"/>
  <c r="L110" i="26" s="1"/>
  <c r="K111" i="26"/>
  <c r="K110" i="26" s="1"/>
  <c r="J111" i="26"/>
  <c r="I111" i="26"/>
  <c r="H111" i="26"/>
  <c r="G111" i="26"/>
  <c r="F111" i="26"/>
  <c r="E111" i="26"/>
  <c r="D111" i="26"/>
  <c r="C111" i="26"/>
  <c r="B111" i="26"/>
  <c r="B110" i="26" s="1"/>
  <c r="M110" i="26"/>
  <c r="I110" i="26"/>
  <c r="H110" i="26"/>
  <c r="G110" i="26"/>
  <c r="D110" i="26"/>
  <c r="C110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4" i="26"/>
  <c r="Y98" i="26" s="1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3" i="26"/>
  <c r="X103" i="26"/>
  <c r="W103" i="26"/>
  <c r="V103" i="26"/>
  <c r="U103" i="26"/>
  <c r="U98" i="26" s="1"/>
  <c r="T103" i="26"/>
  <c r="S103" i="26"/>
  <c r="R103" i="26"/>
  <c r="Q103" i="26"/>
  <c r="P103" i="26"/>
  <c r="O103" i="26"/>
  <c r="N103" i="26"/>
  <c r="M103" i="26"/>
  <c r="L103" i="26"/>
  <c r="K103" i="26"/>
  <c r="J103" i="26"/>
  <c r="I103" i="26"/>
  <c r="H103" i="26"/>
  <c r="G103" i="26"/>
  <c r="F103" i="26"/>
  <c r="E103" i="26"/>
  <c r="D103" i="26"/>
  <c r="C103" i="26"/>
  <c r="B103" i="26"/>
  <c r="Y102" i="26"/>
  <c r="X102" i="26"/>
  <c r="W102" i="26"/>
  <c r="V102" i="26"/>
  <c r="U102" i="26"/>
  <c r="T102" i="26"/>
  <c r="S102" i="26"/>
  <c r="R102" i="26"/>
  <c r="Q102" i="26"/>
  <c r="P102" i="26"/>
  <c r="O102" i="26"/>
  <c r="N102" i="26"/>
  <c r="M102" i="26"/>
  <c r="L102" i="26"/>
  <c r="K102" i="26"/>
  <c r="J102" i="26"/>
  <c r="I102" i="26"/>
  <c r="H102" i="26"/>
  <c r="G102" i="26"/>
  <c r="F102" i="26"/>
  <c r="E102" i="26"/>
  <c r="D102" i="26"/>
  <c r="C102" i="26"/>
  <c r="B102" i="26"/>
  <c r="Y101" i="26"/>
  <c r="X101" i="26"/>
  <c r="W101" i="26"/>
  <c r="V101" i="26"/>
  <c r="U101" i="26"/>
  <c r="T101" i="26"/>
  <c r="S101" i="26"/>
  <c r="R101" i="26"/>
  <c r="Q101" i="26"/>
  <c r="P101" i="26"/>
  <c r="O101" i="26"/>
  <c r="N101" i="26"/>
  <c r="M101" i="26"/>
  <c r="L101" i="26"/>
  <c r="K101" i="26"/>
  <c r="J101" i="26"/>
  <c r="J98" i="26" s="1"/>
  <c r="I101" i="26"/>
  <c r="H101" i="26"/>
  <c r="H98" i="26" s="1"/>
  <c r="G101" i="26"/>
  <c r="F101" i="26"/>
  <c r="E101" i="26"/>
  <c r="D101" i="26"/>
  <c r="C101" i="26"/>
  <c r="B101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I98" i="26" s="1"/>
  <c r="H100" i="26"/>
  <c r="G100" i="26"/>
  <c r="G98" i="26" s="1"/>
  <c r="F100" i="26"/>
  <c r="E100" i="26"/>
  <c r="D100" i="26"/>
  <c r="D98" i="26" s="1"/>
  <c r="C100" i="26"/>
  <c r="B100" i="26"/>
  <c r="Y99" i="26"/>
  <c r="X99" i="26"/>
  <c r="W99" i="26"/>
  <c r="V99" i="26"/>
  <c r="U99" i="26"/>
  <c r="T99" i="26"/>
  <c r="S99" i="26"/>
  <c r="R99" i="26"/>
  <c r="R98" i="26" s="1"/>
  <c r="Q99" i="26"/>
  <c r="Q98" i="26" s="1"/>
  <c r="P99" i="26"/>
  <c r="P98" i="26" s="1"/>
  <c r="O99" i="26"/>
  <c r="O98" i="26" s="1"/>
  <c r="N99" i="26"/>
  <c r="N98" i="26" s="1"/>
  <c r="M99" i="26"/>
  <c r="M98" i="26" s="1"/>
  <c r="L99" i="26"/>
  <c r="L98" i="26" s="1"/>
  <c r="K99" i="26"/>
  <c r="K98" i="26" s="1"/>
  <c r="J99" i="26"/>
  <c r="I99" i="26"/>
  <c r="H99" i="26"/>
  <c r="G99" i="26"/>
  <c r="F99" i="26"/>
  <c r="F98" i="26" s="1"/>
  <c r="E99" i="26"/>
  <c r="E98" i="26" s="1"/>
  <c r="D99" i="26"/>
  <c r="C99" i="26"/>
  <c r="C98" i="26" s="1"/>
  <c r="B99" i="26"/>
  <c r="B98" i="26" s="1"/>
  <c r="X98" i="26"/>
  <c r="W98" i="26"/>
  <c r="V98" i="26"/>
  <c r="T98" i="26"/>
  <c r="S98" i="26"/>
  <c r="Y69" i="26"/>
  <c r="X69" i="26"/>
  <c r="W69" i="26"/>
  <c r="W154" i="26" s="1"/>
  <c r="V69" i="26"/>
  <c r="U69" i="26"/>
  <c r="T69" i="26"/>
  <c r="S69" i="26"/>
  <c r="R69" i="26"/>
  <c r="Q69" i="26"/>
  <c r="P69" i="26"/>
  <c r="O69" i="26"/>
  <c r="N69" i="26"/>
  <c r="M69" i="26"/>
  <c r="L69" i="26"/>
  <c r="K69" i="26"/>
  <c r="J69" i="26"/>
  <c r="I69" i="26"/>
  <c r="H69" i="26"/>
  <c r="H154" i="26" s="1"/>
  <c r="G69" i="26"/>
  <c r="G154" i="26" s="1"/>
  <c r="F69" i="26"/>
  <c r="E69" i="26"/>
  <c r="D69" i="26"/>
  <c r="C69" i="26"/>
  <c r="B69" i="26"/>
  <c r="Y56" i="26"/>
  <c r="X56" i="26"/>
  <c r="W56" i="26"/>
  <c r="V56" i="26"/>
  <c r="U56" i="26"/>
  <c r="T56" i="26"/>
  <c r="S56" i="26"/>
  <c r="S153" i="26" s="1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C153" i="26" s="1"/>
  <c r="B56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M152" i="26" s="1"/>
  <c r="L43" i="26"/>
  <c r="K43" i="26"/>
  <c r="J43" i="26"/>
  <c r="J116" i="26" s="1"/>
  <c r="I43" i="26"/>
  <c r="H43" i="26"/>
  <c r="G43" i="26"/>
  <c r="F43" i="26"/>
  <c r="E43" i="26"/>
  <c r="D43" i="26"/>
  <c r="C43" i="26"/>
  <c r="B43" i="26"/>
  <c r="Y17" i="26"/>
  <c r="X17" i="26"/>
  <c r="W17" i="26"/>
  <c r="W143" i="26" s="1"/>
  <c r="V17" i="26"/>
  <c r="U17" i="26"/>
  <c r="T17" i="26"/>
  <c r="S17" i="26"/>
  <c r="R17" i="26"/>
  <c r="Q17" i="26"/>
  <c r="P17" i="26"/>
  <c r="O17" i="26"/>
  <c r="N17" i="26"/>
  <c r="M17" i="26"/>
  <c r="L17" i="26"/>
  <c r="K17" i="26"/>
  <c r="K143" i="26" s="1"/>
  <c r="J17" i="26"/>
  <c r="I17" i="26"/>
  <c r="H17" i="26"/>
  <c r="G17" i="26"/>
  <c r="F17" i="26"/>
  <c r="E17" i="26"/>
  <c r="D17" i="26"/>
  <c r="C17" i="26"/>
  <c r="B17" i="26"/>
  <c r="Y162" i="25"/>
  <c r="X162" i="25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G156" i="25" s="1"/>
  <c r="F162" i="25"/>
  <c r="E162" i="25"/>
  <c r="D162" i="25"/>
  <c r="C162" i="25"/>
  <c r="B162" i="25"/>
  <c r="Y161" i="25"/>
  <c r="X161" i="25"/>
  <c r="W161" i="25"/>
  <c r="V161" i="25"/>
  <c r="U161" i="25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Y160" i="25"/>
  <c r="X160" i="25"/>
  <c r="W160" i="25"/>
  <c r="V160" i="25"/>
  <c r="U160" i="25"/>
  <c r="T160" i="25"/>
  <c r="S160" i="25"/>
  <c r="R160" i="25"/>
  <c r="Q160" i="25"/>
  <c r="P160" i="25"/>
  <c r="O160" i="25"/>
  <c r="N160" i="25"/>
  <c r="M160" i="25"/>
  <c r="L160" i="25"/>
  <c r="K160" i="25"/>
  <c r="K156" i="25" s="1"/>
  <c r="J160" i="25"/>
  <c r="I160" i="25"/>
  <c r="H160" i="25"/>
  <c r="G160" i="25"/>
  <c r="F160" i="25"/>
  <c r="E160" i="25"/>
  <c r="D160" i="25"/>
  <c r="C160" i="25"/>
  <c r="B160" i="25"/>
  <c r="Y159" i="25"/>
  <c r="X159" i="25"/>
  <c r="W159" i="25"/>
  <c r="V159" i="25"/>
  <c r="V156" i="25" s="1"/>
  <c r="U159" i="25"/>
  <c r="T159" i="25"/>
  <c r="S159" i="25"/>
  <c r="R159" i="25"/>
  <c r="Q159" i="25"/>
  <c r="P159" i="25"/>
  <c r="O159" i="25"/>
  <c r="N159" i="25"/>
  <c r="M159" i="25"/>
  <c r="L159" i="25"/>
  <c r="K159" i="25"/>
  <c r="J159" i="25"/>
  <c r="I159" i="25"/>
  <c r="H159" i="25"/>
  <c r="G159" i="25"/>
  <c r="F159" i="25"/>
  <c r="E159" i="25"/>
  <c r="D159" i="25"/>
  <c r="C159" i="25"/>
  <c r="B159" i="25"/>
  <c r="Y158" i="25"/>
  <c r="X158" i="25"/>
  <c r="W158" i="25"/>
  <c r="V158" i="25"/>
  <c r="U158" i="25"/>
  <c r="T158" i="25"/>
  <c r="S158" i="25"/>
  <c r="S156" i="25" s="1"/>
  <c r="R158" i="25"/>
  <c r="Q158" i="25"/>
  <c r="P158" i="25"/>
  <c r="O158" i="25"/>
  <c r="N158" i="25"/>
  <c r="M158" i="25"/>
  <c r="L158" i="25"/>
  <c r="K158" i="25"/>
  <c r="J158" i="25"/>
  <c r="I158" i="25"/>
  <c r="H158" i="25"/>
  <c r="G158" i="25"/>
  <c r="F158" i="25"/>
  <c r="E158" i="25"/>
  <c r="D158" i="25"/>
  <c r="C158" i="25"/>
  <c r="B158" i="25"/>
  <c r="Y157" i="25"/>
  <c r="Y156" i="25" s="1"/>
  <c r="X157" i="25"/>
  <c r="X156" i="25" s="1"/>
  <c r="W157" i="25"/>
  <c r="V157" i="25"/>
  <c r="U157" i="25"/>
  <c r="T157" i="25"/>
  <c r="S157" i="25"/>
  <c r="R157" i="25"/>
  <c r="Q157" i="25"/>
  <c r="P157" i="25"/>
  <c r="O157" i="25"/>
  <c r="O156" i="25" s="1"/>
  <c r="N157" i="25"/>
  <c r="M157" i="25"/>
  <c r="L157" i="25"/>
  <c r="K157" i="25"/>
  <c r="J157" i="25"/>
  <c r="I157" i="25"/>
  <c r="H157" i="25"/>
  <c r="G157" i="25"/>
  <c r="F157" i="25"/>
  <c r="E157" i="25"/>
  <c r="D157" i="25"/>
  <c r="C157" i="25"/>
  <c r="B157" i="25"/>
  <c r="J156" i="25"/>
  <c r="I156" i="25"/>
  <c r="F156" i="25"/>
  <c r="E156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7" i="25"/>
  <c r="X147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Y129" i="25"/>
  <c r="Y126" i="25" s="1"/>
  <c r="X129" i="25"/>
  <c r="X126" i="25" s="1"/>
  <c r="W129" i="25"/>
  <c r="W126" i="25" s="1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Y128" i="25"/>
  <c r="X128" i="25"/>
  <c r="W128" i="25"/>
  <c r="V128" i="25"/>
  <c r="V126" i="25" s="1"/>
  <c r="U128" i="25"/>
  <c r="U126" i="25" s="1"/>
  <c r="T128" i="25"/>
  <c r="T126" i="25" s="1"/>
  <c r="S128" i="25"/>
  <c r="S126" i="25" s="1"/>
  <c r="R128" i="25"/>
  <c r="Q128" i="25"/>
  <c r="P128" i="25"/>
  <c r="O128" i="25"/>
  <c r="N128" i="25"/>
  <c r="M128" i="25"/>
  <c r="L128" i="25"/>
  <c r="K128" i="25"/>
  <c r="J128" i="25"/>
  <c r="I128" i="25"/>
  <c r="H128" i="25"/>
  <c r="H126" i="25" s="1"/>
  <c r="G128" i="25"/>
  <c r="F128" i="25"/>
  <c r="E128" i="25"/>
  <c r="E126" i="25" s="1"/>
  <c r="D128" i="25"/>
  <c r="C128" i="25"/>
  <c r="B128" i="25"/>
  <c r="Y127" i="25"/>
  <c r="X127" i="25"/>
  <c r="W127" i="25"/>
  <c r="V127" i="25"/>
  <c r="U127" i="25"/>
  <c r="T127" i="25"/>
  <c r="S127" i="25"/>
  <c r="R127" i="25"/>
  <c r="R126" i="25" s="1"/>
  <c r="Q127" i="25"/>
  <c r="Q126" i="25" s="1"/>
  <c r="P127" i="25"/>
  <c r="P126" i="25" s="1"/>
  <c r="O127" i="25"/>
  <c r="O126" i="25" s="1"/>
  <c r="N127" i="25"/>
  <c r="M127" i="25"/>
  <c r="L127" i="25"/>
  <c r="L126" i="25" s="1"/>
  <c r="K127" i="25"/>
  <c r="J127" i="25"/>
  <c r="I127" i="25"/>
  <c r="H127" i="25"/>
  <c r="G127" i="25"/>
  <c r="G126" i="25" s="1"/>
  <c r="F127" i="25"/>
  <c r="F126" i="25" s="1"/>
  <c r="E127" i="25"/>
  <c r="D127" i="25"/>
  <c r="D126" i="25" s="1"/>
  <c r="C127" i="25"/>
  <c r="C126" i="25" s="1"/>
  <c r="B127" i="25"/>
  <c r="B126" i="25" s="1"/>
  <c r="N126" i="25"/>
  <c r="M126" i="25"/>
  <c r="K126" i="25"/>
  <c r="J126" i="25"/>
  <c r="I126" i="25"/>
  <c r="Y124" i="25"/>
  <c r="X124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Y123" i="25"/>
  <c r="X123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4" i="25"/>
  <c r="X114" i="25"/>
  <c r="W114" i="25"/>
  <c r="V114" i="25"/>
  <c r="U114" i="25"/>
  <c r="T114" i="25"/>
  <c r="S114" i="25"/>
  <c r="R114" i="25"/>
  <c r="Q114" i="25"/>
  <c r="P114" i="25"/>
  <c r="O114" i="25"/>
  <c r="N114" i="25"/>
  <c r="M114" i="25"/>
  <c r="L114" i="25"/>
  <c r="K114" i="25"/>
  <c r="J114" i="25"/>
  <c r="I114" i="25"/>
  <c r="H114" i="25"/>
  <c r="G114" i="25"/>
  <c r="G110" i="25" s="1"/>
  <c r="F114" i="25"/>
  <c r="E114" i="25"/>
  <c r="D114" i="25"/>
  <c r="C114" i="25"/>
  <c r="B114" i="25"/>
  <c r="Y113" i="25"/>
  <c r="X113" i="25"/>
  <c r="W113" i="25"/>
  <c r="V113" i="25"/>
  <c r="U113" i="25"/>
  <c r="T113" i="25"/>
  <c r="S113" i="25"/>
  <c r="R113" i="25"/>
  <c r="Q113" i="25"/>
  <c r="P113" i="25"/>
  <c r="O113" i="25"/>
  <c r="N113" i="25"/>
  <c r="M113" i="25"/>
  <c r="L113" i="25"/>
  <c r="K113" i="25"/>
  <c r="J113" i="25"/>
  <c r="I113" i="25"/>
  <c r="H113" i="25"/>
  <c r="G113" i="25"/>
  <c r="F113" i="25"/>
  <c r="F110" i="25" s="1"/>
  <c r="E113" i="25"/>
  <c r="E110" i="25" s="1"/>
  <c r="D113" i="25"/>
  <c r="D110" i="25" s="1"/>
  <c r="C113" i="25"/>
  <c r="C110" i="25" s="1"/>
  <c r="B113" i="25"/>
  <c r="Y112" i="25"/>
  <c r="X112" i="25"/>
  <c r="W112" i="25"/>
  <c r="V112" i="25"/>
  <c r="U112" i="25"/>
  <c r="T112" i="25"/>
  <c r="S112" i="25"/>
  <c r="R112" i="25"/>
  <c r="Q112" i="25"/>
  <c r="P112" i="25"/>
  <c r="P110" i="25" s="1"/>
  <c r="O112" i="25"/>
  <c r="N112" i="25"/>
  <c r="M112" i="25"/>
  <c r="M110" i="25" s="1"/>
  <c r="L112" i="25"/>
  <c r="K112" i="25"/>
  <c r="J112" i="25"/>
  <c r="I112" i="25"/>
  <c r="H112" i="25"/>
  <c r="G112" i="25"/>
  <c r="F112" i="25"/>
  <c r="E112" i="25"/>
  <c r="D112" i="25"/>
  <c r="C112" i="25"/>
  <c r="B112" i="25"/>
  <c r="B110" i="25" s="1"/>
  <c r="Y111" i="25"/>
  <c r="Y110" i="25" s="1"/>
  <c r="X111" i="25"/>
  <c r="X110" i="25" s="1"/>
  <c r="W111" i="25"/>
  <c r="W110" i="25" s="1"/>
  <c r="V111" i="25"/>
  <c r="U111" i="25"/>
  <c r="T111" i="25"/>
  <c r="T110" i="25" s="1"/>
  <c r="S111" i="25"/>
  <c r="R111" i="25"/>
  <c r="Q111" i="25"/>
  <c r="P111" i="25"/>
  <c r="O111" i="25"/>
  <c r="O110" i="25" s="1"/>
  <c r="N111" i="25"/>
  <c r="N110" i="25" s="1"/>
  <c r="M111" i="25"/>
  <c r="L111" i="25"/>
  <c r="L110" i="25" s="1"/>
  <c r="K111" i="25"/>
  <c r="K110" i="25" s="1"/>
  <c r="J111" i="25"/>
  <c r="J110" i="25" s="1"/>
  <c r="I111" i="25"/>
  <c r="I110" i="25" s="1"/>
  <c r="H111" i="25"/>
  <c r="G111" i="25"/>
  <c r="F111" i="25"/>
  <c r="E111" i="25"/>
  <c r="D111" i="25"/>
  <c r="C111" i="25"/>
  <c r="B111" i="25"/>
  <c r="V110" i="25"/>
  <c r="U110" i="25"/>
  <c r="S110" i="25"/>
  <c r="R110" i="25"/>
  <c r="Q110" i="25"/>
  <c r="H110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3" i="25"/>
  <c r="X103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Y102" i="25"/>
  <c r="X102" i="25"/>
  <c r="W102" i="25"/>
  <c r="W98" i="25" s="1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E102" i="25"/>
  <c r="D102" i="25"/>
  <c r="C102" i="25"/>
  <c r="B102" i="25"/>
  <c r="Y101" i="25"/>
  <c r="X101" i="25"/>
  <c r="W101" i="25"/>
  <c r="V101" i="25"/>
  <c r="V98" i="25" s="1"/>
  <c r="U101" i="25"/>
  <c r="U98" i="25" s="1"/>
  <c r="T101" i="25"/>
  <c r="T98" i="25" s="1"/>
  <c r="S101" i="25"/>
  <c r="S98" i="25" s="1"/>
  <c r="R101" i="25"/>
  <c r="Q101" i="25"/>
  <c r="P101" i="25"/>
  <c r="O101" i="25"/>
  <c r="N101" i="25"/>
  <c r="M101" i="25"/>
  <c r="L101" i="25"/>
  <c r="K101" i="25"/>
  <c r="J101" i="25"/>
  <c r="I101" i="25"/>
  <c r="H101" i="25"/>
  <c r="G101" i="25"/>
  <c r="F101" i="25"/>
  <c r="E101" i="25"/>
  <c r="D101" i="25"/>
  <c r="C101" i="25"/>
  <c r="B101" i="25"/>
  <c r="Y100" i="25"/>
  <c r="X100" i="25"/>
  <c r="W100" i="25"/>
  <c r="V100" i="25"/>
  <c r="U100" i="25"/>
  <c r="T100" i="25"/>
  <c r="S100" i="25"/>
  <c r="R100" i="25"/>
  <c r="R98" i="25" s="1"/>
  <c r="Q100" i="25"/>
  <c r="Q98" i="25" s="1"/>
  <c r="P100" i="25"/>
  <c r="P98" i="25" s="1"/>
  <c r="O100" i="25"/>
  <c r="O98" i="25" s="1"/>
  <c r="N100" i="25"/>
  <c r="M100" i="25"/>
  <c r="L100" i="25"/>
  <c r="K100" i="25"/>
  <c r="J100" i="25"/>
  <c r="I100" i="25"/>
  <c r="H100" i="25"/>
  <c r="G100" i="25"/>
  <c r="F100" i="25"/>
  <c r="E100" i="25"/>
  <c r="D100" i="25"/>
  <c r="D98" i="25" s="1"/>
  <c r="C100" i="25"/>
  <c r="B100" i="25"/>
  <c r="Y99" i="25"/>
  <c r="Y98" i="25" s="1"/>
  <c r="X99" i="25"/>
  <c r="W99" i="25"/>
  <c r="V99" i="25"/>
  <c r="U99" i="25"/>
  <c r="T99" i="25"/>
  <c r="S99" i="25"/>
  <c r="R99" i="25"/>
  <c r="Q99" i="25"/>
  <c r="P99" i="25"/>
  <c r="O99" i="25"/>
  <c r="N99" i="25"/>
  <c r="N98" i="25" s="1"/>
  <c r="M99" i="25"/>
  <c r="M98" i="25" s="1"/>
  <c r="L99" i="25"/>
  <c r="L98" i="25" s="1"/>
  <c r="K99" i="25"/>
  <c r="K98" i="25" s="1"/>
  <c r="J99" i="25"/>
  <c r="I99" i="25"/>
  <c r="H99" i="25"/>
  <c r="H98" i="25" s="1"/>
  <c r="G99" i="25"/>
  <c r="F99" i="25"/>
  <c r="E99" i="25"/>
  <c r="D99" i="25"/>
  <c r="C99" i="25"/>
  <c r="C98" i="25" s="1"/>
  <c r="B99" i="25"/>
  <c r="B98" i="25" s="1"/>
  <c r="X98" i="25"/>
  <c r="J98" i="25"/>
  <c r="I98" i="25"/>
  <c r="G98" i="25"/>
  <c r="F98" i="25"/>
  <c r="E98" i="25"/>
  <c r="Y69" i="25"/>
  <c r="X69" i="25"/>
  <c r="X154" i="25" s="1"/>
  <c r="W69" i="25"/>
  <c r="W154" i="25" s="1"/>
  <c r="V69" i="25"/>
  <c r="U69" i="25"/>
  <c r="T69" i="25"/>
  <c r="T154" i="25" s="1"/>
  <c r="S69" i="25"/>
  <c r="S154" i="25" s="1"/>
  <c r="R69" i="25"/>
  <c r="Q69" i="25"/>
  <c r="P69" i="25"/>
  <c r="P154" i="25" s="1"/>
  <c r="O69" i="25"/>
  <c r="O154" i="25" s="1"/>
  <c r="N69" i="25"/>
  <c r="M69" i="25"/>
  <c r="L69" i="25"/>
  <c r="L154" i="25" s="1"/>
  <c r="K69" i="25"/>
  <c r="K154" i="25" s="1"/>
  <c r="J69" i="25"/>
  <c r="I69" i="25"/>
  <c r="H69" i="25"/>
  <c r="H154" i="25" s="1"/>
  <c r="G69" i="25"/>
  <c r="G154" i="25" s="1"/>
  <c r="F69" i="25"/>
  <c r="E69" i="25"/>
  <c r="D69" i="25"/>
  <c r="D154" i="25" s="1"/>
  <c r="C69" i="25"/>
  <c r="C154" i="25" s="1"/>
  <c r="B69" i="25"/>
  <c r="Y56" i="25"/>
  <c r="X56" i="25"/>
  <c r="W56" i="25"/>
  <c r="W153" i="25" s="1"/>
  <c r="V56" i="25"/>
  <c r="V153" i="25" s="1"/>
  <c r="U56" i="25"/>
  <c r="T56" i="25"/>
  <c r="S56" i="25"/>
  <c r="S153" i="25" s="1"/>
  <c r="R56" i="25"/>
  <c r="R153" i="25" s="1"/>
  <c r="Q56" i="25"/>
  <c r="P56" i="25"/>
  <c r="O56" i="25"/>
  <c r="O153" i="25" s="1"/>
  <c r="N56" i="25"/>
  <c r="N153" i="25" s="1"/>
  <c r="M56" i="25"/>
  <c r="L56" i="25"/>
  <c r="K56" i="25"/>
  <c r="K153" i="25" s="1"/>
  <c r="J56" i="25"/>
  <c r="J153" i="25" s="1"/>
  <c r="I56" i="25"/>
  <c r="H56" i="25"/>
  <c r="G56" i="25"/>
  <c r="G153" i="25" s="1"/>
  <c r="F56" i="25"/>
  <c r="F153" i="25" s="1"/>
  <c r="E56" i="25"/>
  <c r="D56" i="25"/>
  <c r="C56" i="25"/>
  <c r="C153" i="25" s="1"/>
  <c r="B56" i="25"/>
  <c r="B153" i="25" s="1"/>
  <c r="Y43" i="25"/>
  <c r="Y152" i="25" s="1"/>
  <c r="X43" i="25"/>
  <c r="W43" i="25"/>
  <c r="V43" i="25"/>
  <c r="V152" i="25" s="1"/>
  <c r="U43" i="25"/>
  <c r="U152" i="25" s="1"/>
  <c r="T43" i="25"/>
  <c r="S43" i="25"/>
  <c r="R43" i="25"/>
  <c r="R152" i="25" s="1"/>
  <c r="Q43" i="25"/>
  <c r="Q152" i="25" s="1"/>
  <c r="P43" i="25"/>
  <c r="O43" i="25"/>
  <c r="N43" i="25"/>
  <c r="N152" i="25" s="1"/>
  <c r="M43" i="25"/>
  <c r="M152" i="25" s="1"/>
  <c r="L43" i="25"/>
  <c r="K43" i="25"/>
  <c r="J43" i="25"/>
  <c r="J152" i="25" s="1"/>
  <c r="I43" i="25"/>
  <c r="I152" i="25" s="1"/>
  <c r="H43" i="25"/>
  <c r="G43" i="25"/>
  <c r="F43" i="25"/>
  <c r="F152" i="25" s="1"/>
  <c r="E43" i="25"/>
  <c r="E152" i="25" s="1"/>
  <c r="D43" i="25"/>
  <c r="C43" i="25"/>
  <c r="B43" i="25"/>
  <c r="B152" i="25" s="1"/>
  <c r="Y17" i="25"/>
  <c r="X17" i="25"/>
  <c r="W17" i="25"/>
  <c r="W143" i="25" s="1"/>
  <c r="V17" i="25"/>
  <c r="V143" i="25" s="1"/>
  <c r="V136" i="25" s="1"/>
  <c r="U17" i="25"/>
  <c r="T17" i="25"/>
  <c r="S17" i="25"/>
  <c r="S143" i="25" s="1"/>
  <c r="R17" i="25"/>
  <c r="R143" i="25" s="1"/>
  <c r="Q17" i="25"/>
  <c r="P17" i="25"/>
  <c r="O17" i="25"/>
  <c r="O143" i="25" s="1"/>
  <c r="N17" i="25"/>
  <c r="N143" i="25" s="1"/>
  <c r="M17" i="25"/>
  <c r="L17" i="25"/>
  <c r="K17" i="25"/>
  <c r="K143" i="25" s="1"/>
  <c r="J17" i="25"/>
  <c r="J143" i="25" s="1"/>
  <c r="I17" i="25"/>
  <c r="H17" i="25"/>
  <c r="G17" i="25"/>
  <c r="G143" i="25" s="1"/>
  <c r="F17" i="25"/>
  <c r="F143" i="25" s="1"/>
  <c r="E17" i="25"/>
  <c r="D17" i="25"/>
  <c r="C17" i="25"/>
  <c r="C143" i="25" s="1"/>
  <c r="B17" i="25"/>
  <c r="B143" i="25" s="1"/>
  <c r="L77" i="24"/>
  <c r="L174" i="4" s="1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0" i="24"/>
  <c r="X60" i="24"/>
  <c r="W60" i="24"/>
  <c r="V60" i="24"/>
  <c r="U60" i="24"/>
  <c r="T60" i="24"/>
  <c r="T77" i="24" s="1"/>
  <c r="T174" i="4" s="1"/>
  <c r="S60" i="24"/>
  <c r="R60" i="24"/>
  <c r="R119" i="4" s="1"/>
  <c r="Q60" i="24"/>
  <c r="P60" i="24"/>
  <c r="O60" i="24"/>
  <c r="N60" i="24"/>
  <c r="M60" i="24"/>
  <c r="L60" i="24"/>
  <c r="K60" i="24"/>
  <c r="K77" i="24" s="1"/>
  <c r="K174" i="4" s="1"/>
  <c r="J60" i="24"/>
  <c r="I60" i="24"/>
  <c r="H60" i="24"/>
  <c r="G60" i="24"/>
  <c r="G119" i="4" s="1"/>
  <c r="F60" i="24"/>
  <c r="E60" i="24"/>
  <c r="D60" i="24"/>
  <c r="C60" i="24"/>
  <c r="B60" i="24"/>
  <c r="Y59" i="24"/>
  <c r="X59" i="24"/>
  <c r="W59" i="24"/>
  <c r="V59" i="24"/>
  <c r="U59" i="24"/>
  <c r="T59" i="24"/>
  <c r="S59" i="24"/>
  <c r="R59" i="24"/>
  <c r="Q59" i="24"/>
  <c r="P59" i="24"/>
  <c r="O59" i="24"/>
  <c r="N59" i="24"/>
  <c r="N118" i="4" s="1"/>
  <c r="M59" i="24"/>
  <c r="L59" i="24"/>
  <c r="K59" i="24"/>
  <c r="J59" i="24"/>
  <c r="I59" i="24"/>
  <c r="H59" i="24"/>
  <c r="G59" i="24"/>
  <c r="F59" i="24"/>
  <c r="E59" i="24"/>
  <c r="E57" i="24" s="1"/>
  <c r="E116" i="4" s="1"/>
  <c r="D59" i="24"/>
  <c r="C59" i="24"/>
  <c r="C57" i="24" s="1"/>
  <c r="C116" i="4" s="1"/>
  <c r="B59" i="24"/>
  <c r="Y58" i="24"/>
  <c r="Y57" i="24" s="1"/>
  <c r="Y116" i="4" s="1"/>
  <c r="X58" i="24"/>
  <c r="X57" i="24" s="1"/>
  <c r="X116" i="4" s="1"/>
  <c r="W58" i="24"/>
  <c r="V58" i="24"/>
  <c r="V57" i="24" s="1"/>
  <c r="V116" i="4" s="1"/>
  <c r="U58" i="24"/>
  <c r="U57" i="24" s="1"/>
  <c r="U116" i="4" s="1"/>
  <c r="T58" i="24"/>
  <c r="S58" i="24"/>
  <c r="R58" i="24"/>
  <c r="Q58" i="24"/>
  <c r="P58" i="24"/>
  <c r="O58" i="24"/>
  <c r="N58" i="24"/>
  <c r="M58" i="24"/>
  <c r="M57" i="24" s="1"/>
  <c r="M116" i="4" s="1"/>
  <c r="L58" i="24"/>
  <c r="L57" i="24" s="1"/>
  <c r="L116" i="4" s="1"/>
  <c r="K58" i="24"/>
  <c r="K57" i="24" s="1"/>
  <c r="K116" i="4" s="1"/>
  <c r="J58" i="24"/>
  <c r="J117" i="4" s="1"/>
  <c r="I58" i="24"/>
  <c r="H58" i="24"/>
  <c r="G58" i="24"/>
  <c r="F58" i="24"/>
  <c r="E58" i="24"/>
  <c r="D58" i="24"/>
  <c r="C58" i="24"/>
  <c r="B58" i="24"/>
  <c r="W57" i="24"/>
  <c r="W116" i="4" s="1"/>
  <c r="F57" i="24"/>
  <c r="F116" i="4" s="1"/>
  <c r="D57" i="24"/>
  <c r="D116" i="4" s="1"/>
  <c r="B57" i="24"/>
  <c r="B116" i="4" s="1"/>
  <c r="Y55" i="24"/>
  <c r="Y77" i="24" s="1"/>
  <c r="X55" i="24"/>
  <c r="X77" i="24" s="1"/>
  <c r="W55" i="24"/>
  <c r="W77" i="24" s="1"/>
  <c r="V55" i="24"/>
  <c r="U55" i="24"/>
  <c r="T55" i="24"/>
  <c r="T69" i="24" s="1"/>
  <c r="S55" i="24"/>
  <c r="S69" i="24" s="1"/>
  <c r="R55" i="24"/>
  <c r="Q55" i="24"/>
  <c r="P55" i="24"/>
  <c r="P69" i="24" s="1"/>
  <c r="O55" i="24"/>
  <c r="O69" i="24" s="1"/>
  <c r="N55" i="24"/>
  <c r="M55" i="24"/>
  <c r="L55" i="24"/>
  <c r="L69" i="24" s="1"/>
  <c r="K55" i="24"/>
  <c r="K69" i="24" s="1"/>
  <c r="J55" i="24"/>
  <c r="J77" i="24" s="1"/>
  <c r="I55" i="24"/>
  <c r="H55" i="24"/>
  <c r="G55" i="24"/>
  <c r="F55" i="24"/>
  <c r="E55" i="24"/>
  <c r="D55" i="24"/>
  <c r="D69" i="24" s="1"/>
  <c r="C55" i="24"/>
  <c r="C69" i="24" s="1"/>
  <c r="B55" i="24"/>
  <c r="B77" i="24" s="1"/>
  <c r="B174" i="4" s="1"/>
  <c r="Y54" i="24"/>
  <c r="Y76" i="24" s="1"/>
  <c r="Y173" i="4" s="1"/>
  <c r="X54" i="24"/>
  <c r="X68" i="24" s="1"/>
  <c r="W54" i="24"/>
  <c r="W68" i="24" s="1"/>
  <c r="V54" i="24"/>
  <c r="V76" i="24" s="1"/>
  <c r="V173" i="4" s="1"/>
  <c r="U54" i="24"/>
  <c r="U76" i="24" s="1"/>
  <c r="U173" i="4" s="1"/>
  <c r="T54" i="24"/>
  <c r="T68" i="24" s="1"/>
  <c r="S54" i="24"/>
  <c r="S68" i="24" s="1"/>
  <c r="R54" i="24"/>
  <c r="Q54" i="24"/>
  <c r="P54" i="24"/>
  <c r="O54" i="24"/>
  <c r="N54" i="24"/>
  <c r="N52" i="24" s="1"/>
  <c r="N69" i="4" s="1"/>
  <c r="M54" i="24"/>
  <c r="L54" i="24"/>
  <c r="L68" i="24" s="1"/>
  <c r="K54" i="24"/>
  <c r="K68" i="24" s="1"/>
  <c r="J54" i="24"/>
  <c r="J68" i="24" s="1"/>
  <c r="I54" i="24"/>
  <c r="H54" i="24"/>
  <c r="H68" i="24" s="1"/>
  <c r="G54" i="24"/>
  <c r="G68" i="24" s="1"/>
  <c r="F54" i="24"/>
  <c r="F76" i="24" s="1"/>
  <c r="E54" i="24"/>
  <c r="D54" i="24"/>
  <c r="D68" i="24" s="1"/>
  <c r="C54" i="24"/>
  <c r="B54" i="24"/>
  <c r="B68" i="24" s="1"/>
  <c r="Y53" i="24"/>
  <c r="X53" i="24"/>
  <c r="X67" i="24" s="1"/>
  <c r="W53" i="24"/>
  <c r="W67" i="24" s="1"/>
  <c r="V53" i="24"/>
  <c r="V75" i="24" s="1"/>
  <c r="V172" i="4" s="1"/>
  <c r="U53" i="24"/>
  <c r="U75" i="24" s="1"/>
  <c r="T53" i="24"/>
  <c r="T75" i="24" s="1"/>
  <c r="S53" i="24"/>
  <c r="S75" i="24" s="1"/>
  <c r="R53" i="24"/>
  <c r="R75" i="24" s="1"/>
  <c r="Q53" i="24"/>
  <c r="Q75" i="24" s="1"/>
  <c r="Q172" i="4" s="1"/>
  <c r="P53" i="24"/>
  <c r="P67" i="24" s="1"/>
  <c r="O53" i="24"/>
  <c r="O75" i="24" s="1"/>
  <c r="O172" i="4" s="1"/>
  <c r="N53" i="24"/>
  <c r="M53" i="24"/>
  <c r="L53" i="24"/>
  <c r="K53" i="24"/>
  <c r="K67" i="24" s="1"/>
  <c r="J53" i="24"/>
  <c r="J67" i="24" s="1"/>
  <c r="I53" i="24"/>
  <c r="H53" i="24"/>
  <c r="H67" i="24" s="1"/>
  <c r="G53" i="24"/>
  <c r="G67" i="24" s="1"/>
  <c r="F53" i="24"/>
  <c r="E53" i="24"/>
  <c r="D53" i="24"/>
  <c r="D67" i="24" s="1"/>
  <c r="C53" i="24"/>
  <c r="C67" i="24" s="1"/>
  <c r="B53" i="24"/>
  <c r="B67" i="24" s="1"/>
  <c r="M52" i="24"/>
  <c r="M69" i="4" s="1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5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Y24" i="24"/>
  <c r="X24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Y4" i="24"/>
  <c r="X4" i="24"/>
  <c r="W4" i="24"/>
  <c r="V4" i="24"/>
  <c r="U4" i="24"/>
  <c r="T4" i="24"/>
  <c r="T3" i="24" s="1"/>
  <c r="T17" i="4" s="1"/>
  <c r="S4" i="24"/>
  <c r="R4" i="24"/>
  <c r="R3" i="24" s="1"/>
  <c r="R17" i="4" s="1"/>
  <c r="Q4" i="24"/>
  <c r="Q3" i="24" s="1"/>
  <c r="Q17" i="4" s="1"/>
  <c r="P4" i="24"/>
  <c r="O4" i="24"/>
  <c r="O3" i="24" s="1"/>
  <c r="O17" i="4" s="1"/>
  <c r="N4" i="24"/>
  <c r="N3" i="24" s="1"/>
  <c r="N17" i="4" s="1"/>
  <c r="M4" i="24"/>
  <c r="M3" i="24" s="1"/>
  <c r="M17" i="4" s="1"/>
  <c r="L4" i="24"/>
  <c r="L3" i="24" s="1"/>
  <c r="L17" i="4" s="1"/>
  <c r="K4" i="24"/>
  <c r="K3" i="24" s="1"/>
  <c r="K17" i="4" s="1"/>
  <c r="J4" i="24"/>
  <c r="I4" i="24"/>
  <c r="H4" i="24"/>
  <c r="G4" i="24"/>
  <c r="F4" i="24"/>
  <c r="F3" i="24" s="1"/>
  <c r="F17" i="4" s="1"/>
  <c r="E4" i="24"/>
  <c r="E3" i="24" s="1"/>
  <c r="E17" i="4" s="1"/>
  <c r="D4" i="24"/>
  <c r="D3" i="24" s="1"/>
  <c r="D17" i="4" s="1"/>
  <c r="C4" i="24"/>
  <c r="C3" i="24" s="1"/>
  <c r="C17" i="4" s="1"/>
  <c r="B4" i="24"/>
  <c r="B3" i="24" s="1"/>
  <c r="B17" i="4" s="1"/>
  <c r="Y3" i="24"/>
  <c r="X3" i="24"/>
  <c r="W3" i="24"/>
  <c r="V3" i="24"/>
  <c r="U3" i="24"/>
  <c r="S3" i="24"/>
  <c r="P3" i="24"/>
  <c r="P17" i="4" s="1"/>
  <c r="J3" i="24"/>
  <c r="I3" i="24"/>
  <c r="H3" i="24"/>
  <c r="G3" i="24"/>
  <c r="Y214" i="23"/>
  <c r="X214" i="23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Y212" i="23"/>
  <c r="X212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Y210" i="23"/>
  <c r="X210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Y209" i="23"/>
  <c r="X209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Y208" i="23"/>
  <c r="X208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Y207" i="23"/>
  <c r="X207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Y206" i="23"/>
  <c r="X206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Y200" i="23"/>
  <c r="X200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Y199" i="23"/>
  <c r="X199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Y198" i="23"/>
  <c r="X198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Y197" i="23"/>
  <c r="X197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Y196" i="23"/>
  <c r="X196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Y195" i="23"/>
  <c r="X195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Y191" i="23"/>
  <c r="X191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Y190" i="23"/>
  <c r="X190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Y189" i="23"/>
  <c r="X189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Y188" i="23"/>
  <c r="X188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Y187" i="23"/>
  <c r="X187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Y186" i="23"/>
  <c r="X186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Y185" i="23"/>
  <c r="X185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Y184" i="23"/>
  <c r="X184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Y178" i="23"/>
  <c r="X178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Y177" i="23"/>
  <c r="X177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Y174" i="23"/>
  <c r="X174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Y173" i="23"/>
  <c r="X173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Y169" i="23"/>
  <c r="X169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Y168" i="23"/>
  <c r="X168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Y167" i="23"/>
  <c r="X167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Y166" i="23"/>
  <c r="X166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Y162" i="23"/>
  <c r="X162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Y159" i="23"/>
  <c r="X159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Y156" i="23"/>
  <c r="X156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7" i="23"/>
  <c r="X147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Y136" i="23"/>
  <c r="X136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Y135" i="23"/>
  <c r="X135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Y134" i="23"/>
  <c r="X134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19" i="23"/>
  <c r="X119" i="23"/>
  <c r="X99" i="23" s="1"/>
  <c r="W119" i="23"/>
  <c r="W213" i="23" s="1"/>
  <c r="V119" i="23"/>
  <c r="V213" i="23" s="1"/>
  <c r="U119" i="23"/>
  <c r="T119" i="23"/>
  <c r="S119" i="23"/>
  <c r="S213" i="23" s="1"/>
  <c r="R119" i="23"/>
  <c r="R213" i="23" s="1"/>
  <c r="Q119" i="23"/>
  <c r="P119" i="23"/>
  <c r="O119" i="23"/>
  <c r="O213" i="23" s="1"/>
  <c r="N119" i="23"/>
  <c r="N213" i="23" s="1"/>
  <c r="M119" i="23"/>
  <c r="L119" i="23"/>
  <c r="K119" i="23"/>
  <c r="K213" i="23" s="1"/>
  <c r="J119" i="23"/>
  <c r="J213" i="23" s="1"/>
  <c r="I119" i="23"/>
  <c r="I99" i="23" s="1"/>
  <c r="I62" i="20" s="1"/>
  <c r="I115" i="4" s="1"/>
  <c r="H119" i="23"/>
  <c r="H99" i="23" s="1"/>
  <c r="H62" i="20" s="1"/>
  <c r="H115" i="4" s="1"/>
  <c r="G119" i="23"/>
  <c r="G213" i="23" s="1"/>
  <c r="F119" i="23"/>
  <c r="F213" i="23" s="1"/>
  <c r="E119" i="23"/>
  <c r="D119" i="23"/>
  <c r="C119" i="23"/>
  <c r="C213" i="23" s="1"/>
  <c r="B119" i="23"/>
  <c r="B213" i="23" s="1"/>
  <c r="Y110" i="23"/>
  <c r="Y211" i="23" s="1"/>
  <c r="X110" i="23"/>
  <c r="X211" i="23" s="1"/>
  <c r="W110" i="23"/>
  <c r="V110" i="23"/>
  <c r="U110" i="23"/>
  <c r="U211" i="23" s="1"/>
  <c r="T110" i="23"/>
  <c r="T211" i="23" s="1"/>
  <c r="S110" i="23"/>
  <c r="R110" i="23"/>
  <c r="Q110" i="23"/>
  <c r="Q211" i="23" s="1"/>
  <c r="P110" i="23"/>
  <c r="P211" i="23" s="1"/>
  <c r="O110" i="23"/>
  <c r="O99" i="23" s="1"/>
  <c r="N110" i="23"/>
  <c r="M110" i="23"/>
  <c r="M211" i="23" s="1"/>
  <c r="L110" i="23"/>
  <c r="L211" i="23" s="1"/>
  <c r="K110" i="23"/>
  <c r="K99" i="23" s="1"/>
  <c r="K62" i="20" s="1"/>
  <c r="K115" i="4" s="1"/>
  <c r="J110" i="23"/>
  <c r="I110" i="23"/>
  <c r="I211" i="23" s="1"/>
  <c r="H110" i="23"/>
  <c r="H211" i="23" s="1"/>
  <c r="G110" i="23"/>
  <c r="G99" i="23" s="1"/>
  <c r="G62" i="20" s="1"/>
  <c r="G115" i="4" s="1"/>
  <c r="F110" i="23"/>
  <c r="E110" i="23"/>
  <c r="E211" i="23" s="1"/>
  <c r="D110" i="23"/>
  <c r="D211" i="23" s="1"/>
  <c r="C110" i="23"/>
  <c r="C99" i="23" s="1"/>
  <c r="B110" i="23"/>
  <c r="Y99" i="23"/>
  <c r="Y62" i="20" s="1"/>
  <c r="Y115" i="4" s="1"/>
  <c r="W99" i="23"/>
  <c r="W62" i="20" s="1"/>
  <c r="W115" i="4" s="1"/>
  <c r="U99" i="23"/>
  <c r="U62" i="20" s="1"/>
  <c r="U115" i="4" s="1"/>
  <c r="S99" i="23"/>
  <c r="S62" i="20" s="1"/>
  <c r="S115" i="4" s="1"/>
  <c r="Y89" i="23"/>
  <c r="X89" i="23"/>
  <c r="X203" i="23" s="1"/>
  <c r="W89" i="23"/>
  <c r="V89" i="23"/>
  <c r="U89" i="23"/>
  <c r="T89" i="23"/>
  <c r="S89" i="23"/>
  <c r="R89" i="23"/>
  <c r="Q89" i="23"/>
  <c r="P89" i="23"/>
  <c r="P203" i="23" s="1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Y79" i="23"/>
  <c r="X79" i="23"/>
  <c r="W79" i="23"/>
  <c r="V79" i="23"/>
  <c r="V202" i="23" s="1"/>
  <c r="U79" i="23"/>
  <c r="T79" i="23"/>
  <c r="S79" i="23"/>
  <c r="R79" i="23"/>
  <c r="R202" i="23" s="1"/>
  <c r="Q79" i="23"/>
  <c r="P79" i="23"/>
  <c r="O79" i="23"/>
  <c r="N79" i="23"/>
  <c r="N202" i="23" s="1"/>
  <c r="M79" i="23"/>
  <c r="L79" i="23"/>
  <c r="K79" i="23"/>
  <c r="J79" i="23"/>
  <c r="J202" i="23" s="1"/>
  <c r="I79" i="23"/>
  <c r="I48" i="23" s="1"/>
  <c r="H79" i="23"/>
  <c r="G79" i="23"/>
  <c r="F79" i="23"/>
  <c r="F202" i="23" s="1"/>
  <c r="E79" i="23"/>
  <c r="D79" i="23"/>
  <c r="C79" i="23"/>
  <c r="B79" i="23"/>
  <c r="B202" i="23" s="1"/>
  <c r="Y60" i="23"/>
  <c r="Y201" i="23" s="1"/>
  <c r="X60" i="23"/>
  <c r="W60" i="23"/>
  <c r="V60" i="23"/>
  <c r="V201" i="23" s="1"/>
  <c r="U60" i="23"/>
  <c r="U201" i="23" s="1"/>
  <c r="T60" i="23"/>
  <c r="T48" i="23" s="1"/>
  <c r="T61" i="20" s="1"/>
  <c r="T114" i="4" s="1"/>
  <c r="S60" i="23"/>
  <c r="R60" i="23"/>
  <c r="R201" i="23" s="1"/>
  <c r="Q60" i="23"/>
  <c r="Q201" i="23" s="1"/>
  <c r="P60" i="23"/>
  <c r="P48" i="23" s="1"/>
  <c r="P61" i="20" s="1"/>
  <c r="P114" i="4" s="1"/>
  <c r="O60" i="23"/>
  <c r="O48" i="23" s="1"/>
  <c r="O61" i="20" s="1"/>
  <c r="O114" i="4" s="1"/>
  <c r="N60" i="23"/>
  <c r="N201" i="23" s="1"/>
  <c r="M60" i="23"/>
  <c r="M201" i="23" s="1"/>
  <c r="L60" i="23"/>
  <c r="L48" i="23" s="1"/>
  <c r="L61" i="20" s="1"/>
  <c r="L114" i="4" s="1"/>
  <c r="K60" i="23"/>
  <c r="J60" i="23"/>
  <c r="J201" i="23" s="1"/>
  <c r="I60" i="23"/>
  <c r="I201" i="23" s="1"/>
  <c r="H60" i="23"/>
  <c r="H48" i="23" s="1"/>
  <c r="G60" i="23"/>
  <c r="F60" i="23"/>
  <c r="F201" i="23" s="1"/>
  <c r="E60" i="23"/>
  <c r="E201" i="23" s="1"/>
  <c r="D60" i="23"/>
  <c r="D48" i="23" s="1"/>
  <c r="C60" i="23"/>
  <c r="C48" i="23" s="1"/>
  <c r="C61" i="20" s="1"/>
  <c r="B60" i="23"/>
  <c r="B201" i="23" s="1"/>
  <c r="Y48" i="23"/>
  <c r="Y154" i="23" s="1"/>
  <c r="X48" i="23"/>
  <c r="U48" i="23"/>
  <c r="U154" i="23" s="1"/>
  <c r="Y33" i="23"/>
  <c r="Y192" i="23" s="1"/>
  <c r="X33" i="23"/>
  <c r="X5" i="23" s="1"/>
  <c r="W33" i="23"/>
  <c r="W5" i="23" s="1"/>
  <c r="V33" i="23"/>
  <c r="V192" i="23" s="1"/>
  <c r="U33" i="23"/>
  <c r="U192" i="23" s="1"/>
  <c r="T33" i="23"/>
  <c r="S33" i="23"/>
  <c r="R33" i="23"/>
  <c r="R192" i="23" s="1"/>
  <c r="Q33" i="23"/>
  <c r="Q192" i="23" s="1"/>
  <c r="P33" i="23"/>
  <c r="P5" i="23" s="1"/>
  <c r="O33" i="23"/>
  <c r="N33" i="23"/>
  <c r="N192" i="23" s="1"/>
  <c r="M33" i="23"/>
  <c r="M192" i="23" s="1"/>
  <c r="L33" i="23"/>
  <c r="L5" i="23" s="1"/>
  <c r="K33" i="23"/>
  <c r="K5" i="23" s="1"/>
  <c r="J33" i="23"/>
  <c r="J192" i="23" s="1"/>
  <c r="I33" i="23"/>
  <c r="I192" i="23" s="1"/>
  <c r="H33" i="23"/>
  <c r="G33" i="23"/>
  <c r="F33" i="23"/>
  <c r="F192" i="23" s="1"/>
  <c r="E33" i="23"/>
  <c r="E192" i="23" s="1"/>
  <c r="D33" i="23"/>
  <c r="C33" i="23"/>
  <c r="B33" i="23"/>
  <c r="B192" i="23" s="1"/>
  <c r="U5" i="23"/>
  <c r="U143" i="23" s="1"/>
  <c r="T5" i="23"/>
  <c r="T60" i="20" s="1"/>
  <c r="T113" i="4" s="1"/>
  <c r="S5" i="23"/>
  <c r="R5" i="23"/>
  <c r="R143" i="23" s="1"/>
  <c r="O5" i="23"/>
  <c r="J5" i="23"/>
  <c r="J144" i="23" s="1"/>
  <c r="I5" i="23"/>
  <c r="I144" i="23" s="1"/>
  <c r="H5" i="23"/>
  <c r="H60" i="20" s="1"/>
  <c r="G5" i="23"/>
  <c r="G60" i="20" s="1"/>
  <c r="F5" i="23"/>
  <c r="F143" i="23" s="1"/>
  <c r="E5" i="23"/>
  <c r="E143" i="23" s="1"/>
  <c r="D5" i="23"/>
  <c r="D60" i="20" s="1"/>
  <c r="D113" i="4" s="1"/>
  <c r="C5" i="23"/>
  <c r="C60" i="20" s="1"/>
  <c r="C113" i="4" s="1"/>
  <c r="Y214" i="22"/>
  <c r="X214" i="22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Y212" i="22"/>
  <c r="X212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Y210" i="22"/>
  <c r="X210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Y209" i="22"/>
  <c r="X209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Y208" i="22"/>
  <c r="X208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Y207" i="22"/>
  <c r="X207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Y206" i="22"/>
  <c r="X206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Y205" i="22"/>
  <c r="X205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Y200" i="22"/>
  <c r="X200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Y199" i="22"/>
  <c r="X199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Y198" i="22"/>
  <c r="X198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Y197" i="22"/>
  <c r="X197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Y196" i="22"/>
  <c r="X196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Y195" i="22"/>
  <c r="X195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Y194" i="22"/>
  <c r="X194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Y191" i="22"/>
  <c r="X191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Y190" i="22"/>
  <c r="X190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Y189" i="22"/>
  <c r="X189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Y188" i="22"/>
  <c r="X188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Y187" i="22"/>
  <c r="X187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Y186" i="22"/>
  <c r="X186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Y185" i="22"/>
  <c r="X185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Y184" i="22"/>
  <c r="X184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Y183" i="22"/>
  <c r="X183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Y178" i="22"/>
  <c r="X178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Y177" i="22"/>
  <c r="X177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Y176" i="22"/>
  <c r="X176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Y174" i="22"/>
  <c r="X174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Y173" i="22"/>
  <c r="X173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Y172" i="22"/>
  <c r="X172" i="22"/>
  <c r="W172" i="22"/>
  <c r="V172" i="22"/>
  <c r="U172" i="22"/>
  <c r="T172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Y170" i="22"/>
  <c r="X170" i="22"/>
  <c r="W170" i="22"/>
  <c r="V170" i="22"/>
  <c r="U170" i="22"/>
  <c r="T170" i="22"/>
  <c r="S170" i="22"/>
  <c r="R170" i="22"/>
  <c r="Q170" i="22"/>
  <c r="P170" i="22"/>
  <c r="O170" i="22"/>
  <c r="N170" i="22"/>
  <c r="M170" i="22"/>
  <c r="L170" i="22"/>
  <c r="K170" i="22"/>
  <c r="J170" i="22"/>
  <c r="I170" i="22"/>
  <c r="H170" i="22"/>
  <c r="G170" i="22"/>
  <c r="F170" i="22"/>
  <c r="E170" i="22"/>
  <c r="D170" i="22"/>
  <c r="C170" i="22"/>
  <c r="B170" i="22"/>
  <c r="Y169" i="22"/>
  <c r="X169" i="22"/>
  <c r="W169" i="22"/>
  <c r="V169" i="22"/>
  <c r="U169" i="22"/>
  <c r="T169" i="22"/>
  <c r="S169" i="22"/>
  <c r="R169" i="22"/>
  <c r="Q169" i="22"/>
  <c r="P169" i="22"/>
  <c r="O169" i="22"/>
  <c r="N169" i="22"/>
  <c r="M169" i="22"/>
  <c r="L169" i="22"/>
  <c r="K169" i="22"/>
  <c r="J169" i="22"/>
  <c r="I169" i="22"/>
  <c r="H169" i="22"/>
  <c r="G169" i="22"/>
  <c r="F169" i="22"/>
  <c r="E169" i="22"/>
  <c r="D169" i="22"/>
  <c r="C169" i="22"/>
  <c r="B169" i="22"/>
  <c r="Y168" i="22"/>
  <c r="X168" i="22"/>
  <c r="W168" i="22"/>
  <c r="V168" i="22"/>
  <c r="U168" i="22"/>
  <c r="T168" i="22"/>
  <c r="S168" i="22"/>
  <c r="R168" i="22"/>
  <c r="Q168" i="22"/>
  <c r="Q165" i="22" s="1"/>
  <c r="P168" i="22"/>
  <c r="O168" i="22"/>
  <c r="O165" i="22" s="1"/>
  <c r="N168" i="22"/>
  <c r="M168" i="22"/>
  <c r="L168" i="22"/>
  <c r="K168" i="22"/>
  <c r="J168" i="22"/>
  <c r="I168" i="22"/>
  <c r="H168" i="22"/>
  <c r="G168" i="22"/>
  <c r="F168" i="22"/>
  <c r="E168" i="22"/>
  <c r="D168" i="22"/>
  <c r="C168" i="22"/>
  <c r="B168" i="22"/>
  <c r="Y167" i="22"/>
  <c r="X167" i="22"/>
  <c r="W167" i="22"/>
  <c r="V167" i="22"/>
  <c r="U167" i="22"/>
  <c r="T167" i="22"/>
  <c r="S167" i="22"/>
  <c r="R167" i="22"/>
  <c r="Q167" i="22"/>
  <c r="P167" i="22"/>
  <c r="P165" i="22" s="1"/>
  <c r="O167" i="22"/>
  <c r="N167" i="22"/>
  <c r="N165" i="22" s="1"/>
  <c r="M167" i="22"/>
  <c r="L167" i="22"/>
  <c r="K167" i="22"/>
  <c r="J167" i="22"/>
  <c r="I167" i="22"/>
  <c r="H167" i="22"/>
  <c r="G167" i="22"/>
  <c r="F167" i="22"/>
  <c r="E167" i="22"/>
  <c r="D167" i="22"/>
  <c r="C167" i="22"/>
  <c r="B167" i="22"/>
  <c r="Y166" i="22"/>
  <c r="Y165" i="22" s="1"/>
  <c r="X166" i="22"/>
  <c r="X165" i="22" s="1"/>
  <c r="W166" i="22"/>
  <c r="W165" i="22" s="1"/>
  <c r="V166" i="22"/>
  <c r="V165" i="22" s="1"/>
  <c r="U166" i="22"/>
  <c r="U165" i="22" s="1"/>
  <c r="T166" i="22"/>
  <c r="T165" i="22" s="1"/>
  <c r="S166" i="22"/>
  <c r="S165" i="22" s="1"/>
  <c r="R166" i="22"/>
  <c r="R165" i="22" s="1"/>
  <c r="Q166" i="22"/>
  <c r="P166" i="22"/>
  <c r="O166" i="22"/>
  <c r="N166" i="22"/>
  <c r="M166" i="22"/>
  <c r="M165" i="22" s="1"/>
  <c r="L166" i="22"/>
  <c r="L165" i="22" s="1"/>
  <c r="K166" i="22"/>
  <c r="K165" i="22" s="1"/>
  <c r="J166" i="22"/>
  <c r="J165" i="22" s="1"/>
  <c r="I166" i="22"/>
  <c r="I165" i="22" s="1"/>
  <c r="H166" i="22"/>
  <c r="H165" i="22" s="1"/>
  <c r="G166" i="22"/>
  <c r="G165" i="22" s="1"/>
  <c r="F166" i="22"/>
  <c r="F165" i="22" s="1"/>
  <c r="E166" i="22"/>
  <c r="D166" i="22"/>
  <c r="C166" i="22"/>
  <c r="B166" i="22"/>
  <c r="E165" i="22"/>
  <c r="D165" i="22"/>
  <c r="C165" i="22"/>
  <c r="B165" i="22"/>
  <c r="Y162" i="22"/>
  <c r="X162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Y161" i="22"/>
  <c r="X161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Y159" i="22"/>
  <c r="X159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Y158" i="22"/>
  <c r="X158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Y156" i="22"/>
  <c r="X156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Y155" i="22"/>
  <c r="X155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Y154" i="22"/>
  <c r="X154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B154" i="22"/>
  <c r="Y152" i="22"/>
  <c r="X152" i="22"/>
  <c r="W152" i="22"/>
  <c r="V152" i="22"/>
  <c r="U152" i="22"/>
  <c r="T152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Y151" i="22"/>
  <c r="X151" i="22"/>
  <c r="W151" i="22"/>
  <c r="V151" i="22"/>
  <c r="U151" i="22"/>
  <c r="T151" i="22"/>
  <c r="S151" i="22"/>
  <c r="R151" i="22"/>
  <c r="Q151" i="22"/>
  <c r="P151" i="22"/>
  <c r="O151" i="22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Y150" i="22"/>
  <c r="X150" i="22"/>
  <c r="W150" i="22"/>
  <c r="V150" i="22"/>
  <c r="U150" i="22"/>
  <c r="U146" i="22" s="1"/>
  <c r="T150" i="22"/>
  <c r="S150" i="22"/>
  <c r="R150" i="22"/>
  <c r="Q150" i="22"/>
  <c r="P150" i="22"/>
  <c r="O150" i="22"/>
  <c r="N150" i="22"/>
  <c r="M150" i="22"/>
  <c r="L150" i="22"/>
  <c r="K150" i="22"/>
  <c r="J150" i="22"/>
  <c r="I150" i="22"/>
  <c r="H150" i="22"/>
  <c r="G150" i="22"/>
  <c r="F150" i="22"/>
  <c r="E150" i="22"/>
  <c r="D150" i="22"/>
  <c r="C150" i="22"/>
  <c r="B150" i="22"/>
  <c r="Y149" i="22"/>
  <c r="X149" i="22"/>
  <c r="W149" i="22"/>
  <c r="V149" i="22"/>
  <c r="U149" i="22"/>
  <c r="T149" i="22"/>
  <c r="S149" i="22"/>
  <c r="R149" i="22"/>
  <c r="Q149" i="22"/>
  <c r="Q146" i="22" s="1"/>
  <c r="P149" i="22"/>
  <c r="O149" i="22"/>
  <c r="O146" i="22" s="1"/>
  <c r="N149" i="22"/>
  <c r="M149" i="22"/>
  <c r="L149" i="22"/>
  <c r="K149" i="22"/>
  <c r="J149" i="22"/>
  <c r="I149" i="22"/>
  <c r="H149" i="22"/>
  <c r="G149" i="22"/>
  <c r="F149" i="22"/>
  <c r="E149" i="22"/>
  <c r="D149" i="22"/>
  <c r="C149" i="22"/>
  <c r="B149" i="22"/>
  <c r="Y148" i="22"/>
  <c r="X148" i="22"/>
  <c r="W148" i="22"/>
  <c r="V148" i="22"/>
  <c r="U148" i="22"/>
  <c r="T148" i="22"/>
  <c r="S148" i="22"/>
  <c r="R148" i="22"/>
  <c r="Q148" i="22"/>
  <c r="P148" i="22"/>
  <c r="P146" i="22" s="1"/>
  <c r="O148" i="22"/>
  <c r="N148" i="22"/>
  <c r="N146" i="22" s="1"/>
  <c r="M148" i="22"/>
  <c r="L148" i="22"/>
  <c r="K148" i="22"/>
  <c r="J148" i="22"/>
  <c r="I148" i="22"/>
  <c r="H148" i="22"/>
  <c r="G148" i="22"/>
  <c r="F148" i="22"/>
  <c r="E148" i="22"/>
  <c r="D148" i="22"/>
  <c r="C148" i="22"/>
  <c r="B148" i="22"/>
  <c r="Y147" i="22"/>
  <c r="Y146" i="22" s="1"/>
  <c r="X147" i="22"/>
  <c r="X146" i="22" s="1"/>
  <c r="W147" i="22"/>
  <c r="W146" i="22" s="1"/>
  <c r="V147" i="22"/>
  <c r="V146" i="22" s="1"/>
  <c r="U147" i="22"/>
  <c r="T147" i="22"/>
  <c r="T146" i="22" s="1"/>
  <c r="S147" i="22"/>
  <c r="S146" i="22" s="1"/>
  <c r="R147" i="22"/>
  <c r="R146" i="22" s="1"/>
  <c r="Q147" i="22"/>
  <c r="P147" i="22"/>
  <c r="O147" i="22"/>
  <c r="N147" i="22"/>
  <c r="M147" i="22"/>
  <c r="M146" i="22" s="1"/>
  <c r="L147" i="22"/>
  <c r="L146" i="22" s="1"/>
  <c r="K147" i="22"/>
  <c r="K146" i="22" s="1"/>
  <c r="J147" i="22"/>
  <c r="J146" i="22" s="1"/>
  <c r="I147" i="22"/>
  <c r="I146" i="22" s="1"/>
  <c r="H147" i="22"/>
  <c r="H146" i="22" s="1"/>
  <c r="G147" i="22"/>
  <c r="G146" i="22" s="1"/>
  <c r="F147" i="22"/>
  <c r="F146" i="22" s="1"/>
  <c r="E147" i="22"/>
  <c r="D147" i="22"/>
  <c r="C147" i="22"/>
  <c r="B147" i="22"/>
  <c r="E146" i="22"/>
  <c r="D146" i="22"/>
  <c r="C146" i="22"/>
  <c r="B146" i="22"/>
  <c r="Y143" i="22"/>
  <c r="X143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Y142" i="22"/>
  <c r="X142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Y140" i="22"/>
  <c r="X140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Y139" i="22"/>
  <c r="X139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Y138" i="22"/>
  <c r="X138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Y137" i="22"/>
  <c r="X137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Y136" i="22"/>
  <c r="X136" i="22"/>
  <c r="W136" i="22"/>
  <c r="V136" i="22"/>
  <c r="U136" i="22"/>
  <c r="T136" i="22"/>
  <c r="S136" i="22"/>
  <c r="R136" i="22"/>
  <c r="Q136" i="22"/>
  <c r="P136" i="22"/>
  <c r="O136" i="22"/>
  <c r="N136" i="22"/>
  <c r="M136" i="22"/>
  <c r="L136" i="22"/>
  <c r="K136" i="22"/>
  <c r="J136" i="22"/>
  <c r="I136" i="22"/>
  <c r="H136" i="22"/>
  <c r="G136" i="22"/>
  <c r="F136" i="22"/>
  <c r="E136" i="22"/>
  <c r="D136" i="22"/>
  <c r="C136" i="22"/>
  <c r="B136" i="22"/>
  <c r="Y135" i="22"/>
  <c r="X135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Y134" i="22"/>
  <c r="X134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Y133" i="22"/>
  <c r="X133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Y119" i="22"/>
  <c r="X119" i="22"/>
  <c r="W119" i="22"/>
  <c r="V119" i="22"/>
  <c r="U119" i="22"/>
  <c r="T119" i="22"/>
  <c r="S119" i="22"/>
  <c r="R119" i="22"/>
  <c r="Q119" i="22"/>
  <c r="P119" i="22"/>
  <c r="O119" i="22"/>
  <c r="N119" i="22"/>
  <c r="M119" i="22"/>
  <c r="L119" i="22"/>
  <c r="K119" i="22"/>
  <c r="J119" i="22"/>
  <c r="I119" i="22"/>
  <c r="H119" i="22"/>
  <c r="H213" i="22" s="1"/>
  <c r="G119" i="22"/>
  <c r="F119" i="22"/>
  <c r="E119" i="22"/>
  <c r="D119" i="22"/>
  <c r="C119" i="22"/>
  <c r="B119" i="22"/>
  <c r="Y110" i="22"/>
  <c r="X110" i="22"/>
  <c r="W110" i="22"/>
  <c r="V110" i="22"/>
  <c r="U110" i="22"/>
  <c r="T110" i="22"/>
  <c r="S110" i="22"/>
  <c r="R110" i="22"/>
  <c r="Q110" i="22"/>
  <c r="P110" i="22"/>
  <c r="O110" i="22"/>
  <c r="N110" i="22"/>
  <c r="M110" i="22"/>
  <c r="L110" i="22"/>
  <c r="K110" i="22"/>
  <c r="J110" i="22"/>
  <c r="I110" i="22"/>
  <c r="H110" i="22"/>
  <c r="G110" i="22"/>
  <c r="F110" i="22"/>
  <c r="E110" i="22"/>
  <c r="D110" i="22"/>
  <c r="C110" i="22"/>
  <c r="B110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Y79" i="22"/>
  <c r="X79" i="22"/>
  <c r="W79" i="22"/>
  <c r="V79" i="22"/>
  <c r="U79" i="22"/>
  <c r="U202" i="22" s="1"/>
  <c r="T79" i="22"/>
  <c r="S79" i="22"/>
  <c r="R79" i="22"/>
  <c r="Q79" i="22"/>
  <c r="P79" i="22"/>
  <c r="O79" i="22"/>
  <c r="N79" i="22"/>
  <c r="M79" i="22"/>
  <c r="L79" i="22"/>
  <c r="K79" i="22"/>
  <c r="J79" i="22"/>
  <c r="I79" i="22"/>
  <c r="H79" i="22"/>
  <c r="G79" i="22"/>
  <c r="F79" i="22"/>
  <c r="E79" i="22"/>
  <c r="D79" i="22"/>
  <c r="C79" i="22"/>
  <c r="B79" i="22"/>
  <c r="Y60" i="22"/>
  <c r="X60" i="22"/>
  <c r="W60" i="22"/>
  <c r="V60" i="22"/>
  <c r="U60" i="22"/>
  <c r="T60" i="22"/>
  <c r="S60" i="22"/>
  <c r="R60" i="22"/>
  <c r="Q60" i="22"/>
  <c r="P60" i="22"/>
  <c r="O60" i="22"/>
  <c r="N60" i="22"/>
  <c r="M60" i="22"/>
  <c r="L60" i="22"/>
  <c r="K60" i="22"/>
  <c r="J60" i="22"/>
  <c r="I60" i="22"/>
  <c r="H60" i="22"/>
  <c r="G60" i="22"/>
  <c r="F60" i="22"/>
  <c r="E60" i="22"/>
  <c r="D60" i="22"/>
  <c r="C60" i="22"/>
  <c r="B60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K205" i="21" s="1"/>
  <c r="J206" i="21"/>
  <c r="I206" i="21"/>
  <c r="H206" i="21"/>
  <c r="G206" i="21"/>
  <c r="F206" i="21"/>
  <c r="E206" i="21"/>
  <c r="D206" i="21"/>
  <c r="C206" i="21"/>
  <c r="B206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B183" i="21" s="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R175" i="21"/>
  <c r="J175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Y172" i="21"/>
  <c r="Y165" i="21" s="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J171" i="21"/>
  <c r="Y170" i="21"/>
  <c r="X170" i="21"/>
  <c r="W170" i="21"/>
  <c r="W165" i="21" s="1"/>
  <c r="V170" i="21"/>
  <c r="V165" i="21" s="1"/>
  <c r="U170" i="21"/>
  <c r="U165" i="21" s="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Y169" i="21"/>
  <c r="X169" i="21"/>
  <c r="W169" i="21"/>
  <c r="V169" i="21"/>
  <c r="U169" i="21"/>
  <c r="T169" i="21"/>
  <c r="T165" i="21" s="1"/>
  <c r="S169" i="21"/>
  <c r="S165" i="21" s="1"/>
  <c r="R169" i="21"/>
  <c r="Q169" i="21"/>
  <c r="Q165" i="21" s="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Y168" i="21"/>
  <c r="X168" i="21"/>
  <c r="W168" i="21"/>
  <c r="V168" i="21"/>
  <c r="U168" i="21"/>
  <c r="T168" i="21"/>
  <c r="S168" i="21"/>
  <c r="R168" i="21"/>
  <c r="Q168" i="21"/>
  <c r="P168" i="21"/>
  <c r="O168" i="21"/>
  <c r="N168" i="21"/>
  <c r="M168" i="21"/>
  <c r="M165" i="21" s="1"/>
  <c r="L168" i="21"/>
  <c r="K168" i="21"/>
  <c r="J168" i="21"/>
  <c r="I168" i="21"/>
  <c r="H168" i="21"/>
  <c r="G168" i="21"/>
  <c r="F168" i="21"/>
  <c r="E168" i="21"/>
  <c r="D168" i="21"/>
  <c r="C168" i="21"/>
  <c r="B168" i="21"/>
  <c r="Y167" i="21"/>
  <c r="X167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I165" i="21" s="1"/>
  <c r="H167" i="21"/>
  <c r="G167" i="21"/>
  <c r="F167" i="21"/>
  <c r="E167" i="21"/>
  <c r="D167" i="21"/>
  <c r="C167" i="21"/>
  <c r="B167" i="21"/>
  <c r="Y166" i="21"/>
  <c r="X166" i="21"/>
  <c r="X165" i="21" s="1"/>
  <c r="W166" i="21"/>
  <c r="V166" i="21"/>
  <c r="U166" i="21"/>
  <c r="T166" i="21"/>
  <c r="S166" i="21"/>
  <c r="R166" i="21"/>
  <c r="Q166" i="21"/>
  <c r="P166" i="21"/>
  <c r="P165" i="21" s="1"/>
  <c r="O166" i="21"/>
  <c r="O165" i="21" s="1"/>
  <c r="N166" i="21"/>
  <c r="N165" i="21" s="1"/>
  <c r="M166" i="21"/>
  <c r="L166" i="21"/>
  <c r="L165" i="21" s="1"/>
  <c r="K166" i="21"/>
  <c r="K165" i="21" s="1"/>
  <c r="J166" i="21"/>
  <c r="I166" i="21"/>
  <c r="H166" i="21"/>
  <c r="H165" i="21" s="1"/>
  <c r="G166" i="21"/>
  <c r="G165" i="21" s="1"/>
  <c r="F166" i="21"/>
  <c r="F165" i="21" s="1"/>
  <c r="E166" i="21"/>
  <c r="E165" i="21" s="1"/>
  <c r="D166" i="21"/>
  <c r="D165" i="21" s="1"/>
  <c r="C166" i="21"/>
  <c r="C165" i="21" s="1"/>
  <c r="B166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G146" i="21" s="1"/>
  <c r="F154" i="21"/>
  <c r="E154" i="21"/>
  <c r="D154" i="21"/>
  <c r="C154" i="21"/>
  <c r="B154" i="21"/>
  <c r="R153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F146" i="21" s="1"/>
  <c r="E152" i="21"/>
  <c r="D152" i="21"/>
  <c r="C152" i="21"/>
  <c r="B152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B146" i="21" s="1"/>
  <c r="Y150" i="21"/>
  <c r="Y146" i="21" s="1"/>
  <c r="X150" i="21"/>
  <c r="X146" i="21" s="1"/>
  <c r="W150" i="21"/>
  <c r="W146" i="21" s="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Y149" i="21"/>
  <c r="X149" i="21"/>
  <c r="W149" i="21"/>
  <c r="V149" i="21"/>
  <c r="U149" i="21"/>
  <c r="T149" i="21"/>
  <c r="S149" i="21"/>
  <c r="S146" i="21" s="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Y148" i="21"/>
  <c r="X148" i="21"/>
  <c r="W148" i="21"/>
  <c r="V148" i="21"/>
  <c r="U148" i="21"/>
  <c r="T148" i="21"/>
  <c r="S148" i="21"/>
  <c r="R148" i="21"/>
  <c r="Q148" i="21"/>
  <c r="P148" i="21"/>
  <c r="P146" i="21" s="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Y147" i="21"/>
  <c r="X147" i="21"/>
  <c r="W147" i="21"/>
  <c r="V147" i="21"/>
  <c r="V146" i="21" s="1"/>
  <c r="U147" i="21"/>
  <c r="U146" i="21" s="1"/>
  <c r="T147" i="21"/>
  <c r="T146" i="21" s="1"/>
  <c r="S147" i="21"/>
  <c r="R147" i="21"/>
  <c r="R146" i="21" s="1"/>
  <c r="Q147" i="21"/>
  <c r="Q146" i="21" s="1"/>
  <c r="P147" i="21"/>
  <c r="O147" i="21"/>
  <c r="O146" i="21" s="1"/>
  <c r="N147" i="21"/>
  <c r="N146" i="21" s="1"/>
  <c r="M147" i="21"/>
  <c r="M146" i="21" s="1"/>
  <c r="L147" i="21"/>
  <c r="L146" i="21" s="1"/>
  <c r="K147" i="21"/>
  <c r="K146" i="21" s="1"/>
  <c r="J147" i="21"/>
  <c r="I147" i="21"/>
  <c r="H147" i="21"/>
  <c r="G147" i="21"/>
  <c r="F147" i="21"/>
  <c r="E147" i="21"/>
  <c r="D147" i="21"/>
  <c r="C147" i="21"/>
  <c r="B147" i="21"/>
  <c r="J146" i="21"/>
  <c r="I146" i="21"/>
  <c r="H146" i="21"/>
  <c r="E146" i="21"/>
  <c r="D146" i="21"/>
  <c r="C146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X141" i="21"/>
  <c r="R141" i="21"/>
  <c r="P141" i="21"/>
  <c r="B141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X132" i="21" s="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6" i="21"/>
  <c r="X136" i="21"/>
  <c r="W136" i="21"/>
  <c r="V136" i="21"/>
  <c r="U136" i="21"/>
  <c r="T136" i="21"/>
  <c r="S136" i="21"/>
  <c r="R136" i="21"/>
  <c r="Q136" i="21"/>
  <c r="P136" i="21"/>
  <c r="P132" i="21" s="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B132" i="21" s="1"/>
  <c r="Y119" i="21"/>
  <c r="X119" i="21"/>
  <c r="X213" i="21" s="1"/>
  <c r="W119" i="21"/>
  <c r="W213" i="21" s="1"/>
  <c r="V119" i="21"/>
  <c r="V213" i="21" s="1"/>
  <c r="U119" i="21"/>
  <c r="U213" i="21" s="1"/>
  <c r="T119" i="21"/>
  <c r="T213" i="21" s="1"/>
  <c r="S119" i="21"/>
  <c r="S213" i="21" s="1"/>
  <c r="R119" i="21"/>
  <c r="R213" i="21" s="1"/>
  <c r="Q119" i="21"/>
  <c r="P119" i="21"/>
  <c r="P213" i="21" s="1"/>
  <c r="O119" i="21"/>
  <c r="O213" i="21" s="1"/>
  <c r="N119" i="21"/>
  <c r="N213" i="21" s="1"/>
  <c r="M119" i="21"/>
  <c r="M213" i="21" s="1"/>
  <c r="L119" i="21"/>
  <c r="L213" i="21" s="1"/>
  <c r="K119" i="21"/>
  <c r="K213" i="21" s="1"/>
  <c r="J119" i="21"/>
  <c r="J213" i="21" s="1"/>
  <c r="I119" i="21"/>
  <c r="H119" i="21"/>
  <c r="H213" i="21" s="1"/>
  <c r="G119" i="21"/>
  <c r="G213" i="21" s="1"/>
  <c r="F119" i="21"/>
  <c r="F213" i="21" s="1"/>
  <c r="E119" i="21"/>
  <c r="E213" i="21" s="1"/>
  <c r="D119" i="21"/>
  <c r="D213" i="21" s="1"/>
  <c r="C119" i="21"/>
  <c r="C213" i="21" s="1"/>
  <c r="B119" i="21"/>
  <c r="B213" i="21" s="1"/>
  <c r="Y110" i="21"/>
  <c r="Y211" i="21" s="1"/>
  <c r="X110" i="21"/>
  <c r="X211" i="21" s="1"/>
  <c r="W110" i="21"/>
  <c r="V110" i="21"/>
  <c r="V211" i="21" s="1"/>
  <c r="V205" i="21" s="1"/>
  <c r="U110" i="21"/>
  <c r="U211" i="21" s="1"/>
  <c r="U205" i="21" s="1"/>
  <c r="T110" i="21"/>
  <c r="T211" i="21" s="1"/>
  <c r="S110" i="21"/>
  <c r="S211" i="21" s="1"/>
  <c r="R110" i="21"/>
  <c r="R211" i="21" s="1"/>
  <c r="Q110" i="21"/>
  <c r="Q211" i="21" s="1"/>
  <c r="P110" i="21"/>
  <c r="P211" i="21" s="1"/>
  <c r="O110" i="21"/>
  <c r="N110" i="21"/>
  <c r="N211" i="21" s="1"/>
  <c r="M110" i="21"/>
  <c r="M211" i="21" s="1"/>
  <c r="L110" i="21"/>
  <c r="L211" i="21" s="1"/>
  <c r="K110" i="21"/>
  <c r="K211" i="21" s="1"/>
  <c r="J110" i="21"/>
  <c r="J211" i="21" s="1"/>
  <c r="I110" i="21"/>
  <c r="I211" i="21" s="1"/>
  <c r="H110" i="21"/>
  <c r="H211" i="21" s="1"/>
  <c r="G110" i="21"/>
  <c r="F110" i="21"/>
  <c r="F211" i="21" s="1"/>
  <c r="E110" i="21"/>
  <c r="E211" i="21" s="1"/>
  <c r="D110" i="21"/>
  <c r="D211" i="21" s="1"/>
  <c r="C110" i="21"/>
  <c r="C211" i="21" s="1"/>
  <c r="B110" i="21"/>
  <c r="B211" i="21" s="1"/>
  <c r="Y89" i="21"/>
  <c r="Y203" i="21" s="1"/>
  <c r="X89" i="21"/>
  <c r="X203" i="21" s="1"/>
  <c r="W89" i="21"/>
  <c r="W160" i="21" s="1"/>
  <c r="V89" i="21"/>
  <c r="U89" i="21"/>
  <c r="U203" i="21" s="1"/>
  <c r="T89" i="21"/>
  <c r="T203" i="21" s="1"/>
  <c r="S89" i="21"/>
  <c r="S160" i="21" s="1"/>
  <c r="R89" i="21"/>
  <c r="R203" i="21" s="1"/>
  <c r="Q89" i="21"/>
  <c r="Q203" i="21" s="1"/>
  <c r="P89" i="21"/>
  <c r="P203" i="21" s="1"/>
  <c r="O89" i="21"/>
  <c r="O203" i="21" s="1"/>
  <c r="N89" i="21"/>
  <c r="M89" i="21"/>
  <c r="M203" i="21" s="1"/>
  <c r="L89" i="21"/>
  <c r="L203" i="21" s="1"/>
  <c r="K89" i="21"/>
  <c r="K203" i="21" s="1"/>
  <c r="J89" i="21"/>
  <c r="J203" i="21" s="1"/>
  <c r="I89" i="21"/>
  <c r="I203" i="21" s="1"/>
  <c r="H89" i="21"/>
  <c r="H203" i="21" s="1"/>
  <c r="G89" i="21"/>
  <c r="G203" i="21" s="1"/>
  <c r="F89" i="21"/>
  <c r="E89" i="21"/>
  <c r="E203" i="21" s="1"/>
  <c r="D89" i="21"/>
  <c r="D203" i="21" s="1"/>
  <c r="C89" i="21"/>
  <c r="C203" i="21" s="1"/>
  <c r="B89" i="21"/>
  <c r="B203" i="21" s="1"/>
  <c r="Y79" i="21"/>
  <c r="Y202" i="21" s="1"/>
  <c r="X79" i="21"/>
  <c r="X202" i="21" s="1"/>
  <c r="W79" i="21"/>
  <c r="W157" i="21" s="1"/>
  <c r="V79" i="21"/>
  <c r="U79" i="21"/>
  <c r="U202" i="21" s="1"/>
  <c r="T79" i="21"/>
  <c r="T202" i="21" s="1"/>
  <c r="S79" i="21"/>
  <c r="S202" i="21" s="1"/>
  <c r="R79" i="21"/>
  <c r="R202" i="21" s="1"/>
  <c r="Q79" i="21"/>
  <c r="Q202" i="21" s="1"/>
  <c r="P79" i="21"/>
  <c r="P202" i="21" s="1"/>
  <c r="O79" i="21"/>
  <c r="O157" i="21" s="1"/>
  <c r="N79" i="21"/>
  <c r="M79" i="21"/>
  <c r="M202" i="21" s="1"/>
  <c r="L79" i="21"/>
  <c r="L202" i="21" s="1"/>
  <c r="K79" i="21"/>
  <c r="K157" i="21" s="1"/>
  <c r="J79" i="21"/>
  <c r="J202" i="21" s="1"/>
  <c r="I79" i="21"/>
  <c r="I202" i="21" s="1"/>
  <c r="H79" i="21"/>
  <c r="H202" i="21" s="1"/>
  <c r="G79" i="21"/>
  <c r="G202" i="21" s="1"/>
  <c r="F79" i="21"/>
  <c r="E79" i="21"/>
  <c r="E202" i="21" s="1"/>
  <c r="D79" i="21"/>
  <c r="D202" i="21" s="1"/>
  <c r="C79" i="21"/>
  <c r="C202" i="21" s="1"/>
  <c r="B79" i="21"/>
  <c r="B202" i="21" s="1"/>
  <c r="Y60" i="21"/>
  <c r="Y201" i="21" s="1"/>
  <c r="X60" i="21"/>
  <c r="X201" i="21" s="1"/>
  <c r="W60" i="21"/>
  <c r="W201" i="21" s="1"/>
  <c r="V60" i="21"/>
  <c r="U60" i="21"/>
  <c r="U201" i="21" s="1"/>
  <c r="T60" i="21"/>
  <c r="T201" i="21" s="1"/>
  <c r="S60" i="21"/>
  <c r="S201" i="21" s="1"/>
  <c r="R60" i="21"/>
  <c r="R201" i="21" s="1"/>
  <c r="Q60" i="21"/>
  <c r="Q201" i="21" s="1"/>
  <c r="P60" i="21"/>
  <c r="P201" i="21" s="1"/>
  <c r="O60" i="21"/>
  <c r="O153" i="21" s="1"/>
  <c r="N60" i="21"/>
  <c r="M60" i="21"/>
  <c r="M201" i="21" s="1"/>
  <c r="M194" i="21" s="1"/>
  <c r="L60" i="21"/>
  <c r="L201" i="21" s="1"/>
  <c r="L194" i="21" s="1"/>
  <c r="K60" i="21"/>
  <c r="K201" i="21" s="1"/>
  <c r="J60" i="21"/>
  <c r="J201" i="21" s="1"/>
  <c r="J194" i="21" s="1"/>
  <c r="I60" i="21"/>
  <c r="I201" i="21" s="1"/>
  <c r="I194" i="21" s="1"/>
  <c r="H60" i="21"/>
  <c r="H201" i="21" s="1"/>
  <c r="G60" i="21"/>
  <c r="G153" i="21" s="1"/>
  <c r="F60" i="21"/>
  <c r="E60" i="21"/>
  <c r="E201" i="21" s="1"/>
  <c r="D60" i="21"/>
  <c r="D201" i="21" s="1"/>
  <c r="C60" i="21"/>
  <c r="C201" i="21" s="1"/>
  <c r="B60" i="21"/>
  <c r="B201" i="21" s="1"/>
  <c r="Y33" i="21"/>
  <c r="Y192" i="21" s="1"/>
  <c r="X33" i="21"/>
  <c r="X192" i="21" s="1"/>
  <c r="W33" i="21"/>
  <c r="W141" i="21" s="1"/>
  <c r="V33" i="21"/>
  <c r="V141" i="21" s="1"/>
  <c r="U33" i="21"/>
  <c r="U192" i="21" s="1"/>
  <c r="T33" i="21"/>
  <c r="T192" i="21" s="1"/>
  <c r="S33" i="21"/>
  <c r="R33" i="21"/>
  <c r="R192" i="21" s="1"/>
  <c r="Q33" i="21"/>
  <c r="Q192" i="21" s="1"/>
  <c r="P33" i="21"/>
  <c r="P192" i="21" s="1"/>
  <c r="O33" i="21"/>
  <c r="O192" i="21" s="1"/>
  <c r="N33" i="21"/>
  <c r="N192" i="21" s="1"/>
  <c r="M33" i="21"/>
  <c r="M192" i="21" s="1"/>
  <c r="L33" i="21"/>
  <c r="L192" i="21" s="1"/>
  <c r="K33" i="21"/>
  <c r="J33" i="21"/>
  <c r="J192" i="21" s="1"/>
  <c r="I33" i="21"/>
  <c r="I192" i="21" s="1"/>
  <c r="I183" i="21" s="1"/>
  <c r="H33" i="21"/>
  <c r="H192" i="21" s="1"/>
  <c r="H183" i="21" s="1"/>
  <c r="G33" i="21"/>
  <c r="G141" i="21" s="1"/>
  <c r="G132" i="21" s="1"/>
  <c r="F33" i="21"/>
  <c r="F141" i="21" s="1"/>
  <c r="F132" i="21" s="1"/>
  <c r="E33" i="21"/>
  <c r="E192" i="21" s="1"/>
  <c r="E183" i="21" s="1"/>
  <c r="D33" i="21"/>
  <c r="D192" i="21" s="1"/>
  <c r="C33" i="21"/>
  <c r="B33" i="21"/>
  <c r="B192" i="21" s="1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T69" i="20"/>
  <c r="Y67" i="20"/>
  <c r="X67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Y66" i="20"/>
  <c r="X66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Y65" i="20"/>
  <c r="X65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X62" i="20"/>
  <c r="Y61" i="20"/>
  <c r="Y114" i="4" s="1"/>
  <c r="X61" i="20"/>
  <c r="X114" i="4" s="1"/>
  <c r="U61" i="20"/>
  <c r="U114" i="4" s="1"/>
  <c r="R60" i="20"/>
  <c r="O60" i="20"/>
  <c r="O113" i="4" s="1"/>
  <c r="J60" i="20"/>
  <c r="J113" i="4" s="1"/>
  <c r="I60" i="20"/>
  <c r="Y58" i="20"/>
  <c r="X58" i="20"/>
  <c r="W58" i="20"/>
  <c r="V58" i="20"/>
  <c r="U58" i="20"/>
  <c r="T58" i="20"/>
  <c r="T42" i="7" s="1"/>
  <c r="S58" i="20"/>
  <c r="S42" i="7" s="1"/>
  <c r="R58" i="20"/>
  <c r="R42" i="7" s="1"/>
  <c r="Q58" i="20"/>
  <c r="P58" i="20"/>
  <c r="O58" i="20"/>
  <c r="N58" i="20"/>
  <c r="N42" i="7" s="1"/>
  <c r="M58" i="20"/>
  <c r="M42" i="7" s="1"/>
  <c r="L58" i="20"/>
  <c r="K58" i="20"/>
  <c r="J58" i="20"/>
  <c r="I58" i="20"/>
  <c r="H58" i="20"/>
  <c r="G58" i="20"/>
  <c r="F58" i="20"/>
  <c r="E58" i="20"/>
  <c r="D58" i="20"/>
  <c r="C58" i="20"/>
  <c r="B58" i="20"/>
  <c r="Y54" i="20"/>
  <c r="X54" i="20"/>
  <c r="X79" i="20" s="1"/>
  <c r="W54" i="20"/>
  <c r="V54" i="20"/>
  <c r="U54" i="20"/>
  <c r="T54" i="20"/>
  <c r="T71" i="20" s="1"/>
  <c r="S54" i="20"/>
  <c r="R54" i="20"/>
  <c r="Q54" i="20"/>
  <c r="P54" i="20"/>
  <c r="O54" i="20"/>
  <c r="O51" i="20" s="1"/>
  <c r="O65" i="4" s="1"/>
  <c r="N54" i="20"/>
  <c r="M54" i="20"/>
  <c r="L54" i="20"/>
  <c r="L71" i="20" s="1"/>
  <c r="K54" i="20"/>
  <c r="J54" i="20"/>
  <c r="I54" i="20"/>
  <c r="H54" i="20"/>
  <c r="G54" i="20"/>
  <c r="F54" i="20"/>
  <c r="E54" i="20"/>
  <c r="D54" i="20"/>
  <c r="D71" i="20" s="1"/>
  <c r="C54" i="20"/>
  <c r="B54" i="20"/>
  <c r="Y53" i="20"/>
  <c r="X53" i="20"/>
  <c r="W53" i="20"/>
  <c r="V53" i="20"/>
  <c r="U53" i="20"/>
  <c r="T53" i="20"/>
  <c r="T51" i="20" s="1"/>
  <c r="T65" i="4" s="1"/>
  <c r="T138" i="4" s="1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D69" i="20" s="1"/>
  <c r="C52" i="20"/>
  <c r="B52" i="20"/>
  <c r="Y51" i="20"/>
  <c r="X51" i="20"/>
  <c r="W51" i="20"/>
  <c r="B51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Y249" i="19"/>
  <c r="X249" i="19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Y247" i="19"/>
  <c r="X247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Y245" i="19"/>
  <c r="X245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Y244" i="19"/>
  <c r="X244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Y243" i="19"/>
  <c r="X243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Y242" i="19"/>
  <c r="X242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Y241" i="19"/>
  <c r="X241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Y240" i="19"/>
  <c r="X240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Y238" i="19"/>
  <c r="X238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Y236" i="19"/>
  <c r="X236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Y234" i="19"/>
  <c r="X234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Y233" i="19"/>
  <c r="X233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Y232" i="19"/>
  <c r="X232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Y231" i="19"/>
  <c r="X231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Y230" i="19"/>
  <c r="X230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Y227" i="19"/>
  <c r="X227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Y225" i="19"/>
  <c r="X225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Y224" i="19"/>
  <c r="X224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Y223" i="19"/>
  <c r="X223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Y222" i="19"/>
  <c r="X222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Y221" i="19"/>
  <c r="X221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Y220" i="19"/>
  <c r="X220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Y219" i="19"/>
  <c r="X219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Y218" i="19"/>
  <c r="X218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Y213" i="19"/>
  <c r="X213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I197" i="19" s="1"/>
  <c r="H213" i="19"/>
  <c r="G213" i="19"/>
  <c r="F213" i="19"/>
  <c r="E213" i="19"/>
  <c r="D213" i="19"/>
  <c r="C213" i="19"/>
  <c r="B213" i="19"/>
  <c r="Y212" i="19"/>
  <c r="X212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E197" i="19" s="1"/>
  <c r="D212" i="19"/>
  <c r="C212" i="19"/>
  <c r="B212" i="19"/>
  <c r="Y211" i="19"/>
  <c r="X211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Y210" i="19"/>
  <c r="X210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L209" i="19"/>
  <c r="D209" i="19"/>
  <c r="Y208" i="19"/>
  <c r="X208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Y207" i="19"/>
  <c r="X207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Y206" i="19"/>
  <c r="X206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Y205" i="19"/>
  <c r="X205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K197" i="19" s="1"/>
  <c r="J205" i="19"/>
  <c r="I205" i="19"/>
  <c r="H205" i="19"/>
  <c r="G205" i="19"/>
  <c r="F205" i="19"/>
  <c r="E205" i="19"/>
  <c r="D205" i="19"/>
  <c r="C205" i="19"/>
  <c r="B205" i="19"/>
  <c r="Y204" i="19"/>
  <c r="X204" i="19"/>
  <c r="W204" i="19"/>
  <c r="V204" i="19"/>
  <c r="U204" i="19"/>
  <c r="T204" i="19"/>
  <c r="S204" i="19"/>
  <c r="R204" i="19"/>
  <c r="Q204" i="19"/>
  <c r="P204" i="19"/>
  <c r="O204" i="19"/>
  <c r="N204" i="19"/>
  <c r="M204" i="19"/>
  <c r="L204" i="19"/>
  <c r="K204" i="19"/>
  <c r="J204" i="19"/>
  <c r="I204" i="19"/>
  <c r="H204" i="19"/>
  <c r="G204" i="19"/>
  <c r="G197" i="19" s="1"/>
  <c r="F204" i="19"/>
  <c r="E204" i="19"/>
  <c r="D204" i="19"/>
  <c r="C204" i="19"/>
  <c r="B204" i="19"/>
  <c r="L203" i="19"/>
  <c r="Y202" i="19"/>
  <c r="X202" i="19"/>
  <c r="W202" i="19"/>
  <c r="V202" i="19"/>
  <c r="U202" i="19"/>
  <c r="T202" i="19"/>
  <c r="S202" i="19"/>
  <c r="R202" i="19"/>
  <c r="Q202" i="19"/>
  <c r="P202" i="19"/>
  <c r="O202" i="19"/>
  <c r="N202" i="19"/>
  <c r="M202" i="19"/>
  <c r="L202" i="19"/>
  <c r="K202" i="19"/>
  <c r="J202" i="19"/>
  <c r="I202" i="19"/>
  <c r="H202" i="19"/>
  <c r="G202" i="19"/>
  <c r="F202" i="19"/>
  <c r="E202" i="19"/>
  <c r="D202" i="19"/>
  <c r="D197" i="19" s="1"/>
  <c r="C202" i="19"/>
  <c r="B202" i="19"/>
  <c r="Y201" i="19"/>
  <c r="X201" i="19"/>
  <c r="W201" i="19"/>
  <c r="V201" i="19"/>
  <c r="U201" i="19"/>
  <c r="T201" i="19"/>
  <c r="S201" i="19"/>
  <c r="R201" i="19"/>
  <c r="Q201" i="19"/>
  <c r="P201" i="19"/>
  <c r="O201" i="19"/>
  <c r="N201" i="19"/>
  <c r="M201" i="19"/>
  <c r="L201" i="19"/>
  <c r="K201" i="19"/>
  <c r="J201" i="19"/>
  <c r="I201" i="19"/>
  <c r="H201" i="19"/>
  <c r="G201" i="19"/>
  <c r="F201" i="19"/>
  <c r="E201" i="19"/>
  <c r="D201" i="19"/>
  <c r="C201" i="19"/>
  <c r="B201" i="19"/>
  <c r="Y200" i="19"/>
  <c r="X200" i="19"/>
  <c r="W200" i="19"/>
  <c r="V200" i="19"/>
  <c r="U200" i="19"/>
  <c r="T200" i="19"/>
  <c r="S200" i="19"/>
  <c r="R200" i="19"/>
  <c r="Q200" i="19"/>
  <c r="P200" i="19"/>
  <c r="O200" i="19"/>
  <c r="N200" i="19"/>
  <c r="M200" i="19"/>
  <c r="L200" i="19"/>
  <c r="K200" i="19"/>
  <c r="J200" i="19"/>
  <c r="I200" i="19"/>
  <c r="H200" i="19"/>
  <c r="G200" i="19"/>
  <c r="F200" i="19"/>
  <c r="E200" i="19"/>
  <c r="D200" i="19"/>
  <c r="C200" i="19"/>
  <c r="B200" i="19"/>
  <c r="Y199" i="19"/>
  <c r="Y197" i="19" s="1"/>
  <c r="X199" i="19"/>
  <c r="X197" i="19" s="1"/>
  <c r="W199" i="19"/>
  <c r="V199" i="19"/>
  <c r="U199" i="19"/>
  <c r="T199" i="19"/>
  <c r="S199" i="19"/>
  <c r="R199" i="19"/>
  <c r="Q199" i="19"/>
  <c r="Q197" i="19" s="1"/>
  <c r="P199" i="19"/>
  <c r="O199" i="19"/>
  <c r="N199" i="19"/>
  <c r="M199" i="19"/>
  <c r="L199" i="19"/>
  <c r="K199" i="19"/>
  <c r="J199" i="19"/>
  <c r="I199" i="19"/>
  <c r="H199" i="19"/>
  <c r="G199" i="19"/>
  <c r="F199" i="19"/>
  <c r="E199" i="19"/>
  <c r="D199" i="19"/>
  <c r="C199" i="19"/>
  <c r="B199" i="19"/>
  <c r="Y198" i="19"/>
  <c r="X198" i="19"/>
  <c r="W198" i="19"/>
  <c r="W197" i="19" s="1"/>
  <c r="V198" i="19"/>
  <c r="V197" i="19" s="1"/>
  <c r="U198" i="19"/>
  <c r="U197" i="19" s="1"/>
  <c r="T198" i="19"/>
  <c r="T197" i="19" s="1"/>
  <c r="S198" i="19"/>
  <c r="S197" i="19" s="1"/>
  <c r="R198" i="19"/>
  <c r="R197" i="19" s="1"/>
  <c r="Q198" i="19"/>
  <c r="P198" i="19"/>
  <c r="P197" i="19" s="1"/>
  <c r="O198" i="19"/>
  <c r="O197" i="19" s="1"/>
  <c r="N198" i="19"/>
  <c r="N197" i="19" s="1"/>
  <c r="M198" i="19"/>
  <c r="M197" i="19" s="1"/>
  <c r="L198" i="19"/>
  <c r="K198" i="19"/>
  <c r="J198" i="19"/>
  <c r="I198" i="19"/>
  <c r="H198" i="19"/>
  <c r="G198" i="19"/>
  <c r="F198" i="19"/>
  <c r="E198" i="19"/>
  <c r="D198" i="19"/>
  <c r="C198" i="19"/>
  <c r="C197" i="19" s="1"/>
  <c r="B198" i="19"/>
  <c r="B197" i="19" s="1"/>
  <c r="L197" i="19"/>
  <c r="J197" i="19"/>
  <c r="H197" i="19"/>
  <c r="F197" i="19"/>
  <c r="Y195" i="19"/>
  <c r="X195" i="19"/>
  <c r="W195" i="19"/>
  <c r="V195" i="19"/>
  <c r="U195" i="19"/>
  <c r="T195" i="19"/>
  <c r="S195" i="19"/>
  <c r="R195" i="19"/>
  <c r="Q195" i="19"/>
  <c r="P195" i="19"/>
  <c r="O195" i="19"/>
  <c r="N195" i="19"/>
  <c r="M195" i="19"/>
  <c r="L195" i="19"/>
  <c r="K195" i="19"/>
  <c r="J195" i="19"/>
  <c r="I195" i="19"/>
  <c r="H195" i="19"/>
  <c r="G195" i="19"/>
  <c r="F195" i="19"/>
  <c r="E195" i="19"/>
  <c r="D195" i="19"/>
  <c r="C195" i="19"/>
  <c r="B195" i="19"/>
  <c r="Y194" i="19"/>
  <c r="X194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Y193" i="19"/>
  <c r="X193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Y189" i="19"/>
  <c r="X189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Y186" i="19"/>
  <c r="X186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Y182" i="19"/>
  <c r="X182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Y181" i="19"/>
  <c r="X181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Y180" i="19"/>
  <c r="X180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Y179" i="19"/>
  <c r="X179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Y176" i="19"/>
  <c r="X176" i="19"/>
  <c r="W176" i="19"/>
  <c r="V176" i="19"/>
  <c r="U176" i="19"/>
  <c r="T176" i="19"/>
  <c r="S176" i="19"/>
  <c r="R176" i="19"/>
  <c r="Q176" i="19"/>
  <c r="P176" i="19"/>
  <c r="M176" i="19"/>
  <c r="L176" i="19"/>
  <c r="Y175" i="19"/>
  <c r="X175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Y174" i="19"/>
  <c r="X174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Y170" i="19"/>
  <c r="X170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Y166" i="19"/>
  <c r="X166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Y164" i="19"/>
  <c r="X164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Y163" i="19"/>
  <c r="X163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Y162" i="19"/>
  <c r="X162" i="19"/>
  <c r="W162" i="19"/>
  <c r="V162" i="19"/>
  <c r="U162" i="19"/>
  <c r="T162" i="19"/>
  <c r="S162" i="19"/>
  <c r="R162" i="19"/>
  <c r="Q162" i="19"/>
  <c r="P162" i="19"/>
  <c r="O162" i="19"/>
  <c r="N162" i="19"/>
  <c r="M162" i="19"/>
  <c r="L162" i="19"/>
  <c r="K162" i="19"/>
  <c r="J162" i="19"/>
  <c r="I162" i="19"/>
  <c r="H162" i="19"/>
  <c r="G162" i="19"/>
  <c r="F162" i="19"/>
  <c r="E162" i="19"/>
  <c r="D162" i="19"/>
  <c r="C162" i="19"/>
  <c r="B162" i="19"/>
  <c r="Y161" i="19"/>
  <c r="X161" i="19"/>
  <c r="W161" i="19"/>
  <c r="V161" i="19"/>
  <c r="U161" i="19"/>
  <c r="T161" i="19"/>
  <c r="S161" i="19"/>
  <c r="R161" i="19"/>
  <c r="Q161" i="19"/>
  <c r="P161" i="19"/>
  <c r="O161" i="19"/>
  <c r="N161" i="19"/>
  <c r="M161" i="19"/>
  <c r="L161" i="19"/>
  <c r="K161" i="19"/>
  <c r="J161" i="19"/>
  <c r="I161" i="19"/>
  <c r="H161" i="19"/>
  <c r="G161" i="19"/>
  <c r="F161" i="19"/>
  <c r="E161" i="19"/>
  <c r="D161" i="19"/>
  <c r="C161" i="19"/>
  <c r="B161" i="19"/>
  <c r="Y142" i="19"/>
  <c r="X142" i="19"/>
  <c r="W142" i="19"/>
  <c r="V142" i="19"/>
  <c r="U142" i="19"/>
  <c r="T142" i="19"/>
  <c r="T209" i="19" s="1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D203" i="19" s="1"/>
  <c r="C121" i="19"/>
  <c r="B121" i="19"/>
  <c r="Y93" i="19"/>
  <c r="Y61" i="19" s="1"/>
  <c r="Y81" i="16" s="1"/>
  <c r="Y110" i="4" s="1"/>
  <c r="X93" i="19"/>
  <c r="W93" i="19"/>
  <c r="V93" i="19"/>
  <c r="U93" i="19"/>
  <c r="T93" i="19"/>
  <c r="T61" i="19" s="1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E61" i="19" s="1"/>
  <c r="D93" i="19"/>
  <c r="C93" i="19"/>
  <c r="B93" i="19"/>
  <c r="Y72" i="19"/>
  <c r="X72" i="19"/>
  <c r="X61" i="19" s="1"/>
  <c r="X81" i="16" s="1"/>
  <c r="X110" i="4" s="1"/>
  <c r="W72" i="19"/>
  <c r="V72" i="19"/>
  <c r="U72" i="19"/>
  <c r="U61" i="19" s="1"/>
  <c r="U81" i="16" s="1"/>
  <c r="U110" i="4" s="1"/>
  <c r="T72" i="19"/>
  <c r="S72" i="19"/>
  <c r="R72" i="19"/>
  <c r="R61" i="19" s="1"/>
  <c r="R81" i="16" s="1"/>
  <c r="R110" i="4" s="1"/>
  <c r="Q72" i="19"/>
  <c r="P72" i="19"/>
  <c r="O72" i="19"/>
  <c r="N72" i="19"/>
  <c r="M72" i="19"/>
  <c r="M61" i="19" s="1"/>
  <c r="L72" i="19"/>
  <c r="L61" i="19" s="1"/>
  <c r="K72" i="19"/>
  <c r="K61" i="19" s="1"/>
  <c r="K81" i="16" s="1"/>
  <c r="K110" i="4" s="1"/>
  <c r="J72" i="19"/>
  <c r="I72" i="19"/>
  <c r="H72" i="19"/>
  <c r="G72" i="19"/>
  <c r="F72" i="19"/>
  <c r="E72" i="19"/>
  <c r="D72" i="19"/>
  <c r="C72" i="19"/>
  <c r="B72" i="19"/>
  <c r="J61" i="19"/>
  <c r="D61" i="19"/>
  <c r="D183" i="19" s="1"/>
  <c r="C61" i="19"/>
  <c r="C81" i="16" s="1"/>
  <c r="C110" i="4" s="1"/>
  <c r="B61" i="19"/>
  <c r="Y44" i="19"/>
  <c r="Y5" i="19" s="1"/>
  <c r="X44" i="19"/>
  <c r="W44" i="19"/>
  <c r="V44" i="19"/>
  <c r="U44" i="19"/>
  <c r="U5" i="19" s="1"/>
  <c r="U77" i="16" s="1"/>
  <c r="U76" i="16" s="1"/>
  <c r="T44" i="19"/>
  <c r="S44" i="19"/>
  <c r="R44" i="19"/>
  <c r="Q44" i="19"/>
  <c r="P44" i="19"/>
  <c r="O44" i="19"/>
  <c r="N44" i="19"/>
  <c r="M44" i="19"/>
  <c r="M5" i="19" s="1"/>
  <c r="M80" i="16" s="1"/>
  <c r="L44" i="19"/>
  <c r="L171" i="19" s="1"/>
  <c r="K44" i="19"/>
  <c r="K5" i="19" s="1"/>
  <c r="J44" i="19"/>
  <c r="J5" i="19" s="1"/>
  <c r="I44" i="19"/>
  <c r="I5" i="19" s="1"/>
  <c r="I80" i="16" s="1"/>
  <c r="I109" i="4" s="1"/>
  <c r="H44" i="19"/>
  <c r="H5" i="19" s="1"/>
  <c r="H80" i="16" s="1"/>
  <c r="H109" i="4" s="1"/>
  <c r="G44" i="19"/>
  <c r="G5" i="19" s="1"/>
  <c r="G80" i="16" s="1"/>
  <c r="G109" i="4" s="1"/>
  <c r="F44" i="19"/>
  <c r="E44" i="19"/>
  <c r="E5" i="19" s="1"/>
  <c r="D44" i="19"/>
  <c r="D5" i="19" s="1"/>
  <c r="C44" i="19"/>
  <c r="C5" i="19" s="1"/>
  <c r="B44" i="19"/>
  <c r="B5" i="19" s="1"/>
  <c r="X5" i="19"/>
  <c r="X80" i="16" s="1"/>
  <c r="X109" i="4" s="1"/>
  <c r="W5" i="19"/>
  <c r="T5" i="19"/>
  <c r="T168" i="19" s="1"/>
  <c r="S5" i="19"/>
  <c r="S172" i="19" s="1"/>
  <c r="R5" i="19"/>
  <c r="Q5" i="19"/>
  <c r="P5" i="19"/>
  <c r="P80" i="16" s="1"/>
  <c r="P109" i="4" s="1"/>
  <c r="O5" i="19"/>
  <c r="O80" i="16" s="1"/>
  <c r="O109" i="4" s="1"/>
  <c r="L5" i="19"/>
  <c r="L169" i="19" s="1"/>
  <c r="Y249" i="18"/>
  <c r="X249" i="18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Y247" i="18"/>
  <c r="X247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Y245" i="18"/>
  <c r="X245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Y244" i="18"/>
  <c r="X244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Y243" i="18"/>
  <c r="X243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Y242" i="18"/>
  <c r="X242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Y241" i="18"/>
  <c r="X241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Y240" i="18"/>
  <c r="X240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Y238" i="18"/>
  <c r="X238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Y236" i="18"/>
  <c r="X236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Y234" i="18"/>
  <c r="X234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Y233" i="18"/>
  <c r="X233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Y232" i="18"/>
  <c r="X232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Y231" i="18"/>
  <c r="X231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Y230" i="18"/>
  <c r="X230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Y229" i="18"/>
  <c r="X229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Y227" i="18"/>
  <c r="X227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Y225" i="18"/>
  <c r="X225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Y224" i="18"/>
  <c r="X224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Y222" i="18"/>
  <c r="X222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Y221" i="18"/>
  <c r="X221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Y220" i="18"/>
  <c r="X220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Y219" i="18"/>
  <c r="X219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Y218" i="18"/>
  <c r="X218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Y213" i="18"/>
  <c r="X213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Y212" i="18"/>
  <c r="X212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Y211" i="18"/>
  <c r="X211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Y210" i="18"/>
  <c r="X210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Y208" i="18"/>
  <c r="X208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Y207" i="18"/>
  <c r="X207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Y206" i="18"/>
  <c r="X206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Y205" i="18"/>
  <c r="X205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Y204" i="18"/>
  <c r="X204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Y202" i="18"/>
  <c r="X202" i="18"/>
  <c r="W202" i="18"/>
  <c r="V202" i="18"/>
  <c r="V197" i="18" s="1"/>
  <c r="U202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Y201" i="18"/>
  <c r="X201" i="18"/>
  <c r="W201" i="18"/>
  <c r="V201" i="18"/>
  <c r="U201" i="18"/>
  <c r="T201" i="18"/>
  <c r="S201" i="18"/>
  <c r="R201" i="18"/>
  <c r="Q201" i="18"/>
  <c r="P201" i="18"/>
  <c r="P197" i="18" s="1"/>
  <c r="O201" i="18"/>
  <c r="O197" i="18" s="1"/>
  <c r="N201" i="18"/>
  <c r="M201" i="18"/>
  <c r="L201" i="18"/>
  <c r="K201" i="18"/>
  <c r="J201" i="18"/>
  <c r="I201" i="18"/>
  <c r="H201" i="18"/>
  <c r="G201" i="18"/>
  <c r="F201" i="18"/>
  <c r="E201" i="18"/>
  <c r="D201" i="18"/>
  <c r="C201" i="18"/>
  <c r="B201" i="18"/>
  <c r="Y200" i="18"/>
  <c r="X200" i="18"/>
  <c r="W200" i="18"/>
  <c r="V200" i="18"/>
  <c r="U200" i="18"/>
  <c r="T200" i="18"/>
  <c r="S200" i="18"/>
  <c r="R200" i="18"/>
  <c r="Q200" i="18"/>
  <c r="P200" i="18"/>
  <c r="O200" i="18"/>
  <c r="N200" i="18"/>
  <c r="N197" i="18" s="1"/>
  <c r="M200" i="18"/>
  <c r="M197" i="18" s="1"/>
  <c r="L200" i="18"/>
  <c r="L197" i="18" s="1"/>
  <c r="K200" i="18"/>
  <c r="K197" i="18" s="1"/>
  <c r="J200" i="18"/>
  <c r="I200" i="18"/>
  <c r="H200" i="18"/>
  <c r="G200" i="18"/>
  <c r="F200" i="18"/>
  <c r="E200" i="18"/>
  <c r="D200" i="18"/>
  <c r="C200" i="18"/>
  <c r="B200" i="18"/>
  <c r="Y199" i="18"/>
  <c r="X199" i="18"/>
  <c r="W199" i="18"/>
  <c r="V199" i="18"/>
  <c r="U199" i="18"/>
  <c r="T199" i="18"/>
  <c r="S199" i="18"/>
  <c r="R199" i="18"/>
  <c r="Q199" i="18"/>
  <c r="P199" i="18"/>
  <c r="O199" i="18"/>
  <c r="N199" i="18"/>
  <c r="M199" i="18"/>
  <c r="L199" i="18"/>
  <c r="K199" i="18"/>
  <c r="J199" i="18"/>
  <c r="J197" i="18" s="1"/>
  <c r="I199" i="18"/>
  <c r="H199" i="18"/>
  <c r="G199" i="18"/>
  <c r="G197" i="18" s="1"/>
  <c r="F199" i="18"/>
  <c r="E199" i="18"/>
  <c r="D199" i="18"/>
  <c r="C199" i="18"/>
  <c r="B199" i="18"/>
  <c r="Y198" i="18"/>
  <c r="X198" i="18"/>
  <c r="W198" i="18"/>
  <c r="V198" i="18"/>
  <c r="U198" i="18"/>
  <c r="U197" i="18" s="1"/>
  <c r="T198" i="18"/>
  <c r="T197" i="18" s="1"/>
  <c r="S198" i="18"/>
  <c r="S197" i="18" s="1"/>
  <c r="R198" i="18"/>
  <c r="R197" i="18" s="1"/>
  <c r="Q198" i="18"/>
  <c r="Q197" i="18" s="1"/>
  <c r="P198" i="18"/>
  <c r="O198" i="18"/>
  <c r="N198" i="18"/>
  <c r="M198" i="18"/>
  <c r="L198" i="18"/>
  <c r="K198" i="18"/>
  <c r="J198" i="18"/>
  <c r="I198" i="18"/>
  <c r="I197" i="18" s="1"/>
  <c r="H198" i="18"/>
  <c r="H197" i="18" s="1"/>
  <c r="G198" i="18"/>
  <c r="F198" i="18"/>
  <c r="F197" i="18" s="1"/>
  <c r="E198" i="18"/>
  <c r="E197" i="18" s="1"/>
  <c r="D198" i="18"/>
  <c r="D197" i="18" s="1"/>
  <c r="C198" i="18"/>
  <c r="C197" i="18" s="1"/>
  <c r="B198" i="18"/>
  <c r="Y197" i="18"/>
  <c r="X197" i="18"/>
  <c r="W197" i="18"/>
  <c r="B197" i="18"/>
  <c r="Y194" i="18"/>
  <c r="X194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Y193" i="18"/>
  <c r="X193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Y192" i="18"/>
  <c r="X192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Y191" i="18"/>
  <c r="X191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Y189" i="18"/>
  <c r="X189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Y188" i="18"/>
  <c r="X188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Y187" i="18"/>
  <c r="X187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Y186" i="18"/>
  <c r="X186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Y185" i="18"/>
  <c r="X185" i="18"/>
  <c r="W185" i="18"/>
  <c r="V185" i="18"/>
  <c r="V178" i="18" s="1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Y183" i="18"/>
  <c r="X183" i="18"/>
  <c r="W183" i="18"/>
  <c r="V183" i="18"/>
  <c r="U183" i="18"/>
  <c r="T183" i="18"/>
  <c r="S183" i="18"/>
  <c r="R183" i="18"/>
  <c r="R178" i="18" s="1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Y182" i="18"/>
  <c r="X182" i="18"/>
  <c r="W182" i="18"/>
  <c r="V182" i="18"/>
  <c r="U182" i="18"/>
  <c r="T182" i="18"/>
  <c r="S182" i="18"/>
  <c r="R182" i="18"/>
  <c r="Q182" i="18"/>
  <c r="P182" i="18"/>
  <c r="O182" i="18"/>
  <c r="N182" i="18"/>
  <c r="M182" i="18"/>
  <c r="L182" i="18"/>
  <c r="L178" i="18" s="1"/>
  <c r="K182" i="18"/>
  <c r="K178" i="18" s="1"/>
  <c r="J182" i="18"/>
  <c r="I182" i="18"/>
  <c r="H182" i="18"/>
  <c r="G182" i="18"/>
  <c r="F182" i="18"/>
  <c r="E182" i="18"/>
  <c r="D182" i="18"/>
  <c r="C182" i="18"/>
  <c r="B182" i="18"/>
  <c r="Y181" i="18"/>
  <c r="X181" i="18"/>
  <c r="W181" i="18"/>
  <c r="V181" i="18"/>
  <c r="U181" i="18"/>
  <c r="T181" i="18"/>
  <c r="S181" i="18"/>
  <c r="R181" i="18"/>
  <c r="Q181" i="18"/>
  <c r="P181" i="18"/>
  <c r="O181" i="18"/>
  <c r="N181" i="18"/>
  <c r="M181" i="18"/>
  <c r="L181" i="18"/>
  <c r="K181" i="18"/>
  <c r="J181" i="18"/>
  <c r="J178" i="18" s="1"/>
  <c r="I181" i="18"/>
  <c r="I178" i="18" s="1"/>
  <c r="H181" i="18"/>
  <c r="H178" i="18" s="1"/>
  <c r="G181" i="18"/>
  <c r="G178" i="18" s="1"/>
  <c r="F181" i="18"/>
  <c r="E181" i="18"/>
  <c r="D181" i="18"/>
  <c r="C181" i="18"/>
  <c r="B181" i="18"/>
  <c r="Y180" i="18"/>
  <c r="X180" i="18"/>
  <c r="W180" i="18"/>
  <c r="V180" i="18"/>
  <c r="U180" i="18"/>
  <c r="T180" i="18"/>
  <c r="S180" i="18"/>
  <c r="R180" i="18"/>
  <c r="Q180" i="18"/>
  <c r="P180" i="18"/>
  <c r="O180" i="18"/>
  <c r="N180" i="18"/>
  <c r="M180" i="18"/>
  <c r="L180" i="18"/>
  <c r="K180" i="18"/>
  <c r="J180" i="18"/>
  <c r="I180" i="18"/>
  <c r="H180" i="18"/>
  <c r="G180" i="18"/>
  <c r="F180" i="18"/>
  <c r="F178" i="18" s="1"/>
  <c r="E180" i="18"/>
  <c r="D180" i="18"/>
  <c r="C180" i="18"/>
  <c r="C178" i="18" s="1"/>
  <c r="B180" i="18"/>
  <c r="Y179" i="18"/>
  <c r="X179" i="18"/>
  <c r="W179" i="18"/>
  <c r="V179" i="18"/>
  <c r="U179" i="18"/>
  <c r="T179" i="18"/>
  <c r="S179" i="18"/>
  <c r="R179" i="18"/>
  <c r="Q179" i="18"/>
  <c r="Q178" i="18" s="1"/>
  <c r="P179" i="18"/>
  <c r="P178" i="18" s="1"/>
  <c r="O179" i="18"/>
  <c r="O178" i="18" s="1"/>
  <c r="N179" i="18"/>
  <c r="N178" i="18" s="1"/>
  <c r="M179" i="18"/>
  <c r="M178" i="18" s="1"/>
  <c r="L179" i="18"/>
  <c r="K179" i="18"/>
  <c r="J179" i="18"/>
  <c r="I179" i="18"/>
  <c r="H179" i="18"/>
  <c r="G179" i="18"/>
  <c r="F179" i="18"/>
  <c r="E179" i="18"/>
  <c r="E178" i="18" s="1"/>
  <c r="D179" i="18"/>
  <c r="D178" i="18" s="1"/>
  <c r="C179" i="18"/>
  <c r="B179" i="18"/>
  <c r="B178" i="18" s="1"/>
  <c r="Y178" i="18"/>
  <c r="X178" i="18"/>
  <c r="W178" i="18"/>
  <c r="U178" i="18"/>
  <c r="T178" i="18"/>
  <c r="S178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44" i="18"/>
  <c r="X44" i="18"/>
  <c r="W44" i="18"/>
  <c r="V44" i="18"/>
  <c r="U44" i="18"/>
  <c r="T44" i="18"/>
  <c r="S44" i="18"/>
  <c r="R44" i="18"/>
  <c r="Q44" i="18"/>
  <c r="Q5" i="18" s="1"/>
  <c r="Q97" i="16" s="1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24" i="18"/>
  <c r="X2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Y223" i="18" s="1"/>
  <c r="X16" i="18"/>
  <c r="X5" i="18" s="1"/>
  <c r="X97" i="16" s="1"/>
  <c r="W16" i="18"/>
  <c r="W223" i="18" s="1"/>
  <c r="V16" i="18"/>
  <c r="V223" i="18" s="1"/>
  <c r="U16" i="18"/>
  <c r="U223" i="18" s="1"/>
  <c r="T16" i="18"/>
  <c r="T223" i="18" s="1"/>
  <c r="S16" i="18"/>
  <c r="S5" i="18" s="1"/>
  <c r="R16" i="18"/>
  <c r="R5" i="18" s="1"/>
  <c r="R97" i="16" s="1"/>
  <c r="Q16" i="18"/>
  <c r="Q223" i="18" s="1"/>
  <c r="P16" i="18"/>
  <c r="O16" i="18"/>
  <c r="O223" i="18" s="1"/>
  <c r="N16" i="18"/>
  <c r="N223" i="18" s="1"/>
  <c r="M16" i="18"/>
  <c r="M223" i="18" s="1"/>
  <c r="L16" i="18"/>
  <c r="L223" i="18" s="1"/>
  <c r="K16" i="18"/>
  <c r="K5" i="18" s="1"/>
  <c r="J16" i="18"/>
  <c r="J5" i="18" s="1"/>
  <c r="I16" i="18"/>
  <c r="I223" i="18" s="1"/>
  <c r="H16" i="18"/>
  <c r="H5" i="18" s="1"/>
  <c r="G16" i="18"/>
  <c r="G223" i="18" s="1"/>
  <c r="F16" i="18"/>
  <c r="F223" i="18" s="1"/>
  <c r="E16" i="18"/>
  <c r="E223" i="18" s="1"/>
  <c r="D16" i="18"/>
  <c r="D223" i="18" s="1"/>
  <c r="C16" i="18"/>
  <c r="B16" i="18"/>
  <c r="O5" i="18"/>
  <c r="O97" i="16" s="1"/>
  <c r="N5" i="18"/>
  <c r="N97" i="16" s="1"/>
  <c r="N95" i="16" s="1"/>
  <c r="M5" i="18"/>
  <c r="M97" i="16" s="1"/>
  <c r="M95" i="16" s="1"/>
  <c r="L5" i="18"/>
  <c r="L97" i="16" s="1"/>
  <c r="I5" i="18"/>
  <c r="I97" i="16" s="1"/>
  <c r="G5" i="18"/>
  <c r="G97" i="16" s="1"/>
  <c r="Y249" i="17"/>
  <c r="X249" i="17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Y247" i="17"/>
  <c r="X247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Y245" i="17"/>
  <c r="X245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Y244" i="17"/>
  <c r="X244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Y243" i="17"/>
  <c r="X243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Y242" i="17"/>
  <c r="X242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Y241" i="17"/>
  <c r="X241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Y238" i="17"/>
  <c r="X238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Y236" i="17"/>
  <c r="X236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Y234" i="17"/>
  <c r="X234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Y233" i="17"/>
  <c r="X233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Y232" i="17"/>
  <c r="X232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Y231" i="17"/>
  <c r="X231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Y230" i="17"/>
  <c r="X230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Y227" i="17"/>
  <c r="X227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Y225" i="17"/>
  <c r="X225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Y224" i="17"/>
  <c r="X224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Y223" i="17"/>
  <c r="X223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Y222" i="17"/>
  <c r="X222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Y221" i="17"/>
  <c r="X221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Y220" i="17"/>
  <c r="X220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Y219" i="17"/>
  <c r="X219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Y218" i="17"/>
  <c r="X218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Y213" i="17"/>
  <c r="X213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Y212" i="17"/>
  <c r="X212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Y211" i="17"/>
  <c r="X211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Y210" i="17"/>
  <c r="X210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Y208" i="17"/>
  <c r="X208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Y207" i="17"/>
  <c r="X207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Y206" i="17"/>
  <c r="X206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Y205" i="17"/>
  <c r="X205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Y204" i="17"/>
  <c r="Y197" i="17" s="1"/>
  <c r="X204" i="17"/>
  <c r="W204" i="17"/>
  <c r="V204" i="17"/>
  <c r="V197" i="17" s="1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Y202" i="17"/>
  <c r="X202" i="17"/>
  <c r="W202" i="17"/>
  <c r="V202" i="17"/>
  <c r="U202" i="17"/>
  <c r="T202" i="17"/>
  <c r="S202" i="17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B202" i="17"/>
  <c r="Y201" i="17"/>
  <c r="X201" i="17"/>
  <c r="W201" i="17"/>
  <c r="V201" i="17"/>
  <c r="U201" i="17"/>
  <c r="T201" i="17"/>
  <c r="S201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F201" i="17"/>
  <c r="E201" i="17"/>
  <c r="D201" i="17"/>
  <c r="C201" i="17"/>
  <c r="B201" i="17"/>
  <c r="Y200" i="17"/>
  <c r="X200" i="17"/>
  <c r="W200" i="17"/>
  <c r="V200" i="17"/>
  <c r="U200" i="17"/>
  <c r="T200" i="17"/>
  <c r="S200" i="17"/>
  <c r="R200" i="17"/>
  <c r="Q200" i="17"/>
  <c r="P200" i="17"/>
  <c r="O200" i="17"/>
  <c r="N200" i="17"/>
  <c r="M200" i="17"/>
  <c r="L200" i="17"/>
  <c r="K200" i="17"/>
  <c r="K197" i="17" s="1"/>
  <c r="J200" i="17"/>
  <c r="J197" i="17" s="1"/>
  <c r="I200" i="17"/>
  <c r="H200" i="17"/>
  <c r="G200" i="17"/>
  <c r="F200" i="17"/>
  <c r="E200" i="17"/>
  <c r="D200" i="17"/>
  <c r="C200" i="17"/>
  <c r="B200" i="17"/>
  <c r="Y199" i="17"/>
  <c r="X199" i="17"/>
  <c r="W199" i="17"/>
  <c r="V199" i="17"/>
  <c r="U199" i="17"/>
  <c r="T199" i="17"/>
  <c r="S199" i="17"/>
  <c r="R199" i="17"/>
  <c r="Q199" i="17"/>
  <c r="P199" i="17"/>
  <c r="O199" i="17"/>
  <c r="N199" i="17"/>
  <c r="M199" i="17"/>
  <c r="L199" i="17"/>
  <c r="K199" i="17"/>
  <c r="J199" i="17"/>
  <c r="I199" i="17"/>
  <c r="I197" i="17" s="1"/>
  <c r="H199" i="17"/>
  <c r="H197" i="17" s="1"/>
  <c r="G199" i="17"/>
  <c r="G197" i="17" s="1"/>
  <c r="F199" i="17"/>
  <c r="E199" i="17"/>
  <c r="D199" i="17"/>
  <c r="C199" i="17"/>
  <c r="B199" i="17"/>
  <c r="Y198" i="17"/>
  <c r="X198" i="17"/>
  <c r="W198" i="17"/>
  <c r="V198" i="17"/>
  <c r="U198" i="17"/>
  <c r="T198" i="17"/>
  <c r="S198" i="17"/>
  <c r="R198" i="17"/>
  <c r="R197" i="17" s="1"/>
  <c r="Q198" i="17"/>
  <c r="Q197" i="17" s="1"/>
  <c r="P198" i="17"/>
  <c r="P197" i="17" s="1"/>
  <c r="O198" i="17"/>
  <c r="O197" i="17" s="1"/>
  <c r="N198" i="17"/>
  <c r="M198" i="17"/>
  <c r="L198" i="17"/>
  <c r="L197" i="17" s="1"/>
  <c r="K198" i="17"/>
  <c r="J198" i="17"/>
  <c r="I198" i="17"/>
  <c r="H198" i="17"/>
  <c r="G198" i="17"/>
  <c r="F198" i="17"/>
  <c r="E198" i="17"/>
  <c r="D198" i="17"/>
  <c r="D197" i="17" s="1"/>
  <c r="C198" i="17"/>
  <c r="C197" i="17" s="1"/>
  <c r="B198" i="17"/>
  <c r="B197" i="17" s="1"/>
  <c r="X197" i="17"/>
  <c r="W197" i="17"/>
  <c r="T197" i="17"/>
  <c r="S197" i="17"/>
  <c r="Y194" i="17"/>
  <c r="X194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K194" i="17"/>
  <c r="J194" i="17"/>
  <c r="I194" i="17"/>
  <c r="H194" i="17"/>
  <c r="G194" i="17"/>
  <c r="F194" i="17"/>
  <c r="E194" i="17"/>
  <c r="D194" i="17"/>
  <c r="C194" i="17"/>
  <c r="B194" i="17"/>
  <c r="Y193" i="17"/>
  <c r="X193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Y192" i="17"/>
  <c r="X192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Y191" i="17"/>
  <c r="X191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Y189" i="17"/>
  <c r="X189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Y188" i="17"/>
  <c r="X188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Y187" i="17"/>
  <c r="X187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Y186" i="17"/>
  <c r="X186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Y185" i="17"/>
  <c r="X185" i="17"/>
  <c r="W185" i="17"/>
  <c r="V185" i="17"/>
  <c r="U185" i="17"/>
  <c r="T185" i="17"/>
  <c r="S185" i="17"/>
  <c r="R185" i="17"/>
  <c r="Q185" i="17"/>
  <c r="P185" i="17"/>
  <c r="O185" i="17"/>
  <c r="O178" i="17" s="1"/>
  <c r="N185" i="17"/>
  <c r="N178" i="17" s="1"/>
  <c r="M185" i="17"/>
  <c r="M178" i="17" s="1"/>
  <c r="L185" i="17"/>
  <c r="K185" i="17"/>
  <c r="J185" i="17"/>
  <c r="I185" i="17"/>
  <c r="H185" i="17"/>
  <c r="G185" i="17"/>
  <c r="F185" i="17"/>
  <c r="E185" i="17"/>
  <c r="D185" i="17"/>
  <c r="C185" i="17"/>
  <c r="B185" i="17"/>
  <c r="Y183" i="17"/>
  <c r="X183" i="17"/>
  <c r="W183" i="17"/>
  <c r="V183" i="17"/>
  <c r="U183" i="17"/>
  <c r="T183" i="17"/>
  <c r="S183" i="17"/>
  <c r="R183" i="17"/>
  <c r="Q183" i="17"/>
  <c r="P183" i="17"/>
  <c r="O183" i="17"/>
  <c r="N183" i="17"/>
  <c r="M183" i="17"/>
  <c r="L183" i="17"/>
  <c r="K183" i="17"/>
  <c r="K178" i="17" s="1"/>
  <c r="J183" i="17"/>
  <c r="I183" i="17"/>
  <c r="H183" i="17"/>
  <c r="G183" i="17"/>
  <c r="F183" i="17"/>
  <c r="E183" i="17"/>
  <c r="D183" i="17"/>
  <c r="C183" i="17"/>
  <c r="B183" i="17"/>
  <c r="Y182" i="17"/>
  <c r="X182" i="17"/>
  <c r="W182" i="17"/>
  <c r="V182" i="17"/>
  <c r="U182" i="17"/>
  <c r="T182" i="17"/>
  <c r="S182" i="17"/>
  <c r="R182" i="17"/>
  <c r="Q182" i="17"/>
  <c r="P182" i="17"/>
  <c r="O182" i="17"/>
  <c r="N182" i="17"/>
  <c r="M182" i="17"/>
  <c r="L182" i="17"/>
  <c r="K182" i="17"/>
  <c r="J182" i="17"/>
  <c r="I182" i="17"/>
  <c r="H182" i="17"/>
  <c r="G182" i="17"/>
  <c r="G178" i="17" s="1"/>
  <c r="F182" i="17"/>
  <c r="E182" i="17"/>
  <c r="D182" i="17"/>
  <c r="C182" i="17"/>
  <c r="B182" i="17"/>
  <c r="Y181" i="17"/>
  <c r="X181" i="17"/>
  <c r="W181" i="17"/>
  <c r="V181" i="17"/>
  <c r="U181" i="17"/>
  <c r="T181" i="17"/>
  <c r="S181" i="17"/>
  <c r="R181" i="17"/>
  <c r="Q181" i="17"/>
  <c r="P181" i="17"/>
  <c r="O181" i="17"/>
  <c r="N181" i="17"/>
  <c r="M181" i="17"/>
  <c r="L181" i="17"/>
  <c r="K181" i="17"/>
  <c r="J181" i="17"/>
  <c r="I181" i="17"/>
  <c r="H181" i="17"/>
  <c r="G181" i="17"/>
  <c r="F181" i="17"/>
  <c r="E181" i="17"/>
  <c r="D181" i="17"/>
  <c r="C181" i="17"/>
  <c r="C178" i="17" s="1"/>
  <c r="B181" i="17"/>
  <c r="Y180" i="17"/>
  <c r="X180" i="17"/>
  <c r="X178" i="17" s="1"/>
  <c r="W180" i="17"/>
  <c r="V180" i="17"/>
  <c r="U180" i="17"/>
  <c r="T180" i="17"/>
  <c r="S180" i="17"/>
  <c r="R180" i="17"/>
  <c r="Q180" i="17"/>
  <c r="P180" i="17"/>
  <c r="O180" i="17"/>
  <c r="N180" i="17"/>
  <c r="M180" i="17"/>
  <c r="L180" i="17"/>
  <c r="K180" i="17"/>
  <c r="J180" i="17"/>
  <c r="I180" i="17"/>
  <c r="H180" i="17"/>
  <c r="G180" i="17"/>
  <c r="F180" i="17"/>
  <c r="E180" i="17"/>
  <c r="D180" i="17"/>
  <c r="C180" i="17"/>
  <c r="B180" i="17"/>
  <c r="Y179" i="17"/>
  <c r="Y178" i="17" s="1"/>
  <c r="X179" i="17"/>
  <c r="W179" i="17"/>
  <c r="W178" i="17" s="1"/>
  <c r="V179" i="17"/>
  <c r="U179" i="17"/>
  <c r="T179" i="17"/>
  <c r="T178" i="17" s="1"/>
  <c r="S179" i="17"/>
  <c r="S178" i="17" s="1"/>
  <c r="R179" i="17"/>
  <c r="Q179" i="17"/>
  <c r="Q178" i="17" s="1"/>
  <c r="P179" i="17"/>
  <c r="O179" i="17"/>
  <c r="N179" i="17"/>
  <c r="M179" i="17"/>
  <c r="L179" i="17"/>
  <c r="K179" i="17"/>
  <c r="J179" i="17"/>
  <c r="I179" i="17"/>
  <c r="H179" i="17"/>
  <c r="G179" i="17"/>
  <c r="F179" i="17"/>
  <c r="E179" i="17"/>
  <c r="D179" i="17"/>
  <c r="C179" i="17"/>
  <c r="B179" i="17"/>
  <c r="P178" i="17"/>
  <c r="L178" i="17"/>
  <c r="I178" i="17"/>
  <c r="H178" i="17"/>
  <c r="D178" i="17"/>
  <c r="Y166" i="17"/>
  <c r="X166" i="17"/>
  <c r="W166" i="17"/>
  <c r="V166" i="17"/>
  <c r="U166" i="17"/>
  <c r="T166" i="17"/>
  <c r="S166" i="17"/>
  <c r="R166" i="17"/>
  <c r="Q166" i="17"/>
  <c r="P166" i="17"/>
  <c r="M166" i="17"/>
  <c r="L166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Y121" i="17"/>
  <c r="X121" i="17"/>
  <c r="W121" i="17"/>
  <c r="V121" i="17"/>
  <c r="V246" i="17" s="1"/>
  <c r="U121" i="17"/>
  <c r="U246" i="17" s="1"/>
  <c r="T121" i="17"/>
  <c r="S121" i="17"/>
  <c r="R121" i="17"/>
  <c r="Q121" i="17"/>
  <c r="P121" i="17"/>
  <c r="O121" i="17"/>
  <c r="N121" i="17"/>
  <c r="N246" i="17" s="1"/>
  <c r="M121" i="17"/>
  <c r="M246" i="17" s="1"/>
  <c r="L121" i="17"/>
  <c r="K121" i="17"/>
  <c r="J121" i="17"/>
  <c r="I121" i="17"/>
  <c r="H121" i="17"/>
  <c r="G121" i="17"/>
  <c r="F121" i="17"/>
  <c r="F246" i="17" s="1"/>
  <c r="E121" i="17"/>
  <c r="E246" i="17" s="1"/>
  <c r="D121" i="17"/>
  <c r="C121" i="17"/>
  <c r="B121" i="17"/>
  <c r="Y93" i="17"/>
  <c r="X93" i="17"/>
  <c r="X237" i="17" s="1"/>
  <c r="W93" i="17"/>
  <c r="W237" i="17" s="1"/>
  <c r="V93" i="17"/>
  <c r="V237" i="17" s="1"/>
  <c r="U93" i="17"/>
  <c r="U237" i="17" s="1"/>
  <c r="T93" i="17"/>
  <c r="T190" i="17" s="1"/>
  <c r="S93" i="17"/>
  <c r="R93" i="17"/>
  <c r="R237" i="17" s="1"/>
  <c r="Q93" i="17"/>
  <c r="P93" i="17"/>
  <c r="P237" i="17" s="1"/>
  <c r="O93" i="17"/>
  <c r="O237" i="17" s="1"/>
  <c r="N93" i="17"/>
  <c r="N237" i="17" s="1"/>
  <c r="M93" i="17"/>
  <c r="M237" i="17" s="1"/>
  <c r="L93" i="17"/>
  <c r="L190" i="17" s="1"/>
  <c r="K93" i="17"/>
  <c r="J93" i="17"/>
  <c r="J237" i="17" s="1"/>
  <c r="I93" i="17"/>
  <c r="H93" i="17"/>
  <c r="H237" i="17" s="1"/>
  <c r="G93" i="17"/>
  <c r="G237" i="17" s="1"/>
  <c r="F93" i="17"/>
  <c r="F237" i="17" s="1"/>
  <c r="E93" i="17"/>
  <c r="E237" i="17" s="1"/>
  <c r="D93" i="17"/>
  <c r="D190" i="17" s="1"/>
  <c r="C93" i="17"/>
  <c r="B93" i="17"/>
  <c r="B237" i="17" s="1"/>
  <c r="Y72" i="17"/>
  <c r="X72" i="17"/>
  <c r="X235" i="17" s="1"/>
  <c r="W72" i="17"/>
  <c r="W235" i="17" s="1"/>
  <c r="V72" i="17"/>
  <c r="V235" i="17" s="1"/>
  <c r="U72" i="17"/>
  <c r="U235" i="17" s="1"/>
  <c r="T72" i="17"/>
  <c r="T184" i="17" s="1"/>
  <c r="S72" i="17"/>
  <c r="R72" i="17"/>
  <c r="R235" i="17" s="1"/>
  <c r="Q72" i="17"/>
  <c r="P72" i="17"/>
  <c r="P235" i="17" s="1"/>
  <c r="O72" i="17"/>
  <c r="O235" i="17" s="1"/>
  <c r="N72" i="17"/>
  <c r="N235" i="17" s="1"/>
  <c r="M72" i="17"/>
  <c r="M235" i="17" s="1"/>
  <c r="L72" i="17"/>
  <c r="L235" i="17" s="1"/>
  <c r="K72" i="17"/>
  <c r="J72" i="17"/>
  <c r="J235" i="17" s="1"/>
  <c r="I72" i="17"/>
  <c r="H72" i="17"/>
  <c r="H235" i="17" s="1"/>
  <c r="G72" i="17"/>
  <c r="G235" i="17" s="1"/>
  <c r="F72" i="17"/>
  <c r="F235" i="17" s="1"/>
  <c r="E72" i="17"/>
  <c r="E235" i="17" s="1"/>
  <c r="D72" i="17"/>
  <c r="D235" i="17" s="1"/>
  <c r="C72" i="17"/>
  <c r="B72" i="17"/>
  <c r="B235" i="17" s="1"/>
  <c r="B229" i="17" s="1"/>
  <c r="Y44" i="17"/>
  <c r="Y226" i="17" s="1"/>
  <c r="X44" i="17"/>
  <c r="X226" i="17" s="1"/>
  <c r="W44" i="17"/>
  <c r="W226" i="17" s="1"/>
  <c r="V44" i="17"/>
  <c r="V226" i="17" s="1"/>
  <c r="U44" i="17"/>
  <c r="U226" i="17" s="1"/>
  <c r="T44" i="17"/>
  <c r="S44" i="17"/>
  <c r="S226" i="17" s="1"/>
  <c r="R44" i="17"/>
  <c r="R226" i="17" s="1"/>
  <c r="Q44" i="17"/>
  <c r="Q226" i="17" s="1"/>
  <c r="P44" i="17"/>
  <c r="P226" i="17" s="1"/>
  <c r="O44" i="17"/>
  <c r="O226" i="17" s="1"/>
  <c r="N44" i="17"/>
  <c r="N226" i="17" s="1"/>
  <c r="M44" i="17"/>
  <c r="M226" i="17" s="1"/>
  <c r="L44" i="17"/>
  <c r="K44" i="17"/>
  <c r="K226" i="17" s="1"/>
  <c r="J44" i="17"/>
  <c r="J226" i="17" s="1"/>
  <c r="I44" i="17"/>
  <c r="I226" i="17" s="1"/>
  <c r="H44" i="17"/>
  <c r="H226" i="17" s="1"/>
  <c r="G44" i="17"/>
  <c r="G226" i="17" s="1"/>
  <c r="F44" i="17"/>
  <c r="F226" i="17" s="1"/>
  <c r="E44" i="17"/>
  <c r="E226" i="17" s="1"/>
  <c r="D44" i="17"/>
  <c r="D5" i="17" s="1"/>
  <c r="C44" i="17"/>
  <c r="C226" i="17" s="1"/>
  <c r="B44" i="17"/>
  <c r="B226" i="17" s="1"/>
  <c r="B217" i="17" s="1"/>
  <c r="Y5" i="17"/>
  <c r="Y173" i="17" s="1"/>
  <c r="X5" i="17"/>
  <c r="X173" i="17" s="1"/>
  <c r="T5" i="17"/>
  <c r="T174" i="17" s="1"/>
  <c r="Q5" i="17"/>
  <c r="Q173" i="17" s="1"/>
  <c r="P5" i="17"/>
  <c r="P173" i="17" s="1"/>
  <c r="L5" i="17"/>
  <c r="L173" i="17" s="1"/>
  <c r="I5" i="17"/>
  <c r="I173" i="17" s="1"/>
  <c r="H5" i="17"/>
  <c r="H173" i="17" s="1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S97" i="16"/>
  <c r="K97" i="16"/>
  <c r="J97" i="16"/>
  <c r="H97" i="16"/>
  <c r="W96" i="16"/>
  <c r="Q96" i="16"/>
  <c r="P96" i="16"/>
  <c r="O96" i="16"/>
  <c r="N96" i="16"/>
  <c r="M96" i="16"/>
  <c r="I96" i="16"/>
  <c r="H96" i="16"/>
  <c r="E96" i="16"/>
  <c r="D96" i="16"/>
  <c r="C96" i="16"/>
  <c r="B96" i="16"/>
  <c r="X90" i="16"/>
  <c r="E90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2" i="16"/>
  <c r="X82" i="16"/>
  <c r="W82" i="16"/>
  <c r="W111" i="4" s="1"/>
  <c r="V82" i="16"/>
  <c r="V111" i="4" s="1"/>
  <c r="U82" i="16"/>
  <c r="T82" i="16"/>
  <c r="S82" i="16"/>
  <c r="R82" i="16"/>
  <c r="Q82" i="16"/>
  <c r="Q111" i="4" s="1"/>
  <c r="P82" i="16"/>
  <c r="P111" i="4" s="1"/>
  <c r="O82" i="16"/>
  <c r="O111" i="4" s="1"/>
  <c r="N82" i="16"/>
  <c r="N111" i="4" s="1"/>
  <c r="M82" i="16"/>
  <c r="M111" i="4" s="1"/>
  <c r="L82" i="16"/>
  <c r="L111" i="4" s="1"/>
  <c r="K82" i="16"/>
  <c r="K111" i="4" s="1"/>
  <c r="J82" i="16"/>
  <c r="J111" i="4" s="1"/>
  <c r="I82" i="16"/>
  <c r="I111" i="4" s="1"/>
  <c r="H82" i="16"/>
  <c r="G82" i="16"/>
  <c r="G111" i="4" s="1"/>
  <c r="F82" i="16"/>
  <c r="E82" i="16"/>
  <c r="D82" i="16"/>
  <c r="C82" i="16"/>
  <c r="B82" i="16"/>
  <c r="J81" i="16"/>
  <c r="B81" i="16"/>
  <c r="B110" i="4" s="1"/>
  <c r="W80" i="16"/>
  <c r="W109" i="4" s="1"/>
  <c r="U80" i="16"/>
  <c r="U109" i="4" s="1"/>
  <c r="T80" i="16"/>
  <c r="S80" i="16"/>
  <c r="S109" i="4" s="1"/>
  <c r="R80" i="16"/>
  <c r="Q80" i="16"/>
  <c r="Q109" i="4" s="1"/>
  <c r="E80" i="16"/>
  <c r="Y78" i="16"/>
  <c r="X78" i="16"/>
  <c r="X41" i="7" s="1"/>
  <c r="W78" i="16"/>
  <c r="W41" i="7" s="1"/>
  <c r="V78" i="16"/>
  <c r="V41" i="7" s="1"/>
  <c r="U78" i="16"/>
  <c r="U41" i="7" s="1"/>
  <c r="T78" i="16"/>
  <c r="T41" i="7" s="1"/>
  <c r="S78" i="16"/>
  <c r="S41" i="7" s="1"/>
  <c r="R78" i="16"/>
  <c r="R41" i="7" s="1"/>
  <c r="Q78" i="16"/>
  <c r="Q41" i="7" s="1"/>
  <c r="P78" i="16"/>
  <c r="P41" i="7" s="1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A74" i="16"/>
  <c r="A73" i="16"/>
  <c r="Y72" i="16"/>
  <c r="Y71" i="16" s="1"/>
  <c r="X72" i="16"/>
  <c r="X71" i="16" s="1"/>
  <c r="W72" i="16"/>
  <c r="W71" i="16" s="1"/>
  <c r="V72" i="16"/>
  <c r="V71" i="16" s="1"/>
  <c r="U72" i="16"/>
  <c r="U90" i="16" s="1"/>
  <c r="T72" i="16"/>
  <c r="T90" i="16" s="1"/>
  <c r="S72" i="16"/>
  <c r="S90" i="16" s="1"/>
  <c r="R72" i="16"/>
  <c r="R90" i="16" s="1"/>
  <c r="Q72" i="16"/>
  <c r="Q71" i="16" s="1"/>
  <c r="P72" i="16"/>
  <c r="P90" i="16" s="1"/>
  <c r="O72" i="16"/>
  <c r="O71" i="16" s="1"/>
  <c r="N72" i="16"/>
  <c r="N71" i="16" s="1"/>
  <c r="M72" i="16"/>
  <c r="M90" i="16" s="1"/>
  <c r="L72" i="16"/>
  <c r="L90" i="16" s="1"/>
  <c r="K72" i="16"/>
  <c r="K90" i="16" s="1"/>
  <c r="J72" i="16"/>
  <c r="J90" i="16" s="1"/>
  <c r="I72" i="16"/>
  <c r="I71" i="16" s="1"/>
  <c r="H72" i="16"/>
  <c r="H90" i="16" s="1"/>
  <c r="G72" i="16"/>
  <c r="G71" i="16" s="1"/>
  <c r="F72" i="16"/>
  <c r="F71" i="16" s="1"/>
  <c r="E72" i="16"/>
  <c r="E71" i="16" s="1"/>
  <c r="D72" i="16"/>
  <c r="D90" i="16" s="1"/>
  <c r="C72" i="16"/>
  <c r="C90" i="16" s="1"/>
  <c r="B72" i="16"/>
  <c r="B90" i="16" s="1"/>
  <c r="A72" i="16"/>
  <c r="P71" i="16"/>
  <c r="D71" i="16"/>
  <c r="Y67" i="16"/>
  <c r="X67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Y60" i="16"/>
  <c r="X60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Y55" i="16"/>
  <c r="X55" i="16"/>
  <c r="W55" i="16"/>
  <c r="W64" i="4" s="1"/>
  <c r="W137" i="4" s="1"/>
  <c r="V55" i="16"/>
  <c r="U55" i="16"/>
  <c r="U103" i="16" s="1"/>
  <c r="T55" i="16"/>
  <c r="T103" i="16" s="1"/>
  <c r="T166" i="4" s="1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D103" i="16" s="1"/>
  <c r="C55" i="16"/>
  <c r="C103" i="16" s="1"/>
  <c r="B55" i="16"/>
  <c r="B103" i="16" s="1"/>
  <c r="Y54" i="16"/>
  <c r="X54" i="16"/>
  <c r="W54" i="16"/>
  <c r="V54" i="16"/>
  <c r="U54" i="16"/>
  <c r="U63" i="4" s="1"/>
  <c r="T54" i="16"/>
  <c r="S54" i="16"/>
  <c r="S63" i="4" s="1"/>
  <c r="S136" i="4" s="1"/>
  <c r="R54" i="16"/>
  <c r="Q54" i="16"/>
  <c r="Q63" i="4" s="1"/>
  <c r="Q136" i="4" s="1"/>
  <c r="P54" i="16"/>
  <c r="O54" i="16"/>
  <c r="N54" i="16"/>
  <c r="M54" i="16"/>
  <c r="L54" i="16"/>
  <c r="K54" i="16"/>
  <c r="J54" i="16"/>
  <c r="I54" i="16"/>
  <c r="H54" i="16"/>
  <c r="G54" i="16"/>
  <c r="F54" i="16"/>
  <c r="E54" i="16"/>
  <c r="E63" i="4" s="1"/>
  <c r="D54" i="16"/>
  <c r="C54" i="16"/>
  <c r="B54" i="16"/>
  <c r="Y53" i="16"/>
  <c r="X53" i="16"/>
  <c r="T53" i="16"/>
  <c r="T52" i="16" s="1"/>
  <c r="Q53" i="16"/>
  <c r="Q52" i="16" s="1"/>
  <c r="Q61" i="4" s="1"/>
  <c r="P53" i="16"/>
  <c r="P52" i="16" s="1"/>
  <c r="P61" i="4" s="1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Y4" i="16"/>
  <c r="X4" i="16"/>
  <c r="W4" i="16"/>
  <c r="V4" i="16"/>
  <c r="V3" i="16" s="1"/>
  <c r="V9" i="4" s="1"/>
  <c r="U4" i="16"/>
  <c r="T4" i="16"/>
  <c r="T3" i="16" s="1"/>
  <c r="T9" i="4" s="1"/>
  <c r="S4" i="16"/>
  <c r="S3" i="16" s="1"/>
  <c r="S9" i="4" s="1"/>
  <c r="R4" i="16"/>
  <c r="Q4" i="16"/>
  <c r="Q3" i="16" s="1"/>
  <c r="Q9" i="4" s="1"/>
  <c r="P4" i="16"/>
  <c r="O4" i="16"/>
  <c r="N4" i="16"/>
  <c r="M4" i="16"/>
  <c r="L4" i="16"/>
  <c r="K4" i="16"/>
  <c r="J4" i="16"/>
  <c r="I4" i="16"/>
  <c r="H4" i="16"/>
  <c r="G4" i="16"/>
  <c r="G3" i="16" s="1"/>
  <c r="G9" i="4" s="1"/>
  <c r="F4" i="16"/>
  <c r="F3" i="16" s="1"/>
  <c r="E4" i="16"/>
  <c r="E3" i="16" s="1"/>
  <c r="D4" i="16"/>
  <c r="D3" i="16" s="1"/>
  <c r="D9" i="4" s="1"/>
  <c r="C4" i="16"/>
  <c r="C3" i="16" s="1"/>
  <c r="C9" i="4" s="1"/>
  <c r="B4" i="16"/>
  <c r="B3" i="16" s="1"/>
  <c r="B9" i="4" s="1"/>
  <c r="Y3" i="16"/>
  <c r="X3" i="16"/>
  <c r="W3" i="16"/>
  <c r="U3" i="16"/>
  <c r="R3" i="16"/>
  <c r="R9" i="4" s="1"/>
  <c r="P3" i="16"/>
  <c r="P9" i="4" s="1"/>
  <c r="O3" i="16"/>
  <c r="O9" i="4" s="1"/>
  <c r="N3" i="16"/>
  <c r="N9" i="4" s="1"/>
  <c r="M3" i="16"/>
  <c r="M9" i="4" s="1"/>
  <c r="L3" i="16"/>
  <c r="L9" i="4" s="1"/>
  <c r="K3" i="16"/>
  <c r="J3" i="16"/>
  <c r="I3" i="16"/>
  <c r="H3" i="16"/>
  <c r="Y260" i="15"/>
  <c r="X260" i="15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Y259" i="15"/>
  <c r="X259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Y258" i="15"/>
  <c r="X258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Y257" i="15"/>
  <c r="X257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Y256" i="15"/>
  <c r="X256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Y255" i="15"/>
  <c r="X255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Y254" i="15"/>
  <c r="X254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Y250" i="15"/>
  <c r="X250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Y249" i="15"/>
  <c r="X249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Y248" i="15"/>
  <c r="X248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Y247" i="15"/>
  <c r="X247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Y246" i="15"/>
  <c r="X246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Y245" i="15"/>
  <c r="X245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Y244" i="15"/>
  <c r="X244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Y243" i="15"/>
  <c r="X243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Y240" i="15"/>
  <c r="X240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Y239" i="15"/>
  <c r="X239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Y238" i="15"/>
  <c r="X238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Y237" i="15"/>
  <c r="X237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Y236" i="15"/>
  <c r="X236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Y235" i="15"/>
  <c r="X235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Y234" i="15"/>
  <c r="X234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Y231" i="15"/>
  <c r="X231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Y230" i="15"/>
  <c r="X230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Y229" i="15"/>
  <c r="X229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Y228" i="15"/>
  <c r="X228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Y227" i="15"/>
  <c r="X227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Y226" i="15"/>
  <c r="X226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Y225" i="15"/>
  <c r="X225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Y224" i="15"/>
  <c r="X224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Y219" i="15"/>
  <c r="X219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Y215" i="15"/>
  <c r="X215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Y212" i="15"/>
  <c r="X212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Y208" i="15"/>
  <c r="X208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Y207" i="15"/>
  <c r="X207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Y206" i="15"/>
  <c r="X206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Y205" i="15"/>
  <c r="X205" i="15"/>
  <c r="W205" i="15"/>
  <c r="V205" i="15"/>
  <c r="U205" i="15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Y202" i="15"/>
  <c r="X202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Y201" i="15"/>
  <c r="X201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Y200" i="15"/>
  <c r="X200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Y198" i="15"/>
  <c r="X198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Y197" i="15"/>
  <c r="X197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Y196" i="15"/>
  <c r="X196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Y195" i="15"/>
  <c r="X195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Y194" i="15"/>
  <c r="X194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Y193" i="15"/>
  <c r="X193" i="15"/>
  <c r="W193" i="15"/>
  <c r="V193" i="15"/>
  <c r="U193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B187" i="15" s="1"/>
  <c r="Y192" i="15"/>
  <c r="X192" i="15"/>
  <c r="W192" i="15"/>
  <c r="V192" i="15"/>
  <c r="U192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Y191" i="15"/>
  <c r="X191" i="15"/>
  <c r="W191" i="15"/>
  <c r="V191" i="15"/>
  <c r="U191" i="15"/>
  <c r="T191" i="15"/>
  <c r="S191" i="15"/>
  <c r="R191" i="15"/>
  <c r="Q191" i="15"/>
  <c r="P191" i="15"/>
  <c r="O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Y190" i="15"/>
  <c r="X190" i="15"/>
  <c r="W190" i="15"/>
  <c r="V190" i="15"/>
  <c r="U190" i="15"/>
  <c r="T190" i="15"/>
  <c r="S190" i="15"/>
  <c r="R190" i="15"/>
  <c r="Q190" i="15"/>
  <c r="P190" i="15"/>
  <c r="O190" i="15"/>
  <c r="O187" i="15" s="1"/>
  <c r="N190" i="15"/>
  <c r="M190" i="15"/>
  <c r="M187" i="15" s="1"/>
  <c r="L190" i="15"/>
  <c r="K190" i="15"/>
  <c r="J190" i="15"/>
  <c r="I190" i="15"/>
  <c r="H190" i="15"/>
  <c r="G190" i="15"/>
  <c r="F190" i="15"/>
  <c r="E190" i="15"/>
  <c r="D190" i="15"/>
  <c r="C190" i="15"/>
  <c r="B190" i="15"/>
  <c r="Y189" i="15"/>
  <c r="X189" i="15"/>
  <c r="W189" i="15"/>
  <c r="V189" i="15"/>
  <c r="U189" i="15"/>
  <c r="T189" i="15"/>
  <c r="S189" i="15"/>
  <c r="R189" i="15"/>
  <c r="Q189" i="15"/>
  <c r="P189" i="15"/>
  <c r="P187" i="15" s="1"/>
  <c r="O189" i="15"/>
  <c r="N189" i="15"/>
  <c r="N187" i="15" s="1"/>
  <c r="M189" i="15"/>
  <c r="L189" i="15"/>
  <c r="K189" i="15"/>
  <c r="K187" i="15" s="1"/>
  <c r="J189" i="15"/>
  <c r="I189" i="15"/>
  <c r="I187" i="15" s="1"/>
  <c r="H189" i="15"/>
  <c r="G189" i="15"/>
  <c r="F189" i="15"/>
  <c r="E189" i="15"/>
  <c r="D189" i="15"/>
  <c r="C189" i="15"/>
  <c r="B189" i="15"/>
  <c r="Y188" i="15"/>
  <c r="X188" i="15"/>
  <c r="X187" i="15" s="1"/>
  <c r="W188" i="15"/>
  <c r="W187" i="15" s="1"/>
  <c r="V188" i="15"/>
  <c r="V187" i="15" s="1"/>
  <c r="U188" i="15"/>
  <c r="U187" i="15" s="1"/>
  <c r="T188" i="15"/>
  <c r="T187" i="15" s="1"/>
  <c r="S188" i="15"/>
  <c r="S187" i="15" s="1"/>
  <c r="R188" i="15"/>
  <c r="R187" i="15" s="1"/>
  <c r="Q188" i="15"/>
  <c r="Q187" i="15" s="1"/>
  <c r="P188" i="15"/>
  <c r="O188" i="15"/>
  <c r="N188" i="15"/>
  <c r="M188" i="15"/>
  <c r="L188" i="15"/>
  <c r="L187" i="15" s="1"/>
  <c r="K188" i="15"/>
  <c r="J188" i="15"/>
  <c r="J187" i="15" s="1"/>
  <c r="I188" i="15"/>
  <c r="H188" i="15"/>
  <c r="H187" i="15" s="1"/>
  <c r="G188" i="15"/>
  <c r="G187" i="15" s="1"/>
  <c r="F188" i="15"/>
  <c r="E188" i="15"/>
  <c r="E187" i="15" s="1"/>
  <c r="D188" i="15"/>
  <c r="C188" i="15"/>
  <c r="B188" i="15"/>
  <c r="Y187" i="15"/>
  <c r="F187" i="15"/>
  <c r="D187" i="15"/>
  <c r="C187" i="15"/>
  <c r="Y185" i="15"/>
  <c r="X185" i="15"/>
  <c r="W185" i="15"/>
  <c r="V185" i="15"/>
  <c r="U185" i="15"/>
  <c r="T185" i="15"/>
  <c r="S185" i="15"/>
  <c r="R185" i="15"/>
  <c r="Q185" i="15"/>
  <c r="P185" i="15"/>
  <c r="O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Y184" i="15"/>
  <c r="X184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Y183" i="15"/>
  <c r="X183" i="15"/>
  <c r="W183" i="15"/>
  <c r="V183" i="15"/>
  <c r="U183" i="15"/>
  <c r="T183" i="15"/>
  <c r="S183" i="15"/>
  <c r="R183" i="15"/>
  <c r="Q183" i="15"/>
  <c r="P183" i="15"/>
  <c r="O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183" i="15"/>
  <c r="Y182" i="15"/>
  <c r="X182" i="15"/>
  <c r="W182" i="15"/>
  <c r="V182" i="15"/>
  <c r="U182" i="15"/>
  <c r="T182" i="15"/>
  <c r="S182" i="15"/>
  <c r="R182" i="15"/>
  <c r="Q182" i="15"/>
  <c r="P182" i="15"/>
  <c r="O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Y180" i="15"/>
  <c r="X180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Y179" i="15"/>
  <c r="X179" i="15"/>
  <c r="W179" i="15"/>
  <c r="V179" i="15"/>
  <c r="U179" i="15"/>
  <c r="T179" i="15"/>
  <c r="S179" i="15"/>
  <c r="R179" i="15"/>
  <c r="Q179" i="15"/>
  <c r="P179" i="15"/>
  <c r="O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Y178" i="15"/>
  <c r="X178" i="15"/>
  <c r="W178" i="15"/>
  <c r="V178" i="15"/>
  <c r="U178" i="15"/>
  <c r="T178" i="15"/>
  <c r="S178" i="15"/>
  <c r="R178" i="15"/>
  <c r="Q178" i="15"/>
  <c r="P178" i="15"/>
  <c r="O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Y177" i="15"/>
  <c r="X177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B171" i="15" s="1"/>
  <c r="Y176" i="15"/>
  <c r="X176" i="15"/>
  <c r="W176" i="15"/>
  <c r="V176" i="15"/>
  <c r="U176" i="15"/>
  <c r="T176" i="15"/>
  <c r="S176" i="15"/>
  <c r="R176" i="15"/>
  <c r="Q176" i="15"/>
  <c r="P176" i="15"/>
  <c r="O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Y175" i="15"/>
  <c r="X175" i="15"/>
  <c r="W175" i="15"/>
  <c r="V175" i="15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Y174" i="15"/>
  <c r="X174" i="15"/>
  <c r="W174" i="15"/>
  <c r="V174" i="15"/>
  <c r="U174" i="15"/>
  <c r="T174" i="15"/>
  <c r="S174" i="15"/>
  <c r="R174" i="15"/>
  <c r="Q174" i="15"/>
  <c r="P174" i="15"/>
  <c r="O174" i="15"/>
  <c r="O171" i="15" s="1"/>
  <c r="N174" i="15"/>
  <c r="M174" i="15"/>
  <c r="M171" i="15" s="1"/>
  <c r="L174" i="15"/>
  <c r="K174" i="15"/>
  <c r="J174" i="15"/>
  <c r="I174" i="15"/>
  <c r="H174" i="15"/>
  <c r="G174" i="15"/>
  <c r="F174" i="15"/>
  <c r="E174" i="15"/>
  <c r="D174" i="15"/>
  <c r="C174" i="15"/>
  <c r="B174" i="15"/>
  <c r="Y173" i="15"/>
  <c r="X173" i="15"/>
  <c r="W173" i="15"/>
  <c r="V173" i="15"/>
  <c r="U173" i="15"/>
  <c r="T173" i="15"/>
  <c r="S173" i="15"/>
  <c r="R173" i="15"/>
  <c r="Q173" i="15"/>
  <c r="P173" i="15"/>
  <c r="P171" i="15" s="1"/>
  <c r="O173" i="15"/>
  <c r="N173" i="15"/>
  <c r="N171" i="15" s="1"/>
  <c r="M173" i="15"/>
  <c r="L173" i="15"/>
  <c r="K173" i="15"/>
  <c r="K171" i="15" s="1"/>
  <c r="J173" i="15"/>
  <c r="I173" i="15"/>
  <c r="I171" i="15" s="1"/>
  <c r="H173" i="15"/>
  <c r="G173" i="15"/>
  <c r="F173" i="15"/>
  <c r="E173" i="15"/>
  <c r="D173" i="15"/>
  <c r="C173" i="15"/>
  <c r="B173" i="15"/>
  <c r="Y172" i="15"/>
  <c r="X172" i="15"/>
  <c r="X171" i="15" s="1"/>
  <c r="W172" i="15"/>
  <c r="W171" i="15" s="1"/>
  <c r="V172" i="15"/>
  <c r="V171" i="15" s="1"/>
  <c r="U172" i="15"/>
  <c r="U171" i="15" s="1"/>
  <c r="T172" i="15"/>
  <c r="T171" i="15" s="1"/>
  <c r="S172" i="15"/>
  <c r="S171" i="15" s="1"/>
  <c r="R172" i="15"/>
  <c r="R171" i="15" s="1"/>
  <c r="Q172" i="15"/>
  <c r="Q171" i="15" s="1"/>
  <c r="P172" i="15"/>
  <c r="O172" i="15"/>
  <c r="N172" i="15"/>
  <c r="M172" i="15"/>
  <c r="L172" i="15"/>
  <c r="L171" i="15" s="1"/>
  <c r="K172" i="15"/>
  <c r="J172" i="15"/>
  <c r="J171" i="15" s="1"/>
  <c r="I172" i="15"/>
  <c r="H172" i="15"/>
  <c r="H171" i="15" s="1"/>
  <c r="G172" i="15"/>
  <c r="G171" i="15" s="1"/>
  <c r="F172" i="15"/>
  <c r="E172" i="15"/>
  <c r="E171" i="15" s="1"/>
  <c r="D172" i="15"/>
  <c r="C172" i="15"/>
  <c r="B172" i="15"/>
  <c r="Y171" i="15"/>
  <c r="F171" i="15"/>
  <c r="D171" i="15"/>
  <c r="C171" i="15"/>
  <c r="Y169" i="15"/>
  <c r="X169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Y168" i="15"/>
  <c r="X168" i="15"/>
  <c r="X162" i="15" s="1"/>
  <c r="W168" i="15"/>
  <c r="V168" i="15"/>
  <c r="U168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Y167" i="15"/>
  <c r="X167" i="15"/>
  <c r="W167" i="15"/>
  <c r="V167" i="15"/>
  <c r="V162" i="15" s="1"/>
  <c r="U167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Y166" i="15"/>
  <c r="X166" i="15"/>
  <c r="W166" i="15"/>
  <c r="V166" i="15"/>
  <c r="U166" i="15"/>
  <c r="T166" i="15"/>
  <c r="S166" i="15"/>
  <c r="R166" i="15"/>
  <c r="Q166" i="15"/>
  <c r="P166" i="15"/>
  <c r="O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Y165" i="15"/>
  <c r="X165" i="15"/>
  <c r="W165" i="15"/>
  <c r="V165" i="15"/>
  <c r="U165" i="15"/>
  <c r="T165" i="15"/>
  <c r="S165" i="15"/>
  <c r="R165" i="15"/>
  <c r="Q165" i="15"/>
  <c r="P165" i="15"/>
  <c r="O165" i="15"/>
  <c r="N165" i="15"/>
  <c r="M165" i="15"/>
  <c r="L165" i="15"/>
  <c r="K165" i="15"/>
  <c r="K162" i="15" s="1"/>
  <c r="J165" i="15"/>
  <c r="I165" i="15"/>
  <c r="I162" i="15" s="1"/>
  <c r="H165" i="15"/>
  <c r="G165" i="15"/>
  <c r="F165" i="15"/>
  <c r="E165" i="15"/>
  <c r="D165" i="15"/>
  <c r="C165" i="15"/>
  <c r="B165" i="15"/>
  <c r="Y164" i="15"/>
  <c r="X164" i="15"/>
  <c r="W164" i="15"/>
  <c r="V164" i="15"/>
  <c r="U164" i="15"/>
  <c r="T164" i="15"/>
  <c r="S164" i="15"/>
  <c r="R164" i="15"/>
  <c r="Q164" i="15"/>
  <c r="P164" i="15"/>
  <c r="O164" i="15"/>
  <c r="N164" i="15"/>
  <c r="M164" i="15"/>
  <c r="L164" i="15"/>
  <c r="L162" i="15" s="1"/>
  <c r="K164" i="15"/>
  <c r="J164" i="15"/>
  <c r="J162" i="15" s="1"/>
  <c r="I164" i="15"/>
  <c r="H164" i="15"/>
  <c r="G164" i="15"/>
  <c r="G162" i="15" s="1"/>
  <c r="F164" i="15"/>
  <c r="E164" i="15"/>
  <c r="E162" i="15" s="1"/>
  <c r="D164" i="15"/>
  <c r="C164" i="15"/>
  <c r="B164" i="15"/>
  <c r="Y163" i="15"/>
  <c r="X163" i="15"/>
  <c r="W163" i="15"/>
  <c r="V163" i="15"/>
  <c r="U163" i="15"/>
  <c r="T163" i="15"/>
  <c r="T162" i="15" s="1"/>
  <c r="S163" i="15"/>
  <c r="S162" i="15" s="1"/>
  <c r="R163" i="15"/>
  <c r="R162" i="15" s="1"/>
  <c r="Q163" i="15"/>
  <c r="Q162" i="15" s="1"/>
  <c r="P163" i="15"/>
  <c r="P162" i="15" s="1"/>
  <c r="O163" i="15"/>
  <c r="O162" i="15" s="1"/>
  <c r="N163" i="15"/>
  <c r="N162" i="15" s="1"/>
  <c r="M163" i="15"/>
  <c r="M162" i="15" s="1"/>
  <c r="L163" i="15"/>
  <c r="K163" i="15"/>
  <c r="J163" i="15"/>
  <c r="I163" i="15"/>
  <c r="H163" i="15"/>
  <c r="H162" i="15" s="1"/>
  <c r="G163" i="15"/>
  <c r="F163" i="15"/>
  <c r="F162" i="15" s="1"/>
  <c r="E163" i="15"/>
  <c r="D163" i="15"/>
  <c r="D162" i="15" s="1"/>
  <c r="C163" i="15"/>
  <c r="C162" i="15" s="1"/>
  <c r="B163" i="15"/>
  <c r="Y162" i="15"/>
  <c r="W162" i="15"/>
  <c r="U162" i="15"/>
  <c r="B162" i="15"/>
  <c r="Y141" i="15"/>
  <c r="X141" i="15"/>
  <c r="X115" i="15" s="1"/>
  <c r="X78" i="12" s="1"/>
  <c r="X107" i="4" s="1"/>
  <c r="W141" i="15"/>
  <c r="W115" i="15" s="1"/>
  <c r="W78" i="12" s="1"/>
  <c r="W107" i="4" s="1"/>
  <c r="V141" i="15"/>
  <c r="U141" i="15"/>
  <c r="U115" i="15" s="1"/>
  <c r="T141" i="15"/>
  <c r="S141" i="15"/>
  <c r="R141" i="15"/>
  <c r="Q141" i="15"/>
  <c r="P141" i="15"/>
  <c r="O141" i="15"/>
  <c r="N141" i="15"/>
  <c r="M141" i="15"/>
  <c r="L141" i="15"/>
  <c r="L115" i="15" s="1"/>
  <c r="L78" i="12" s="1"/>
  <c r="L107" i="4" s="1"/>
  <c r="K141" i="15"/>
  <c r="K115" i="15" s="1"/>
  <c r="J141" i="15"/>
  <c r="I141" i="15"/>
  <c r="H141" i="15"/>
  <c r="H115" i="15" s="1"/>
  <c r="H78" i="12" s="1"/>
  <c r="H107" i="4" s="1"/>
  <c r="G141" i="15"/>
  <c r="G115" i="15" s="1"/>
  <c r="G78" i="12" s="1"/>
  <c r="G107" i="4" s="1"/>
  <c r="F141" i="15"/>
  <c r="F115" i="15" s="1"/>
  <c r="E141" i="15"/>
  <c r="E115" i="15" s="1"/>
  <c r="D141" i="15"/>
  <c r="C141" i="15"/>
  <c r="B141" i="15"/>
  <c r="Y115" i="15"/>
  <c r="Y253" i="15" s="1"/>
  <c r="V115" i="15"/>
  <c r="V253" i="15" s="1"/>
  <c r="T115" i="15"/>
  <c r="T78" i="12" s="1"/>
  <c r="T107" i="4" s="1"/>
  <c r="S115" i="15"/>
  <c r="S78" i="12" s="1"/>
  <c r="S107" i="4" s="1"/>
  <c r="Q115" i="15"/>
  <c r="Q253" i="15" s="1"/>
  <c r="P115" i="15"/>
  <c r="P78" i="12" s="1"/>
  <c r="P107" i="4" s="1"/>
  <c r="O115" i="15"/>
  <c r="O78" i="12" s="1"/>
  <c r="O107" i="4" s="1"/>
  <c r="N115" i="15"/>
  <c r="N253" i="15" s="1"/>
  <c r="M115" i="15"/>
  <c r="M253" i="15" s="1"/>
  <c r="D115" i="15"/>
  <c r="D78" i="12" s="1"/>
  <c r="D107" i="4" s="1"/>
  <c r="C115" i="15"/>
  <c r="C78" i="12" s="1"/>
  <c r="C107" i="4" s="1"/>
  <c r="B115" i="15"/>
  <c r="B253" i="15" s="1"/>
  <c r="Y97" i="15"/>
  <c r="Y251" i="15" s="1"/>
  <c r="X97" i="15"/>
  <c r="X251" i="15" s="1"/>
  <c r="W97" i="15"/>
  <c r="W251" i="15" s="1"/>
  <c r="V97" i="15"/>
  <c r="V251" i="15" s="1"/>
  <c r="U97" i="15"/>
  <c r="U251" i="15" s="1"/>
  <c r="T97" i="15"/>
  <c r="T251" i="15" s="1"/>
  <c r="S97" i="15"/>
  <c r="S251" i="15" s="1"/>
  <c r="R97" i="15"/>
  <c r="R251" i="15" s="1"/>
  <c r="Q97" i="15"/>
  <c r="Q251" i="15" s="1"/>
  <c r="P97" i="15"/>
  <c r="P251" i="15" s="1"/>
  <c r="O97" i="15"/>
  <c r="O251" i="15" s="1"/>
  <c r="N97" i="15"/>
  <c r="N251" i="15" s="1"/>
  <c r="M97" i="15"/>
  <c r="M251" i="15" s="1"/>
  <c r="L97" i="15"/>
  <c r="L251" i="15" s="1"/>
  <c r="K97" i="15"/>
  <c r="K251" i="15" s="1"/>
  <c r="J97" i="15"/>
  <c r="J251" i="15" s="1"/>
  <c r="I97" i="15"/>
  <c r="I251" i="15" s="1"/>
  <c r="H97" i="15"/>
  <c r="H251" i="15" s="1"/>
  <c r="G97" i="15"/>
  <c r="G251" i="15" s="1"/>
  <c r="F97" i="15"/>
  <c r="F251" i="15" s="1"/>
  <c r="E97" i="15"/>
  <c r="E251" i="15" s="1"/>
  <c r="D97" i="15"/>
  <c r="D251" i="15" s="1"/>
  <c r="C97" i="15"/>
  <c r="C251" i="15" s="1"/>
  <c r="B97" i="15"/>
  <c r="B251" i="15" s="1"/>
  <c r="Y53" i="15"/>
  <c r="Y241" i="15" s="1"/>
  <c r="X53" i="15"/>
  <c r="X241" i="15" s="1"/>
  <c r="W53" i="15"/>
  <c r="W241" i="15" s="1"/>
  <c r="V53" i="15"/>
  <c r="V241" i="15" s="1"/>
  <c r="U53" i="15"/>
  <c r="U241" i="15" s="1"/>
  <c r="T53" i="15"/>
  <c r="T241" i="15" s="1"/>
  <c r="S53" i="15"/>
  <c r="S241" i="15" s="1"/>
  <c r="R53" i="15"/>
  <c r="R241" i="15" s="1"/>
  <c r="Q53" i="15"/>
  <c r="Q241" i="15" s="1"/>
  <c r="P53" i="15"/>
  <c r="P241" i="15" s="1"/>
  <c r="O53" i="15"/>
  <c r="O241" i="15" s="1"/>
  <c r="N53" i="15"/>
  <c r="N241" i="15" s="1"/>
  <c r="M53" i="15"/>
  <c r="M241" i="15" s="1"/>
  <c r="L53" i="15"/>
  <c r="L241" i="15" s="1"/>
  <c r="K53" i="15"/>
  <c r="K241" i="15" s="1"/>
  <c r="J53" i="15"/>
  <c r="J241" i="15" s="1"/>
  <c r="I53" i="15"/>
  <c r="I241" i="15" s="1"/>
  <c r="H53" i="15"/>
  <c r="H241" i="15" s="1"/>
  <c r="G53" i="15"/>
  <c r="G241" i="15" s="1"/>
  <c r="F53" i="15"/>
  <c r="F241" i="15" s="1"/>
  <c r="E53" i="15"/>
  <c r="E241" i="15" s="1"/>
  <c r="D53" i="15"/>
  <c r="D241" i="15" s="1"/>
  <c r="C53" i="15"/>
  <c r="C241" i="15" s="1"/>
  <c r="B53" i="15"/>
  <c r="B241" i="15" s="1"/>
  <c r="R34" i="15"/>
  <c r="R233" i="15" s="1"/>
  <c r="O34" i="15"/>
  <c r="O233" i="15" s="1"/>
  <c r="D34" i="15"/>
  <c r="D233" i="15" s="1"/>
  <c r="C34" i="15"/>
  <c r="C233" i="15" s="1"/>
  <c r="B34" i="15"/>
  <c r="B233" i="15" s="1"/>
  <c r="Y260" i="14"/>
  <c r="X260" i="14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Y259" i="14"/>
  <c r="X259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Y258" i="14"/>
  <c r="X258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Y257" i="14"/>
  <c r="X257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Y256" i="14"/>
  <c r="X256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Y255" i="14"/>
  <c r="X255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Y254" i="14"/>
  <c r="X254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Y253" i="14"/>
  <c r="X253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Y250" i="14"/>
  <c r="X250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Y249" i="14"/>
  <c r="X249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Y248" i="14"/>
  <c r="X248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Y247" i="14"/>
  <c r="X247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Y246" i="14"/>
  <c r="X246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Y245" i="14"/>
  <c r="X245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Y244" i="14"/>
  <c r="X244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Y243" i="14"/>
  <c r="X243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Y240" i="14"/>
  <c r="X240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Y239" i="14"/>
  <c r="X239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Y238" i="14"/>
  <c r="X238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Y237" i="14"/>
  <c r="X237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Y236" i="14"/>
  <c r="X236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Y235" i="14"/>
  <c r="X235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Y234" i="14"/>
  <c r="X234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Y233" i="14"/>
  <c r="X233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Y231" i="14"/>
  <c r="X231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Y230" i="14"/>
  <c r="X230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Y229" i="14"/>
  <c r="X229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Y228" i="14"/>
  <c r="X228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Y227" i="14"/>
  <c r="X227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Y226" i="14"/>
  <c r="X226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Y225" i="14"/>
  <c r="X225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Y224" i="14"/>
  <c r="X224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Y219" i="14"/>
  <c r="X219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Y218" i="14"/>
  <c r="X218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Y217" i="14"/>
  <c r="X217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Y215" i="14"/>
  <c r="X215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Y214" i="14"/>
  <c r="X214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Y213" i="14"/>
  <c r="X213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Y212" i="14"/>
  <c r="X212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Y211" i="14"/>
  <c r="X211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Y210" i="14"/>
  <c r="X210" i="14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B204" i="14" s="1"/>
  <c r="Y209" i="14"/>
  <c r="X209" i="14"/>
  <c r="W209" i="14"/>
  <c r="V209" i="14"/>
  <c r="U209" i="14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E209" i="14"/>
  <c r="D209" i="14"/>
  <c r="C209" i="14"/>
  <c r="B209" i="14"/>
  <c r="Y208" i="14"/>
  <c r="X208" i="14"/>
  <c r="W208" i="14"/>
  <c r="V208" i="14"/>
  <c r="V204" i="14" s="1"/>
  <c r="U208" i="14"/>
  <c r="T208" i="14"/>
  <c r="S208" i="14"/>
  <c r="R208" i="14"/>
  <c r="Q208" i="14"/>
  <c r="P208" i="14"/>
  <c r="O208" i="14"/>
  <c r="N208" i="14"/>
  <c r="M208" i="14"/>
  <c r="L208" i="14"/>
  <c r="K208" i="14"/>
  <c r="J208" i="14"/>
  <c r="I208" i="14"/>
  <c r="H208" i="14"/>
  <c r="H204" i="14" s="1"/>
  <c r="G208" i="14"/>
  <c r="F208" i="14"/>
  <c r="E208" i="14"/>
  <c r="D208" i="14"/>
  <c r="C208" i="14"/>
  <c r="B208" i="14"/>
  <c r="Y207" i="14"/>
  <c r="X207" i="14"/>
  <c r="W207" i="14"/>
  <c r="V207" i="14"/>
  <c r="U207" i="14"/>
  <c r="T207" i="14"/>
  <c r="S207" i="14"/>
  <c r="S204" i="14" s="1"/>
  <c r="R207" i="14"/>
  <c r="R204" i="14" s="1"/>
  <c r="Q207" i="14"/>
  <c r="P207" i="14"/>
  <c r="O207" i="14"/>
  <c r="N207" i="14"/>
  <c r="M207" i="14"/>
  <c r="L207" i="14"/>
  <c r="K207" i="14"/>
  <c r="J207" i="14"/>
  <c r="I207" i="14"/>
  <c r="H207" i="14"/>
  <c r="G207" i="14"/>
  <c r="F207" i="14"/>
  <c r="E207" i="14"/>
  <c r="D207" i="14"/>
  <c r="D204" i="14" s="1"/>
  <c r="C207" i="14"/>
  <c r="B207" i="14"/>
  <c r="Y206" i="14"/>
  <c r="X206" i="14"/>
  <c r="W206" i="14"/>
  <c r="V206" i="14"/>
  <c r="U206" i="14"/>
  <c r="T206" i="14"/>
  <c r="S206" i="14"/>
  <c r="R206" i="14"/>
  <c r="Q206" i="14"/>
  <c r="Q204" i="14" s="1"/>
  <c r="P206" i="14"/>
  <c r="O206" i="14"/>
  <c r="O204" i="14" s="1"/>
  <c r="N206" i="14"/>
  <c r="N204" i="14" s="1"/>
  <c r="M206" i="14"/>
  <c r="L206" i="14"/>
  <c r="K206" i="14"/>
  <c r="J206" i="14"/>
  <c r="I206" i="14"/>
  <c r="H206" i="14"/>
  <c r="G206" i="14"/>
  <c r="F206" i="14"/>
  <c r="E206" i="14"/>
  <c r="D206" i="14"/>
  <c r="C206" i="14"/>
  <c r="B206" i="14"/>
  <c r="Y205" i="14"/>
  <c r="Y204" i="14" s="1"/>
  <c r="X205" i="14"/>
  <c r="X204" i="14" s="1"/>
  <c r="W205" i="14"/>
  <c r="V205" i="14"/>
  <c r="U205" i="14"/>
  <c r="U204" i="14" s="1"/>
  <c r="T205" i="14"/>
  <c r="S205" i="14"/>
  <c r="R205" i="14"/>
  <c r="Q205" i="14"/>
  <c r="P205" i="14"/>
  <c r="P204" i="14" s="1"/>
  <c r="O205" i="14"/>
  <c r="N205" i="14"/>
  <c r="M205" i="14"/>
  <c r="M204" i="14" s="1"/>
  <c r="L205" i="14"/>
  <c r="L204" i="14" s="1"/>
  <c r="K205" i="14"/>
  <c r="K204" i="14" s="1"/>
  <c r="J205" i="14"/>
  <c r="J204" i="14" s="1"/>
  <c r="I205" i="14"/>
  <c r="I204" i="14" s="1"/>
  <c r="H205" i="14"/>
  <c r="G205" i="14"/>
  <c r="F205" i="14"/>
  <c r="E205" i="14"/>
  <c r="D205" i="14"/>
  <c r="C205" i="14"/>
  <c r="B205" i="14"/>
  <c r="W204" i="14"/>
  <c r="T204" i="14"/>
  <c r="G204" i="14"/>
  <c r="F204" i="14"/>
  <c r="E204" i="14"/>
  <c r="C204" i="14"/>
  <c r="Y202" i="14"/>
  <c r="X202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Y201" i="14"/>
  <c r="X201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Y200" i="14"/>
  <c r="X200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Y198" i="14"/>
  <c r="X198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Y197" i="14"/>
  <c r="X197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Y196" i="14"/>
  <c r="X196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Y195" i="14"/>
  <c r="X195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Y194" i="14"/>
  <c r="X194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Y193" i="14"/>
  <c r="X193" i="14"/>
  <c r="W193" i="14"/>
  <c r="V193" i="14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H193" i="14"/>
  <c r="G193" i="14"/>
  <c r="F193" i="14"/>
  <c r="E193" i="14"/>
  <c r="D193" i="14"/>
  <c r="C193" i="14"/>
  <c r="B193" i="14"/>
  <c r="Y192" i="14"/>
  <c r="X192" i="14"/>
  <c r="W192" i="14"/>
  <c r="V192" i="14"/>
  <c r="U192" i="14"/>
  <c r="T192" i="14"/>
  <c r="S192" i="14"/>
  <c r="R192" i="14"/>
  <c r="Q192" i="14"/>
  <c r="P192" i="14"/>
  <c r="O192" i="14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B192" i="14"/>
  <c r="Y191" i="14"/>
  <c r="X191" i="14"/>
  <c r="W191" i="14"/>
  <c r="V191" i="14"/>
  <c r="U191" i="14"/>
  <c r="T191" i="14"/>
  <c r="S191" i="14"/>
  <c r="S187" i="14" s="1"/>
  <c r="R191" i="14"/>
  <c r="R187" i="14" s="1"/>
  <c r="Q191" i="14"/>
  <c r="P191" i="14"/>
  <c r="O191" i="14"/>
  <c r="N191" i="14"/>
  <c r="M191" i="14"/>
  <c r="L191" i="14"/>
  <c r="K191" i="14"/>
  <c r="J191" i="14"/>
  <c r="I191" i="14"/>
  <c r="H191" i="14"/>
  <c r="G191" i="14"/>
  <c r="F191" i="14"/>
  <c r="E191" i="14"/>
  <c r="D191" i="14"/>
  <c r="C191" i="14"/>
  <c r="B191" i="14"/>
  <c r="Y190" i="14"/>
  <c r="X190" i="14"/>
  <c r="W190" i="14"/>
  <c r="V190" i="14"/>
  <c r="U190" i="14"/>
  <c r="T190" i="14"/>
  <c r="S190" i="14"/>
  <c r="R190" i="14"/>
  <c r="Q190" i="14"/>
  <c r="P190" i="14"/>
  <c r="O190" i="14"/>
  <c r="O187" i="14" s="1"/>
  <c r="N190" i="14"/>
  <c r="N187" i="14" s="1"/>
  <c r="M190" i="14"/>
  <c r="L190" i="14"/>
  <c r="K190" i="14"/>
  <c r="J190" i="14"/>
  <c r="I190" i="14"/>
  <c r="H190" i="14"/>
  <c r="G190" i="14"/>
  <c r="F190" i="14"/>
  <c r="E190" i="14"/>
  <c r="D190" i="14"/>
  <c r="C190" i="14"/>
  <c r="B190" i="14"/>
  <c r="Y189" i="14"/>
  <c r="X189" i="14"/>
  <c r="W189" i="14"/>
  <c r="V189" i="14"/>
  <c r="U189" i="14"/>
  <c r="T189" i="14"/>
  <c r="S189" i="14"/>
  <c r="R189" i="14"/>
  <c r="Q189" i="14"/>
  <c r="P189" i="14"/>
  <c r="O189" i="14"/>
  <c r="N189" i="14"/>
  <c r="M189" i="14"/>
  <c r="M187" i="14" s="1"/>
  <c r="L189" i="14"/>
  <c r="K189" i="14"/>
  <c r="K187" i="14" s="1"/>
  <c r="J189" i="14"/>
  <c r="J187" i="14" s="1"/>
  <c r="I189" i="14"/>
  <c r="H189" i="14"/>
  <c r="G189" i="14"/>
  <c r="F189" i="14"/>
  <c r="E189" i="14"/>
  <c r="D189" i="14"/>
  <c r="C189" i="14"/>
  <c r="B189" i="14"/>
  <c r="Y188" i="14"/>
  <c r="Y187" i="14" s="1"/>
  <c r="X188" i="14"/>
  <c r="X187" i="14" s="1"/>
  <c r="W188" i="14"/>
  <c r="W187" i="14" s="1"/>
  <c r="V188" i="14"/>
  <c r="V187" i="14" s="1"/>
  <c r="U188" i="14"/>
  <c r="U187" i="14" s="1"/>
  <c r="T188" i="14"/>
  <c r="T187" i="14" s="1"/>
  <c r="S188" i="14"/>
  <c r="R188" i="14"/>
  <c r="Q188" i="14"/>
  <c r="Q187" i="14" s="1"/>
  <c r="P188" i="14"/>
  <c r="O188" i="14"/>
  <c r="N188" i="14"/>
  <c r="M188" i="14"/>
  <c r="L188" i="14"/>
  <c r="L187" i="14" s="1"/>
  <c r="K188" i="14"/>
  <c r="J188" i="14"/>
  <c r="I188" i="14"/>
  <c r="I187" i="14" s="1"/>
  <c r="H188" i="14"/>
  <c r="H187" i="14" s="1"/>
  <c r="G188" i="14"/>
  <c r="G187" i="14" s="1"/>
  <c r="F188" i="14"/>
  <c r="F187" i="14" s="1"/>
  <c r="E188" i="14"/>
  <c r="E187" i="14" s="1"/>
  <c r="D188" i="14"/>
  <c r="D187" i="14" s="1"/>
  <c r="C188" i="14"/>
  <c r="B188" i="14"/>
  <c r="P187" i="14"/>
  <c r="C187" i="14"/>
  <c r="B187" i="14"/>
  <c r="Y184" i="14"/>
  <c r="X184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Y183" i="14"/>
  <c r="X183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Y182" i="14"/>
  <c r="X182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Y180" i="14"/>
  <c r="X180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Y179" i="14"/>
  <c r="X179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Y178" i="14"/>
  <c r="X178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Y177" i="14"/>
  <c r="X177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B171" i="14" s="1"/>
  <c r="Y176" i="14"/>
  <c r="X176" i="14"/>
  <c r="W176" i="14"/>
  <c r="V176" i="14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Y175" i="14"/>
  <c r="X175" i="14"/>
  <c r="W175" i="14"/>
  <c r="W171" i="14" s="1"/>
  <c r="V175" i="14"/>
  <c r="V171" i="14" s="1"/>
  <c r="U175" i="14"/>
  <c r="T175" i="14"/>
  <c r="S175" i="14"/>
  <c r="R175" i="14"/>
  <c r="Q175" i="14"/>
  <c r="P175" i="14"/>
  <c r="O175" i="14"/>
  <c r="N175" i="14"/>
  <c r="M175" i="14"/>
  <c r="L175" i="14"/>
  <c r="K175" i="14"/>
  <c r="J175" i="14"/>
  <c r="I175" i="14"/>
  <c r="H175" i="14"/>
  <c r="G175" i="14"/>
  <c r="F175" i="14"/>
  <c r="E175" i="14"/>
  <c r="D175" i="14"/>
  <c r="C175" i="14"/>
  <c r="B175" i="14"/>
  <c r="Y174" i="14"/>
  <c r="X174" i="14"/>
  <c r="W174" i="14"/>
  <c r="V174" i="14"/>
  <c r="U174" i="14"/>
  <c r="U171" i="14" s="1"/>
  <c r="T174" i="14"/>
  <c r="S174" i="14"/>
  <c r="S171" i="14" s="1"/>
  <c r="R174" i="14"/>
  <c r="R171" i="14" s="1"/>
  <c r="Q174" i="14"/>
  <c r="P174" i="14"/>
  <c r="O174" i="14"/>
  <c r="N174" i="14"/>
  <c r="M174" i="14"/>
  <c r="L174" i="14"/>
  <c r="K174" i="14"/>
  <c r="J174" i="14"/>
  <c r="I174" i="14"/>
  <c r="H174" i="14"/>
  <c r="G174" i="14"/>
  <c r="F174" i="14"/>
  <c r="E174" i="14"/>
  <c r="D174" i="14"/>
  <c r="D171" i="14" s="1"/>
  <c r="C174" i="14"/>
  <c r="B174" i="14"/>
  <c r="Y173" i="14"/>
  <c r="X173" i="14"/>
  <c r="W173" i="14"/>
  <c r="V173" i="14"/>
  <c r="U173" i="14"/>
  <c r="T173" i="14"/>
  <c r="S173" i="14"/>
  <c r="R173" i="14"/>
  <c r="Q173" i="14"/>
  <c r="Q171" i="14" s="1"/>
  <c r="P173" i="14"/>
  <c r="O173" i="14"/>
  <c r="O171" i="14" s="1"/>
  <c r="N173" i="14"/>
  <c r="N171" i="14" s="1"/>
  <c r="M173" i="14"/>
  <c r="L173" i="14"/>
  <c r="K173" i="14"/>
  <c r="J173" i="14"/>
  <c r="I173" i="14"/>
  <c r="H173" i="14"/>
  <c r="G173" i="14"/>
  <c r="F173" i="14"/>
  <c r="E173" i="14"/>
  <c r="D173" i="14"/>
  <c r="C173" i="14"/>
  <c r="B173" i="14"/>
  <c r="Y172" i="14"/>
  <c r="Y171" i="14" s="1"/>
  <c r="X172" i="14"/>
  <c r="X171" i="14" s="1"/>
  <c r="W172" i="14"/>
  <c r="V172" i="14"/>
  <c r="U172" i="14"/>
  <c r="T172" i="14"/>
  <c r="S172" i="14"/>
  <c r="R172" i="14"/>
  <c r="Q172" i="14"/>
  <c r="P172" i="14"/>
  <c r="P171" i="14" s="1"/>
  <c r="O172" i="14"/>
  <c r="N172" i="14"/>
  <c r="M172" i="14"/>
  <c r="M171" i="14" s="1"/>
  <c r="L172" i="14"/>
  <c r="L171" i="14" s="1"/>
  <c r="K172" i="14"/>
  <c r="K171" i="14" s="1"/>
  <c r="J172" i="14"/>
  <c r="J171" i="14" s="1"/>
  <c r="I172" i="14"/>
  <c r="I171" i="14" s="1"/>
  <c r="H172" i="14"/>
  <c r="H171" i="14" s="1"/>
  <c r="G172" i="14"/>
  <c r="F172" i="14"/>
  <c r="E172" i="14"/>
  <c r="D172" i="14"/>
  <c r="C172" i="14"/>
  <c r="B172" i="14"/>
  <c r="T171" i="14"/>
  <c r="G171" i="14"/>
  <c r="F171" i="14"/>
  <c r="E171" i="14"/>
  <c r="C171" i="14"/>
  <c r="Y169" i="14"/>
  <c r="X169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Y168" i="14"/>
  <c r="X168" i="14"/>
  <c r="W168" i="14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Y167" i="14"/>
  <c r="X167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D167" i="14"/>
  <c r="C167" i="14"/>
  <c r="B167" i="14"/>
  <c r="Y166" i="14"/>
  <c r="X166" i="14"/>
  <c r="W166" i="14"/>
  <c r="V166" i="14"/>
  <c r="U166" i="14"/>
  <c r="T166" i="14"/>
  <c r="S166" i="14"/>
  <c r="S162" i="14" s="1"/>
  <c r="R166" i="14"/>
  <c r="R162" i="14" s="1"/>
  <c r="Q166" i="14"/>
  <c r="P166" i="14"/>
  <c r="O166" i="14"/>
  <c r="N166" i="14"/>
  <c r="M166" i="14"/>
  <c r="L166" i="14"/>
  <c r="K166" i="14"/>
  <c r="J166" i="14"/>
  <c r="I166" i="14"/>
  <c r="H166" i="14"/>
  <c r="G166" i="14"/>
  <c r="F166" i="14"/>
  <c r="E166" i="14"/>
  <c r="D166" i="14"/>
  <c r="C166" i="14"/>
  <c r="B166" i="14"/>
  <c r="Y165" i="14"/>
  <c r="X165" i="14"/>
  <c r="W165" i="14"/>
  <c r="V165" i="14"/>
  <c r="U165" i="14"/>
  <c r="T165" i="14"/>
  <c r="S165" i="14"/>
  <c r="R165" i="14"/>
  <c r="Q165" i="14"/>
  <c r="Q162" i="14" s="1"/>
  <c r="P165" i="14"/>
  <c r="O165" i="14"/>
  <c r="O162" i="14" s="1"/>
  <c r="N165" i="14"/>
  <c r="N162" i="14" s="1"/>
  <c r="M165" i="14"/>
  <c r="L165" i="14"/>
  <c r="K165" i="14"/>
  <c r="J165" i="14"/>
  <c r="I165" i="14"/>
  <c r="H165" i="14"/>
  <c r="G165" i="14"/>
  <c r="F165" i="14"/>
  <c r="E165" i="14"/>
  <c r="D165" i="14"/>
  <c r="C165" i="14"/>
  <c r="B165" i="14"/>
  <c r="Y164" i="14"/>
  <c r="X164" i="14"/>
  <c r="W164" i="14"/>
  <c r="V164" i="14"/>
  <c r="U164" i="14"/>
  <c r="T164" i="14"/>
  <c r="S164" i="14"/>
  <c r="R164" i="14"/>
  <c r="Q164" i="14"/>
  <c r="P164" i="14"/>
  <c r="O164" i="14"/>
  <c r="N164" i="14"/>
  <c r="M164" i="14"/>
  <c r="M162" i="14" s="1"/>
  <c r="L164" i="14"/>
  <c r="K164" i="14"/>
  <c r="K162" i="14" s="1"/>
  <c r="J164" i="14"/>
  <c r="J162" i="14" s="1"/>
  <c r="I164" i="14"/>
  <c r="H164" i="14"/>
  <c r="G164" i="14"/>
  <c r="F164" i="14"/>
  <c r="E164" i="14"/>
  <c r="D164" i="14"/>
  <c r="C164" i="14"/>
  <c r="B164" i="14"/>
  <c r="Y163" i="14"/>
  <c r="Y162" i="14" s="1"/>
  <c r="X163" i="14"/>
  <c r="X162" i="14" s="1"/>
  <c r="W163" i="14"/>
  <c r="W162" i="14" s="1"/>
  <c r="V163" i="14"/>
  <c r="V162" i="14" s="1"/>
  <c r="U163" i="14"/>
  <c r="U162" i="14" s="1"/>
  <c r="T163" i="14"/>
  <c r="T162" i="14" s="1"/>
  <c r="S163" i="14"/>
  <c r="R163" i="14"/>
  <c r="Q163" i="14"/>
  <c r="P163" i="14"/>
  <c r="O163" i="14"/>
  <c r="N163" i="14"/>
  <c r="M163" i="14"/>
  <c r="L163" i="14"/>
  <c r="L162" i="14" s="1"/>
  <c r="K163" i="14"/>
  <c r="J163" i="14"/>
  <c r="I163" i="14"/>
  <c r="I162" i="14" s="1"/>
  <c r="H163" i="14"/>
  <c r="H162" i="14" s="1"/>
  <c r="G163" i="14"/>
  <c r="G162" i="14" s="1"/>
  <c r="F163" i="14"/>
  <c r="F162" i="14" s="1"/>
  <c r="E163" i="14"/>
  <c r="E162" i="14" s="1"/>
  <c r="D163" i="14"/>
  <c r="D162" i="14" s="1"/>
  <c r="C163" i="14"/>
  <c r="B163" i="14"/>
  <c r="P162" i="14"/>
  <c r="C162" i="14"/>
  <c r="B162" i="14"/>
  <c r="Y141" i="14"/>
  <c r="Y261" i="14" s="1"/>
  <c r="X141" i="14"/>
  <c r="X261" i="14" s="1"/>
  <c r="W141" i="14"/>
  <c r="W261" i="14" s="1"/>
  <c r="V141" i="14"/>
  <c r="V261" i="14" s="1"/>
  <c r="U141" i="14"/>
  <c r="T141" i="14"/>
  <c r="S141" i="14"/>
  <c r="R141" i="14"/>
  <c r="Q141" i="14"/>
  <c r="P141" i="14"/>
  <c r="O141" i="14"/>
  <c r="N141" i="14"/>
  <c r="N261" i="14" s="1"/>
  <c r="M141" i="14"/>
  <c r="M261" i="14" s="1"/>
  <c r="L141" i="14"/>
  <c r="L261" i="14" s="1"/>
  <c r="K141" i="14"/>
  <c r="K261" i="14" s="1"/>
  <c r="J141" i="14"/>
  <c r="J261" i="14" s="1"/>
  <c r="I141" i="14"/>
  <c r="H141" i="14"/>
  <c r="G141" i="14"/>
  <c r="F141" i="14"/>
  <c r="E141" i="14"/>
  <c r="D141" i="14"/>
  <c r="C141" i="14"/>
  <c r="B141" i="14"/>
  <c r="Y97" i="14"/>
  <c r="Y251" i="14" s="1"/>
  <c r="X97" i="14"/>
  <c r="X251" i="14" s="1"/>
  <c r="W97" i="14"/>
  <c r="W251" i="14" s="1"/>
  <c r="V97" i="14"/>
  <c r="V251" i="14" s="1"/>
  <c r="U97" i="14"/>
  <c r="U251" i="14" s="1"/>
  <c r="T97" i="14"/>
  <c r="T251" i="14" s="1"/>
  <c r="S97" i="14"/>
  <c r="S251" i="14" s="1"/>
  <c r="R97" i="14"/>
  <c r="R251" i="14" s="1"/>
  <c r="Q97" i="14"/>
  <c r="Q251" i="14" s="1"/>
  <c r="P97" i="14"/>
  <c r="P251" i="14" s="1"/>
  <c r="O97" i="14"/>
  <c r="O251" i="14" s="1"/>
  <c r="N97" i="14"/>
  <c r="N251" i="14" s="1"/>
  <c r="M97" i="14"/>
  <c r="M251" i="14" s="1"/>
  <c r="L97" i="14"/>
  <c r="L251" i="14" s="1"/>
  <c r="K97" i="14"/>
  <c r="K251" i="14" s="1"/>
  <c r="J97" i="14"/>
  <c r="J251" i="14" s="1"/>
  <c r="I97" i="14"/>
  <c r="I251" i="14" s="1"/>
  <c r="H97" i="14"/>
  <c r="H251" i="14" s="1"/>
  <c r="G97" i="14"/>
  <c r="G251" i="14" s="1"/>
  <c r="F97" i="14"/>
  <c r="F251" i="14" s="1"/>
  <c r="E97" i="14"/>
  <c r="E251" i="14" s="1"/>
  <c r="D97" i="14"/>
  <c r="D251" i="14" s="1"/>
  <c r="C97" i="14"/>
  <c r="C251" i="14" s="1"/>
  <c r="B97" i="14"/>
  <c r="B251" i="14" s="1"/>
  <c r="Y53" i="14"/>
  <c r="Y241" i="14" s="1"/>
  <c r="X53" i="14"/>
  <c r="X241" i="14" s="1"/>
  <c r="W53" i="14"/>
  <c r="W241" i="14" s="1"/>
  <c r="V53" i="14"/>
  <c r="V241" i="14" s="1"/>
  <c r="U53" i="14"/>
  <c r="U241" i="14" s="1"/>
  <c r="T53" i="14"/>
  <c r="T241" i="14" s="1"/>
  <c r="S53" i="14"/>
  <c r="S241" i="14" s="1"/>
  <c r="R53" i="14"/>
  <c r="R241" i="14" s="1"/>
  <c r="Q53" i="14"/>
  <c r="Q241" i="14" s="1"/>
  <c r="P53" i="14"/>
  <c r="P241" i="14" s="1"/>
  <c r="O53" i="14"/>
  <c r="O241" i="14" s="1"/>
  <c r="N53" i="14"/>
  <c r="N241" i="14" s="1"/>
  <c r="M53" i="14"/>
  <c r="M241" i="14" s="1"/>
  <c r="L53" i="14"/>
  <c r="L241" i="14" s="1"/>
  <c r="K53" i="14"/>
  <c r="K241" i="14" s="1"/>
  <c r="J53" i="14"/>
  <c r="J241" i="14" s="1"/>
  <c r="I53" i="14"/>
  <c r="I241" i="14" s="1"/>
  <c r="H53" i="14"/>
  <c r="H241" i="14" s="1"/>
  <c r="G53" i="14"/>
  <c r="G241" i="14" s="1"/>
  <c r="F53" i="14"/>
  <c r="F241" i="14" s="1"/>
  <c r="E53" i="14"/>
  <c r="E241" i="14" s="1"/>
  <c r="D53" i="14"/>
  <c r="D241" i="14" s="1"/>
  <c r="C53" i="14"/>
  <c r="C241" i="14" s="1"/>
  <c r="B53" i="14"/>
  <c r="B241" i="14" s="1"/>
  <c r="Y260" i="13"/>
  <c r="X260" i="13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Y259" i="13"/>
  <c r="X259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Y258" i="13"/>
  <c r="X258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Y257" i="13"/>
  <c r="X257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Y256" i="13"/>
  <c r="X256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Y255" i="13"/>
  <c r="X255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Y254" i="13"/>
  <c r="X254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Y250" i="13"/>
  <c r="X250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Y249" i="13"/>
  <c r="X249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Y248" i="13"/>
  <c r="X248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Y247" i="13"/>
  <c r="X247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Y246" i="13"/>
  <c r="X246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Y245" i="13"/>
  <c r="X245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Y244" i="13"/>
  <c r="X244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Y240" i="13"/>
  <c r="X240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Y239" i="13"/>
  <c r="X239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Y238" i="13"/>
  <c r="X238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Y237" i="13"/>
  <c r="X237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Y236" i="13"/>
  <c r="X236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Y235" i="13"/>
  <c r="X235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Y234" i="13"/>
  <c r="X234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Y231" i="13"/>
  <c r="X231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Y230" i="13"/>
  <c r="X230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Y229" i="13"/>
  <c r="X229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Y228" i="13"/>
  <c r="X228" i="13"/>
  <c r="W228" i="13"/>
  <c r="V228" i="13"/>
  <c r="U228" i="13"/>
  <c r="T228" i="13"/>
  <c r="S228" i="13"/>
  <c r="R228" i="13"/>
  <c r="Q228" i="13"/>
  <c r="P228" i="13"/>
  <c r="O228" i="13"/>
  <c r="N228" i="13"/>
  <c r="M228" i="13"/>
  <c r="M224" i="13" s="1"/>
  <c r="L228" i="13"/>
  <c r="K228" i="13"/>
  <c r="J228" i="13"/>
  <c r="I228" i="13"/>
  <c r="H228" i="13"/>
  <c r="G228" i="13"/>
  <c r="F228" i="13"/>
  <c r="E228" i="13"/>
  <c r="D228" i="13"/>
  <c r="C228" i="13"/>
  <c r="B228" i="13"/>
  <c r="Y227" i="13"/>
  <c r="X227" i="13"/>
  <c r="W227" i="13"/>
  <c r="V227" i="13"/>
  <c r="U227" i="13"/>
  <c r="T227" i="13"/>
  <c r="S227" i="13"/>
  <c r="R227" i="13"/>
  <c r="Q227" i="13"/>
  <c r="P227" i="13"/>
  <c r="O227" i="13"/>
  <c r="N227" i="13"/>
  <c r="M227" i="13"/>
  <c r="L227" i="13"/>
  <c r="K227" i="13"/>
  <c r="J227" i="13"/>
  <c r="I227" i="13"/>
  <c r="H227" i="13"/>
  <c r="G227" i="13"/>
  <c r="F227" i="13"/>
  <c r="E227" i="13"/>
  <c r="D227" i="13"/>
  <c r="C227" i="13"/>
  <c r="B227" i="13"/>
  <c r="Y226" i="13"/>
  <c r="X226" i="13"/>
  <c r="X224" i="13" s="1"/>
  <c r="W226" i="13"/>
  <c r="W224" i="13" s="1"/>
  <c r="V226" i="13"/>
  <c r="U226" i="13"/>
  <c r="T226" i="13"/>
  <c r="S226" i="13"/>
  <c r="R226" i="13"/>
  <c r="Q226" i="13"/>
  <c r="P226" i="13"/>
  <c r="O226" i="13"/>
  <c r="N226" i="13"/>
  <c r="M226" i="13"/>
  <c r="L226" i="13"/>
  <c r="L224" i="13" s="1"/>
  <c r="K226" i="13"/>
  <c r="K224" i="13" s="1"/>
  <c r="J226" i="13"/>
  <c r="I226" i="13"/>
  <c r="H226" i="13"/>
  <c r="G226" i="13"/>
  <c r="F226" i="13"/>
  <c r="E226" i="13"/>
  <c r="D226" i="13"/>
  <c r="C226" i="13"/>
  <c r="B226" i="13"/>
  <c r="Y225" i="13"/>
  <c r="X225" i="13"/>
  <c r="W225" i="13"/>
  <c r="V225" i="13"/>
  <c r="U225" i="13"/>
  <c r="T225" i="13"/>
  <c r="T224" i="13" s="1"/>
  <c r="S225" i="13"/>
  <c r="S224" i="13" s="1"/>
  <c r="R225" i="13"/>
  <c r="R224" i="13" s="1"/>
  <c r="Q225" i="13"/>
  <c r="Q224" i="13" s="1"/>
  <c r="P225" i="13"/>
  <c r="P224" i="13" s="1"/>
  <c r="O225" i="13"/>
  <c r="O224" i="13" s="1"/>
  <c r="N225" i="13"/>
  <c r="M225" i="13"/>
  <c r="L225" i="13"/>
  <c r="K225" i="13"/>
  <c r="J225" i="13"/>
  <c r="I225" i="13"/>
  <c r="H225" i="13"/>
  <c r="G225" i="13"/>
  <c r="F225" i="13"/>
  <c r="E225" i="13"/>
  <c r="D225" i="13"/>
  <c r="C225" i="13"/>
  <c r="B225" i="13"/>
  <c r="Y219" i="13"/>
  <c r="X219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Y218" i="13"/>
  <c r="X218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Y217" i="13"/>
  <c r="X217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Y215" i="13"/>
  <c r="X215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Y214" i="13"/>
  <c r="X214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Y213" i="13"/>
  <c r="X213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Y212" i="13"/>
  <c r="X212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Y211" i="13"/>
  <c r="X211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Y210" i="13"/>
  <c r="X210" i="13"/>
  <c r="W210" i="13"/>
  <c r="V210" i="13"/>
  <c r="U210" i="13"/>
  <c r="T210" i="13"/>
  <c r="S210" i="13"/>
  <c r="S204" i="13" s="1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Y209" i="13"/>
  <c r="X209" i="13"/>
  <c r="W209" i="13"/>
  <c r="V209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B209" i="13"/>
  <c r="Y208" i="13"/>
  <c r="X208" i="13"/>
  <c r="W208" i="13"/>
  <c r="V208" i="13"/>
  <c r="U208" i="13"/>
  <c r="T208" i="13"/>
  <c r="S208" i="13"/>
  <c r="R208" i="13"/>
  <c r="Q208" i="13"/>
  <c r="P208" i="13"/>
  <c r="O208" i="13"/>
  <c r="N208" i="13"/>
  <c r="M208" i="13"/>
  <c r="L208" i="13"/>
  <c r="K208" i="13"/>
  <c r="K204" i="13" s="1"/>
  <c r="J208" i="13"/>
  <c r="J204" i="13" s="1"/>
  <c r="I208" i="13"/>
  <c r="I204" i="13" s="1"/>
  <c r="H208" i="13"/>
  <c r="G208" i="13"/>
  <c r="F208" i="13"/>
  <c r="E208" i="13"/>
  <c r="D208" i="13"/>
  <c r="C208" i="13"/>
  <c r="B208" i="13"/>
  <c r="Y207" i="13"/>
  <c r="X207" i="13"/>
  <c r="W207" i="13"/>
  <c r="V207" i="13"/>
  <c r="U207" i="13"/>
  <c r="T207" i="13"/>
  <c r="S207" i="13"/>
  <c r="R207" i="13"/>
  <c r="Q207" i="13"/>
  <c r="P207" i="13"/>
  <c r="O207" i="13"/>
  <c r="N207" i="13"/>
  <c r="M207" i="13"/>
  <c r="L207" i="13"/>
  <c r="K207" i="13"/>
  <c r="J207" i="13"/>
  <c r="I207" i="13"/>
  <c r="H207" i="13"/>
  <c r="G207" i="13"/>
  <c r="G204" i="13" s="1"/>
  <c r="F207" i="13"/>
  <c r="E207" i="13"/>
  <c r="E204" i="13" s="1"/>
  <c r="D207" i="13"/>
  <c r="C207" i="13"/>
  <c r="B207" i="13"/>
  <c r="Y206" i="13"/>
  <c r="X206" i="13"/>
  <c r="W206" i="13"/>
  <c r="V206" i="13"/>
  <c r="U206" i="13"/>
  <c r="T206" i="13"/>
  <c r="S206" i="13"/>
  <c r="R206" i="13"/>
  <c r="Q206" i="13"/>
  <c r="P206" i="13"/>
  <c r="O206" i="13"/>
  <c r="N206" i="13"/>
  <c r="M206" i="13"/>
  <c r="L206" i="13"/>
  <c r="K206" i="13"/>
  <c r="J206" i="13"/>
  <c r="I206" i="13"/>
  <c r="H206" i="13"/>
  <c r="G206" i="13"/>
  <c r="F206" i="13"/>
  <c r="E206" i="13"/>
  <c r="D206" i="13"/>
  <c r="D204" i="13" s="1"/>
  <c r="C206" i="13"/>
  <c r="C204" i="13" s="1"/>
  <c r="B206" i="13"/>
  <c r="B204" i="13" s="1"/>
  <c r="Y205" i="13"/>
  <c r="Y204" i="13" s="1"/>
  <c r="X205" i="13"/>
  <c r="X204" i="13" s="1"/>
  <c r="W205" i="13"/>
  <c r="V205" i="13"/>
  <c r="U205" i="13"/>
  <c r="T205" i="13"/>
  <c r="S205" i="13"/>
  <c r="R205" i="13"/>
  <c r="Q205" i="13"/>
  <c r="P205" i="13"/>
  <c r="P204" i="13" s="1"/>
  <c r="O205" i="13"/>
  <c r="O204" i="13" s="1"/>
  <c r="N205" i="13"/>
  <c r="N204" i="13" s="1"/>
  <c r="M205" i="13"/>
  <c r="M204" i="13" s="1"/>
  <c r="L205" i="13"/>
  <c r="L204" i="13" s="1"/>
  <c r="K205" i="13"/>
  <c r="J205" i="13"/>
  <c r="I205" i="13"/>
  <c r="H205" i="13"/>
  <c r="H204" i="13" s="1"/>
  <c r="G205" i="13"/>
  <c r="F205" i="13"/>
  <c r="F204" i="13" s="1"/>
  <c r="E205" i="13"/>
  <c r="D205" i="13"/>
  <c r="C205" i="13"/>
  <c r="B205" i="13"/>
  <c r="W204" i="13"/>
  <c r="V204" i="13"/>
  <c r="U204" i="13"/>
  <c r="T204" i="13"/>
  <c r="R204" i="13"/>
  <c r="Q204" i="13"/>
  <c r="Y202" i="13"/>
  <c r="X202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Y201" i="13"/>
  <c r="X201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Y200" i="13"/>
  <c r="X200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Y198" i="13"/>
  <c r="X198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Y197" i="13"/>
  <c r="X197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Y196" i="13"/>
  <c r="X196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Y195" i="13"/>
  <c r="X195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Y194" i="13"/>
  <c r="X194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Y193" i="13"/>
  <c r="X193" i="13"/>
  <c r="W193" i="13"/>
  <c r="V193" i="13"/>
  <c r="U193" i="13"/>
  <c r="T193" i="13"/>
  <c r="S193" i="13"/>
  <c r="R193" i="13"/>
  <c r="Q193" i="13"/>
  <c r="P193" i="13"/>
  <c r="O193" i="13"/>
  <c r="O187" i="13" s="1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B193" i="13"/>
  <c r="Y192" i="13"/>
  <c r="X192" i="13"/>
  <c r="W192" i="13"/>
  <c r="V192" i="13"/>
  <c r="U192" i="13"/>
  <c r="T192" i="13"/>
  <c r="S192" i="13"/>
  <c r="R192" i="13"/>
  <c r="Q192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B192" i="13"/>
  <c r="Y191" i="13"/>
  <c r="X191" i="13"/>
  <c r="W191" i="13"/>
  <c r="V191" i="13"/>
  <c r="U191" i="13"/>
  <c r="T191" i="13"/>
  <c r="S191" i="13"/>
  <c r="R191" i="13"/>
  <c r="Q191" i="13"/>
  <c r="P191" i="13"/>
  <c r="O191" i="13"/>
  <c r="N191" i="13"/>
  <c r="M191" i="13"/>
  <c r="L191" i="13"/>
  <c r="K191" i="13"/>
  <c r="J191" i="13"/>
  <c r="I191" i="13"/>
  <c r="H191" i="13"/>
  <c r="G191" i="13"/>
  <c r="G187" i="13" s="1"/>
  <c r="F191" i="13"/>
  <c r="F187" i="13" s="1"/>
  <c r="E191" i="13"/>
  <c r="E187" i="13" s="1"/>
  <c r="D191" i="13"/>
  <c r="C191" i="13"/>
  <c r="B191" i="13"/>
  <c r="Y190" i="13"/>
  <c r="X190" i="13"/>
  <c r="W190" i="13"/>
  <c r="V190" i="13"/>
  <c r="U190" i="13"/>
  <c r="T190" i="13"/>
  <c r="S190" i="13"/>
  <c r="R190" i="13"/>
  <c r="Q190" i="13"/>
  <c r="P190" i="13"/>
  <c r="O190" i="13"/>
  <c r="N190" i="13"/>
  <c r="M190" i="13"/>
  <c r="L190" i="13"/>
  <c r="K190" i="13"/>
  <c r="J190" i="13"/>
  <c r="I190" i="13"/>
  <c r="H190" i="13"/>
  <c r="G190" i="13"/>
  <c r="F190" i="13"/>
  <c r="E190" i="13"/>
  <c r="D190" i="13"/>
  <c r="C190" i="13"/>
  <c r="C187" i="13" s="1"/>
  <c r="B190" i="13"/>
  <c r="B187" i="13" s="1"/>
  <c r="Y189" i="13"/>
  <c r="X189" i="13"/>
  <c r="W189" i="13"/>
  <c r="V189" i="13"/>
  <c r="U189" i="13"/>
  <c r="T189" i="13"/>
  <c r="S189" i="13"/>
  <c r="R189" i="13"/>
  <c r="Q189" i="13"/>
  <c r="P189" i="13"/>
  <c r="O189" i="13"/>
  <c r="N189" i="13"/>
  <c r="M189" i="13"/>
  <c r="L189" i="13"/>
  <c r="K189" i="13"/>
  <c r="J189" i="13"/>
  <c r="I189" i="13"/>
  <c r="H189" i="13"/>
  <c r="G189" i="13"/>
  <c r="F189" i="13"/>
  <c r="E189" i="13"/>
  <c r="D189" i="13"/>
  <c r="C189" i="13"/>
  <c r="B189" i="13"/>
  <c r="Y188" i="13"/>
  <c r="Y187" i="13" s="1"/>
  <c r="X188" i="13"/>
  <c r="X187" i="13" s="1"/>
  <c r="W188" i="13"/>
  <c r="W187" i="13" s="1"/>
  <c r="V188" i="13"/>
  <c r="V187" i="13" s="1"/>
  <c r="U188" i="13"/>
  <c r="U187" i="13" s="1"/>
  <c r="T188" i="13"/>
  <c r="T187" i="13" s="1"/>
  <c r="S188" i="13"/>
  <c r="R188" i="13"/>
  <c r="Q188" i="13"/>
  <c r="P188" i="13"/>
  <c r="O188" i="13"/>
  <c r="N188" i="13"/>
  <c r="M188" i="13"/>
  <c r="L188" i="13"/>
  <c r="L187" i="13" s="1"/>
  <c r="K188" i="13"/>
  <c r="K187" i="13" s="1"/>
  <c r="J188" i="13"/>
  <c r="J187" i="13" s="1"/>
  <c r="I188" i="13"/>
  <c r="I187" i="13" s="1"/>
  <c r="H188" i="13"/>
  <c r="H187" i="13" s="1"/>
  <c r="G188" i="13"/>
  <c r="F188" i="13"/>
  <c r="E188" i="13"/>
  <c r="D188" i="13"/>
  <c r="D187" i="13" s="1"/>
  <c r="C188" i="13"/>
  <c r="B188" i="13"/>
  <c r="S187" i="13"/>
  <c r="R187" i="13"/>
  <c r="Q187" i="13"/>
  <c r="P187" i="13"/>
  <c r="N187" i="13"/>
  <c r="M187" i="13"/>
  <c r="Y184" i="13"/>
  <c r="X184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Y183" i="13"/>
  <c r="X183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Y182" i="13"/>
  <c r="X182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V181" i="13"/>
  <c r="Y180" i="13"/>
  <c r="X180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Y179" i="13"/>
  <c r="X179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Y178" i="13"/>
  <c r="X178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Y177" i="13"/>
  <c r="Y171" i="13" s="1"/>
  <c r="X177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Y176" i="13"/>
  <c r="X176" i="13"/>
  <c r="W176" i="13"/>
  <c r="V176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Y175" i="13"/>
  <c r="X175" i="13"/>
  <c r="W175" i="13"/>
  <c r="V175" i="13"/>
  <c r="U175" i="13"/>
  <c r="T175" i="13"/>
  <c r="S175" i="13"/>
  <c r="R175" i="13"/>
  <c r="Q175" i="13"/>
  <c r="Q171" i="13" s="1"/>
  <c r="P175" i="13"/>
  <c r="P171" i="13" s="1"/>
  <c r="O175" i="13"/>
  <c r="O171" i="13" s="1"/>
  <c r="N175" i="13"/>
  <c r="M175" i="13"/>
  <c r="L175" i="13"/>
  <c r="K175" i="13"/>
  <c r="J175" i="13"/>
  <c r="I175" i="13"/>
  <c r="H175" i="13"/>
  <c r="G175" i="13"/>
  <c r="F175" i="13"/>
  <c r="E175" i="13"/>
  <c r="D175" i="13"/>
  <c r="C175" i="13"/>
  <c r="B175" i="13"/>
  <c r="Y174" i="13"/>
  <c r="X174" i="13"/>
  <c r="W174" i="13"/>
  <c r="V174" i="13"/>
  <c r="U174" i="13"/>
  <c r="T174" i="13"/>
  <c r="S174" i="13"/>
  <c r="R174" i="13"/>
  <c r="Q174" i="13"/>
  <c r="P174" i="13"/>
  <c r="O174" i="13"/>
  <c r="N174" i="13"/>
  <c r="M174" i="13"/>
  <c r="M171" i="13" s="1"/>
  <c r="L174" i="13"/>
  <c r="L171" i="13" s="1"/>
  <c r="K174" i="13"/>
  <c r="K171" i="13" s="1"/>
  <c r="J174" i="13"/>
  <c r="I174" i="13"/>
  <c r="H174" i="13"/>
  <c r="G174" i="13"/>
  <c r="F174" i="13"/>
  <c r="E174" i="13"/>
  <c r="D174" i="13"/>
  <c r="C174" i="13"/>
  <c r="B174" i="13"/>
  <c r="Y173" i="13"/>
  <c r="X173" i="13"/>
  <c r="W173" i="13"/>
  <c r="V173" i="13"/>
  <c r="U173" i="13"/>
  <c r="T173" i="13"/>
  <c r="S173" i="13"/>
  <c r="R173" i="13"/>
  <c r="Q173" i="13"/>
  <c r="P173" i="13"/>
  <c r="O173" i="13"/>
  <c r="N173" i="13"/>
  <c r="M173" i="13"/>
  <c r="L173" i="13"/>
  <c r="K173" i="13"/>
  <c r="J173" i="13"/>
  <c r="J171" i="13" s="1"/>
  <c r="I173" i="13"/>
  <c r="I171" i="13" s="1"/>
  <c r="H173" i="13"/>
  <c r="H171" i="13" s="1"/>
  <c r="G173" i="13"/>
  <c r="F173" i="13"/>
  <c r="E173" i="13"/>
  <c r="D173" i="13"/>
  <c r="C173" i="13"/>
  <c r="B173" i="13"/>
  <c r="Y172" i="13"/>
  <c r="X172" i="13"/>
  <c r="W172" i="13"/>
  <c r="V172" i="13"/>
  <c r="V171" i="13" s="1"/>
  <c r="U172" i="13"/>
  <c r="U171" i="13" s="1"/>
  <c r="T172" i="13"/>
  <c r="T171" i="13" s="1"/>
  <c r="S172" i="13"/>
  <c r="S171" i="13" s="1"/>
  <c r="R172" i="13"/>
  <c r="R171" i="13" s="1"/>
  <c r="Q172" i="13"/>
  <c r="P172" i="13"/>
  <c r="O172" i="13"/>
  <c r="N172" i="13"/>
  <c r="N171" i="13" s="1"/>
  <c r="M172" i="13"/>
  <c r="L172" i="13"/>
  <c r="K172" i="13"/>
  <c r="J172" i="13"/>
  <c r="I172" i="13"/>
  <c r="H172" i="13"/>
  <c r="G172" i="13"/>
  <c r="G171" i="13" s="1"/>
  <c r="F172" i="13"/>
  <c r="F171" i="13" s="1"/>
  <c r="E172" i="13"/>
  <c r="E171" i="13" s="1"/>
  <c r="D172" i="13"/>
  <c r="D171" i="13" s="1"/>
  <c r="C172" i="13"/>
  <c r="C171" i="13" s="1"/>
  <c r="B172" i="13"/>
  <c r="B171" i="13" s="1"/>
  <c r="X171" i="13"/>
  <c r="W171" i="13"/>
  <c r="Y169" i="13"/>
  <c r="X169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Y168" i="13"/>
  <c r="X168" i="13"/>
  <c r="W168" i="13"/>
  <c r="V168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Y167" i="13"/>
  <c r="X167" i="13"/>
  <c r="W167" i="13"/>
  <c r="V167" i="13"/>
  <c r="U167" i="13"/>
  <c r="T167" i="13"/>
  <c r="S167" i="13"/>
  <c r="R167" i="13"/>
  <c r="Q167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Y166" i="13"/>
  <c r="X166" i="13"/>
  <c r="W166" i="13"/>
  <c r="V166" i="13"/>
  <c r="U166" i="13"/>
  <c r="T166" i="13"/>
  <c r="S166" i="13"/>
  <c r="R166" i="13"/>
  <c r="Q166" i="13"/>
  <c r="P166" i="13"/>
  <c r="O166" i="13"/>
  <c r="N166" i="13"/>
  <c r="M166" i="13"/>
  <c r="M162" i="13" s="1"/>
  <c r="L166" i="13"/>
  <c r="L162" i="13" s="1"/>
  <c r="K166" i="13"/>
  <c r="K162" i="13" s="1"/>
  <c r="J166" i="13"/>
  <c r="I166" i="13"/>
  <c r="H166" i="13"/>
  <c r="G166" i="13"/>
  <c r="F166" i="13"/>
  <c r="E166" i="13"/>
  <c r="D166" i="13"/>
  <c r="C166" i="13"/>
  <c r="B166" i="13"/>
  <c r="Y165" i="13"/>
  <c r="X165" i="13"/>
  <c r="W165" i="13"/>
  <c r="V165" i="13"/>
  <c r="U165" i="13"/>
  <c r="T165" i="13"/>
  <c r="S165" i="13"/>
  <c r="R165" i="13"/>
  <c r="Q165" i="13"/>
  <c r="P165" i="13"/>
  <c r="O165" i="13"/>
  <c r="N165" i="13"/>
  <c r="M165" i="13"/>
  <c r="L165" i="13"/>
  <c r="K165" i="13"/>
  <c r="J165" i="13"/>
  <c r="I165" i="13"/>
  <c r="I162" i="13" s="1"/>
  <c r="H165" i="13"/>
  <c r="H162" i="13" s="1"/>
  <c r="G165" i="13"/>
  <c r="G162" i="13" s="1"/>
  <c r="F165" i="13"/>
  <c r="E165" i="13"/>
  <c r="D165" i="13"/>
  <c r="C165" i="13"/>
  <c r="B165" i="13"/>
  <c r="Y164" i="13"/>
  <c r="X164" i="13"/>
  <c r="W164" i="13"/>
  <c r="V164" i="13"/>
  <c r="U164" i="13"/>
  <c r="T164" i="13"/>
  <c r="S164" i="13"/>
  <c r="R164" i="13"/>
  <c r="Q164" i="13"/>
  <c r="P164" i="13"/>
  <c r="O164" i="13"/>
  <c r="N164" i="13"/>
  <c r="M164" i="13"/>
  <c r="L164" i="13"/>
  <c r="K164" i="13"/>
  <c r="J164" i="13"/>
  <c r="I164" i="13"/>
  <c r="H164" i="13"/>
  <c r="G164" i="13"/>
  <c r="F164" i="13"/>
  <c r="F162" i="13" s="1"/>
  <c r="E164" i="13"/>
  <c r="E162" i="13" s="1"/>
  <c r="D164" i="13"/>
  <c r="D162" i="13" s="1"/>
  <c r="C164" i="13"/>
  <c r="B164" i="13"/>
  <c r="Y163" i="13"/>
  <c r="Y162" i="13" s="1"/>
  <c r="X163" i="13"/>
  <c r="W163" i="13"/>
  <c r="V163" i="13"/>
  <c r="U163" i="13"/>
  <c r="T163" i="13"/>
  <c r="S163" i="13"/>
  <c r="R163" i="13"/>
  <c r="R162" i="13" s="1"/>
  <c r="Q163" i="13"/>
  <c r="Q162" i="13" s="1"/>
  <c r="P163" i="13"/>
  <c r="P162" i="13" s="1"/>
  <c r="O163" i="13"/>
  <c r="O162" i="13" s="1"/>
  <c r="N163" i="13"/>
  <c r="N162" i="13" s="1"/>
  <c r="M163" i="13"/>
  <c r="L163" i="13"/>
  <c r="K163" i="13"/>
  <c r="J163" i="13"/>
  <c r="J162" i="13" s="1"/>
  <c r="I163" i="13"/>
  <c r="H163" i="13"/>
  <c r="G163" i="13"/>
  <c r="F163" i="13"/>
  <c r="E163" i="13"/>
  <c r="D163" i="13"/>
  <c r="C163" i="13"/>
  <c r="C162" i="13" s="1"/>
  <c r="B163" i="13"/>
  <c r="B162" i="13" s="1"/>
  <c r="X162" i="13"/>
  <c r="W162" i="13"/>
  <c r="V162" i="13"/>
  <c r="U162" i="13"/>
  <c r="T162" i="13"/>
  <c r="S162" i="13"/>
  <c r="Y141" i="13"/>
  <c r="Y261" i="13" s="1"/>
  <c r="X141" i="13"/>
  <c r="X261" i="13" s="1"/>
  <c r="W141" i="13"/>
  <c r="W261" i="13" s="1"/>
  <c r="V141" i="13"/>
  <c r="V261" i="13" s="1"/>
  <c r="U141" i="13"/>
  <c r="U261" i="13" s="1"/>
  <c r="T141" i="13"/>
  <c r="T261" i="13" s="1"/>
  <c r="S141" i="13"/>
  <c r="S261" i="13" s="1"/>
  <c r="R141" i="13"/>
  <c r="R261" i="13" s="1"/>
  <c r="Q141" i="13"/>
  <c r="Q261" i="13" s="1"/>
  <c r="P141" i="13"/>
  <c r="P261" i="13" s="1"/>
  <c r="O141" i="13"/>
  <c r="O261" i="13" s="1"/>
  <c r="N141" i="13"/>
  <c r="N261" i="13" s="1"/>
  <c r="M141" i="13"/>
  <c r="M261" i="13" s="1"/>
  <c r="L141" i="13"/>
  <c r="L261" i="13" s="1"/>
  <c r="K141" i="13"/>
  <c r="K261" i="13" s="1"/>
  <c r="J141" i="13"/>
  <c r="J261" i="13" s="1"/>
  <c r="I141" i="13"/>
  <c r="I261" i="13" s="1"/>
  <c r="H141" i="13"/>
  <c r="H261" i="13" s="1"/>
  <c r="G141" i="13"/>
  <c r="G261" i="13" s="1"/>
  <c r="F141" i="13"/>
  <c r="F261" i="13" s="1"/>
  <c r="E141" i="13"/>
  <c r="E261" i="13" s="1"/>
  <c r="D141" i="13"/>
  <c r="D261" i="13" s="1"/>
  <c r="C141" i="13"/>
  <c r="C261" i="13" s="1"/>
  <c r="B141" i="13"/>
  <c r="B261" i="13" s="1"/>
  <c r="Y97" i="13"/>
  <c r="Y251" i="13" s="1"/>
  <c r="X97" i="13"/>
  <c r="X251" i="13" s="1"/>
  <c r="W97" i="13"/>
  <c r="W251" i="13" s="1"/>
  <c r="V97" i="13"/>
  <c r="V251" i="13" s="1"/>
  <c r="U97" i="13"/>
  <c r="U251" i="13" s="1"/>
  <c r="T97" i="13"/>
  <c r="T251" i="13" s="1"/>
  <c r="S97" i="13"/>
  <c r="S251" i="13" s="1"/>
  <c r="R97" i="13"/>
  <c r="R251" i="13" s="1"/>
  <c r="Q97" i="13"/>
  <c r="Q251" i="13" s="1"/>
  <c r="P97" i="13"/>
  <c r="P251" i="13" s="1"/>
  <c r="O97" i="13"/>
  <c r="O251" i="13" s="1"/>
  <c r="N97" i="13"/>
  <c r="N251" i="13" s="1"/>
  <c r="M97" i="13"/>
  <c r="M251" i="13" s="1"/>
  <c r="L97" i="13"/>
  <c r="L251" i="13" s="1"/>
  <c r="K97" i="13"/>
  <c r="K251" i="13" s="1"/>
  <c r="J97" i="13"/>
  <c r="J251" i="13" s="1"/>
  <c r="I97" i="13"/>
  <c r="I251" i="13" s="1"/>
  <c r="H97" i="13"/>
  <c r="H251" i="13" s="1"/>
  <c r="G97" i="13"/>
  <c r="G251" i="13" s="1"/>
  <c r="F97" i="13"/>
  <c r="F251" i="13" s="1"/>
  <c r="E97" i="13"/>
  <c r="E251" i="13" s="1"/>
  <c r="D97" i="13"/>
  <c r="D251" i="13" s="1"/>
  <c r="C97" i="13"/>
  <c r="C251" i="13" s="1"/>
  <c r="B97" i="13"/>
  <c r="B251" i="13" s="1"/>
  <c r="Y53" i="13"/>
  <c r="Y241" i="13" s="1"/>
  <c r="X53" i="13"/>
  <c r="X241" i="13" s="1"/>
  <c r="W53" i="13"/>
  <c r="W241" i="13" s="1"/>
  <c r="V53" i="13"/>
  <c r="V241" i="13" s="1"/>
  <c r="U53" i="13"/>
  <c r="U241" i="13" s="1"/>
  <c r="T53" i="13"/>
  <c r="T241" i="13" s="1"/>
  <c r="S53" i="13"/>
  <c r="S241" i="13" s="1"/>
  <c r="R53" i="13"/>
  <c r="R241" i="13" s="1"/>
  <c r="Q53" i="13"/>
  <c r="Q241" i="13" s="1"/>
  <c r="P53" i="13"/>
  <c r="P241" i="13" s="1"/>
  <c r="O53" i="13"/>
  <c r="O241" i="13" s="1"/>
  <c r="N53" i="13"/>
  <c r="N241" i="13" s="1"/>
  <c r="M53" i="13"/>
  <c r="M241" i="13" s="1"/>
  <c r="L53" i="13"/>
  <c r="L241" i="13" s="1"/>
  <c r="K53" i="13"/>
  <c r="K241" i="13" s="1"/>
  <c r="J53" i="13"/>
  <c r="J241" i="13" s="1"/>
  <c r="I53" i="13"/>
  <c r="I241" i="13" s="1"/>
  <c r="H53" i="13"/>
  <c r="H241" i="13" s="1"/>
  <c r="G53" i="13"/>
  <c r="G241" i="13" s="1"/>
  <c r="F53" i="13"/>
  <c r="F241" i="13" s="1"/>
  <c r="E53" i="13"/>
  <c r="E241" i="13" s="1"/>
  <c r="D53" i="13"/>
  <c r="D241" i="13" s="1"/>
  <c r="C53" i="13"/>
  <c r="C241" i="13" s="1"/>
  <c r="B53" i="13"/>
  <c r="B241" i="13" s="1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92" i="12"/>
  <c r="X92" i="12"/>
  <c r="W92" i="12"/>
  <c r="V92" i="12"/>
  <c r="U92" i="12"/>
  <c r="T92" i="12"/>
  <c r="S92" i="12"/>
  <c r="R92" i="12"/>
  <c r="Q92" i="12"/>
  <c r="P92" i="12"/>
  <c r="O92" i="12"/>
  <c r="N92" i="12"/>
  <c r="M92" i="12"/>
  <c r="L92" i="12"/>
  <c r="K92" i="12"/>
  <c r="J92" i="12"/>
  <c r="I92" i="12"/>
  <c r="H92" i="12"/>
  <c r="G92" i="12"/>
  <c r="F92" i="12"/>
  <c r="E92" i="12"/>
  <c r="D92" i="12"/>
  <c r="C92" i="12"/>
  <c r="B92" i="12"/>
  <c r="Y91" i="12"/>
  <c r="X91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1" i="12"/>
  <c r="X81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Y78" i="12"/>
  <c r="N78" i="12"/>
  <c r="N107" i="4" s="1"/>
  <c r="Y77" i="12"/>
  <c r="X77" i="12"/>
  <c r="W77" i="12"/>
  <c r="V77" i="12"/>
  <c r="U77" i="12"/>
  <c r="T77" i="12"/>
  <c r="T106" i="4" s="1"/>
  <c r="S77" i="12"/>
  <c r="S106" i="4" s="1"/>
  <c r="R77" i="12"/>
  <c r="Q77" i="12"/>
  <c r="P77" i="12"/>
  <c r="O77" i="12"/>
  <c r="O106" i="4" s="1"/>
  <c r="N77" i="12"/>
  <c r="M77" i="12"/>
  <c r="L77" i="12"/>
  <c r="K77" i="12"/>
  <c r="J77" i="12"/>
  <c r="J106" i="4" s="1"/>
  <c r="I77" i="12"/>
  <c r="H77" i="12"/>
  <c r="H106" i="4" s="1"/>
  <c r="G77" i="12"/>
  <c r="F77" i="12"/>
  <c r="F106" i="4" s="1"/>
  <c r="E77" i="12"/>
  <c r="E106" i="4" s="1"/>
  <c r="D77" i="12"/>
  <c r="D106" i="4" s="1"/>
  <c r="C77" i="12"/>
  <c r="C106" i="4" s="1"/>
  <c r="B77" i="12"/>
  <c r="B106" i="4" s="1"/>
  <c r="C76" i="12"/>
  <c r="C75" i="12" s="1"/>
  <c r="C104" i="4" s="1"/>
  <c r="Y74" i="12"/>
  <c r="X74" i="12"/>
  <c r="X103" i="4" s="1"/>
  <c r="W74" i="12"/>
  <c r="W103" i="4" s="1"/>
  <c r="V74" i="12"/>
  <c r="V103" i="4" s="1"/>
  <c r="U74" i="12"/>
  <c r="U103" i="4" s="1"/>
  <c r="T74" i="12"/>
  <c r="T103" i="4" s="1"/>
  <c r="S74" i="12"/>
  <c r="S103" i="4" s="1"/>
  <c r="R74" i="12"/>
  <c r="Q74" i="12"/>
  <c r="P74" i="12"/>
  <c r="O74" i="12"/>
  <c r="N74" i="12"/>
  <c r="M74" i="12"/>
  <c r="L74" i="12"/>
  <c r="K74" i="12"/>
  <c r="J74" i="12"/>
  <c r="J103" i="4" s="1"/>
  <c r="I74" i="12"/>
  <c r="I103" i="4" s="1"/>
  <c r="H74" i="12"/>
  <c r="G74" i="12"/>
  <c r="F74" i="12"/>
  <c r="E74" i="12"/>
  <c r="E103" i="4" s="1"/>
  <c r="D74" i="12"/>
  <c r="C74" i="12"/>
  <c r="B74" i="12"/>
  <c r="Y72" i="12"/>
  <c r="Y40" i="7" s="1"/>
  <c r="X72" i="12"/>
  <c r="X40" i="7" s="1"/>
  <c r="W72" i="12"/>
  <c r="V72" i="12"/>
  <c r="V40" i="7" s="1"/>
  <c r="U72" i="12"/>
  <c r="U40" i="7" s="1"/>
  <c r="T72" i="12"/>
  <c r="T40" i="7" s="1"/>
  <c r="S72" i="12"/>
  <c r="S40" i="7" s="1"/>
  <c r="R72" i="12"/>
  <c r="R40" i="7" s="1"/>
  <c r="Q72" i="12"/>
  <c r="Q40" i="7" s="1"/>
  <c r="P72" i="12"/>
  <c r="P40" i="7" s="1"/>
  <c r="O72" i="12"/>
  <c r="O40" i="7" s="1"/>
  <c r="N72" i="12"/>
  <c r="N40" i="7" s="1"/>
  <c r="M72" i="12"/>
  <c r="M40" i="7" s="1"/>
  <c r="L72" i="12"/>
  <c r="L40" i="7" s="1"/>
  <c r="K72" i="12"/>
  <c r="K40" i="7" s="1"/>
  <c r="J72" i="12"/>
  <c r="J40" i="7" s="1"/>
  <c r="I72" i="12"/>
  <c r="I40" i="7" s="1"/>
  <c r="H72" i="12"/>
  <c r="H40" i="7" s="1"/>
  <c r="G72" i="12"/>
  <c r="F72" i="12"/>
  <c r="F40" i="7" s="1"/>
  <c r="E72" i="12"/>
  <c r="D72" i="12"/>
  <c r="C72" i="12"/>
  <c r="B72" i="12"/>
  <c r="O71" i="12"/>
  <c r="O70" i="12" s="1"/>
  <c r="Y68" i="12"/>
  <c r="X68" i="12"/>
  <c r="W68" i="12"/>
  <c r="V68" i="12"/>
  <c r="U68" i="12"/>
  <c r="T68" i="12"/>
  <c r="S68" i="12"/>
  <c r="R68" i="12"/>
  <c r="Q68" i="12"/>
  <c r="P68" i="12"/>
  <c r="O68" i="12"/>
  <c r="N68" i="12"/>
  <c r="M68" i="12"/>
  <c r="L68" i="12"/>
  <c r="K68" i="12"/>
  <c r="J68" i="12"/>
  <c r="I68" i="12"/>
  <c r="I60" i="4" s="1"/>
  <c r="H68" i="12"/>
  <c r="H60" i="4" s="1"/>
  <c r="G68" i="12"/>
  <c r="G60" i="4" s="1"/>
  <c r="F68" i="12"/>
  <c r="F60" i="4" s="1"/>
  <c r="E68" i="12"/>
  <c r="E60" i="4" s="1"/>
  <c r="D68" i="12"/>
  <c r="C68" i="12"/>
  <c r="B68" i="12"/>
  <c r="Y67" i="12"/>
  <c r="Y100" i="12" s="1"/>
  <c r="Y161" i="4" s="1"/>
  <c r="X67" i="12"/>
  <c r="X100" i="12" s="1"/>
  <c r="X161" i="4" s="1"/>
  <c r="W67" i="12"/>
  <c r="W100" i="12" s="1"/>
  <c r="W161" i="4" s="1"/>
  <c r="V67" i="12"/>
  <c r="V100" i="12" s="1"/>
  <c r="V161" i="4" s="1"/>
  <c r="U67" i="12"/>
  <c r="U100" i="12" s="1"/>
  <c r="U161" i="4" s="1"/>
  <c r="T67" i="12"/>
  <c r="T100" i="12" s="1"/>
  <c r="T161" i="4" s="1"/>
  <c r="S67" i="12"/>
  <c r="S100" i="12" s="1"/>
  <c r="S161" i="4" s="1"/>
  <c r="R67" i="12"/>
  <c r="R100" i="12" s="1"/>
  <c r="R161" i="4" s="1"/>
  <c r="Q67" i="12"/>
  <c r="Q100" i="12" s="1"/>
  <c r="P67" i="12"/>
  <c r="P100" i="12" s="1"/>
  <c r="O67" i="12"/>
  <c r="O100" i="12" s="1"/>
  <c r="N67" i="12"/>
  <c r="N100" i="12" s="1"/>
  <c r="N161" i="4" s="1"/>
  <c r="M67" i="12"/>
  <c r="M100" i="12" s="1"/>
  <c r="M161" i="4" s="1"/>
  <c r="L67" i="12"/>
  <c r="L100" i="12" s="1"/>
  <c r="L161" i="4" s="1"/>
  <c r="K67" i="12"/>
  <c r="K100" i="12" s="1"/>
  <c r="K161" i="4" s="1"/>
  <c r="J67" i="12"/>
  <c r="J100" i="12" s="1"/>
  <c r="J161" i="4" s="1"/>
  <c r="I67" i="12"/>
  <c r="I100" i="12" s="1"/>
  <c r="I161" i="4" s="1"/>
  <c r="H67" i="12"/>
  <c r="H100" i="12" s="1"/>
  <c r="H161" i="4" s="1"/>
  <c r="G67" i="12"/>
  <c r="G100" i="12" s="1"/>
  <c r="G161" i="4" s="1"/>
  <c r="F67" i="12"/>
  <c r="F100" i="12" s="1"/>
  <c r="F161" i="4" s="1"/>
  <c r="E67" i="12"/>
  <c r="E100" i="12" s="1"/>
  <c r="E161" i="4" s="1"/>
  <c r="D67" i="12"/>
  <c r="D100" i="12" s="1"/>
  <c r="D161" i="4" s="1"/>
  <c r="C67" i="12"/>
  <c r="C100" i="12" s="1"/>
  <c r="C161" i="4" s="1"/>
  <c r="B67" i="12"/>
  <c r="B100" i="12" s="1"/>
  <c r="B161" i="4" s="1"/>
  <c r="Y66" i="12"/>
  <c r="Y99" i="12" s="1"/>
  <c r="Y160" i="4" s="1"/>
  <c r="X66" i="12"/>
  <c r="X99" i="12" s="1"/>
  <c r="W66" i="12"/>
  <c r="W99" i="12" s="1"/>
  <c r="V66" i="12"/>
  <c r="V99" i="12" s="1"/>
  <c r="V160" i="4" s="1"/>
  <c r="U66" i="12"/>
  <c r="U99" i="12" s="1"/>
  <c r="U160" i="4" s="1"/>
  <c r="T66" i="12"/>
  <c r="T99" i="12" s="1"/>
  <c r="T160" i="4" s="1"/>
  <c r="S66" i="12"/>
  <c r="S99" i="12" s="1"/>
  <c r="S160" i="4" s="1"/>
  <c r="R66" i="12"/>
  <c r="R99" i="12" s="1"/>
  <c r="R160" i="4" s="1"/>
  <c r="Q66" i="12"/>
  <c r="Q99" i="12" s="1"/>
  <c r="Q160" i="4" s="1"/>
  <c r="P66" i="12"/>
  <c r="P99" i="12" s="1"/>
  <c r="P160" i="4" s="1"/>
  <c r="O66" i="12"/>
  <c r="O99" i="12" s="1"/>
  <c r="N66" i="12"/>
  <c r="N99" i="12" s="1"/>
  <c r="N160" i="4" s="1"/>
  <c r="M66" i="12"/>
  <c r="M99" i="12" s="1"/>
  <c r="L66" i="12"/>
  <c r="L99" i="12" s="1"/>
  <c r="K66" i="12"/>
  <c r="K99" i="12" s="1"/>
  <c r="J66" i="12"/>
  <c r="J99" i="12" s="1"/>
  <c r="J160" i="4" s="1"/>
  <c r="I66" i="12"/>
  <c r="I99" i="12" s="1"/>
  <c r="I160" i="4" s="1"/>
  <c r="H66" i="12"/>
  <c r="H99" i="12" s="1"/>
  <c r="H160" i="4" s="1"/>
  <c r="G66" i="12"/>
  <c r="G99" i="12" s="1"/>
  <c r="G160" i="4" s="1"/>
  <c r="F66" i="12"/>
  <c r="F99" i="12" s="1"/>
  <c r="F160" i="4" s="1"/>
  <c r="E66" i="12"/>
  <c r="E99" i="12" s="1"/>
  <c r="E160" i="4" s="1"/>
  <c r="D66" i="12"/>
  <c r="D99" i="12" s="1"/>
  <c r="D160" i="4" s="1"/>
  <c r="C66" i="12"/>
  <c r="C99" i="12" s="1"/>
  <c r="C160" i="4" s="1"/>
  <c r="B66" i="12"/>
  <c r="B99" i="12" s="1"/>
  <c r="B160" i="4" s="1"/>
  <c r="R65" i="12"/>
  <c r="R98" i="12" s="1"/>
  <c r="R159" i="4" s="1"/>
  <c r="F65" i="12"/>
  <c r="F98" i="12" s="1"/>
  <c r="F159" i="4" s="1"/>
  <c r="E65" i="12"/>
  <c r="E98" i="12" s="1"/>
  <c r="E159" i="4" s="1"/>
  <c r="C65" i="12"/>
  <c r="C98" i="12" s="1"/>
  <c r="C159" i="4" s="1"/>
  <c r="Y64" i="12"/>
  <c r="Y97" i="12" s="1"/>
  <c r="Y158" i="4" s="1"/>
  <c r="X64" i="12"/>
  <c r="X97" i="12" s="1"/>
  <c r="X158" i="4" s="1"/>
  <c r="W64" i="12"/>
  <c r="W97" i="12" s="1"/>
  <c r="V64" i="12"/>
  <c r="V97" i="12" s="1"/>
  <c r="U64" i="12"/>
  <c r="U97" i="12" s="1"/>
  <c r="U158" i="4" s="1"/>
  <c r="T64" i="12"/>
  <c r="T97" i="12" s="1"/>
  <c r="T158" i="4" s="1"/>
  <c r="S64" i="12"/>
  <c r="S97" i="12" s="1"/>
  <c r="S158" i="4" s="1"/>
  <c r="R64" i="12"/>
  <c r="R97" i="12" s="1"/>
  <c r="R158" i="4" s="1"/>
  <c r="Q64" i="12"/>
  <c r="Q97" i="12" s="1"/>
  <c r="Q158" i="4" s="1"/>
  <c r="P64" i="12"/>
  <c r="P97" i="12" s="1"/>
  <c r="O64" i="12"/>
  <c r="O97" i="12" s="1"/>
  <c r="O158" i="4" s="1"/>
  <c r="N64" i="12"/>
  <c r="N97" i="12" s="1"/>
  <c r="N158" i="4" s="1"/>
  <c r="M64" i="12"/>
  <c r="M97" i="12" s="1"/>
  <c r="M158" i="4" s="1"/>
  <c r="L64" i="12"/>
  <c r="L97" i="12" s="1"/>
  <c r="L158" i="4" s="1"/>
  <c r="K64" i="12"/>
  <c r="K97" i="12" s="1"/>
  <c r="K158" i="4" s="1"/>
  <c r="J64" i="12"/>
  <c r="J97" i="12" s="1"/>
  <c r="I64" i="12"/>
  <c r="I97" i="12" s="1"/>
  <c r="I158" i="4" s="1"/>
  <c r="H64" i="12"/>
  <c r="H97" i="12" s="1"/>
  <c r="H158" i="4" s="1"/>
  <c r="G64" i="12"/>
  <c r="G97" i="12" s="1"/>
  <c r="F64" i="12"/>
  <c r="F97" i="12" s="1"/>
  <c r="F158" i="4" s="1"/>
  <c r="E64" i="12"/>
  <c r="E97" i="12" s="1"/>
  <c r="E158" i="4" s="1"/>
  <c r="D64" i="12"/>
  <c r="D97" i="12" s="1"/>
  <c r="D158" i="4" s="1"/>
  <c r="C64" i="12"/>
  <c r="C97" i="12" s="1"/>
  <c r="C158" i="4" s="1"/>
  <c r="B64" i="12"/>
  <c r="B97" i="12" s="1"/>
  <c r="B158" i="4" s="1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45" i="12"/>
  <c r="X45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Y40" i="12"/>
  <c r="X40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Y39" i="12"/>
  <c r="X39" i="12"/>
  <c r="W39" i="12"/>
  <c r="V39" i="12"/>
  <c r="U39" i="12"/>
  <c r="T39" i="12"/>
  <c r="S39" i="12"/>
  <c r="R39" i="12"/>
  <c r="Q39" i="12"/>
  <c r="P39" i="12"/>
  <c r="O39" i="12"/>
  <c r="N39" i="12"/>
  <c r="M39" i="12"/>
  <c r="L39" i="12"/>
  <c r="L37" i="12" s="1"/>
  <c r="K39" i="12"/>
  <c r="K37" i="12" s="1"/>
  <c r="J39" i="12"/>
  <c r="I39" i="12"/>
  <c r="H39" i="12"/>
  <c r="G39" i="12"/>
  <c r="F39" i="12"/>
  <c r="E39" i="12"/>
  <c r="E37" i="12" s="1"/>
  <c r="D39" i="12"/>
  <c r="D37" i="12" s="1"/>
  <c r="C39" i="12"/>
  <c r="C37" i="12" s="1"/>
  <c r="B39" i="12"/>
  <c r="Y38" i="12"/>
  <c r="Y37" i="12" s="1"/>
  <c r="X38" i="12"/>
  <c r="W38" i="12"/>
  <c r="V38" i="12"/>
  <c r="U38" i="12"/>
  <c r="T38" i="12"/>
  <c r="S38" i="12"/>
  <c r="R38" i="12"/>
  <c r="Q38" i="12"/>
  <c r="Q37" i="12" s="1"/>
  <c r="P38" i="12"/>
  <c r="P37" i="12" s="1"/>
  <c r="O38" i="12"/>
  <c r="O37" i="12" s="1"/>
  <c r="N38" i="12"/>
  <c r="N37" i="12" s="1"/>
  <c r="M38" i="12"/>
  <c r="M37" i="12" s="1"/>
  <c r="L38" i="12"/>
  <c r="K38" i="12"/>
  <c r="J38" i="12"/>
  <c r="I38" i="12"/>
  <c r="I37" i="12" s="1"/>
  <c r="H38" i="12"/>
  <c r="H37" i="12" s="1"/>
  <c r="G38" i="12"/>
  <c r="G37" i="12" s="1"/>
  <c r="F38" i="12"/>
  <c r="F37" i="12" s="1"/>
  <c r="E38" i="12"/>
  <c r="D38" i="12"/>
  <c r="C38" i="12"/>
  <c r="B38" i="12"/>
  <c r="B37" i="12" s="1"/>
  <c r="X37" i="12"/>
  <c r="W37" i="12"/>
  <c r="V37" i="12"/>
  <c r="U37" i="12"/>
  <c r="T37" i="12"/>
  <c r="S37" i="12"/>
  <c r="R37" i="12"/>
  <c r="J37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Y32" i="12"/>
  <c r="X32" i="12"/>
  <c r="W32" i="12"/>
  <c r="V32" i="12"/>
  <c r="V31" i="12" s="1"/>
  <c r="U32" i="12"/>
  <c r="U31" i="12" s="1"/>
  <c r="T32" i="12"/>
  <c r="T31" i="12" s="1"/>
  <c r="S32" i="12"/>
  <c r="R32" i="12"/>
  <c r="Q32" i="12"/>
  <c r="P32" i="12"/>
  <c r="O32" i="12"/>
  <c r="N32" i="12"/>
  <c r="N31" i="12" s="1"/>
  <c r="M32" i="12"/>
  <c r="L32" i="12"/>
  <c r="K32" i="12"/>
  <c r="K31" i="12" s="1"/>
  <c r="J32" i="12"/>
  <c r="I32" i="12"/>
  <c r="H32" i="12"/>
  <c r="H31" i="12" s="1"/>
  <c r="G32" i="12"/>
  <c r="G31" i="12" s="1"/>
  <c r="F32" i="12"/>
  <c r="F31" i="12" s="1"/>
  <c r="E32" i="12"/>
  <c r="E31" i="12" s="1"/>
  <c r="D32" i="12"/>
  <c r="D31" i="12" s="1"/>
  <c r="C32" i="12"/>
  <c r="C31" i="12" s="1"/>
  <c r="W31" i="12"/>
  <c r="S31" i="12"/>
  <c r="O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Y25" i="12"/>
  <c r="X25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B12" i="12"/>
  <c r="Y5" i="12"/>
  <c r="Y82" i="12" s="1"/>
  <c r="X5" i="12"/>
  <c r="X82" i="12" s="1"/>
  <c r="W5" i="12"/>
  <c r="W82" i="12" s="1"/>
  <c r="V5" i="12"/>
  <c r="V82" i="12" s="1"/>
  <c r="U5" i="12"/>
  <c r="U82" i="12" s="1"/>
  <c r="T5" i="12"/>
  <c r="T82" i="12" s="1"/>
  <c r="S5" i="12"/>
  <c r="S3" i="12" s="1"/>
  <c r="S5" i="4" s="1"/>
  <c r="R5" i="12"/>
  <c r="R82" i="12" s="1"/>
  <c r="Q5" i="12"/>
  <c r="Q82" i="12" s="1"/>
  <c r="P5" i="12"/>
  <c r="P82" i="12" s="1"/>
  <c r="O5" i="12"/>
  <c r="O82" i="12" s="1"/>
  <c r="N5" i="12"/>
  <c r="N82" i="12" s="1"/>
  <c r="M5" i="12"/>
  <c r="M82" i="12" s="1"/>
  <c r="L5" i="12"/>
  <c r="L82" i="12" s="1"/>
  <c r="K5" i="12"/>
  <c r="K3" i="12" s="1"/>
  <c r="K5" i="4" s="1"/>
  <c r="J5" i="12"/>
  <c r="J82" i="12" s="1"/>
  <c r="I5" i="12"/>
  <c r="I82" i="12" s="1"/>
  <c r="H5" i="12"/>
  <c r="H82" i="12" s="1"/>
  <c r="G5" i="12"/>
  <c r="G82" i="12" s="1"/>
  <c r="F5" i="12"/>
  <c r="F82" i="12" s="1"/>
  <c r="E5" i="12"/>
  <c r="E82" i="12" s="1"/>
  <c r="D5" i="12"/>
  <c r="D82" i="12" s="1"/>
  <c r="C5" i="12"/>
  <c r="C3" i="12" s="1"/>
  <c r="B5" i="12"/>
  <c r="B82" i="12" s="1"/>
  <c r="U3" i="12"/>
  <c r="T3" i="12"/>
  <c r="L3" i="12"/>
  <c r="L5" i="4" s="1"/>
  <c r="J3" i="12"/>
  <c r="J5" i="4" s="1"/>
  <c r="I3" i="12"/>
  <c r="I5" i="4" s="1"/>
  <c r="H3" i="12"/>
  <c r="H5" i="4" s="1"/>
  <c r="F3" i="12"/>
  <c r="F5" i="4" s="1"/>
  <c r="E3" i="12"/>
  <c r="E5" i="4" s="1"/>
  <c r="D3" i="12"/>
  <c r="B3" i="12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Y132" i="11"/>
  <c r="X132" i="11"/>
  <c r="W132" i="11"/>
  <c r="V132" i="11"/>
  <c r="U132" i="11"/>
  <c r="T132" i="11"/>
  <c r="T117" i="11" s="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C132" i="11"/>
  <c r="B132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Y130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C130" i="11"/>
  <c r="B130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C129" i="11"/>
  <c r="B129" i="11"/>
  <c r="R128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C126" i="11"/>
  <c r="B126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C125" i="11"/>
  <c r="B125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Y123" i="11"/>
  <c r="Y117" i="11" s="1"/>
  <c r="X123" i="11"/>
  <c r="W123" i="11"/>
  <c r="V123" i="11"/>
  <c r="V117" i="11" s="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C123" i="11"/>
  <c r="B123" i="11"/>
  <c r="Y122" i="11"/>
  <c r="X122" i="11"/>
  <c r="W122" i="11"/>
  <c r="V122" i="11"/>
  <c r="U122" i="11"/>
  <c r="U117" i="11" s="1"/>
  <c r="T122" i="11"/>
  <c r="S122" i="11"/>
  <c r="R122" i="11"/>
  <c r="R117" i="11" s="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C122" i="11"/>
  <c r="B122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M117" i="11" s="1"/>
  <c r="L119" i="11"/>
  <c r="L117" i="11" s="1"/>
  <c r="K119" i="11"/>
  <c r="K117" i="11" s="1"/>
  <c r="J119" i="11"/>
  <c r="J117" i="11" s="1"/>
  <c r="I119" i="11"/>
  <c r="H119" i="11"/>
  <c r="G119" i="11"/>
  <c r="F119" i="11"/>
  <c r="E119" i="11"/>
  <c r="D119" i="11"/>
  <c r="D117" i="11" s="1"/>
  <c r="C119" i="11"/>
  <c r="B119" i="11"/>
  <c r="Y118" i="11"/>
  <c r="X118" i="11"/>
  <c r="W118" i="11"/>
  <c r="V118" i="11"/>
  <c r="U118" i="11"/>
  <c r="T118" i="11"/>
  <c r="S118" i="11"/>
  <c r="R118" i="11"/>
  <c r="Q118" i="11"/>
  <c r="Q117" i="11" s="1"/>
  <c r="P118" i="11"/>
  <c r="P117" i="11" s="1"/>
  <c r="O118" i="11"/>
  <c r="O117" i="11" s="1"/>
  <c r="N118" i="11"/>
  <c r="N117" i="11" s="1"/>
  <c r="M118" i="11"/>
  <c r="L118" i="11"/>
  <c r="K118" i="11"/>
  <c r="J118" i="11"/>
  <c r="I118" i="11"/>
  <c r="I117" i="11" s="1"/>
  <c r="H118" i="11"/>
  <c r="H117" i="11" s="1"/>
  <c r="G118" i="11"/>
  <c r="G117" i="11" s="1"/>
  <c r="F118" i="11"/>
  <c r="F117" i="11" s="1"/>
  <c r="E118" i="11"/>
  <c r="E117" i="11" s="1"/>
  <c r="D118" i="11"/>
  <c r="C118" i="11"/>
  <c r="B118" i="11"/>
  <c r="B117" i="11" s="1"/>
  <c r="X117" i="11"/>
  <c r="W117" i="11"/>
  <c r="S117" i="11"/>
  <c r="C117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O111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Y105" i="11"/>
  <c r="X105" i="11"/>
  <c r="W105" i="11"/>
  <c r="W100" i="11" s="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Y102" i="11"/>
  <c r="X102" i="11"/>
  <c r="W102" i="11"/>
  <c r="V102" i="11"/>
  <c r="U102" i="11"/>
  <c r="T102" i="11"/>
  <c r="S102" i="11"/>
  <c r="R102" i="11"/>
  <c r="R100" i="11" s="1"/>
  <c r="Q102" i="11"/>
  <c r="Q100" i="11" s="1"/>
  <c r="P102" i="11"/>
  <c r="P100" i="11" s="1"/>
  <c r="O102" i="11"/>
  <c r="O100" i="11" s="1"/>
  <c r="N102" i="11"/>
  <c r="M102" i="11"/>
  <c r="L102" i="11"/>
  <c r="K102" i="11"/>
  <c r="J102" i="11"/>
  <c r="I102" i="11"/>
  <c r="I100" i="11" s="1"/>
  <c r="H102" i="11"/>
  <c r="H100" i="11" s="1"/>
  <c r="G102" i="11"/>
  <c r="F102" i="11"/>
  <c r="E102" i="11"/>
  <c r="D102" i="11"/>
  <c r="C102" i="11"/>
  <c r="B102" i="11"/>
  <c r="Y101" i="11"/>
  <c r="X101" i="11"/>
  <c r="W101" i="11"/>
  <c r="V101" i="11"/>
  <c r="V100" i="11" s="1"/>
  <c r="U101" i="11"/>
  <c r="U100" i="11" s="1"/>
  <c r="T101" i="11"/>
  <c r="T100" i="11" s="1"/>
  <c r="S101" i="11"/>
  <c r="S100" i="11" s="1"/>
  <c r="R101" i="11"/>
  <c r="Q101" i="11"/>
  <c r="P101" i="11"/>
  <c r="O101" i="11"/>
  <c r="N101" i="11"/>
  <c r="N100" i="11" s="1"/>
  <c r="M101" i="11"/>
  <c r="M100" i="11" s="1"/>
  <c r="L101" i="11"/>
  <c r="L100" i="11" s="1"/>
  <c r="K101" i="11"/>
  <c r="K100" i="11" s="1"/>
  <c r="J101" i="11"/>
  <c r="J100" i="11" s="1"/>
  <c r="I101" i="11"/>
  <c r="H101" i="11"/>
  <c r="G101" i="11"/>
  <c r="G100" i="11" s="1"/>
  <c r="F101" i="11"/>
  <c r="E101" i="11"/>
  <c r="E100" i="11" s="1"/>
  <c r="D101" i="11"/>
  <c r="D100" i="11" s="1"/>
  <c r="C101" i="11"/>
  <c r="B101" i="11"/>
  <c r="Y100" i="11"/>
  <c r="X100" i="11"/>
  <c r="F100" i="11"/>
  <c r="C100" i="11"/>
  <c r="B100" i="11"/>
  <c r="Y79" i="11"/>
  <c r="Y156" i="11" s="1"/>
  <c r="X79" i="11"/>
  <c r="X156" i="11" s="1"/>
  <c r="W79" i="11"/>
  <c r="W156" i="11" s="1"/>
  <c r="V79" i="11"/>
  <c r="V156" i="11" s="1"/>
  <c r="U79" i="11"/>
  <c r="U156" i="11" s="1"/>
  <c r="T79" i="11"/>
  <c r="T156" i="11" s="1"/>
  <c r="S79" i="11"/>
  <c r="S156" i="11" s="1"/>
  <c r="R79" i="11"/>
  <c r="R156" i="11" s="1"/>
  <c r="Q79" i="11"/>
  <c r="Q156" i="11" s="1"/>
  <c r="P79" i="11"/>
  <c r="P156" i="11" s="1"/>
  <c r="O79" i="11"/>
  <c r="O156" i="11" s="1"/>
  <c r="N79" i="11"/>
  <c r="N156" i="11" s="1"/>
  <c r="M79" i="11"/>
  <c r="M156" i="11" s="1"/>
  <c r="L79" i="11"/>
  <c r="L156" i="11" s="1"/>
  <c r="K79" i="11"/>
  <c r="K156" i="11" s="1"/>
  <c r="J79" i="11"/>
  <c r="J156" i="11" s="1"/>
  <c r="I79" i="11"/>
  <c r="I156" i="11" s="1"/>
  <c r="H79" i="11"/>
  <c r="H156" i="11" s="1"/>
  <c r="G79" i="11"/>
  <c r="G156" i="11" s="1"/>
  <c r="F79" i="11"/>
  <c r="F156" i="11" s="1"/>
  <c r="E79" i="11"/>
  <c r="E156" i="11" s="1"/>
  <c r="D79" i="11"/>
  <c r="D156" i="11" s="1"/>
  <c r="C79" i="11"/>
  <c r="C156" i="11" s="1"/>
  <c r="B79" i="11"/>
  <c r="B156" i="11" s="1"/>
  <c r="R54" i="11"/>
  <c r="R147" i="11" s="1"/>
  <c r="N54" i="11"/>
  <c r="N147" i="11" s="1"/>
  <c r="K54" i="11"/>
  <c r="K147" i="11" s="1"/>
  <c r="J54" i="11"/>
  <c r="J147" i="11" s="1"/>
  <c r="F54" i="11"/>
  <c r="F147" i="11" s="1"/>
  <c r="C54" i="11"/>
  <c r="C147" i="11" s="1"/>
  <c r="Y35" i="11"/>
  <c r="Y145" i="11" s="1"/>
  <c r="X35" i="11"/>
  <c r="X145" i="11" s="1"/>
  <c r="W35" i="11"/>
  <c r="W145" i="11" s="1"/>
  <c r="V35" i="11"/>
  <c r="V145" i="11" s="1"/>
  <c r="U35" i="11"/>
  <c r="U145" i="11" s="1"/>
  <c r="T35" i="11"/>
  <c r="T145" i="11" s="1"/>
  <c r="S35" i="11"/>
  <c r="S145" i="11" s="1"/>
  <c r="R35" i="11"/>
  <c r="R145" i="11" s="1"/>
  <c r="Q35" i="11"/>
  <c r="Q145" i="11" s="1"/>
  <c r="P35" i="11"/>
  <c r="P145" i="11" s="1"/>
  <c r="O35" i="11"/>
  <c r="O145" i="11" s="1"/>
  <c r="N35" i="11"/>
  <c r="N145" i="11" s="1"/>
  <c r="M35" i="11"/>
  <c r="M145" i="11" s="1"/>
  <c r="L35" i="11"/>
  <c r="L145" i="11" s="1"/>
  <c r="K35" i="11"/>
  <c r="K145" i="11" s="1"/>
  <c r="J35" i="11"/>
  <c r="J145" i="11" s="1"/>
  <c r="I35" i="11"/>
  <c r="I145" i="11" s="1"/>
  <c r="H35" i="11"/>
  <c r="H145" i="11" s="1"/>
  <c r="G35" i="11"/>
  <c r="G145" i="11" s="1"/>
  <c r="F35" i="11"/>
  <c r="F145" i="11" s="1"/>
  <c r="E35" i="11"/>
  <c r="E145" i="11" s="1"/>
  <c r="D35" i="11"/>
  <c r="D145" i="11" s="1"/>
  <c r="C35" i="11"/>
  <c r="C145" i="11" s="1"/>
  <c r="B35" i="11"/>
  <c r="B145" i="11" s="1"/>
  <c r="W5" i="11"/>
  <c r="W136" i="11" s="1"/>
  <c r="V5" i="11"/>
  <c r="V136" i="11" s="1"/>
  <c r="U5" i="11"/>
  <c r="U136" i="11" s="1"/>
  <c r="T5" i="11"/>
  <c r="T136" i="11" s="1"/>
  <c r="O5" i="11"/>
  <c r="O136" i="11" s="1"/>
  <c r="N5" i="11"/>
  <c r="N136" i="11" s="1"/>
  <c r="M5" i="11"/>
  <c r="M136" i="11" s="1"/>
  <c r="L5" i="11"/>
  <c r="L136" i="11" s="1"/>
  <c r="E5" i="11"/>
  <c r="E136" i="11" s="1"/>
  <c r="C5" i="11"/>
  <c r="C136" i="11" s="1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H117" i="10" s="1"/>
  <c r="G131" i="10"/>
  <c r="F131" i="10"/>
  <c r="E131" i="10"/>
  <c r="D131" i="10"/>
  <c r="C131" i="10"/>
  <c r="B131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F128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Y124" i="10"/>
  <c r="X124" i="10"/>
  <c r="W124" i="10"/>
  <c r="V124" i="10"/>
  <c r="U124" i="10"/>
  <c r="T124" i="10"/>
  <c r="S124" i="10"/>
  <c r="R124" i="10"/>
  <c r="Q124" i="10"/>
  <c r="P124" i="10"/>
  <c r="O124" i="10"/>
  <c r="O117" i="10" s="1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K117" i="10" s="1"/>
  <c r="J123" i="10"/>
  <c r="I123" i="10"/>
  <c r="H123" i="10"/>
  <c r="G123" i="10"/>
  <c r="F123" i="10"/>
  <c r="E123" i="10"/>
  <c r="D123" i="10"/>
  <c r="C123" i="10"/>
  <c r="B123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Y120" i="10"/>
  <c r="X120" i="10"/>
  <c r="X117" i="10" s="1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Y119" i="10"/>
  <c r="X119" i="10"/>
  <c r="W119" i="10"/>
  <c r="W117" i="10" s="1"/>
  <c r="V119" i="10"/>
  <c r="V117" i="10" s="1"/>
  <c r="U119" i="10"/>
  <c r="T119" i="10"/>
  <c r="T117" i="10" s="1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Y118" i="10"/>
  <c r="Y117" i="10" s="1"/>
  <c r="X118" i="10"/>
  <c r="W118" i="10"/>
  <c r="V118" i="10"/>
  <c r="U118" i="10"/>
  <c r="U117" i="10" s="1"/>
  <c r="T118" i="10"/>
  <c r="S118" i="10"/>
  <c r="S117" i="10" s="1"/>
  <c r="R118" i="10"/>
  <c r="R117" i="10" s="1"/>
  <c r="Q118" i="10"/>
  <c r="Q117" i="10" s="1"/>
  <c r="P118" i="10"/>
  <c r="P117" i="10" s="1"/>
  <c r="O118" i="10"/>
  <c r="N118" i="10"/>
  <c r="M118" i="10"/>
  <c r="L118" i="10"/>
  <c r="K118" i="10"/>
  <c r="J118" i="10"/>
  <c r="I118" i="10"/>
  <c r="H118" i="10"/>
  <c r="G118" i="10"/>
  <c r="G117" i="10" s="1"/>
  <c r="F118" i="10"/>
  <c r="F117" i="10" s="1"/>
  <c r="E118" i="10"/>
  <c r="E117" i="10" s="1"/>
  <c r="D118" i="10"/>
  <c r="D117" i="10" s="1"/>
  <c r="C118" i="10"/>
  <c r="C117" i="10" s="1"/>
  <c r="B118" i="10"/>
  <c r="B117" i="10" s="1"/>
  <c r="N117" i="10"/>
  <c r="M117" i="10"/>
  <c r="L117" i="10"/>
  <c r="J117" i="10"/>
  <c r="I117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V111" i="10"/>
  <c r="R111" i="10"/>
  <c r="N111" i="10"/>
  <c r="B111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M100" i="10" s="1"/>
  <c r="L105" i="10"/>
  <c r="K105" i="10"/>
  <c r="J105" i="10"/>
  <c r="I105" i="10"/>
  <c r="H105" i="10"/>
  <c r="G105" i="10"/>
  <c r="F105" i="10"/>
  <c r="E105" i="10"/>
  <c r="D105" i="10"/>
  <c r="C105" i="10"/>
  <c r="B105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B100" i="10" s="1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Y101" i="10"/>
  <c r="X101" i="10"/>
  <c r="X100" i="10" s="1"/>
  <c r="W101" i="10"/>
  <c r="W100" i="10" s="1"/>
  <c r="V101" i="10"/>
  <c r="V100" i="10" s="1"/>
  <c r="U101" i="10"/>
  <c r="U100" i="10" s="1"/>
  <c r="T101" i="10"/>
  <c r="S101" i="10"/>
  <c r="S100" i="10" s="1"/>
  <c r="R101" i="10"/>
  <c r="Q101" i="10"/>
  <c r="P101" i="10"/>
  <c r="O101" i="10"/>
  <c r="N101" i="10"/>
  <c r="M101" i="10"/>
  <c r="L101" i="10"/>
  <c r="K101" i="10"/>
  <c r="K100" i="10" s="1"/>
  <c r="J101" i="10"/>
  <c r="J100" i="10" s="1"/>
  <c r="I101" i="10"/>
  <c r="H101" i="10"/>
  <c r="H100" i="10" s="1"/>
  <c r="G101" i="10"/>
  <c r="G100" i="10" s="1"/>
  <c r="F101" i="10"/>
  <c r="F100" i="10" s="1"/>
  <c r="E101" i="10"/>
  <c r="E100" i="10" s="1"/>
  <c r="D101" i="10"/>
  <c r="D100" i="10" s="1"/>
  <c r="C101" i="10"/>
  <c r="C100" i="10" s="1"/>
  <c r="B101" i="10"/>
  <c r="T100" i="10"/>
  <c r="R100" i="10"/>
  <c r="P100" i="10"/>
  <c r="O100" i="10"/>
  <c r="N100" i="10"/>
  <c r="L100" i="10"/>
  <c r="Y79" i="10"/>
  <c r="Y156" i="10" s="1"/>
  <c r="X79" i="10"/>
  <c r="W79" i="10"/>
  <c r="V79" i="10"/>
  <c r="V156" i="10" s="1"/>
  <c r="U79" i="10"/>
  <c r="U156" i="10" s="1"/>
  <c r="T79" i="10"/>
  <c r="S79" i="10"/>
  <c r="R79" i="10"/>
  <c r="Q79" i="10"/>
  <c r="Q156" i="10" s="1"/>
  <c r="P79" i="10"/>
  <c r="O79" i="10"/>
  <c r="N79" i="10"/>
  <c r="N156" i="10" s="1"/>
  <c r="M79" i="10"/>
  <c r="M156" i="10" s="1"/>
  <c r="L79" i="10"/>
  <c r="K79" i="10"/>
  <c r="J79" i="10"/>
  <c r="I79" i="10"/>
  <c r="I156" i="10" s="1"/>
  <c r="H79" i="10"/>
  <c r="G79" i="10"/>
  <c r="F79" i="10"/>
  <c r="F156" i="10" s="1"/>
  <c r="E79" i="10"/>
  <c r="E156" i="10" s="1"/>
  <c r="D79" i="10"/>
  <c r="C79" i="10"/>
  <c r="B79" i="10"/>
  <c r="Y35" i="10"/>
  <c r="Y145" i="10" s="1"/>
  <c r="X35" i="10"/>
  <c r="W35" i="10"/>
  <c r="W145" i="10" s="1"/>
  <c r="V35" i="10"/>
  <c r="V145" i="10" s="1"/>
  <c r="U35" i="10"/>
  <c r="T35" i="10"/>
  <c r="S35" i="10"/>
  <c r="R35" i="10"/>
  <c r="R145" i="10" s="1"/>
  <c r="Q35" i="10"/>
  <c r="Q145" i="10" s="1"/>
  <c r="P35" i="10"/>
  <c r="O35" i="10"/>
  <c r="O145" i="10" s="1"/>
  <c r="N35" i="10"/>
  <c r="N145" i="10" s="1"/>
  <c r="M35" i="10"/>
  <c r="L35" i="10"/>
  <c r="K35" i="10"/>
  <c r="J35" i="10"/>
  <c r="J145" i="10" s="1"/>
  <c r="I35" i="10"/>
  <c r="I145" i="10" s="1"/>
  <c r="H35" i="10"/>
  <c r="G35" i="10"/>
  <c r="G145" i="10" s="1"/>
  <c r="F35" i="10"/>
  <c r="F145" i="10" s="1"/>
  <c r="E35" i="10"/>
  <c r="D35" i="10"/>
  <c r="C35" i="10"/>
  <c r="B35" i="10"/>
  <c r="B145" i="10" s="1"/>
  <c r="Y155" i="9"/>
  <c r="X155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Y154" i="9"/>
  <c r="X154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Y153" i="9"/>
  <c r="X153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Y152" i="9"/>
  <c r="X152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Y151" i="9"/>
  <c r="X151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Y150" i="9"/>
  <c r="X150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Y149" i="9"/>
  <c r="X149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Y148" i="9"/>
  <c r="X148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Y144" i="9"/>
  <c r="X144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Y143" i="9"/>
  <c r="X143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Y142" i="9"/>
  <c r="X142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Y141" i="9"/>
  <c r="X141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Y140" i="9"/>
  <c r="X140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Y139" i="9"/>
  <c r="X139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Y138" i="9"/>
  <c r="X138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Y137" i="9"/>
  <c r="X137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Y131" i="9"/>
  <c r="X131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Y130" i="9"/>
  <c r="X130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Y129" i="9"/>
  <c r="X129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Y127" i="9"/>
  <c r="X127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Y126" i="9"/>
  <c r="X126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Y125" i="9"/>
  <c r="X125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Y124" i="9"/>
  <c r="X124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Y123" i="9"/>
  <c r="X123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C117" i="9" s="1"/>
  <c r="B123" i="9"/>
  <c r="Y122" i="9"/>
  <c r="X122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Y121" i="9"/>
  <c r="X121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Y120" i="9"/>
  <c r="X120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B120" i="9"/>
  <c r="Y119" i="9"/>
  <c r="X119" i="9"/>
  <c r="W119" i="9"/>
  <c r="V119" i="9"/>
  <c r="U119" i="9"/>
  <c r="T119" i="9"/>
  <c r="S119" i="9"/>
  <c r="S117" i="9" s="1"/>
  <c r="R119" i="9"/>
  <c r="R117" i="9" s="1"/>
  <c r="Q119" i="9"/>
  <c r="P119" i="9"/>
  <c r="O119" i="9"/>
  <c r="N119" i="9"/>
  <c r="M119" i="9"/>
  <c r="L119" i="9"/>
  <c r="K119" i="9"/>
  <c r="J119" i="9"/>
  <c r="J117" i="9" s="1"/>
  <c r="I119" i="9"/>
  <c r="H119" i="9"/>
  <c r="G119" i="9"/>
  <c r="F119" i="9"/>
  <c r="E119" i="9"/>
  <c r="D119" i="9"/>
  <c r="C119" i="9"/>
  <c r="B119" i="9"/>
  <c r="Y118" i="9"/>
  <c r="X118" i="9"/>
  <c r="X117" i="9" s="1"/>
  <c r="W118" i="9"/>
  <c r="W117" i="9" s="1"/>
  <c r="V118" i="9"/>
  <c r="V117" i="9" s="1"/>
  <c r="U118" i="9"/>
  <c r="U117" i="9" s="1"/>
  <c r="T118" i="9"/>
  <c r="T117" i="9" s="1"/>
  <c r="S118" i="9"/>
  <c r="R118" i="9"/>
  <c r="Q118" i="9"/>
  <c r="Q117" i="9" s="1"/>
  <c r="P118" i="9"/>
  <c r="P117" i="9" s="1"/>
  <c r="O118" i="9"/>
  <c r="O117" i="9" s="1"/>
  <c r="N118" i="9"/>
  <c r="N117" i="9" s="1"/>
  <c r="M118" i="9"/>
  <c r="M117" i="9" s="1"/>
  <c r="L118" i="9"/>
  <c r="L117" i="9" s="1"/>
  <c r="K118" i="9"/>
  <c r="K117" i="9" s="1"/>
  <c r="J118" i="9"/>
  <c r="I118" i="9"/>
  <c r="I117" i="9" s="1"/>
  <c r="H118" i="9"/>
  <c r="H117" i="9" s="1"/>
  <c r="G118" i="9"/>
  <c r="F118" i="9"/>
  <c r="F117" i="9" s="1"/>
  <c r="E118" i="9"/>
  <c r="E117" i="9" s="1"/>
  <c r="D118" i="9"/>
  <c r="D117" i="9" s="1"/>
  <c r="C118" i="9"/>
  <c r="B118" i="9"/>
  <c r="Y117" i="9"/>
  <c r="G117" i="9"/>
  <c r="B117" i="9"/>
  <c r="Y114" i="9"/>
  <c r="X114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C100" i="9" s="1"/>
  <c r="B114" i="9"/>
  <c r="Y113" i="9"/>
  <c r="X113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Y112" i="9"/>
  <c r="X112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U111" i="9"/>
  <c r="R111" i="9"/>
  <c r="M111" i="9"/>
  <c r="Y110" i="9"/>
  <c r="X110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Y109" i="9"/>
  <c r="X109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Y108" i="9"/>
  <c r="X108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Y107" i="9"/>
  <c r="X107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Y106" i="9"/>
  <c r="X106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I100" i="9" s="1"/>
  <c r="H106" i="9"/>
  <c r="G106" i="9"/>
  <c r="F106" i="9"/>
  <c r="E106" i="9"/>
  <c r="D106" i="9"/>
  <c r="C106" i="9"/>
  <c r="B106" i="9"/>
  <c r="Y105" i="9"/>
  <c r="X105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E100" i="9" s="1"/>
  <c r="D105" i="9"/>
  <c r="C105" i="9"/>
  <c r="B105" i="9"/>
  <c r="Y104" i="9"/>
  <c r="X104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Y103" i="9"/>
  <c r="X103" i="9"/>
  <c r="W103" i="9"/>
  <c r="V103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Y102" i="9"/>
  <c r="X102" i="9"/>
  <c r="W102" i="9"/>
  <c r="V102" i="9"/>
  <c r="U102" i="9"/>
  <c r="T102" i="9"/>
  <c r="S102" i="9"/>
  <c r="R102" i="9"/>
  <c r="Q102" i="9"/>
  <c r="P102" i="9"/>
  <c r="P100" i="9" s="1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Y101" i="9"/>
  <c r="Y100" i="9" s="1"/>
  <c r="X101" i="9"/>
  <c r="X100" i="9" s="1"/>
  <c r="W101" i="9"/>
  <c r="W100" i="9" s="1"/>
  <c r="V101" i="9"/>
  <c r="V100" i="9" s="1"/>
  <c r="U101" i="9"/>
  <c r="U100" i="9" s="1"/>
  <c r="T101" i="9"/>
  <c r="T100" i="9" s="1"/>
  <c r="S101" i="9"/>
  <c r="S100" i="9" s="1"/>
  <c r="R101" i="9"/>
  <c r="R100" i="9" s="1"/>
  <c r="Q101" i="9"/>
  <c r="Q100" i="9" s="1"/>
  <c r="P101" i="9"/>
  <c r="O101" i="9"/>
  <c r="O100" i="9" s="1"/>
  <c r="N101" i="9"/>
  <c r="N100" i="9" s="1"/>
  <c r="M101" i="9"/>
  <c r="L101" i="9"/>
  <c r="L100" i="9" s="1"/>
  <c r="K101" i="9"/>
  <c r="K100" i="9" s="1"/>
  <c r="J101" i="9"/>
  <c r="J100" i="9" s="1"/>
  <c r="I101" i="9"/>
  <c r="H101" i="9"/>
  <c r="G101" i="9"/>
  <c r="F101" i="9"/>
  <c r="E101" i="9"/>
  <c r="D101" i="9"/>
  <c r="C101" i="9"/>
  <c r="B101" i="9"/>
  <c r="B100" i="9" s="1"/>
  <c r="M100" i="9"/>
  <c r="H100" i="9"/>
  <c r="G100" i="9"/>
  <c r="F100" i="9"/>
  <c r="D100" i="9"/>
  <c r="Y79" i="9"/>
  <c r="Y156" i="9" s="1"/>
  <c r="X79" i="9"/>
  <c r="X156" i="9" s="1"/>
  <c r="W79" i="9"/>
  <c r="W156" i="9" s="1"/>
  <c r="V79" i="9"/>
  <c r="V156" i="9" s="1"/>
  <c r="U79" i="9"/>
  <c r="U156" i="9" s="1"/>
  <c r="T79" i="9"/>
  <c r="T156" i="9" s="1"/>
  <c r="S79" i="9"/>
  <c r="S156" i="9" s="1"/>
  <c r="R79" i="9"/>
  <c r="R156" i="9" s="1"/>
  <c r="Q79" i="9"/>
  <c r="Q156" i="9" s="1"/>
  <c r="P79" i="9"/>
  <c r="P156" i="9" s="1"/>
  <c r="O79" i="9"/>
  <c r="O156" i="9" s="1"/>
  <c r="N79" i="9"/>
  <c r="N128" i="9" s="1"/>
  <c r="M79" i="9"/>
  <c r="M128" i="9" s="1"/>
  <c r="L79" i="9"/>
  <c r="L128" i="9" s="1"/>
  <c r="K79" i="9"/>
  <c r="K156" i="9" s="1"/>
  <c r="J79" i="9"/>
  <c r="J156" i="9" s="1"/>
  <c r="I79" i="9"/>
  <c r="I156" i="9" s="1"/>
  <c r="H79" i="9"/>
  <c r="H156" i="9" s="1"/>
  <c r="G79" i="9"/>
  <c r="G156" i="9" s="1"/>
  <c r="F79" i="9"/>
  <c r="F156" i="9" s="1"/>
  <c r="E79" i="9"/>
  <c r="E156" i="9" s="1"/>
  <c r="E147" i="9" s="1"/>
  <c r="D79" i="9"/>
  <c r="D156" i="9" s="1"/>
  <c r="C79" i="9"/>
  <c r="C156" i="9" s="1"/>
  <c r="B79" i="9"/>
  <c r="B156" i="9" s="1"/>
  <c r="Y35" i="9"/>
  <c r="Y145" i="9" s="1"/>
  <c r="Y136" i="9" s="1"/>
  <c r="X35" i="9"/>
  <c r="X145" i="9" s="1"/>
  <c r="W35" i="9"/>
  <c r="W111" i="9" s="1"/>
  <c r="V35" i="9"/>
  <c r="V111" i="9" s="1"/>
  <c r="U35" i="9"/>
  <c r="U145" i="9" s="1"/>
  <c r="T35" i="9"/>
  <c r="T111" i="9" s="1"/>
  <c r="S35" i="9"/>
  <c r="S111" i="9" s="1"/>
  <c r="R35" i="9"/>
  <c r="R145" i="9" s="1"/>
  <c r="Q35" i="9"/>
  <c r="Q145" i="9" s="1"/>
  <c r="P35" i="9"/>
  <c r="P145" i="9" s="1"/>
  <c r="O35" i="9"/>
  <c r="O111" i="9" s="1"/>
  <c r="N35" i="9"/>
  <c r="N111" i="9" s="1"/>
  <c r="M35" i="9"/>
  <c r="M145" i="9" s="1"/>
  <c r="L35" i="9"/>
  <c r="L111" i="9" s="1"/>
  <c r="K35" i="9"/>
  <c r="K111" i="9" s="1"/>
  <c r="J35" i="9"/>
  <c r="J145" i="9" s="1"/>
  <c r="I35" i="9"/>
  <c r="I145" i="9" s="1"/>
  <c r="H35" i="9"/>
  <c r="H145" i="9" s="1"/>
  <c r="G35" i="9"/>
  <c r="G145" i="9" s="1"/>
  <c r="F35" i="9"/>
  <c r="F145" i="9" s="1"/>
  <c r="E35" i="9"/>
  <c r="E145" i="9" s="1"/>
  <c r="D35" i="9"/>
  <c r="D145" i="9" s="1"/>
  <c r="C35" i="9"/>
  <c r="C145" i="9" s="1"/>
  <c r="B35" i="9"/>
  <c r="B145" i="9" s="1"/>
  <c r="Y64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Y62" i="8"/>
  <c r="X62" i="8"/>
  <c r="W62" i="8"/>
  <c r="V62" i="8"/>
  <c r="U62" i="8"/>
  <c r="T62" i="8"/>
  <c r="S62" i="8"/>
  <c r="R62" i="8"/>
  <c r="Q62" i="8"/>
  <c r="P62" i="8"/>
  <c r="O62" i="8"/>
  <c r="N62" i="8"/>
  <c r="M62" i="8"/>
  <c r="L62" i="8"/>
  <c r="K62" i="8"/>
  <c r="J62" i="8"/>
  <c r="I62" i="8"/>
  <c r="H62" i="8"/>
  <c r="G62" i="8"/>
  <c r="F62" i="8"/>
  <c r="E62" i="8"/>
  <c r="D62" i="8"/>
  <c r="C62" i="8"/>
  <c r="B62" i="8"/>
  <c r="J58" i="8"/>
  <c r="F56" i="8"/>
  <c r="F101" i="4" s="1"/>
  <c r="W55" i="8"/>
  <c r="W100" i="4" s="1"/>
  <c r="V55" i="8"/>
  <c r="V100" i="4" s="1"/>
  <c r="U55" i="8"/>
  <c r="U100" i="4" s="1"/>
  <c r="T55" i="8"/>
  <c r="T100" i="4" s="1"/>
  <c r="L55" i="8"/>
  <c r="Y53" i="8"/>
  <c r="Y39" i="7" s="1"/>
  <c r="X53" i="8"/>
  <c r="X39" i="7" s="1"/>
  <c r="W53" i="8"/>
  <c r="W39" i="7" s="1"/>
  <c r="V53" i="8"/>
  <c r="V39" i="7" s="1"/>
  <c r="U53" i="8"/>
  <c r="U39" i="7" s="1"/>
  <c r="T53" i="8"/>
  <c r="T39" i="7" s="1"/>
  <c r="S53" i="8"/>
  <c r="S39" i="7" s="1"/>
  <c r="R53" i="8"/>
  <c r="R39" i="7" s="1"/>
  <c r="Q53" i="8"/>
  <c r="P53" i="8"/>
  <c r="O53" i="8"/>
  <c r="N53" i="8"/>
  <c r="N39" i="7" s="1"/>
  <c r="M53" i="8"/>
  <c r="L53" i="8"/>
  <c r="K53" i="8"/>
  <c r="J53" i="8"/>
  <c r="J39" i="7" s="1"/>
  <c r="I53" i="8"/>
  <c r="H53" i="8"/>
  <c r="G53" i="8"/>
  <c r="F53" i="8"/>
  <c r="E53" i="8"/>
  <c r="D53" i="8"/>
  <c r="D39" i="7" s="1"/>
  <c r="C53" i="8"/>
  <c r="B53" i="8"/>
  <c r="B39" i="7" s="1"/>
  <c r="N52" i="8"/>
  <c r="N51" i="8" s="1"/>
  <c r="C52" i="8"/>
  <c r="Y49" i="8"/>
  <c r="Y67" i="8" s="1"/>
  <c r="Y156" i="4" s="1"/>
  <c r="X49" i="8"/>
  <c r="X67" i="8" s="1"/>
  <c r="X156" i="4" s="1"/>
  <c r="W49" i="8"/>
  <c r="W67" i="8" s="1"/>
  <c r="W156" i="4" s="1"/>
  <c r="V49" i="8"/>
  <c r="V67" i="8" s="1"/>
  <c r="V156" i="4" s="1"/>
  <c r="U49" i="8"/>
  <c r="U67" i="8" s="1"/>
  <c r="U156" i="4" s="1"/>
  <c r="T49" i="8"/>
  <c r="T67" i="8" s="1"/>
  <c r="T156" i="4" s="1"/>
  <c r="S49" i="8"/>
  <c r="S67" i="8" s="1"/>
  <c r="S156" i="4" s="1"/>
  <c r="R49" i="8"/>
  <c r="R67" i="8" s="1"/>
  <c r="R156" i="4" s="1"/>
  <c r="Q49" i="8"/>
  <c r="Q67" i="8" s="1"/>
  <c r="Q156" i="4" s="1"/>
  <c r="P49" i="8"/>
  <c r="P67" i="8" s="1"/>
  <c r="P156" i="4" s="1"/>
  <c r="O49" i="8"/>
  <c r="O67" i="8" s="1"/>
  <c r="O156" i="4" s="1"/>
  <c r="N49" i="8"/>
  <c r="N67" i="8" s="1"/>
  <c r="N156" i="4" s="1"/>
  <c r="M49" i="8"/>
  <c r="M67" i="8" s="1"/>
  <c r="M156" i="4" s="1"/>
  <c r="L49" i="8"/>
  <c r="L67" i="8" s="1"/>
  <c r="L156" i="4" s="1"/>
  <c r="K49" i="8"/>
  <c r="K67" i="8" s="1"/>
  <c r="K156" i="4" s="1"/>
  <c r="J49" i="8"/>
  <c r="J67" i="8" s="1"/>
  <c r="J156" i="4" s="1"/>
  <c r="I49" i="8"/>
  <c r="I67" i="8" s="1"/>
  <c r="I156" i="4" s="1"/>
  <c r="H49" i="8"/>
  <c r="H67" i="8" s="1"/>
  <c r="H156" i="4" s="1"/>
  <c r="G49" i="8"/>
  <c r="G67" i="8" s="1"/>
  <c r="G156" i="4" s="1"/>
  <c r="F49" i="8"/>
  <c r="F67" i="8" s="1"/>
  <c r="F156" i="4" s="1"/>
  <c r="E49" i="8"/>
  <c r="E67" i="8" s="1"/>
  <c r="E156" i="4" s="1"/>
  <c r="D49" i="8"/>
  <c r="D67" i="8" s="1"/>
  <c r="D156" i="4" s="1"/>
  <c r="C49" i="8"/>
  <c r="C67" i="8" s="1"/>
  <c r="C156" i="4" s="1"/>
  <c r="B49" i="8"/>
  <c r="B67" i="8" s="1"/>
  <c r="B156" i="4" s="1"/>
  <c r="Y48" i="8"/>
  <c r="Y66" i="8" s="1"/>
  <c r="Y155" i="4" s="1"/>
  <c r="X48" i="8"/>
  <c r="X66" i="8" s="1"/>
  <c r="X155" i="4" s="1"/>
  <c r="W48" i="8"/>
  <c r="W66" i="8" s="1"/>
  <c r="W155" i="4" s="1"/>
  <c r="V48" i="8"/>
  <c r="V66" i="8" s="1"/>
  <c r="V155" i="4" s="1"/>
  <c r="U48" i="8"/>
  <c r="U66" i="8" s="1"/>
  <c r="U155" i="4" s="1"/>
  <c r="T48" i="8"/>
  <c r="T66" i="8" s="1"/>
  <c r="T155" i="4" s="1"/>
  <c r="S48" i="8"/>
  <c r="S66" i="8" s="1"/>
  <c r="S155" i="4" s="1"/>
  <c r="R48" i="8"/>
  <c r="R66" i="8" s="1"/>
  <c r="R155" i="4" s="1"/>
  <c r="Q48" i="8"/>
  <c r="Q66" i="8" s="1"/>
  <c r="Q155" i="4" s="1"/>
  <c r="P48" i="8"/>
  <c r="P66" i="8" s="1"/>
  <c r="P155" i="4" s="1"/>
  <c r="O48" i="8"/>
  <c r="O66" i="8" s="1"/>
  <c r="O155" i="4" s="1"/>
  <c r="N48" i="8"/>
  <c r="N66" i="8" s="1"/>
  <c r="N155" i="4" s="1"/>
  <c r="M48" i="8"/>
  <c r="M66" i="8" s="1"/>
  <c r="M155" i="4" s="1"/>
  <c r="L48" i="8"/>
  <c r="L66" i="8" s="1"/>
  <c r="L155" i="4" s="1"/>
  <c r="K48" i="8"/>
  <c r="K66" i="8" s="1"/>
  <c r="K155" i="4" s="1"/>
  <c r="J48" i="8"/>
  <c r="J66" i="8" s="1"/>
  <c r="J155" i="4" s="1"/>
  <c r="I48" i="8"/>
  <c r="I66" i="8" s="1"/>
  <c r="I155" i="4" s="1"/>
  <c r="H48" i="8"/>
  <c r="H66" i="8" s="1"/>
  <c r="H155" i="4" s="1"/>
  <c r="G48" i="8"/>
  <c r="G66" i="8" s="1"/>
  <c r="G155" i="4" s="1"/>
  <c r="F48" i="8"/>
  <c r="F66" i="8" s="1"/>
  <c r="F155" i="4" s="1"/>
  <c r="E48" i="8"/>
  <c r="E66" i="8" s="1"/>
  <c r="E155" i="4" s="1"/>
  <c r="D48" i="8"/>
  <c r="D66" i="8" s="1"/>
  <c r="D155" i="4" s="1"/>
  <c r="C48" i="8"/>
  <c r="C66" i="8" s="1"/>
  <c r="C155" i="4" s="1"/>
  <c r="B48" i="8"/>
  <c r="B66" i="8" s="1"/>
  <c r="B155" i="4" s="1"/>
  <c r="I47" i="8"/>
  <c r="I65" i="8" s="1"/>
  <c r="I154" i="4" s="1"/>
  <c r="H47" i="8"/>
  <c r="H65" i="8" s="1"/>
  <c r="H154" i="4" s="1"/>
  <c r="G47" i="8"/>
  <c r="G65" i="8" s="1"/>
  <c r="G154" i="4" s="1"/>
  <c r="E47" i="8"/>
  <c r="E65" i="8" s="1"/>
  <c r="E154" i="4" s="1"/>
  <c r="D47" i="8"/>
  <c r="D65" i="8" s="1"/>
  <c r="D154" i="4" s="1"/>
  <c r="C47" i="8"/>
  <c r="C65" i="8" s="1"/>
  <c r="C154" i="4" s="1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Y22" i="8"/>
  <c r="X22" i="8"/>
  <c r="W22" i="8"/>
  <c r="V22" i="8"/>
  <c r="U22" i="8"/>
  <c r="T22" i="8"/>
  <c r="S22" i="8"/>
  <c r="R22" i="8"/>
  <c r="Q22" i="8"/>
  <c r="P22" i="8"/>
  <c r="O22" i="8"/>
  <c r="O20" i="8" s="1"/>
  <c r="N22" i="8"/>
  <c r="M22" i="8"/>
  <c r="L22" i="8"/>
  <c r="K22" i="8"/>
  <c r="J22" i="8"/>
  <c r="I22" i="8"/>
  <c r="H22" i="8"/>
  <c r="G22" i="8"/>
  <c r="F22" i="8"/>
  <c r="E22" i="8"/>
  <c r="D22" i="8"/>
  <c r="C22" i="8"/>
  <c r="B22" i="8"/>
  <c r="Y21" i="8"/>
  <c r="Y20" i="8" s="1"/>
  <c r="X21" i="8"/>
  <c r="X20" i="8" s="1"/>
  <c r="W21" i="8"/>
  <c r="W20" i="8" s="1"/>
  <c r="V21" i="8"/>
  <c r="V20" i="8" s="1"/>
  <c r="U21" i="8"/>
  <c r="U20" i="8" s="1"/>
  <c r="T21" i="8"/>
  <c r="T20" i="8" s="1"/>
  <c r="S21" i="8"/>
  <c r="S20" i="8" s="1"/>
  <c r="R21" i="8"/>
  <c r="R20" i="8" s="1"/>
  <c r="Q21" i="8"/>
  <c r="Q20" i="8" s="1"/>
  <c r="P21" i="8"/>
  <c r="P20" i="8" s="1"/>
  <c r="O21" i="8"/>
  <c r="N21" i="8"/>
  <c r="N20" i="8" s="1"/>
  <c r="M21" i="8"/>
  <c r="M20" i="8" s="1"/>
  <c r="L21" i="8"/>
  <c r="L20" i="8" s="1"/>
  <c r="K21" i="8"/>
  <c r="K20" i="8" s="1"/>
  <c r="J21" i="8"/>
  <c r="I21" i="8"/>
  <c r="I20" i="8" s="1"/>
  <c r="H21" i="8"/>
  <c r="G21" i="8"/>
  <c r="F21" i="8"/>
  <c r="E21" i="8"/>
  <c r="D21" i="8"/>
  <c r="C21" i="8"/>
  <c r="B21" i="8"/>
  <c r="J20" i="8"/>
  <c r="H20" i="8"/>
  <c r="G20" i="8"/>
  <c r="F20" i="8"/>
  <c r="E20" i="8"/>
  <c r="D20" i="8"/>
  <c r="C20" i="8"/>
  <c r="B20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F17" i="8" s="1"/>
  <c r="E19" i="8"/>
  <c r="D19" i="8"/>
  <c r="C19" i="8"/>
  <c r="Y18" i="8"/>
  <c r="Y17" i="8" s="1"/>
  <c r="X18" i="8"/>
  <c r="X17" i="8" s="1"/>
  <c r="W18" i="8"/>
  <c r="W17" i="8" s="1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G17" i="8" s="1"/>
  <c r="F18" i="8"/>
  <c r="E18" i="8"/>
  <c r="D18" i="8"/>
  <c r="C18" i="8"/>
  <c r="V17" i="8"/>
  <c r="U17" i="8"/>
  <c r="Q17" i="8"/>
  <c r="N17" i="8"/>
  <c r="M17" i="8"/>
  <c r="I17" i="8"/>
  <c r="E17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Y7" i="8"/>
  <c r="Y58" i="8" s="1"/>
  <c r="X7" i="8"/>
  <c r="X58" i="8" s="1"/>
  <c r="W7" i="8"/>
  <c r="W58" i="8" s="1"/>
  <c r="V7" i="8"/>
  <c r="V58" i="8" s="1"/>
  <c r="U7" i="8"/>
  <c r="U58" i="8" s="1"/>
  <c r="T7" i="8"/>
  <c r="T58" i="8" s="1"/>
  <c r="S7" i="8"/>
  <c r="S58" i="8" s="1"/>
  <c r="R7" i="8"/>
  <c r="R58" i="8" s="1"/>
  <c r="Q7" i="8"/>
  <c r="Q58" i="8" s="1"/>
  <c r="P7" i="8"/>
  <c r="P58" i="8" s="1"/>
  <c r="O7" i="8"/>
  <c r="O58" i="8" s="1"/>
  <c r="N7" i="8"/>
  <c r="N58" i="8" s="1"/>
  <c r="M7" i="8"/>
  <c r="M58" i="8" s="1"/>
  <c r="L7" i="8"/>
  <c r="L58" i="8" s="1"/>
  <c r="K7" i="8"/>
  <c r="K58" i="8" s="1"/>
  <c r="J7" i="8"/>
  <c r="I7" i="8"/>
  <c r="I58" i="8" s="1"/>
  <c r="H7" i="8"/>
  <c r="H58" i="8" s="1"/>
  <c r="G7" i="8"/>
  <c r="G58" i="8" s="1"/>
  <c r="F7" i="8"/>
  <c r="F58" i="8" s="1"/>
  <c r="E7" i="8"/>
  <c r="E58" i="8" s="1"/>
  <c r="D7" i="8"/>
  <c r="D58" i="8" s="1"/>
  <c r="C7" i="8"/>
  <c r="C58" i="8" s="1"/>
  <c r="B7" i="8"/>
  <c r="B58" i="8" s="1"/>
  <c r="Y3" i="8"/>
  <c r="Y4" i="4" s="1"/>
  <c r="X3" i="8"/>
  <c r="W3" i="8"/>
  <c r="V3" i="8"/>
  <c r="V4" i="4" s="1"/>
  <c r="U3" i="8"/>
  <c r="T3" i="8"/>
  <c r="T4" i="4" s="1"/>
  <c r="S3" i="8"/>
  <c r="R3" i="8"/>
  <c r="Q3" i="8"/>
  <c r="P3" i="8"/>
  <c r="O3" i="8"/>
  <c r="O4" i="4" s="1"/>
  <c r="N3" i="8"/>
  <c r="M3" i="8"/>
  <c r="L3" i="8"/>
  <c r="K3" i="8"/>
  <c r="J3" i="8"/>
  <c r="I3" i="8"/>
  <c r="H3" i="8"/>
  <c r="G3" i="8"/>
  <c r="F3" i="8"/>
  <c r="E3" i="8"/>
  <c r="D3" i="8"/>
  <c r="D4" i="4" s="1"/>
  <c r="C3" i="8"/>
  <c r="C4" i="4" s="1"/>
  <c r="B3" i="8"/>
  <c r="B4" i="4" s="1"/>
  <c r="A54" i="7"/>
  <c r="A53" i="7"/>
  <c r="A47" i="7"/>
  <c r="Y42" i="7"/>
  <c r="X42" i="7"/>
  <c r="W42" i="7"/>
  <c r="V42" i="7"/>
  <c r="U42" i="7"/>
  <c r="Q42" i="7"/>
  <c r="P42" i="7"/>
  <c r="O42" i="7"/>
  <c r="K42" i="7"/>
  <c r="J42" i="7"/>
  <c r="I42" i="7"/>
  <c r="H42" i="7"/>
  <c r="G42" i="7"/>
  <c r="F42" i="7"/>
  <c r="E42" i="7"/>
  <c r="D42" i="7"/>
  <c r="C42" i="7"/>
  <c r="B42" i="7"/>
  <c r="Y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B41" i="7"/>
  <c r="W40" i="7"/>
  <c r="E40" i="7"/>
  <c r="D40" i="7"/>
  <c r="C40" i="7"/>
  <c r="B40" i="7"/>
  <c r="Q39" i="7"/>
  <c r="P39" i="7"/>
  <c r="O39" i="7"/>
  <c r="M39" i="7"/>
  <c r="L39" i="7"/>
  <c r="K39" i="7"/>
  <c r="I39" i="7"/>
  <c r="H39" i="7"/>
  <c r="G39" i="7"/>
  <c r="E39" i="7"/>
  <c r="C39" i="7"/>
  <c r="U27" i="7"/>
  <c r="T27" i="7"/>
  <c r="S27" i="7"/>
  <c r="R27" i="7"/>
  <c r="O27" i="7"/>
  <c r="N27" i="7"/>
  <c r="Y27" i="7"/>
  <c r="X27" i="7"/>
  <c r="W27" i="7"/>
  <c r="V27" i="7"/>
  <c r="Q27" i="7"/>
  <c r="P27" i="7"/>
  <c r="M27" i="7"/>
  <c r="L27" i="7"/>
  <c r="K27" i="7"/>
  <c r="J27" i="7"/>
  <c r="I27" i="7"/>
  <c r="H27" i="7"/>
  <c r="G27" i="7"/>
  <c r="F27" i="7"/>
  <c r="E27" i="7"/>
  <c r="D27" i="7"/>
  <c r="C27" i="7"/>
  <c r="B27" i="7"/>
  <c r="G16" i="7"/>
  <c r="F16" i="7"/>
  <c r="D16" i="7"/>
  <c r="B16" i="7"/>
  <c r="L16" i="7"/>
  <c r="Y16" i="7"/>
  <c r="X16" i="7"/>
  <c r="W16" i="7"/>
  <c r="V16" i="7"/>
  <c r="U16" i="7"/>
  <c r="T16" i="7"/>
  <c r="S16" i="7"/>
  <c r="R16" i="7"/>
  <c r="M16" i="7"/>
  <c r="K16" i="7"/>
  <c r="J16" i="7"/>
  <c r="I16" i="7"/>
  <c r="H16" i="7"/>
  <c r="E16" i="7"/>
  <c r="C16" i="7"/>
  <c r="Q16" i="7"/>
  <c r="P16" i="7"/>
  <c r="O16" i="7"/>
  <c r="N16" i="7"/>
  <c r="K10" i="7"/>
  <c r="J10" i="7"/>
  <c r="H10" i="7"/>
  <c r="G10" i="7"/>
  <c r="F10" i="7"/>
  <c r="Q10" i="7"/>
  <c r="P10" i="7"/>
  <c r="E10" i="7"/>
  <c r="D10" i="7"/>
  <c r="C10" i="7"/>
  <c r="B10" i="7"/>
  <c r="Y10" i="7"/>
  <c r="V10" i="7"/>
  <c r="O10" i="7"/>
  <c r="N10" i="7"/>
  <c r="M10" i="7"/>
  <c r="L10" i="7"/>
  <c r="I10" i="7"/>
  <c r="X10" i="7"/>
  <c r="W10" i="7"/>
  <c r="U10" i="7"/>
  <c r="T10" i="7"/>
  <c r="S10" i="7"/>
  <c r="R10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A48" i="6"/>
  <c r="A47" i="6"/>
  <c r="A41" i="6"/>
  <c r="W27" i="6"/>
  <c r="V27" i="6"/>
  <c r="I27" i="6"/>
  <c r="H27" i="6"/>
  <c r="Y27" i="6"/>
  <c r="X27" i="6"/>
  <c r="S27" i="6"/>
  <c r="R27" i="6"/>
  <c r="Q27" i="6"/>
  <c r="P27" i="6"/>
  <c r="O27" i="6"/>
  <c r="N27" i="6"/>
  <c r="G27" i="6"/>
  <c r="F27" i="6"/>
  <c r="E27" i="6"/>
  <c r="D27" i="6"/>
  <c r="U27" i="6"/>
  <c r="T27" i="6"/>
  <c r="M27" i="6"/>
  <c r="L27" i="6"/>
  <c r="K27" i="6"/>
  <c r="J27" i="6"/>
  <c r="C27" i="6"/>
  <c r="B27" i="6"/>
  <c r="W16" i="6"/>
  <c r="U16" i="6"/>
  <c r="T16" i="6"/>
  <c r="S16" i="6"/>
  <c r="R16" i="6"/>
  <c r="Q16" i="6"/>
  <c r="P16" i="6"/>
  <c r="K16" i="6"/>
  <c r="J16" i="6"/>
  <c r="I16" i="6"/>
  <c r="H16" i="6"/>
  <c r="C16" i="6"/>
  <c r="B16" i="6"/>
  <c r="Y16" i="6"/>
  <c r="X16" i="6"/>
  <c r="V16" i="6"/>
  <c r="O16" i="6"/>
  <c r="N16" i="6"/>
  <c r="M16" i="6"/>
  <c r="L16" i="6"/>
  <c r="G16" i="6"/>
  <c r="F16" i="6"/>
  <c r="E16" i="6"/>
  <c r="D16" i="6"/>
  <c r="Y10" i="6"/>
  <c r="X10" i="6"/>
  <c r="W10" i="6"/>
  <c r="V10" i="6"/>
  <c r="U10" i="6"/>
  <c r="T10" i="6"/>
  <c r="O10" i="6"/>
  <c r="N10" i="6"/>
  <c r="M10" i="6"/>
  <c r="L10" i="6"/>
  <c r="G10" i="6"/>
  <c r="F10" i="6"/>
  <c r="E10" i="6"/>
  <c r="D10" i="6"/>
  <c r="C10" i="6"/>
  <c r="B10" i="6"/>
  <c r="S10" i="6"/>
  <c r="R10" i="6"/>
  <c r="Q10" i="6"/>
  <c r="P10" i="6"/>
  <c r="K10" i="6"/>
  <c r="J10" i="6"/>
  <c r="I10" i="6"/>
  <c r="H10" i="6"/>
  <c r="A48" i="5"/>
  <c r="A47" i="5"/>
  <c r="A41" i="5"/>
  <c r="F16" i="5"/>
  <c r="X16" i="5"/>
  <c r="W16" i="5"/>
  <c r="V16" i="5"/>
  <c r="U16" i="5"/>
  <c r="T16" i="5"/>
  <c r="S16" i="5"/>
  <c r="Y16" i="5"/>
  <c r="R16" i="5"/>
  <c r="Q16" i="5"/>
  <c r="P16" i="5"/>
  <c r="O16" i="5"/>
  <c r="L16" i="5"/>
  <c r="J16" i="5"/>
  <c r="I16" i="5"/>
  <c r="H16" i="5"/>
  <c r="G16" i="5"/>
  <c r="B16" i="5"/>
  <c r="N16" i="5"/>
  <c r="M16" i="5"/>
  <c r="K16" i="5"/>
  <c r="E16" i="5"/>
  <c r="D16" i="5"/>
  <c r="C16" i="5"/>
  <c r="Y10" i="5"/>
  <c r="X10" i="5"/>
  <c r="W10" i="5"/>
  <c r="Q10" i="5"/>
  <c r="O10" i="5"/>
  <c r="V10" i="5"/>
  <c r="U10" i="5"/>
  <c r="T10" i="5"/>
  <c r="S10" i="5"/>
  <c r="R10" i="5"/>
  <c r="P10" i="5"/>
  <c r="N10" i="5"/>
  <c r="M10" i="5"/>
  <c r="L10" i="5"/>
  <c r="K10" i="5"/>
  <c r="F10" i="5"/>
  <c r="E10" i="5"/>
  <c r="D10" i="5"/>
  <c r="C10" i="5"/>
  <c r="B10" i="5"/>
  <c r="J10" i="5"/>
  <c r="I10" i="5"/>
  <c r="H10" i="5"/>
  <c r="G10" i="5"/>
  <c r="Y180" i="4"/>
  <c r="X180" i="4"/>
  <c r="W180" i="4"/>
  <c r="V180" i="4"/>
  <c r="U180" i="4"/>
  <c r="T180" i="4"/>
  <c r="S180" i="4"/>
  <c r="R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B180" i="4"/>
  <c r="Y179" i="4"/>
  <c r="X179" i="4"/>
  <c r="W179" i="4"/>
  <c r="T179" i="4"/>
  <c r="S179" i="4"/>
  <c r="R179" i="4"/>
  <c r="Q179" i="4"/>
  <c r="P179" i="4"/>
  <c r="O179" i="4"/>
  <c r="N179" i="4"/>
  <c r="M179" i="4"/>
  <c r="L179" i="4"/>
  <c r="K179" i="4"/>
  <c r="J179" i="4"/>
  <c r="I179" i="4"/>
  <c r="H179" i="4"/>
  <c r="G179" i="4"/>
  <c r="F179" i="4"/>
  <c r="E179" i="4"/>
  <c r="D179" i="4"/>
  <c r="C179" i="4"/>
  <c r="B179" i="4"/>
  <c r="Y178" i="4"/>
  <c r="X178" i="4"/>
  <c r="W178" i="4"/>
  <c r="V178" i="4"/>
  <c r="U178" i="4"/>
  <c r="T178" i="4"/>
  <c r="S178" i="4"/>
  <c r="R178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B178" i="4"/>
  <c r="Y177" i="4"/>
  <c r="X177" i="4"/>
  <c r="W177" i="4"/>
  <c r="V177" i="4"/>
  <c r="U177" i="4"/>
  <c r="T177" i="4"/>
  <c r="S177" i="4"/>
  <c r="R177" i="4"/>
  <c r="Q177" i="4"/>
  <c r="P177" i="4"/>
  <c r="O177" i="4"/>
  <c r="N177" i="4"/>
  <c r="M177" i="4"/>
  <c r="L177" i="4"/>
  <c r="K177" i="4"/>
  <c r="J177" i="4"/>
  <c r="I177" i="4"/>
  <c r="H177" i="4"/>
  <c r="G177" i="4"/>
  <c r="F177" i="4"/>
  <c r="E177" i="4"/>
  <c r="D177" i="4"/>
  <c r="C177" i="4"/>
  <c r="B177" i="4"/>
  <c r="Y176" i="4"/>
  <c r="X176" i="4"/>
  <c r="W176" i="4"/>
  <c r="V176" i="4"/>
  <c r="T176" i="4"/>
  <c r="S176" i="4"/>
  <c r="R176" i="4"/>
  <c r="Q176" i="4"/>
  <c r="P176" i="4"/>
  <c r="O176" i="4"/>
  <c r="N176" i="4"/>
  <c r="M176" i="4"/>
  <c r="L176" i="4"/>
  <c r="K176" i="4"/>
  <c r="J176" i="4"/>
  <c r="I176" i="4"/>
  <c r="H176" i="4"/>
  <c r="G176" i="4"/>
  <c r="F176" i="4"/>
  <c r="E176" i="4"/>
  <c r="D176" i="4"/>
  <c r="C176" i="4"/>
  <c r="B176" i="4"/>
  <c r="Y175" i="4"/>
  <c r="X175" i="4"/>
  <c r="W175" i="4"/>
  <c r="V175" i="4"/>
  <c r="U175" i="4"/>
  <c r="T175" i="4"/>
  <c r="S175" i="4"/>
  <c r="R175" i="4"/>
  <c r="Q175" i="4"/>
  <c r="P175" i="4"/>
  <c r="O175" i="4"/>
  <c r="N175" i="4"/>
  <c r="M175" i="4"/>
  <c r="L175" i="4"/>
  <c r="K175" i="4"/>
  <c r="J175" i="4"/>
  <c r="I175" i="4"/>
  <c r="H175" i="4"/>
  <c r="G175" i="4"/>
  <c r="F175" i="4"/>
  <c r="E175" i="4"/>
  <c r="D175" i="4"/>
  <c r="C175" i="4"/>
  <c r="B175" i="4"/>
  <c r="Y174" i="4"/>
  <c r="X174" i="4"/>
  <c r="W174" i="4"/>
  <c r="J174" i="4"/>
  <c r="F173" i="4"/>
  <c r="U172" i="4"/>
  <c r="T172" i="4"/>
  <c r="S172" i="4"/>
  <c r="R172" i="4"/>
  <c r="X170" i="4"/>
  <c r="U166" i="4"/>
  <c r="D166" i="4"/>
  <c r="C166" i="4"/>
  <c r="B166" i="4"/>
  <c r="Q161" i="4"/>
  <c r="P161" i="4"/>
  <c r="O161" i="4"/>
  <c r="X160" i="4"/>
  <c r="W160" i="4"/>
  <c r="O160" i="4"/>
  <c r="M160" i="4"/>
  <c r="L160" i="4"/>
  <c r="K160" i="4"/>
  <c r="W158" i="4"/>
  <c r="V158" i="4"/>
  <c r="P158" i="4"/>
  <c r="J158" i="4"/>
  <c r="G158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Y125" i="4"/>
  <c r="X125" i="4"/>
  <c r="W125" i="4"/>
  <c r="V125" i="4"/>
  <c r="U125" i="4"/>
  <c r="T125" i="4"/>
  <c r="S125" i="4"/>
  <c r="R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Y124" i="4"/>
  <c r="X124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Y122" i="4"/>
  <c r="X122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B122" i="4"/>
  <c r="Y121" i="4"/>
  <c r="X121" i="4"/>
  <c r="W121" i="4"/>
  <c r="V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B121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B120" i="4"/>
  <c r="Y119" i="4"/>
  <c r="X119" i="4"/>
  <c r="W119" i="4"/>
  <c r="V119" i="4"/>
  <c r="U119" i="4"/>
  <c r="T119" i="4"/>
  <c r="S119" i="4"/>
  <c r="Q119" i="4"/>
  <c r="P119" i="4"/>
  <c r="O119" i="4"/>
  <c r="N119" i="4"/>
  <c r="M119" i="4"/>
  <c r="L119" i="4"/>
  <c r="K119" i="4"/>
  <c r="J119" i="4"/>
  <c r="I119" i="4"/>
  <c r="H119" i="4"/>
  <c r="F119" i="4"/>
  <c r="E119" i="4"/>
  <c r="D119" i="4"/>
  <c r="C119" i="4"/>
  <c r="B119" i="4"/>
  <c r="Y118" i="4"/>
  <c r="X118" i="4"/>
  <c r="W118" i="4"/>
  <c r="V118" i="4"/>
  <c r="U118" i="4"/>
  <c r="T118" i="4"/>
  <c r="S118" i="4"/>
  <c r="R118" i="4"/>
  <c r="Q118" i="4"/>
  <c r="P118" i="4"/>
  <c r="O118" i="4"/>
  <c r="M118" i="4"/>
  <c r="L118" i="4"/>
  <c r="K118" i="4"/>
  <c r="J118" i="4"/>
  <c r="I118" i="4"/>
  <c r="H118" i="4"/>
  <c r="G118" i="4"/>
  <c r="F118" i="4"/>
  <c r="D118" i="4"/>
  <c r="B118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I117" i="4"/>
  <c r="H117" i="4"/>
  <c r="G117" i="4"/>
  <c r="F117" i="4"/>
  <c r="E117" i="4"/>
  <c r="D117" i="4"/>
  <c r="C117" i="4"/>
  <c r="B117" i="4"/>
  <c r="X115" i="4"/>
  <c r="R113" i="4"/>
  <c r="I113" i="4"/>
  <c r="Y111" i="4"/>
  <c r="X111" i="4"/>
  <c r="U111" i="4"/>
  <c r="T111" i="4"/>
  <c r="S111" i="4"/>
  <c r="R111" i="4"/>
  <c r="H111" i="4"/>
  <c r="F111" i="4"/>
  <c r="E111" i="4"/>
  <c r="D111" i="4"/>
  <c r="C111" i="4"/>
  <c r="B111" i="4"/>
  <c r="J110" i="4"/>
  <c r="E109" i="4"/>
  <c r="Y107" i="4"/>
  <c r="Y106" i="4"/>
  <c r="X106" i="4"/>
  <c r="W106" i="4"/>
  <c r="V106" i="4"/>
  <c r="U106" i="4"/>
  <c r="R106" i="4"/>
  <c r="Q106" i="4"/>
  <c r="P106" i="4"/>
  <c r="N106" i="4"/>
  <c r="M106" i="4"/>
  <c r="L106" i="4"/>
  <c r="K106" i="4"/>
  <c r="I106" i="4"/>
  <c r="G106" i="4"/>
  <c r="C105" i="4"/>
  <c r="Y103" i="4"/>
  <c r="R103" i="4"/>
  <c r="Q103" i="4"/>
  <c r="P103" i="4"/>
  <c r="O103" i="4"/>
  <c r="N103" i="4"/>
  <c r="M103" i="4"/>
  <c r="L103" i="4"/>
  <c r="K103" i="4"/>
  <c r="H103" i="4"/>
  <c r="G103" i="4"/>
  <c r="F103" i="4"/>
  <c r="D103" i="4"/>
  <c r="C103" i="4"/>
  <c r="B103" i="4"/>
  <c r="L100" i="4"/>
  <c r="Y95" i="4"/>
  <c r="Y94" i="4" s="1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L94" i="4" s="1"/>
  <c r="K95" i="4"/>
  <c r="K94" i="4" s="1"/>
  <c r="J95" i="4"/>
  <c r="I95" i="4"/>
  <c r="I94" i="4" s="1"/>
  <c r="H95" i="4"/>
  <c r="H94" i="4" s="1"/>
  <c r="G95" i="4"/>
  <c r="F95" i="4"/>
  <c r="E95" i="4"/>
  <c r="D95" i="4"/>
  <c r="C95" i="4"/>
  <c r="B95" i="4"/>
  <c r="D88" i="4"/>
  <c r="C88" i="4"/>
  <c r="B88" i="4"/>
  <c r="X94" i="4"/>
  <c r="W94" i="4"/>
  <c r="V94" i="4"/>
  <c r="U94" i="4"/>
  <c r="T94" i="4"/>
  <c r="S94" i="4"/>
  <c r="R94" i="4"/>
  <c r="Q94" i="4"/>
  <c r="P94" i="4"/>
  <c r="O94" i="4"/>
  <c r="N94" i="4"/>
  <c r="M94" i="4"/>
  <c r="J94" i="4"/>
  <c r="G94" i="4"/>
  <c r="F94" i="4"/>
  <c r="E94" i="4"/>
  <c r="D94" i="4"/>
  <c r="C94" i="4"/>
  <c r="B94" i="4"/>
  <c r="Y78" i="4"/>
  <c r="X78" i="4"/>
  <c r="W78" i="4"/>
  <c r="W151" i="4" s="1"/>
  <c r="V78" i="4"/>
  <c r="V151" i="4" s="1"/>
  <c r="U78" i="4"/>
  <c r="U151" i="4" s="1"/>
  <c r="T78" i="4"/>
  <c r="T151" i="4" s="1"/>
  <c r="S78" i="4"/>
  <c r="S151" i="4" s="1"/>
  <c r="R78" i="4"/>
  <c r="Q78" i="4"/>
  <c r="Q151" i="4" s="1"/>
  <c r="P78" i="4"/>
  <c r="O78" i="4"/>
  <c r="N78" i="4"/>
  <c r="M78" i="4"/>
  <c r="L78" i="4"/>
  <c r="K78" i="4"/>
  <c r="J78" i="4"/>
  <c r="I78" i="4"/>
  <c r="I151" i="4" s="1"/>
  <c r="H78" i="4"/>
  <c r="H151" i="4" s="1"/>
  <c r="G78" i="4"/>
  <c r="G151" i="4" s="1"/>
  <c r="F78" i="4"/>
  <c r="F151" i="4" s="1"/>
  <c r="E78" i="4"/>
  <c r="E151" i="4" s="1"/>
  <c r="D78" i="4"/>
  <c r="D151" i="4" s="1"/>
  <c r="C78" i="4"/>
  <c r="C151" i="4" s="1"/>
  <c r="B78" i="4"/>
  <c r="Y77" i="4"/>
  <c r="X77" i="4"/>
  <c r="W77" i="4"/>
  <c r="W150" i="4" s="1"/>
  <c r="V77" i="4"/>
  <c r="V150" i="4" s="1"/>
  <c r="U77" i="4"/>
  <c r="U150" i="4" s="1"/>
  <c r="T77" i="4"/>
  <c r="T150" i="4" s="1"/>
  <c r="S77" i="4"/>
  <c r="S150" i="4" s="1"/>
  <c r="R77" i="4"/>
  <c r="Q77" i="4"/>
  <c r="Q150" i="4" s="1"/>
  <c r="P77" i="4"/>
  <c r="O77" i="4"/>
  <c r="N77" i="4"/>
  <c r="M77" i="4"/>
  <c r="L77" i="4"/>
  <c r="K77" i="4"/>
  <c r="J77" i="4"/>
  <c r="I77" i="4"/>
  <c r="I150" i="4" s="1"/>
  <c r="H77" i="4"/>
  <c r="H150" i="4" s="1"/>
  <c r="G77" i="4"/>
  <c r="G150" i="4" s="1"/>
  <c r="F77" i="4"/>
  <c r="F150" i="4" s="1"/>
  <c r="E77" i="4"/>
  <c r="E150" i="4" s="1"/>
  <c r="D77" i="4"/>
  <c r="D150" i="4" s="1"/>
  <c r="C77" i="4"/>
  <c r="C150" i="4" s="1"/>
  <c r="B77" i="4"/>
  <c r="Y76" i="4"/>
  <c r="Y149" i="4" s="1"/>
  <c r="X76" i="4"/>
  <c r="W76" i="4"/>
  <c r="V76" i="4"/>
  <c r="U76" i="4"/>
  <c r="T76" i="4"/>
  <c r="S76" i="4"/>
  <c r="R76" i="4"/>
  <c r="Q76" i="4"/>
  <c r="Q149" i="4" s="1"/>
  <c r="P76" i="4"/>
  <c r="P149" i="4" s="1"/>
  <c r="O76" i="4"/>
  <c r="O149" i="4" s="1"/>
  <c r="N76" i="4"/>
  <c r="N149" i="4" s="1"/>
  <c r="M76" i="4"/>
  <c r="M149" i="4" s="1"/>
  <c r="L76" i="4"/>
  <c r="K76" i="4"/>
  <c r="J76" i="4"/>
  <c r="I76" i="4"/>
  <c r="H76" i="4"/>
  <c r="G76" i="4"/>
  <c r="F76" i="4"/>
  <c r="E76" i="4"/>
  <c r="D76" i="4"/>
  <c r="D149" i="4" s="1"/>
  <c r="C76" i="4"/>
  <c r="C149" i="4" s="1"/>
  <c r="B76" i="4"/>
  <c r="Y75" i="4"/>
  <c r="Y148" i="4" s="1"/>
  <c r="X75" i="4"/>
  <c r="X148" i="4" s="1"/>
  <c r="W75" i="4"/>
  <c r="W148" i="4" s="1"/>
  <c r="V75" i="4"/>
  <c r="V148" i="4" s="1"/>
  <c r="U75" i="4"/>
  <c r="T75" i="4"/>
  <c r="S75" i="4"/>
  <c r="R75" i="4"/>
  <c r="Q75" i="4"/>
  <c r="P75" i="4"/>
  <c r="O75" i="4"/>
  <c r="N75" i="4"/>
  <c r="N148" i="4" s="1"/>
  <c r="M75" i="4"/>
  <c r="M148" i="4" s="1"/>
  <c r="L75" i="4"/>
  <c r="L148" i="4" s="1"/>
  <c r="K75" i="4"/>
  <c r="K148" i="4" s="1"/>
  <c r="J75" i="4"/>
  <c r="I75" i="4"/>
  <c r="I148" i="4" s="1"/>
  <c r="H75" i="4"/>
  <c r="H148" i="4" s="1"/>
  <c r="G75" i="4"/>
  <c r="G148" i="4" s="1"/>
  <c r="F75" i="4"/>
  <c r="E75" i="4"/>
  <c r="D75" i="4"/>
  <c r="C75" i="4"/>
  <c r="B75" i="4"/>
  <c r="Y74" i="4"/>
  <c r="Y147" i="4" s="1"/>
  <c r="X74" i="4"/>
  <c r="W74" i="4"/>
  <c r="V74" i="4"/>
  <c r="U74" i="4"/>
  <c r="T74" i="4"/>
  <c r="S74" i="4"/>
  <c r="R74" i="4"/>
  <c r="Q74" i="4"/>
  <c r="P74" i="4"/>
  <c r="O74" i="4"/>
  <c r="N74" i="4"/>
  <c r="N147" i="4" s="1"/>
  <c r="M74" i="4"/>
  <c r="M147" i="4" s="1"/>
  <c r="L74" i="4"/>
  <c r="K74" i="4"/>
  <c r="J74" i="4"/>
  <c r="I74" i="4"/>
  <c r="H74" i="4"/>
  <c r="G74" i="4"/>
  <c r="F74" i="4"/>
  <c r="E74" i="4"/>
  <c r="D74" i="4"/>
  <c r="D147" i="4" s="1"/>
  <c r="C74" i="4"/>
  <c r="C147" i="4" s="1"/>
  <c r="B74" i="4"/>
  <c r="Y73" i="4"/>
  <c r="Y146" i="4" s="1"/>
  <c r="X73" i="4"/>
  <c r="X146" i="4" s="1"/>
  <c r="W73" i="4"/>
  <c r="V73" i="4"/>
  <c r="U73" i="4"/>
  <c r="T73" i="4"/>
  <c r="S73" i="4"/>
  <c r="R73" i="4"/>
  <c r="Q73" i="4"/>
  <c r="Q146" i="4" s="1"/>
  <c r="P73" i="4"/>
  <c r="P146" i="4" s="1"/>
  <c r="O73" i="4"/>
  <c r="O146" i="4" s="1"/>
  <c r="N73" i="4"/>
  <c r="N146" i="4" s="1"/>
  <c r="M73" i="4"/>
  <c r="M146" i="4" s="1"/>
  <c r="L73" i="4"/>
  <c r="K73" i="4"/>
  <c r="J73" i="4"/>
  <c r="I73" i="4"/>
  <c r="H73" i="4"/>
  <c r="G73" i="4"/>
  <c r="F73" i="4"/>
  <c r="E73" i="4"/>
  <c r="D73" i="4"/>
  <c r="C73" i="4"/>
  <c r="C146" i="4" s="1"/>
  <c r="B73" i="4"/>
  <c r="Y72" i="4"/>
  <c r="X72" i="4"/>
  <c r="W72" i="4"/>
  <c r="V72" i="4"/>
  <c r="U72" i="4"/>
  <c r="T72" i="4"/>
  <c r="R72" i="4"/>
  <c r="Q72" i="4"/>
  <c r="P72" i="4"/>
  <c r="P145" i="4" s="1"/>
  <c r="O72" i="4"/>
  <c r="N72" i="4"/>
  <c r="N145" i="4" s="1"/>
  <c r="M72" i="4"/>
  <c r="M145" i="4" s="1"/>
  <c r="L72" i="4"/>
  <c r="L145" i="4" s="1"/>
  <c r="K72" i="4"/>
  <c r="J72" i="4"/>
  <c r="I72" i="4"/>
  <c r="H72" i="4"/>
  <c r="G72" i="4"/>
  <c r="F72" i="4"/>
  <c r="E72" i="4"/>
  <c r="D72" i="4"/>
  <c r="C72" i="4"/>
  <c r="Y71" i="4"/>
  <c r="Y144" i="4" s="1"/>
  <c r="X71" i="4"/>
  <c r="X144" i="4" s="1"/>
  <c r="W71" i="4"/>
  <c r="W144" i="4" s="1"/>
  <c r="V71" i="4"/>
  <c r="U71" i="4"/>
  <c r="T71" i="4"/>
  <c r="S71" i="4"/>
  <c r="R71" i="4"/>
  <c r="Q71" i="4"/>
  <c r="P71" i="4"/>
  <c r="N71" i="4"/>
  <c r="N144" i="4" s="1"/>
  <c r="M71" i="4"/>
  <c r="L71" i="4"/>
  <c r="L144" i="4" s="1"/>
  <c r="K71" i="4"/>
  <c r="J71" i="4"/>
  <c r="I71" i="4"/>
  <c r="I144" i="4" s="1"/>
  <c r="H71" i="4"/>
  <c r="H144" i="4" s="1"/>
  <c r="G71" i="4"/>
  <c r="F71" i="4"/>
  <c r="E71" i="4"/>
  <c r="C71" i="4"/>
  <c r="B71" i="4"/>
  <c r="Y70" i="4"/>
  <c r="X70" i="4"/>
  <c r="W70" i="4"/>
  <c r="U70" i="4"/>
  <c r="U143" i="4" s="1"/>
  <c r="T70" i="4"/>
  <c r="T143" i="4" s="1"/>
  <c r="S70" i="4"/>
  <c r="S143" i="4" s="1"/>
  <c r="R70" i="4"/>
  <c r="Q70" i="4"/>
  <c r="P70" i="4"/>
  <c r="O70" i="4"/>
  <c r="N70" i="4"/>
  <c r="M70" i="4"/>
  <c r="L70" i="4"/>
  <c r="J70" i="4"/>
  <c r="I70" i="4"/>
  <c r="H70" i="4"/>
  <c r="H143" i="4" s="1"/>
  <c r="G70" i="4"/>
  <c r="F70" i="4"/>
  <c r="F143" i="4" s="1"/>
  <c r="E70" i="4"/>
  <c r="E143" i="4" s="1"/>
  <c r="D70" i="4"/>
  <c r="D143" i="4" s="1"/>
  <c r="C70" i="4"/>
  <c r="B70" i="4"/>
  <c r="Y68" i="4"/>
  <c r="X68" i="4"/>
  <c r="W68" i="4"/>
  <c r="W141" i="4" s="1"/>
  <c r="V68" i="4"/>
  <c r="V141" i="4" s="1"/>
  <c r="U68" i="4"/>
  <c r="U141" i="4" s="1"/>
  <c r="T68" i="4"/>
  <c r="T141" i="4" s="1"/>
  <c r="S68" i="4"/>
  <c r="S141" i="4" s="1"/>
  <c r="R68" i="4"/>
  <c r="Q68" i="4"/>
  <c r="Q141" i="4" s="1"/>
  <c r="P68" i="4"/>
  <c r="P141" i="4" s="1"/>
  <c r="O68" i="4"/>
  <c r="N68" i="4"/>
  <c r="M68" i="4"/>
  <c r="L68" i="4"/>
  <c r="J68" i="4"/>
  <c r="I68" i="4"/>
  <c r="I141" i="4" s="1"/>
  <c r="H68" i="4"/>
  <c r="H141" i="4" s="1"/>
  <c r="G68" i="4"/>
  <c r="G141" i="4" s="1"/>
  <c r="F68" i="4"/>
  <c r="F141" i="4" s="1"/>
  <c r="E68" i="4"/>
  <c r="E141" i="4" s="1"/>
  <c r="D68" i="4"/>
  <c r="C68" i="4"/>
  <c r="B68" i="4"/>
  <c r="Y67" i="4"/>
  <c r="X67" i="4"/>
  <c r="W67" i="4"/>
  <c r="V67" i="4"/>
  <c r="U67" i="4"/>
  <c r="T67" i="4"/>
  <c r="S67" i="4"/>
  <c r="S140" i="4" s="1"/>
  <c r="R67" i="4"/>
  <c r="Q67" i="4"/>
  <c r="Q140" i="4" s="1"/>
  <c r="P67" i="4"/>
  <c r="P140" i="4" s="1"/>
  <c r="O67" i="4"/>
  <c r="O140" i="4" s="1"/>
  <c r="N67" i="4"/>
  <c r="N140" i="4" s="1"/>
  <c r="M67" i="4"/>
  <c r="M140" i="4" s="1"/>
  <c r="L67" i="4"/>
  <c r="L140" i="4" s="1"/>
  <c r="K67" i="4"/>
  <c r="I67" i="4"/>
  <c r="H67" i="4"/>
  <c r="F67" i="4"/>
  <c r="F140" i="4" s="1"/>
  <c r="E67" i="4"/>
  <c r="E140" i="4" s="1"/>
  <c r="D67" i="4"/>
  <c r="D140" i="4" s="1"/>
  <c r="C67" i="4"/>
  <c r="C140" i="4" s="1"/>
  <c r="B67" i="4"/>
  <c r="Y66" i="4"/>
  <c r="Y139" i="4" s="1"/>
  <c r="X66" i="4"/>
  <c r="X139" i="4" s="1"/>
  <c r="W66" i="4"/>
  <c r="V66" i="4"/>
  <c r="U66" i="4"/>
  <c r="T66" i="4"/>
  <c r="S66" i="4"/>
  <c r="R66" i="4"/>
  <c r="Q66" i="4"/>
  <c r="P66" i="4"/>
  <c r="O66" i="4"/>
  <c r="O139" i="4" s="1"/>
  <c r="N66" i="4"/>
  <c r="N139" i="4" s="1"/>
  <c r="M66" i="4"/>
  <c r="M139" i="4" s="1"/>
  <c r="L66" i="4"/>
  <c r="L139" i="4" s="1"/>
  <c r="K66" i="4"/>
  <c r="K139" i="4" s="1"/>
  <c r="J66" i="4"/>
  <c r="I66" i="4"/>
  <c r="I139" i="4" s="1"/>
  <c r="H66" i="4"/>
  <c r="H139" i="4" s="1"/>
  <c r="G66" i="4"/>
  <c r="F66" i="4"/>
  <c r="E66" i="4"/>
  <c r="D66" i="4"/>
  <c r="B66" i="4"/>
  <c r="Y65" i="4"/>
  <c r="Y138" i="4" s="1"/>
  <c r="X65" i="4"/>
  <c r="X138" i="4" s="1"/>
  <c r="W65" i="4"/>
  <c r="W138" i="4" s="1"/>
  <c r="B65" i="4"/>
  <c r="Y64" i="4"/>
  <c r="X64" i="4"/>
  <c r="V64" i="4"/>
  <c r="V137" i="4" s="1"/>
  <c r="T64" i="4"/>
  <c r="S64" i="4"/>
  <c r="S137" i="4" s="1"/>
  <c r="R64" i="4"/>
  <c r="O64" i="4"/>
  <c r="N64" i="4"/>
  <c r="M64" i="4"/>
  <c r="L64" i="4"/>
  <c r="K64" i="4"/>
  <c r="J64" i="4"/>
  <c r="I64" i="4"/>
  <c r="H64" i="4"/>
  <c r="G64" i="4"/>
  <c r="F64" i="4"/>
  <c r="F137" i="4" s="1"/>
  <c r="E64" i="4"/>
  <c r="E137" i="4" s="1"/>
  <c r="C64" i="4"/>
  <c r="C137" i="4" s="1"/>
  <c r="B64" i="4"/>
  <c r="X63" i="4"/>
  <c r="W63" i="4"/>
  <c r="V63" i="4"/>
  <c r="T63" i="4"/>
  <c r="R63" i="4"/>
  <c r="P63" i="4"/>
  <c r="O63" i="4"/>
  <c r="O136" i="4" s="1"/>
  <c r="N63" i="4"/>
  <c r="M63" i="4"/>
  <c r="L63" i="4"/>
  <c r="K63" i="4"/>
  <c r="J63" i="4"/>
  <c r="I63" i="4"/>
  <c r="H63" i="4"/>
  <c r="G63" i="4"/>
  <c r="F63" i="4"/>
  <c r="D63" i="4"/>
  <c r="C63" i="4"/>
  <c r="B63" i="4"/>
  <c r="Y62" i="4"/>
  <c r="Y135" i="4" s="1"/>
  <c r="T62" i="4"/>
  <c r="T135" i="4" s="1"/>
  <c r="Q62" i="4"/>
  <c r="Q135" i="4" s="1"/>
  <c r="P62" i="4"/>
  <c r="P135" i="4" s="1"/>
  <c r="Y60" i="4"/>
  <c r="Y133" i="4" s="1"/>
  <c r="X60" i="4"/>
  <c r="X133" i="4" s="1"/>
  <c r="W60" i="4"/>
  <c r="W133" i="4" s="1"/>
  <c r="V60" i="4"/>
  <c r="V133" i="4" s="1"/>
  <c r="U60" i="4"/>
  <c r="U133" i="4" s="1"/>
  <c r="T60" i="4"/>
  <c r="T133" i="4" s="1"/>
  <c r="S60" i="4"/>
  <c r="S133" i="4" s="1"/>
  <c r="Q60" i="4"/>
  <c r="Q133" i="4" s="1"/>
  <c r="P60" i="4"/>
  <c r="P133" i="4" s="1"/>
  <c r="D60" i="4"/>
  <c r="C60" i="4"/>
  <c r="Y59" i="4"/>
  <c r="X59" i="4"/>
  <c r="W59" i="4"/>
  <c r="V59" i="4"/>
  <c r="T59" i="4"/>
  <c r="S59" i="4"/>
  <c r="R59" i="4"/>
  <c r="Q59" i="4"/>
  <c r="P59" i="4"/>
  <c r="O59" i="4"/>
  <c r="M59" i="4"/>
  <c r="L59" i="4"/>
  <c r="K59" i="4"/>
  <c r="J59" i="4"/>
  <c r="I59" i="4"/>
  <c r="H59" i="4"/>
  <c r="X58" i="4"/>
  <c r="W58" i="4"/>
  <c r="U58" i="4"/>
  <c r="T58" i="4"/>
  <c r="S58" i="4"/>
  <c r="R58" i="4"/>
  <c r="Q58" i="4"/>
  <c r="P58" i="4"/>
  <c r="O58" i="4"/>
  <c r="N58" i="4"/>
  <c r="L58" i="4"/>
  <c r="K58" i="4"/>
  <c r="I58" i="4"/>
  <c r="H58" i="4"/>
  <c r="G58" i="4"/>
  <c r="F58" i="4"/>
  <c r="E58" i="4"/>
  <c r="D58" i="4"/>
  <c r="E57" i="4"/>
  <c r="E132" i="4" s="1"/>
  <c r="C57" i="4"/>
  <c r="C132" i="4" s="1"/>
  <c r="Y56" i="4"/>
  <c r="Y131" i="4" s="1"/>
  <c r="X56" i="4"/>
  <c r="X131" i="4" s="1"/>
  <c r="Q56" i="4"/>
  <c r="Q131" i="4" s="1"/>
  <c r="P56" i="4"/>
  <c r="P131" i="4" s="1"/>
  <c r="O56" i="4"/>
  <c r="O131" i="4" s="1"/>
  <c r="M56" i="4"/>
  <c r="M131" i="4" s="1"/>
  <c r="L56" i="4"/>
  <c r="L131" i="4" s="1"/>
  <c r="K56" i="4"/>
  <c r="K131" i="4" s="1"/>
  <c r="J56" i="4"/>
  <c r="J131" i="4" s="1"/>
  <c r="I56" i="4"/>
  <c r="I131" i="4" s="1"/>
  <c r="H56" i="4"/>
  <c r="H131" i="4" s="1"/>
  <c r="G56" i="4"/>
  <c r="G131" i="4" s="1"/>
  <c r="F56" i="4"/>
  <c r="F131" i="4" s="1"/>
  <c r="Y54" i="4"/>
  <c r="X54" i="4"/>
  <c r="W54" i="4"/>
  <c r="V54" i="4"/>
  <c r="U54" i="4"/>
  <c r="T54" i="4"/>
  <c r="S54" i="4"/>
  <c r="E54" i="4"/>
  <c r="D54" i="4"/>
  <c r="U53" i="4"/>
  <c r="S53" i="4"/>
  <c r="R53" i="4"/>
  <c r="Q53" i="4"/>
  <c r="P53" i="4"/>
  <c r="O53" i="4"/>
  <c r="E53" i="4"/>
  <c r="D53" i="4"/>
  <c r="C53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Y17" i="4"/>
  <c r="X17" i="4"/>
  <c r="W17" i="4"/>
  <c r="V17" i="4"/>
  <c r="U17" i="4"/>
  <c r="S17" i="4"/>
  <c r="J17" i="4"/>
  <c r="I17" i="4"/>
  <c r="H17" i="4"/>
  <c r="G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Y9" i="4"/>
  <c r="X9" i="4"/>
  <c r="W9" i="4"/>
  <c r="U9" i="4"/>
  <c r="H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Y7" i="4"/>
  <c r="X7" i="4"/>
  <c r="J7" i="4"/>
  <c r="I7" i="4"/>
  <c r="H7" i="4"/>
  <c r="G7" i="4"/>
  <c r="F7" i="4"/>
  <c r="E7" i="4"/>
  <c r="D7" i="4"/>
  <c r="C7" i="4"/>
  <c r="B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U5" i="4"/>
  <c r="T5" i="4"/>
  <c r="C5" i="4"/>
  <c r="W4" i="4"/>
  <c r="U4" i="4"/>
  <c r="M4" i="4"/>
  <c r="L4" i="4"/>
  <c r="K4" i="4"/>
  <c r="J4" i="4"/>
  <c r="I4" i="4"/>
  <c r="H4" i="4"/>
  <c r="G4" i="4"/>
  <c r="F4" i="4"/>
  <c r="E4" i="4"/>
  <c r="H3" i="4"/>
  <c r="B35" i="2"/>
  <c r="B39" i="2"/>
  <c r="B23" i="2"/>
  <c r="B61" i="2"/>
  <c r="B9" i="2"/>
  <c r="B24" i="2"/>
  <c r="B54" i="2"/>
  <c r="B26" i="2"/>
  <c r="B56" i="2"/>
  <c r="B44" i="2"/>
  <c r="B14" i="2"/>
  <c r="B20" i="2"/>
  <c r="B38" i="2"/>
  <c r="B13" i="2"/>
  <c r="B45" i="2"/>
  <c r="B58" i="2"/>
  <c r="B11" i="2"/>
  <c r="B19" i="2"/>
  <c r="B29" i="2"/>
  <c r="B4" i="2"/>
  <c r="B55" i="2"/>
  <c r="B60" i="2"/>
  <c r="B40" i="2"/>
  <c r="B46" i="2"/>
  <c r="B8" i="2"/>
  <c r="B10" i="2"/>
  <c r="B30" i="2"/>
  <c r="B18" i="2"/>
  <c r="B6" i="2"/>
  <c r="B36" i="2"/>
  <c r="B21" i="2"/>
  <c r="B59" i="2"/>
  <c r="B51" i="2"/>
  <c r="B25" i="2"/>
  <c r="B49" i="2"/>
  <c r="B53" i="2"/>
  <c r="B50" i="2"/>
  <c r="B41" i="2"/>
  <c r="B16" i="2"/>
  <c r="B33" i="2"/>
  <c r="B5" i="2"/>
  <c r="B48" i="2"/>
  <c r="B31" i="2"/>
  <c r="B28" i="2"/>
  <c r="B15" i="2"/>
  <c r="B34" i="2"/>
  <c r="B43" i="2"/>
  <c r="Q125" i="4" l="1"/>
  <c r="V103" i="50"/>
  <c r="B105" i="50"/>
  <c r="B104" i="51"/>
  <c r="F105" i="51"/>
  <c r="W103" i="50"/>
  <c r="C105" i="50"/>
  <c r="C104" i="51"/>
  <c r="G105" i="51"/>
  <c r="X103" i="50"/>
  <c r="D105" i="50"/>
  <c r="D104" i="51"/>
  <c r="H105" i="51"/>
  <c r="Y103" i="50"/>
  <c r="E105" i="50"/>
  <c r="E104" i="51"/>
  <c r="I105" i="51"/>
  <c r="B104" i="50"/>
  <c r="F105" i="50"/>
  <c r="B103" i="51"/>
  <c r="F104" i="51"/>
  <c r="J105" i="51"/>
  <c r="C104" i="50"/>
  <c r="G105" i="50"/>
  <c r="C103" i="51"/>
  <c r="G104" i="51"/>
  <c r="K105" i="51"/>
  <c r="D104" i="50"/>
  <c r="H105" i="50"/>
  <c r="D103" i="51"/>
  <c r="H104" i="51"/>
  <c r="L105" i="51"/>
  <c r="E104" i="50"/>
  <c r="I105" i="50"/>
  <c r="E103" i="51"/>
  <c r="I104" i="51"/>
  <c r="M105" i="51"/>
  <c r="B103" i="50"/>
  <c r="F104" i="50"/>
  <c r="J105" i="50"/>
  <c r="F103" i="51"/>
  <c r="J104" i="51"/>
  <c r="N105" i="51"/>
  <c r="C103" i="50"/>
  <c r="G104" i="50"/>
  <c r="K105" i="50"/>
  <c r="G103" i="51"/>
  <c r="K104" i="51"/>
  <c r="O105" i="51"/>
  <c r="D103" i="50"/>
  <c r="H104" i="50"/>
  <c r="L105" i="50"/>
  <c r="H103" i="51"/>
  <c r="L104" i="51"/>
  <c r="P105" i="51"/>
  <c r="E103" i="50"/>
  <c r="I104" i="50"/>
  <c r="M105" i="50"/>
  <c r="F103" i="50"/>
  <c r="J104" i="50"/>
  <c r="N105" i="50"/>
  <c r="G103" i="50"/>
  <c r="K104" i="50"/>
  <c r="O105" i="50"/>
  <c r="K103" i="51"/>
  <c r="O104" i="51"/>
  <c r="S105" i="51"/>
  <c r="H103" i="50"/>
  <c r="L104" i="50"/>
  <c r="P105" i="50"/>
  <c r="L103" i="51"/>
  <c r="P104" i="51"/>
  <c r="T105" i="51"/>
  <c r="I103" i="50"/>
  <c r="M104" i="50"/>
  <c r="Q105" i="50"/>
  <c r="M103" i="51"/>
  <c r="Q104" i="51"/>
  <c r="U105" i="51"/>
  <c r="J103" i="50"/>
  <c r="N104" i="50"/>
  <c r="R105" i="50"/>
  <c r="N103" i="51"/>
  <c r="R104" i="51"/>
  <c r="V105" i="51"/>
  <c r="K103" i="50"/>
  <c r="O104" i="50"/>
  <c r="S105" i="50"/>
  <c r="O103" i="51"/>
  <c r="S104" i="51"/>
  <c r="W105" i="51"/>
  <c r="L103" i="50"/>
  <c r="P104" i="50"/>
  <c r="T105" i="50"/>
  <c r="P103" i="51"/>
  <c r="T104" i="51"/>
  <c r="X105" i="51"/>
  <c r="M103" i="50"/>
  <c r="Q104" i="50"/>
  <c r="U105" i="50"/>
  <c r="Q103" i="51"/>
  <c r="U104" i="51"/>
  <c r="Y105" i="51"/>
  <c r="N103" i="50"/>
  <c r="R104" i="50"/>
  <c r="V105" i="50"/>
  <c r="R103" i="51"/>
  <c r="V104" i="51"/>
  <c r="O103" i="50"/>
  <c r="S104" i="50"/>
  <c r="W105" i="50"/>
  <c r="S103" i="51"/>
  <c r="W104" i="51"/>
  <c r="P103" i="50"/>
  <c r="T104" i="50"/>
  <c r="X105" i="50"/>
  <c r="T103" i="51"/>
  <c r="X104" i="51"/>
  <c r="Q103" i="50"/>
  <c r="U104" i="50"/>
  <c r="Y105" i="50"/>
  <c r="U103" i="51"/>
  <c r="Y104" i="51"/>
  <c r="R103" i="50"/>
  <c r="V104" i="50"/>
  <c r="V103" i="51"/>
  <c r="B105" i="51"/>
  <c r="S103" i="50"/>
  <c r="W104" i="50"/>
  <c r="W103" i="51"/>
  <c r="C105" i="51"/>
  <c r="T103" i="50"/>
  <c r="X104" i="50"/>
  <c r="X103" i="51"/>
  <c r="D105" i="51"/>
  <c r="U103" i="50"/>
  <c r="Y104" i="50"/>
  <c r="Y103" i="51"/>
  <c r="E105" i="51"/>
  <c r="K151" i="4"/>
  <c r="L151" i="4"/>
  <c r="M151" i="4"/>
  <c r="Y96" i="49"/>
  <c r="N151" i="4"/>
  <c r="O151" i="4"/>
  <c r="P151" i="4"/>
  <c r="B96" i="49"/>
  <c r="C96" i="49"/>
  <c r="D96" i="49"/>
  <c r="E96" i="49"/>
  <c r="F96" i="49"/>
  <c r="G96" i="49"/>
  <c r="H96" i="49"/>
  <c r="X151" i="4"/>
  <c r="Y151" i="4"/>
  <c r="I96" i="49"/>
  <c r="J96" i="49"/>
  <c r="K96" i="49"/>
  <c r="L96" i="49"/>
  <c r="M96" i="49"/>
  <c r="N96" i="49"/>
  <c r="O96" i="49"/>
  <c r="P96" i="49"/>
  <c r="Q96" i="49"/>
  <c r="R96" i="49"/>
  <c r="S96" i="49"/>
  <c r="T96" i="49"/>
  <c r="U96" i="49"/>
  <c r="G77" i="47"/>
  <c r="C77" i="46"/>
  <c r="G77" i="46"/>
  <c r="O77" i="47"/>
  <c r="P77" i="47"/>
  <c r="S77" i="47"/>
  <c r="L77" i="46"/>
  <c r="T77" i="47"/>
  <c r="O77" i="46"/>
  <c r="W77" i="47"/>
  <c r="P77" i="46"/>
  <c r="X77" i="47"/>
  <c r="S77" i="46"/>
  <c r="T77" i="46"/>
  <c r="W77" i="46"/>
  <c r="X77" i="46"/>
  <c r="D77" i="47"/>
  <c r="K150" i="4"/>
  <c r="L150" i="4"/>
  <c r="M150" i="4"/>
  <c r="X69" i="45"/>
  <c r="N150" i="4"/>
  <c r="O150" i="4"/>
  <c r="P150" i="4"/>
  <c r="D69" i="45"/>
  <c r="G69" i="45"/>
  <c r="X150" i="4"/>
  <c r="Y150" i="4"/>
  <c r="H69" i="45"/>
  <c r="L69" i="45"/>
  <c r="O69" i="45"/>
  <c r="P69" i="45"/>
  <c r="S69" i="45"/>
  <c r="T69" i="45"/>
  <c r="H72" i="43"/>
  <c r="B81" i="41"/>
  <c r="B90" i="42"/>
  <c r="F90" i="43"/>
  <c r="C90" i="42"/>
  <c r="G90" i="43"/>
  <c r="D90" i="42"/>
  <c r="E81" i="41"/>
  <c r="E90" i="42"/>
  <c r="I90" i="43"/>
  <c r="F90" i="42"/>
  <c r="J90" i="43"/>
  <c r="G90" i="42"/>
  <c r="K90" i="43"/>
  <c r="H90" i="42"/>
  <c r="L90" i="43"/>
  <c r="I90" i="42"/>
  <c r="M90" i="43"/>
  <c r="J90" i="42"/>
  <c r="N90" i="43"/>
  <c r="K90" i="42"/>
  <c r="O90" i="43"/>
  <c r="L81" i="41"/>
  <c r="L90" i="42"/>
  <c r="P90" i="43"/>
  <c r="M90" i="42"/>
  <c r="Q90" i="43"/>
  <c r="N90" i="42"/>
  <c r="R90" i="43"/>
  <c r="O90" i="42"/>
  <c r="S90" i="43"/>
  <c r="P90" i="42"/>
  <c r="T90" i="43"/>
  <c r="Q90" i="42"/>
  <c r="U90" i="43"/>
  <c r="B72" i="41"/>
  <c r="R90" i="42"/>
  <c r="V90" i="43"/>
  <c r="E72" i="41"/>
  <c r="S90" i="42"/>
  <c r="W90" i="43"/>
  <c r="F72" i="41"/>
  <c r="T90" i="42"/>
  <c r="X90" i="43"/>
  <c r="I72" i="41"/>
  <c r="U90" i="42"/>
  <c r="Y90" i="43"/>
  <c r="J72" i="41"/>
  <c r="V90" i="42"/>
  <c r="M72" i="41"/>
  <c r="W90" i="42"/>
  <c r="N72" i="41"/>
  <c r="X90" i="42"/>
  <c r="Q72" i="41"/>
  <c r="Y90" i="42"/>
  <c r="R72" i="41"/>
  <c r="B90" i="43"/>
  <c r="U72" i="41"/>
  <c r="C90" i="43"/>
  <c r="V72" i="41"/>
  <c r="D90" i="43"/>
  <c r="Y72" i="41"/>
  <c r="E90" i="43"/>
  <c r="E149" i="4"/>
  <c r="F149" i="4"/>
  <c r="G149" i="4"/>
  <c r="D81" i="41"/>
  <c r="H149" i="4"/>
  <c r="I149" i="4"/>
  <c r="G81" i="41"/>
  <c r="K149" i="4"/>
  <c r="H81" i="41"/>
  <c r="L149" i="4"/>
  <c r="I81" i="41"/>
  <c r="J81" i="41"/>
  <c r="M81" i="41"/>
  <c r="N81" i="41"/>
  <c r="O81" i="41"/>
  <c r="P81" i="41"/>
  <c r="S149" i="4"/>
  <c r="T149" i="4"/>
  <c r="Q81" i="41"/>
  <c r="U149" i="4"/>
  <c r="R81" i="41"/>
  <c r="V149" i="4"/>
  <c r="S81" i="41"/>
  <c r="W149" i="4"/>
  <c r="T81" i="41"/>
  <c r="X149" i="4"/>
  <c r="U81" i="41"/>
  <c r="V81" i="41"/>
  <c r="W81" i="41"/>
  <c r="X81" i="41"/>
  <c r="Y81" i="41"/>
  <c r="F63" i="37"/>
  <c r="J63" i="37"/>
  <c r="V63" i="37"/>
  <c r="B57" i="37"/>
  <c r="F57" i="37"/>
  <c r="O148" i="4"/>
  <c r="D72" i="37"/>
  <c r="B39" i="4"/>
  <c r="P148" i="4"/>
  <c r="E72" i="37"/>
  <c r="Q148" i="4"/>
  <c r="S148" i="4"/>
  <c r="H72" i="37"/>
  <c r="T148" i="4"/>
  <c r="U148" i="4"/>
  <c r="L72" i="37"/>
  <c r="P72" i="37"/>
  <c r="C148" i="4"/>
  <c r="T72" i="37"/>
  <c r="R39" i="4"/>
  <c r="D148" i="4"/>
  <c r="U72" i="37"/>
  <c r="E148" i="4"/>
  <c r="F148" i="4"/>
  <c r="B63" i="33"/>
  <c r="F63" i="33"/>
  <c r="O72" i="33"/>
  <c r="V63" i="33"/>
  <c r="V57" i="33"/>
  <c r="W57" i="33"/>
  <c r="V30" i="4"/>
  <c r="E147" i="4"/>
  <c r="M72" i="33"/>
  <c r="F147" i="4"/>
  <c r="N72" i="33"/>
  <c r="G147" i="4"/>
  <c r="H147" i="4"/>
  <c r="P72" i="33"/>
  <c r="I147" i="4"/>
  <c r="R72" i="33"/>
  <c r="K147" i="4"/>
  <c r="S72" i="33"/>
  <c r="L147" i="4"/>
  <c r="T72" i="33"/>
  <c r="O147" i="4"/>
  <c r="W72" i="33"/>
  <c r="P147" i="4"/>
  <c r="X72" i="33"/>
  <c r="Q147" i="4"/>
  <c r="U121" i="4"/>
  <c r="S147" i="4"/>
  <c r="T147" i="4"/>
  <c r="U147" i="4"/>
  <c r="V147" i="4"/>
  <c r="W147" i="4"/>
  <c r="C72" i="33"/>
  <c r="X147" i="4"/>
  <c r="D72" i="33"/>
  <c r="E72" i="33"/>
  <c r="F72" i="33"/>
  <c r="G72" i="33"/>
  <c r="H72" i="33"/>
  <c r="K72" i="33"/>
  <c r="L72" i="33"/>
  <c r="S84" i="30"/>
  <c r="W84" i="30"/>
  <c r="C84" i="30"/>
  <c r="G84" i="30"/>
  <c r="K84" i="30"/>
  <c r="O84" i="30"/>
  <c r="F105" i="29"/>
  <c r="J105" i="29"/>
  <c r="N105" i="29"/>
  <c r="R105" i="29"/>
  <c r="V105" i="29"/>
  <c r="C90" i="29"/>
  <c r="G90" i="29"/>
  <c r="K90" i="29"/>
  <c r="O90" i="29"/>
  <c r="W90" i="29"/>
  <c r="D146" i="4"/>
  <c r="E146" i="4"/>
  <c r="F146" i="4"/>
  <c r="G146" i="4"/>
  <c r="E113" i="29"/>
  <c r="H146" i="4"/>
  <c r="I146" i="4"/>
  <c r="K146" i="4"/>
  <c r="I113" i="29"/>
  <c r="L146" i="4"/>
  <c r="M113" i="29"/>
  <c r="L39" i="4"/>
  <c r="S146" i="4"/>
  <c r="Q113" i="29"/>
  <c r="T146" i="4"/>
  <c r="U146" i="4"/>
  <c r="V146" i="4"/>
  <c r="W146" i="4"/>
  <c r="U113" i="29"/>
  <c r="E118" i="4"/>
  <c r="Y110" i="27"/>
  <c r="F77" i="24"/>
  <c r="F174" i="4" s="1"/>
  <c r="H77" i="24"/>
  <c r="H174" i="4" s="1"/>
  <c r="G57" i="24"/>
  <c r="G116" i="4" s="1"/>
  <c r="O57" i="24"/>
  <c r="O116" i="4" s="1"/>
  <c r="E76" i="24"/>
  <c r="E173" i="4" s="1"/>
  <c r="I77" i="24"/>
  <c r="I174" i="4" s="1"/>
  <c r="H57" i="24"/>
  <c r="H116" i="4" s="1"/>
  <c r="P57" i="24"/>
  <c r="P116" i="4" s="1"/>
  <c r="I57" i="24"/>
  <c r="I116" i="4" s="1"/>
  <c r="Q57" i="24"/>
  <c r="Q116" i="4" s="1"/>
  <c r="E110" i="27"/>
  <c r="I110" i="27"/>
  <c r="O76" i="24"/>
  <c r="O173" i="4" s="1"/>
  <c r="R57" i="24"/>
  <c r="R116" i="4" s="1"/>
  <c r="M110" i="27"/>
  <c r="S57" i="24"/>
  <c r="S116" i="4" s="1"/>
  <c r="T57" i="24"/>
  <c r="T116" i="4" s="1"/>
  <c r="U110" i="27"/>
  <c r="P156" i="25"/>
  <c r="X154" i="26"/>
  <c r="P52" i="24"/>
  <c r="P69" i="4" s="1"/>
  <c r="Q152" i="26"/>
  <c r="Q52" i="24"/>
  <c r="Q69" i="4" s="1"/>
  <c r="K76" i="24"/>
  <c r="K173" i="4" s="1"/>
  <c r="R156" i="25"/>
  <c r="N143" i="26"/>
  <c r="R152" i="26"/>
  <c r="V153" i="26"/>
  <c r="C143" i="27"/>
  <c r="R52" i="24"/>
  <c r="L76" i="24"/>
  <c r="L173" i="4" s="1"/>
  <c r="O143" i="26"/>
  <c r="W153" i="26"/>
  <c r="U152" i="26"/>
  <c r="R143" i="26"/>
  <c r="V152" i="26"/>
  <c r="G143" i="27"/>
  <c r="W156" i="25"/>
  <c r="S143" i="26"/>
  <c r="C154" i="26"/>
  <c r="D154" i="26"/>
  <c r="Y152" i="26"/>
  <c r="V143" i="26"/>
  <c r="B153" i="26"/>
  <c r="C156" i="25"/>
  <c r="D71" i="4"/>
  <c r="D144" i="4" s="1"/>
  <c r="B156" i="25"/>
  <c r="B152" i="26"/>
  <c r="F153" i="26"/>
  <c r="G153" i="26"/>
  <c r="K154" i="26"/>
  <c r="D156" i="25"/>
  <c r="H156" i="25"/>
  <c r="L154" i="26"/>
  <c r="W75" i="24"/>
  <c r="W172" i="4" s="1"/>
  <c r="E152" i="26"/>
  <c r="C77" i="24"/>
  <c r="C174" i="4" s="1"/>
  <c r="B143" i="26"/>
  <c r="F152" i="26"/>
  <c r="J153" i="26"/>
  <c r="D77" i="24"/>
  <c r="D174" i="4" s="1"/>
  <c r="C143" i="26"/>
  <c r="K153" i="26"/>
  <c r="O154" i="26"/>
  <c r="P154" i="26"/>
  <c r="I152" i="26"/>
  <c r="F143" i="26"/>
  <c r="J152" i="26"/>
  <c r="N153" i="26"/>
  <c r="G143" i="26"/>
  <c r="O153" i="26"/>
  <c r="S154" i="26"/>
  <c r="L156" i="25"/>
  <c r="T156" i="25"/>
  <c r="T154" i="26"/>
  <c r="G52" i="24"/>
  <c r="M156" i="25"/>
  <c r="Q156" i="25"/>
  <c r="U156" i="25"/>
  <c r="L52" i="24"/>
  <c r="L69" i="4" s="1"/>
  <c r="N156" i="25"/>
  <c r="J143" i="26"/>
  <c r="N152" i="26"/>
  <c r="R153" i="26"/>
  <c r="R69" i="4"/>
  <c r="V70" i="4"/>
  <c r="V143" i="4" s="1"/>
  <c r="B72" i="4"/>
  <c r="S52" i="24"/>
  <c r="S77" i="24"/>
  <c r="S174" i="4" s="1"/>
  <c r="W143" i="4"/>
  <c r="C145" i="4"/>
  <c r="T52" i="24"/>
  <c r="Q142" i="4"/>
  <c r="E30" i="4"/>
  <c r="X143" i="4"/>
  <c r="D145" i="4"/>
  <c r="U52" i="24"/>
  <c r="Y75" i="24"/>
  <c r="Y172" i="4" s="1"/>
  <c r="E77" i="24"/>
  <c r="E174" i="4" s="1"/>
  <c r="B136" i="25"/>
  <c r="F30" i="4"/>
  <c r="Y143" i="4"/>
  <c r="E145" i="4"/>
  <c r="V52" i="24"/>
  <c r="J57" i="24"/>
  <c r="J116" i="4" s="1"/>
  <c r="C136" i="25"/>
  <c r="F145" i="4"/>
  <c r="C118" i="4"/>
  <c r="W52" i="24"/>
  <c r="C76" i="24"/>
  <c r="C173" i="4" s="1"/>
  <c r="G77" i="24"/>
  <c r="G174" i="4" s="1"/>
  <c r="C144" i="4"/>
  <c r="G145" i="4"/>
  <c r="X52" i="24"/>
  <c r="H145" i="4"/>
  <c r="Y52" i="24"/>
  <c r="F136" i="25"/>
  <c r="E144" i="4"/>
  <c r="I145" i="4"/>
  <c r="N57" i="24"/>
  <c r="N116" i="4" s="1"/>
  <c r="G136" i="25"/>
  <c r="F144" i="4"/>
  <c r="C143" i="4"/>
  <c r="G144" i="4"/>
  <c r="K145" i="4"/>
  <c r="E75" i="24"/>
  <c r="E172" i="4" s="1"/>
  <c r="I76" i="24"/>
  <c r="I173" i="4" s="1"/>
  <c r="M77" i="24"/>
  <c r="M174" i="4" s="1"/>
  <c r="J136" i="25"/>
  <c r="B52" i="24"/>
  <c r="F75" i="24"/>
  <c r="F172" i="4" s="1"/>
  <c r="N77" i="24"/>
  <c r="N174" i="4" s="1"/>
  <c r="K136" i="25"/>
  <c r="C52" i="24"/>
  <c r="C75" i="24"/>
  <c r="C172" i="4" s="1"/>
  <c r="D52" i="24"/>
  <c r="D75" i="24"/>
  <c r="D172" i="4" s="1"/>
  <c r="E52" i="24"/>
  <c r="I75" i="24"/>
  <c r="I172" i="4" s="1"/>
  <c r="M76" i="24"/>
  <c r="M173" i="4" s="1"/>
  <c r="Q77" i="24"/>
  <c r="Q174" i="4" s="1"/>
  <c r="K75" i="24"/>
  <c r="K172" i="4" s="1"/>
  <c r="N136" i="25"/>
  <c r="X33" i="4"/>
  <c r="G143" i="4"/>
  <c r="K144" i="4"/>
  <c r="O145" i="4"/>
  <c r="Y33" i="4"/>
  <c r="F33" i="4"/>
  <c r="I143" i="4"/>
  <c r="M144" i="4"/>
  <c r="Q145" i="4"/>
  <c r="F52" i="24"/>
  <c r="N76" i="24"/>
  <c r="N173" i="4" s="1"/>
  <c r="R77" i="24"/>
  <c r="R174" i="4" s="1"/>
  <c r="P75" i="24"/>
  <c r="P172" i="4" s="1"/>
  <c r="O136" i="25"/>
  <c r="G33" i="4"/>
  <c r="G74" i="24"/>
  <c r="G171" i="4" s="1"/>
  <c r="K33" i="4"/>
  <c r="T30" i="4"/>
  <c r="G69" i="4"/>
  <c r="G142" i="4" s="1"/>
  <c r="K70" i="4"/>
  <c r="K143" i="4" s="1"/>
  <c r="O71" i="4"/>
  <c r="O144" i="4" s="1"/>
  <c r="S72" i="4"/>
  <c r="S145" i="4" s="1"/>
  <c r="H52" i="24"/>
  <c r="L75" i="24"/>
  <c r="L172" i="4" s="1"/>
  <c r="P76" i="24"/>
  <c r="P173" i="4" s="1"/>
  <c r="X75" i="24"/>
  <c r="X172" i="4" s="1"/>
  <c r="U30" i="4"/>
  <c r="L143" i="4"/>
  <c r="P144" i="4"/>
  <c r="T145" i="4"/>
  <c r="I3" i="4"/>
  <c r="I128" i="4" s="1"/>
  <c r="I52" i="24"/>
  <c r="M75" i="24"/>
  <c r="M172" i="4" s="1"/>
  <c r="Q76" i="24"/>
  <c r="Q173" i="4" s="1"/>
  <c r="U77" i="24"/>
  <c r="U174" i="4" s="1"/>
  <c r="D76" i="24"/>
  <c r="D173" i="4" s="1"/>
  <c r="R136" i="25"/>
  <c r="M143" i="4"/>
  <c r="Q144" i="4"/>
  <c r="U145" i="4"/>
  <c r="J3" i="4"/>
  <c r="J128" i="4" s="1"/>
  <c r="J52" i="24"/>
  <c r="N75" i="24"/>
  <c r="N172" i="4" s="1"/>
  <c r="R76" i="24"/>
  <c r="R173" i="4" s="1"/>
  <c r="V77" i="24"/>
  <c r="V174" i="4" s="1"/>
  <c r="G76" i="24"/>
  <c r="G173" i="4" s="1"/>
  <c r="S136" i="25"/>
  <c r="N143" i="4"/>
  <c r="V145" i="4"/>
  <c r="K3" i="4"/>
  <c r="K128" i="4" s="1"/>
  <c r="K52" i="24"/>
  <c r="O143" i="4"/>
  <c r="S144" i="4"/>
  <c r="W145" i="4"/>
  <c r="L74" i="24"/>
  <c r="L171" i="4" s="1"/>
  <c r="L142" i="4"/>
  <c r="P143" i="4"/>
  <c r="T144" i="4"/>
  <c r="X145" i="4"/>
  <c r="M74" i="24"/>
  <c r="M171" i="4" s="1"/>
  <c r="S76" i="24"/>
  <c r="S173" i="4" s="1"/>
  <c r="M142" i="4"/>
  <c r="Q143" i="4"/>
  <c r="U144" i="4"/>
  <c r="Y145" i="4"/>
  <c r="N74" i="24"/>
  <c r="N171" i="4" s="1"/>
  <c r="T76" i="24"/>
  <c r="T173" i="4" s="1"/>
  <c r="W136" i="25"/>
  <c r="N142" i="4"/>
  <c r="V144" i="4"/>
  <c r="O52" i="24"/>
  <c r="P74" i="24"/>
  <c r="P171" i="4" s="1"/>
  <c r="P142" i="4"/>
  <c r="Q74" i="24"/>
  <c r="Q171" i="4" s="1"/>
  <c r="O62" i="20"/>
  <c r="O115" i="4" s="1"/>
  <c r="O57" i="20"/>
  <c r="O56" i="20" s="1"/>
  <c r="H57" i="20"/>
  <c r="H61" i="20"/>
  <c r="H114" i="4" s="1"/>
  <c r="K60" i="20"/>
  <c r="L60" i="20"/>
  <c r="P60" i="20"/>
  <c r="G113" i="4"/>
  <c r="H59" i="20"/>
  <c r="H112" i="4" s="1"/>
  <c r="H113" i="4"/>
  <c r="C62" i="20"/>
  <c r="C115" i="4" s="1"/>
  <c r="C57" i="20"/>
  <c r="C56" i="20" s="1"/>
  <c r="W60" i="20"/>
  <c r="X60" i="20"/>
  <c r="X57" i="20"/>
  <c r="X56" i="20" s="1"/>
  <c r="S57" i="20"/>
  <c r="S56" i="20" s="1"/>
  <c r="C59" i="20"/>
  <c r="C112" i="4" s="1"/>
  <c r="C114" i="4"/>
  <c r="D57" i="20"/>
  <c r="D56" i="20" s="1"/>
  <c r="D61" i="20"/>
  <c r="I154" i="23"/>
  <c r="I57" i="20"/>
  <c r="I61" i="20"/>
  <c r="I114" i="4" s="1"/>
  <c r="I78" i="20"/>
  <c r="I169" i="4" s="1"/>
  <c r="M79" i="20"/>
  <c r="M170" i="4" s="1"/>
  <c r="G48" i="23"/>
  <c r="F77" i="20"/>
  <c r="F168" i="4" s="1"/>
  <c r="I139" i="23"/>
  <c r="S60" i="20"/>
  <c r="M5" i="23"/>
  <c r="I137" i="23"/>
  <c r="I132" i="23" s="1"/>
  <c r="L78" i="20"/>
  <c r="L169" i="4" s="1"/>
  <c r="N5" i="23"/>
  <c r="U60" i="20"/>
  <c r="K48" i="23"/>
  <c r="K61" i="20" s="1"/>
  <c r="K114" i="4" s="1"/>
  <c r="I140" i="23"/>
  <c r="U57" i="20"/>
  <c r="U56" i="20" s="1"/>
  <c r="O59" i="20"/>
  <c r="O112" i="4" s="1"/>
  <c r="Q5" i="23"/>
  <c r="P99" i="23"/>
  <c r="P62" i="20" s="1"/>
  <c r="P115" i="4" s="1"/>
  <c r="I143" i="23"/>
  <c r="L77" i="20"/>
  <c r="L168" i="4" s="1"/>
  <c r="P78" i="20"/>
  <c r="P169" i="4" s="1"/>
  <c r="V183" i="23"/>
  <c r="I141" i="23"/>
  <c r="O77" i="20"/>
  <c r="O168" i="4" s="1"/>
  <c r="W79" i="20"/>
  <c r="W170" i="4" s="1"/>
  <c r="Y183" i="23"/>
  <c r="V5" i="23"/>
  <c r="U78" i="20"/>
  <c r="U169" i="4" s="1"/>
  <c r="Y79" i="20"/>
  <c r="Y170" i="4" s="1"/>
  <c r="E48" i="23"/>
  <c r="S48" i="23"/>
  <c r="S61" i="20" s="1"/>
  <c r="S114" i="4" s="1"/>
  <c r="E99" i="23"/>
  <c r="E62" i="20" s="1"/>
  <c r="E115" i="4" s="1"/>
  <c r="R77" i="20"/>
  <c r="R168" i="4" s="1"/>
  <c r="S77" i="20"/>
  <c r="S168" i="4" s="1"/>
  <c r="Y5" i="23"/>
  <c r="H56" i="20"/>
  <c r="U77" i="20"/>
  <c r="U168" i="4" s="1"/>
  <c r="Y78" i="20"/>
  <c r="Y169" i="4" s="1"/>
  <c r="I56" i="20"/>
  <c r="E60" i="20"/>
  <c r="E113" i="4" s="1"/>
  <c r="M48" i="23"/>
  <c r="M61" i="20" s="1"/>
  <c r="M114" i="4" s="1"/>
  <c r="W48" i="23"/>
  <c r="W61" i="20" s="1"/>
  <c r="W114" i="4" s="1"/>
  <c r="L99" i="23"/>
  <c r="L62" i="20" s="1"/>
  <c r="L115" i="4" s="1"/>
  <c r="F60" i="20"/>
  <c r="F113" i="4" s="1"/>
  <c r="M99" i="23"/>
  <c r="M62" i="20" s="1"/>
  <c r="M115" i="4" s="1"/>
  <c r="Q48" i="23"/>
  <c r="B5" i="23"/>
  <c r="Q99" i="23"/>
  <c r="Q62" i="20" s="1"/>
  <c r="Q115" i="4" s="1"/>
  <c r="I59" i="20"/>
  <c r="I112" i="4" s="1"/>
  <c r="C78" i="20"/>
  <c r="C169" i="4" s="1"/>
  <c r="G79" i="20"/>
  <c r="G170" i="4" s="1"/>
  <c r="D99" i="23"/>
  <c r="D62" i="20" s="1"/>
  <c r="H79" i="20"/>
  <c r="H170" i="4" s="1"/>
  <c r="I79" i="20"/>
  <c r="I170" i="4" s="1"/>
  <c r="C77" i="20"/>
  <c r="C168" i="4" s="1"/>
  <c r="K79" i="20"/>
  <c r="K170" i="4" s="1"/>
  <c r="H78" i="20"/>
  <c r="H169" i="4" s="1"/>
  <c r="R132" i="21"/>
  <c r="G201" i="21"/>
  <c r="K202" i="21"/>
  <c r="S203" i="21"/>
  <c r="E201" i="22"/>
  <c r="M203" i="22"/>
  <c r="B192" i="22"/>
  <c r="X213" i="22"/>
  <c r="B153" i="21"/>
  <c r="M202" i="22"/>
  <c r="J153" i="21"/>
  <c r="B175" i="21"/>
  <c r="V211" i="22"/>
  <c r="H141" i="21"/>
  <c r="H132" i="21" s="1"/>
  <c r="J51" i="20"/>
  <c r="J65" i="4" s="1"/>
  <c r="N51" i="20"/>
  <c r="N65" i="4" s="1"/>
  <c r="N138" i="4" s="1"/>
  <c r="K194" i="21"/>
  <c r="J141" i="21"/>
  <c r="J132" i="21" s="1"/>
  <c r="B165" i="21"/>
  <c r="M201" i="22"/>
  <c r="U203" i="22"/>
  <c r="J192" i="22"/>
  <c r="J183" i="21"/>
  <c r="L70" i="20"/>
  <c r="T70" i="20"/>
  <c r="L183" i="21"/>
  <c r="P194" i="21"/>
  <c r="B171" i="21"/>
  <c r="R171" i="21"/>
  <c r="J165" i="21"/>
  <c r="U201" i="22"/>
  <c r="R192" i="22"/>
  <c r="F211" i="22"/>
  <c r="B160" i="21"/>
  <c r="J160" i="21"/>
  <c r="R160" i="21"/>
  <c r="F192" i="21"/>
  <c r="E203" i="22"/>
  <c r="V192" i="21"/>
  <c r="V183" i="21" s="1"/>
  <c r="V132" i="21"/>
  <c r="B157" i="21"/>
  <c r="P213" i="22"/>
  <c r="W132" i="21"/>
  <c r="J157" i="21"/>
  <c r="R165" i="21"/>
  <c r="E202" i="22"/>
  <c r="R157" i="21"/>
  <c r="N211" i="22"/>
  <c r="H39" i="4"/>
  <c r="P139" i="4"/>
  <c r="T140" i="4"/>
  <c r="X141" i="4"/>
  <c r="P51" i="20"/>
  <c r="X78" i="20"/>
  <c r="X169" i="4" s="1"/>
  <c r="B194" i="21"/>
  <c r="N205" i="21"/>
  <c r="I39" i="4"/>
  <c r="Q139" i="4"/>
  <c r="U140" i="4"/>
  <c r="Y141" i="4"/>
  <c r="Q51" i="20"/>
  <c r="D77" i="20"/>
  <c r="D168" i="4" s="1"/>
  <c r="C194" i="21"/>
  <c r="G194" i="21"/>
  <c r="J39" i="4"/>
  <c r="V140" i="4"/>
  <c r="R51" i="20"/>
  <c r="R65" i="4" s="1"/>
  <c r="R138" i="4" s="1"/>
  <c r="D194" i="21"/>
  <c r="Q183" i="23"/>
  <c r="T33" i="4"/>
  <c r="K39" i="4"/>
  <c r="O138" i="4"/>
  <c r="S139" i="4"/>
  <c r="W140" i="4"/>
  <c r="S51" i="20"/>
  <c r="W77" i="20"/>
  <c r="W168" i="4" s="1"/>
  <c r="C79" i="20"/>
  <c r="C170" i="4" s="1"/>
  <c r="L79" i="20"/>
  <c r="L170" i="4" s="1"/>
  <c r="E194" i="21"/>
  <c r="R183" i="23"/>
  <c r="U33" i="4"/>
  <c r="T42" i="4"/>
  <c r="T139" i="4"/>
  <c r="X140" i="4"/>
  <c r="X77" i="20"/>
  <c r="X168" i="4" s="1"/>
  <c r="R205" i="21"/>
  <c r="M39" i="4"/>
  <c r="U139" i="4"/>
  <c r="Y140" i="4"/>
  <c r="U51" i="20"/>
  <c r="S205" i="21"/>
  <c r="J33" i="4"/>
  <c r="W33" i="4"/>
  <c r="V139" i="4"/>
  <c r="V51" i="20"/>
  <c r="V65" i="4" s="1"/>
  <c r="V138" i="4" s="1"/>
  <c r="L69" i="20"/>
  <c r="D183" i="21"/>
  <c r="H194" i="21"/>
  <c r="U183" i="23"/>
  <c r="W139" i="4"/>
  <c r="C141" i="4"/>
  <c r="D141" i="4"/>
  <c r="D70" i="20"/>
  <c r="X30" i="4"/>
  <c r="E33" i="4"/>
  <c r="I33" i="4"/>
  <c r="Y30" i="4"/>
  <c r="C66" i="4"/>
  <c r="C139" i="4" s="1"/>
  <c r="G67" i="4"/>
  <c r="G140" i="4" s="1"/>
  <c r="K68" i="4"/>
  <c r="K141" i="4" s="1"/>
  <c r="L42" i="7"/>
  <c r="L38" i="7" s="1"/>
  <c r="L5" i="7" s="1"/>
  <c r="L53" i="7" s="1"/>
  <c r="C51" i="20"/>
  <c r="G77" i="20"/>
  <c r="G168" i="4" s="1"/>
  <c r="O79" i="20"/>
  <c r="O170" i="4" s="1"/>
  <c r="M183" i="21"/>
  <c r="Q194" i="21"/>
  <c r="B183" i="23"/>
  <c r="D139" i="4"/>
  <c r="H140" i="4"/>
  <c r="L141" i="4"/>
  <c r="D51" i="20"/>
  <c r="H77" i="20"/>
  <c r="H168" i="4" s="1"/>
  <c r="R194" i="21"/>
  <c r="B205" i="21"/>
  <c r="Y39" i="4"/>
  <c r="E139" i="4"/>
  <c r="I140" i="4"/>
  <c r="M141" i="4"/>
  <c r="E51" i="20"/>
  <c r="I77" i="20"/>
  <c r="I168" i="4" s="1"/>
  <c r="Q79" i="20"/>
  <c r="Q170" i="4" s="1"/>
  <c r="S194" i="21"/>
  <c r="C205" i="21"/>
  <c r="F139" i="4"/>
  <c r="J67" i="4"/>
  <c r="N141" i="4"/>
  <c r="F51" i="20"/>
  <c r="F65" i="4" s="1"/>
  <c r="F138" i="4" s="1"/>
  <c r="J77" i="20"/>
  <c r="J168" i="4" s="1"/>
  <c r="P183" i="21"/>
  <c r="T194" i="21"/>
  <c r="E183" i="23"/>
  <c r="W30" i="4"/>
  <c r="C39" i="4"/>
  <c r="G42" i="4"/>
  <c r="G139" i="4"/>
  <c r="K140" i="4"/>
  <c r="O141" i="4"/>
  <c r="G51" i="20"/>
  <c r="K77" i="20"/>
  <c r="K168" i="4" s="1"/>
  <c r="O78" i="20"/>
  <c r="O169" i="4" s="1"/>
  <c r="S79" i="20"/>
  <c r="S170" i="4" s="1"/>
  <c r="Q183" i="21"/>
  <c r="U194" i="21"/>
  <c r="E205" i="21"/>
  <c r="F183" i="23"/>
  <c r="D39" i="4"/>
  <c r="H51" i="20"/>
  <c r="R183" i="21"/>
  <c r="F205" i="21"/>
  <c r="I51" i="20"/>
  <c r="U79" i="20"/>
  <c r="U170" i="4" s="1"/>
  <c r="T183" i="21"/>
  <c r="X194" i="21"/>
  <c r="I183" i="23"/>
  <c r="K51" i="20"/>
  <c r="U183" i="21"/>
  <c r="Y194" i="21"/>
  <c r="J183" i="23"/>
  <c r="L51" i="20"/>
  <c r="L65" i="4" s="1"/>
  <c r="L138" i="4" s="1"/>
  <c r="T78" i="20"/>
  <c r="T169" i="4" s="1"/>
  <c r="J205" i="21"/>
  <c r="M51" i="20"/>
  <c r="X183" i="21"/>
  <c r="M183" i="23"/>
  <c r="Y183" i="21"/>
  <c r="M205" i="21"/>
  <c r="N183" i="23"/>
  <c r="J77" i="16"/>
  <c r="J76" i="16" s="1"/>
  <c r="J80" i="16"/>
  <c r="J109" i="4" s="1"/>
  <c r="K165" i="19"/>
  <c r="K77" i="16"/>
  <c r="K76" i="16" s="1"/>
  <c r="K80" i="16"/>
  <c r="K109" i="4" s="1"/>
  <c r="K173" i="19"/>
  <c r="K172" i="19"/>
  <c r="K176" i="19"/>
  <c r="L183" i="19"/>
  <c r="L77" i="16"/>
  <c r="L76" i="16" s="1"/>
  <c r="L81" i="16"/>
  <c r="L110" i="4" s="1"/>
  <c r="M109" i="4"/>
  <c r="M81" i="16"/>
  <c r="M110" i="4" s="1"/>
  <c r="M77" i="16"/>
  <c r="M76" i="16" s="1"/>
  <c r="T190" i="19"/>
  <c r="T81" i="16"/>
  <c r="T110" i="4" s="1"/>
  <c r="D173" i="19"/>
  <c r="D77" i="16"/>
  <c r="D76" i="16" s="1"/>
  <c r="D80" i="16"/>
  <c r="D176" i="19"/>
  <c r="D165" i="19"/>
  <c r="R77" i="16"/>
  <c r="R76" i="16" s="1"/>
  <c r="Y80" i="16"/>
  <c r="Y77" i="16"/>
  <c r="Y76" i="16" s="1"/>
  <c r="E77" i="16"/>
  <c r="E76" i="16" s="1"/>
  <c r="E81" i="16"/>
  <c r="E110" i="4" s="1"/>
  <c r="B77" i="16"/>
  <c r="B80" i="16"/>
  <c r="C169" i="19"/>
  <c r="C77" i="16"/>
  <c r="C168" i="19"/>
  <c r="C80" i="16"/>
  <c r="C176" i="19"/>
  <c r="C165" i="19"/>
  <c r="C167" i="19"/>
  <c r="X102" i="16"/>
  <c r="X165" i="4" s="1"/>
  <c r="Y102" i="16"/>
  <c r="Y165" i="4" s="1"/>
  <c r="T184" i="19"/>
  <c r="D191" i="19"/>
  <c r="T77" i="16"/>
  <c r="T76" i="16" s="1"/>
  <c r="D81" i="16"/>
  <c r="D110" i="4" s="1"/>
  <c r="C38" i="7"/>
  <c r="C5" i="7" s="1"/>
  <c r="C54" i="7" s="1"/>
  <c r="D187" i="19"/>
  <c r="X101" i="16"/>
  <c r="X164" i="4" s="1"/>
  <c r="X77" i="16"/>
  <c r="X76" i="16" s="1"/>
  <c r="J79" i="16"/>
  <c r="J108" i="4" s="1"/>
  <c r="D188" i="19"/>
  <c r="U79" i="16"/>
  <c r="U108" i="4" s="1"/>
  <c r="B102" i="16"/>
  <c r="B165" i="4" s="1"/>
  <c r="B76" i="16"/>
  <c r="D184" i="19"/>
  <c r="C102" i="16"/>
  <c r="C165" i="4" s="1"/>
  <c r="C76" i="16"/>
  <c r="X79" i="16"/>
  <c r="X108" i="4" s="1"/>
  <c r="S167" i="19"/>
  <c r="T167" i="19"/>
  <c r="T165" i="19"/>
  <c r="K171" i="19"/>
  <c r="S168" i="19"/>
  <c r="S171" i="19"/>
  <c r="S169" i="19"/>
  <c r="L172" i="19"/>
  <c r="J102" i="16"/>
  <c r="J165" i="4" s="1"/>
  <c r="K102" i="16"/>
  <c r="K165" i="4" s="1"/>
  <c r="O103" i="16"/>
  <c r="O166" i="4" s="1"/>
  <c r="P103" i="16"/>
  <c r="P166" i="4" s="1"/>
  <c r="L80" i="16"/>
  <c r="M102" i="16"/>
  <c r="M165" i="4" s="1"/>
  <c r="Q103" i="16"/>
  <c r="Q166" i="4" s="1"/>
  <c r="R103" i="16"/>
  <c r="R166" i="4" s="1"/>
  <c r="S103" i="16"/>
  <c r="S166" i="4" s="1"/>
  <c r="R79" i="16"/>
  <c r="R108" i="4" s="1"/>
  <c r="P38" i="7"/>
  <c r="P5" i="7" s="1"/>
  <c r="P53" i="7" s="1"/>
  <c r="Q38" i="7"/>
  <c r="Q5" i="7" s="1"/>
  <c r="Q54" i="7" s="1"/>
  <c r="T5" i="18"/>
  <c r="T97" i="16" s="1"/>
  <c r="U5" i="18"/>
  <c r="U97" i="16" s="1"/>
  <c r="B5" i="18"/>
  <c r="B97" i="16" s="1"/>
  <c r="B95" i="16" s="1"/>
  <c r="C5" i="18"/>
  <c r="C97" i="16" s="1"/>
  <c r="C95" i="16" s="1"/>
  <c r="F96" i="16"/>
  <c r="G96" i="16"/>
  <c r="H95" i="16"/>
  <c r="Q95" i="16"/>
  <c r="R96" i="16"/>
  <c r="R95" i="16" s="1"/>
  <c r="S96" i="16"/>
  <c r="S95" i="16" s="1"/>
  <c r="T96" i="16"/>
  <c r="T95" i="16" s="1"/>
  <c r="U96" i="16"/>
  <c r="P5" i="18"/>
  <c r="P97" i="16" s="1"/>
  <c r="P95" i="16" s="1"/>
  <c r="V96" i="16"/>
  <c r="V95" i="16" s="1"/>
  <c r="D175" i="17"/>
  <c r="D53" i="16"/>
  <c r="D62" i="4" s="1"/>
  <c r="O95" i="16"/>
  <c r="U95" i="16"/>
  <c r="X96" i="16"/>
  <c r="X95" i="16" s="1"/>
  <c r="V5" i="18"/>
  <c r="V97" i="16" s="1"/>
  <c r="Y96" i="16"/>
  <c r="W5" i="18"/>
  <c r="W97" i="16" s="1"/>
  <c r="W95" i="16" s="1"/>
  <c r="R178" i="17"/>
  <c r="Y5" i="18"/>
  <c r="Y97" i="16" s="1"/>
  <c r="P64" i="4"/>
  <c r="P137" i="4" s="1"/>
  <c r="Q64" i="4"/>
  <c r="Q137" i="4" s="1"/>
  <c r="U178" i="17"/>
  <c r="V178" i="17"/>
  <c r="E197" i="17"/>
  <c r="F197" i="17"/>
  <c r="H71" i="16"/>
  <c r="F95" i="16"/>
  <c r="M217" i="17"/>
  <c r="L71" i="16"/>
  <c r="G95" i="16"/>
  <c r="M71" i="16"/>
  <c r="I95" i="16"/>
  <c r="J96" i="16"/>
  <c r="J95" i="16" s="1"/>
  <c r="B178" i="17"/>
  <c r="K96" i="16"/>
  <c r="K95" i="16" s="1"/>
  <c r="M197" i="17"/>
  <c r="H53" i="16"/>
  <c r="L96" i="16"/>
  <c r="L95" i="16" s="1"/>
  <c r="N197" i="17"/>
  <c r="D5" i="18"/>
  <c r="D97" i="16" s="1"/>
  <c r="D95" i="16" s="1"/>
  <c r="I53" i="16"/>
  <c r="E178" i="17"/>
  <c r="E5" i="18"/>
  <c r="E97" i="16" s="1"/>
  <c r="E95" i="16" s="1"/>
  <c r="Y63" i="4"/>
  <c r="L53" i="16"/>
  <c r="F178" i="17"/>
  <c r="F5" i="18"/>
  <c r="F97" i="16" s="1"/>
  <c r="J178" i="17"/>
  <c r="U197" i="17"/>
  <c r="E3" i="4"/>
  <c r="E128" i="4" s="1"/>
  <c r="E9" i="4"/>
  <c r="F3" i="4"/>
  <c r="F128" i="4" s="1"/>
  <c r="F9" i="4"/>
  <c r="Q134" i="4"/>
  <c r="T61" i="4"/>
  <c r="T134" i="4" s="1"/>
  <c r="P134" i="4"/>
  <c r="P136" i="4"/>
  <c r="T137" i="4"/>
  <c r="H33" i="4"/>
  <c r="U64" i="4"/>
  <c r="U137" i="4" s="1"/>
  <c r="R102" i="16"/>
  <c r="R165" i="4" s="1"/>
  <c r="V103" i="16"/>
  <c r="V166" i="4" s="1"/>
  <c r="C217" i="17"/>
  <c r="S39" i="4"/>
  <c r="Y52" i="16"/>
  <c r="X103" i="16"/>
  <c r="X166" i="4" s="1"/>
  <c r="T71" i="16"/>
  <c r="E217" i="17"/>
  <c r="X52" i="16"/>
  <c r="I9" i="4"/>
  <c r="J9" i="4"/>
  <c r="T39" i="4"/>
  <c r="T136" i="4"/>
  <c r="X137" i="4"/>
  <c r="R109" i="4"/>
  <c r="D101" i="16"/>
  <c r="D164" i="4" s="1"/>
  <c r="U102" i="16"/>
  <c r="U165" i="4" s="1"/>
  <c r="Y103" i="16"/>
  <c r="Y166" i="4" s="1"/>
  <c r="U71" i="16"/>
  <c r="K79" i="16"/>
  <c r="K108" i="4" s="1"/>
  <c r="I90" i="16"/>
  <c r="F217" i="17"/>
  <c r="W103" i="16"/>
  <c r="W166" i="4" s="1"/>
  <c r="K9" i="4"/>
  <c r="D135" i="4"/>
  <c r="U136" i="4"/>
  <c r="Y137" i="4"/>
  <c r="G217" i="17"/>
  <c r="V136" i="4"/>
  <c r="T109" i="4"/>
  <c r="C3" i="4"/>
  <c r="C128" i="4" s="1"/>
  <c r="H217" i="17"/>
  <c r="W136" i="4"/>
  <c r="Q90" i="16"/>
  <c r="I217" i="17"/>
  <c r="M229" i="17"/>
  <c r="X136" i="4"/>
  <c r="P101" i="16"/>
  <c r="P164" i="4" s="1"/>
  <c r="J217" i="17"/>
  <c r="Y136" i="4"/>
  <c r="Q101" i="16"/>
  <c r="Q164" i="4" s="1"/>
  <c r="K217" i="17"/>
  <c r="T101" i="16"/>
  <c r="T164" i="4" s="1"/>
  <c r="Y90" i="16"/>
  <c r="X62" i="4"/>
  <c r="X135" i="4" s="1"/>
  <c r="D64" i="4"/>
  <c r="D137" i="4" s="1"/>
  <c r="E103" i="16"/>
  <c r="E166" i="4" s="1"/>
  <c r="N217" i="17"/>
  <c r="H42" i="4"/>
  <c r="F103" i="16"/>
  <c r="F166" i="4" s="1"/>
  <c r="O217" i="17"/>
  <c r="G103" i="16"/>
  <c r="G166" i="4" s="1"/>
  <c r="P217" i="17"/>
  <c r="H103" i="16"/>
  <c r="H166" i="4" s="1"/>
  <c r="Q217" i="17"/>
  <c r="U229" i="17"/>
  <c r="J42" i="4"/>
  <c r="L30" i="4"/>
  <c r="K42" i="4"/>
  <c r="C136" i="4"/>
  <c r="G137" i="4"/>
  <c r="D136" i="4"/>
  <c r="H137" i="4"/>
  <c r="E38" i="7"/>
  <c r="I103" i="16"/>
  <c r="I166" i="4" s="1"/>
  <c r="R217" i="17"/>
  <c r="L33" i="4"/>
  <c r="E39" i="4"/>
  <c r="M42" i="4"/>
  <c r="Q42" i="4"/>
  <c r="E136" i="4"/>
  <c r="I137" i="4"/>
  <c r="J103" i="16"/>
  <c r="J166" i="4" s="1"/>
  <c r="S217" i="17"/>
  <c r="I42" i="4"/>
  <c r="F39" i="4"/>
  <c r="N42" i="4"/>
  <c r="F136" i="4"/>
  <c r="K103" i="16"/>
  <c r="K166" i="4" s="1"/>
  <c r="G39" i="4"/>
  <c r="O42" i="4"/>
  <c r="G136" i="4"/>
  <c r="K137" i="4"/>
  <c r="L103" i="16"/>
  <c r="L166" i="4" s="1"/>
  <c r="U217" i="17"/>
  <c r="H136" i="4"/>
  <c r="L137" i="4"/>
  <c r="M103" i="16"/>
  <c r="M166" i="4" s="1"/>
  <c r="V217" i="17"/>
  <c r="I136" i="4"/>
  <c r="M137" i="4"/>
  <c r="N103" i="16"/>
  <c r="N166" i="4" s="1"/>
  <c r="W217" i="17"/>
  <c r="R42" i="4"/>
  <c r="N137" i="4"/>
  <c r="X217" i="17"/>
  <c r="V33" i="4"/>
  <c r="S42" i="4"/>
  <c r="K136" i="4"/>
  <c r="O137" i="4"/>
  <c r="B3" i="4"/>
  <c r="B128" i="4" s="1"/>
  <c r="D52" i="16"/>
  <c r="L102" i="16"/>
  <c r="L165" i="4" s="1"/>
  <c r="Y217" i="17"/>
  <c r="L136" i="4"/>
  <c r="D3" i="4"/>
  <c r="D128" i="4" s="1"/>
  <c r="M136" i="4"/>
  <c r="N136" i="4"/>
  <c r="E229" i="17"/>
  <c r="U253" i="15"/>
  <c r="U78" i="12"/>
  <c r="U107" i="4" s="1"/>
  <c r="E253" i="15"/>
  <c r="E78" i="12"/>
  <c r="E107" i="4" s="1"/>
  <c r="F253" i="15"/>
  <c r="F78" i="12"/>
  <c r="F107" i="4" s="1"/>
  <c r="K213" i="15"/>
  <c r="K78" i="12"/>
  <c r="K107" i="4" s="1"/>
  <c r="N101" i="12"/>
  <c r="N162" i="4" s="1"/>
  <c r="O101" i="12"/>
  <c r="O162" i="4" s="1"/>
  <c r="M78" i="12"/>
  <c r="M107" i="4" s="1"/>
  <c r="Y216" i="15"/>
  <c r="F34" i="15"/>
  <c r="B76" i="12"/>
  <c r="G34" i="15"/>
  <c r="S101" i="12"/>
  <c r="S162" i="4" s="1"/>
  <c r="C73" i="12"/>
  <c r="C102" i="4" s="1"/>
  <c r="Q78" i="12"/>
  <c r="Q107" i="4" s="1"/>
  <c r="H34" i="15"/>
  <c r="D76" i="12"/>
  <c r="J34" i="15"/>
  <c r="B216" i="15"/>
  <c r="K34" i="15"/>
  <c r="L34" i="15"/>
  <c r="N34" i="15"/>
  <c r="V78" i="12"/>
  <c r="V107" i="4" s="1"/>
  <c r="P34" i="15"/>
  <c r="S34" i="15"/>
  <c r="O76" i="12"/>
  <c r="T34" i="15"/>
  <c r="R76" i="12"/>
  <c r="W34" i="15"/>
  <c r="P101" i="12"/>
  <c r="P162" i="4" s="1"/>
  <c r="X34" i="15"/>
  <c r="I115" i="15"/>
  <c r="B71" i="12"/>
  <c r="B70" i="12" s="1"/>
  <c r="B78" i="12"/>
  <c r="B107" i="4" s="1"/>
  <c r="J115" i="15"/>
  <c r="N216" i="15"/>
  <c r="V34" i="15"/>
  <c r="C71" i="12"/>
  <c r="C70" i="12" s="1"/>
  <c r="D71" i="12"/>
  <c r="D70" i="12" s="1"/>
  <c r="Q216" i="15"/>
  <c r="R216" i="15"/>
  <c r="K101" i="12"/>
  <c r="K162" i="4" s="1"/>
  <c r="L101" i="12"/>
  <c r="L162" i="4" s="1"/>
  <c r="R115" i="15"/>
  <c r="V224" i="13"/>
  <c r="B224" i="13"/>
  <c r="J224" i="13"/>
  <c r="N224" i="13"/>
  <c r="B261" i="14"/>
  <c r="U224" i="13"/>
  <c r="C56" i="4"/>
  <c r="C131" i="4" s="1"/>
  <c r="C261" i="14"/>
  <c r="Y224" i="13"/>
  <c r="D56" i="4"/>
  <c r="D131" i="4" s="1"/>
  <c r="D261" i="14"/>
  <c r="E261" i="14"/>
  <c r="E56" i="4"/>
  <c r="E131" i="4" s="1"/>
  <c r="M58" i="4"/>
  <c r="U59" i="4"/>
  <c r="F261" i="14"/>
  <c r="G261" i="14"/>
  <c r="D224" i="13"/>
  <c r="H261" i="14"/>
  <c r="I261" i="14"/>
  <c r="X233" i="13"/>
  <c r="D253" i="13"/>
  <c r="C224" i="13"/>
  <c r="Y233" i="13"/>
  <c r="E253" i="13"/>
  <c r="E224" i="13"/>
  <c r="C243" i="13"/>
  <c r="G253" i="13"/>
  <c r="F224" i="13"/>
  <c r="D243" i="13"/>
  <c r="H253" i="13"/>
  <c r="G224" i="13"/>
  <c r="O261" i="14"/>
  <c r="I253" i="13"/>
  <c r="H224" i="13"/>
  <c r="P261" i="14"/>
  <c r="E243" i="13"/>
  <c r="B181" i="13"/>
  <c r="I224" i="13"/>
  <c r="Q261" i="14"/>
  <c r="Y58" i="4"/>
  <c r="S56" i="4"/>
  <c r="S131" i="4" s="1"/>
  <c r="B59" i="4"/>
  <c r="L60" i="4"/>
  <c r="L133" i="4" s="1"/>
  <c r="C233" i="13"/>
  <c r="G243" i="13"/>
  <c r="K253" i="13"/>
  <c r="F181" i="13"/>
  <c r="R261" i="14"/>
  <c r="R56" i="4"/>
  <c r="R131" i="4" s="1"/>
  <c r="T56" i="4"/>
  <c r="T131" i="4" s="1"/>
  <c r="C59" i="4"/>
  <c r="M60" i="4"/>
  <c r="M133" i="4" s="1"/>
  <c r="D233" i="13"/>
  <c r="H243" i="13"/>
  <c r="L253" i="13"/>
  <c r="J181" i="13"/>
  <c r="S261" i="14"/>
  <c r="U56" i="4"/>
  <c r="U131" i="4" s="1"/>
  <c r="D59" i="4"/>
  <c r="N60" i="4"/>
  <c r="N133" i="4" s="1"/>
  <c r="N181" i="13"/>
  <c r="T261" i="14"/>
  <c r="E59" i="4"/>
  <c r="O60" i="4"/>
  <c r="O133" i="4" s="1"/>
  <c r="R181" i="13"/>
  <c r="U261" i="14"/>
  <c r="B65" i="12"/>
  <c r="N39" i="4"/>
  <c r="M38" i="7"/>
  <c r="M5" i="7" s="1"/>
  <c r="M55" i="7" s="1"/>
  <c r="M3" i="12"/>
  <c r="M5" i="4" s="1"/>
  <c r="I31" i="12"/>
  <c r="G65" i="12"/>
  <c r="G86" i="12" s="1"/>
  <c r="E233" i="13"/>
  <c r="I243" i="13"/>
  <c r="M253" i="13"/>
  <c r="B30" i="4"/>
  <c r="B33" i="4"/>
  <c r="O39" i="4"/>
  <c r="O38" i="7"/>
  <c r="O5" i="7" s="1"/>
  <c r="O52" i="7" s="1"/>
  <c r="N3" i="12"/>
  <c r="N5" i="4" s="1"/>
  <c r="J31" i="12"/>
  <c r="H65" i="12"/>
  <c r="T101" i="12"/>
  <c r="T162" i="4" s="1"/>
  <c r="F233" i="13"/>
  <c r="J243" i="13"/>
  <c r="N253" i="13"/>
  <c r="C30" i="4"/>
  <c r="C33" i="4"/>
  <c r="P39" i="4"/>
  <c r="P3" i="12"/>
  <c r="P5" i="4" s="1"/>
  <c r="I65" i="12"/>
  <c r="U101" i="12"/>
  <c r="U162" i="4" s="1"/>
  <c r="G233" i="13"/>
  <c r="K243" i="13"/>
  <c r="O253" i="13"/>
  <c r="D30" i="4"/>
  <c r="Q39" i="4"/>
  <c r="Q3" i="12"/>
  <c r="Q5" i="4" s="1"/>
  <c r="L31" i="12"/>
  <c r="J65" i="12"/>
  <c r="J86" i="12" s="1"/>
  <c r="V101" i="12"/>
  <c r="V162" i="4" s="1"/>
  <c r="H233" i="13"/>
  <c r="L243" i="13"/>
  <c r="P253" i="13"/>
  <c r="S38" i="7"/>
  <c r="S5" i="7" s="1"/>
  <c r="S55" i="7" s="1"/>
  <c r="R3" i="12"/>
  <c r="R5" i="4" s="1"/>
  <c r="M31" i="12"/>
  <c r="C63" i="12"/>
  <c r="K65" i="12"/>
  <c r="W101" i="12"/>
  <c r="W162" i="4" s="1"/>
  <c r="I233" i="13"/>
  <c r="M243" i="13"/>
  <c r="Q253" i="13"/>
  <c r="L3" i="4"/>
  <c r="L128" i="4" s="1"/>
  <c r="T38" i="7"/>
  <c r="T5" i="7" s="1"/>
  <c r="T52" i="7" s="1"/>
  <c r="L65" i="12"/>
  <c r="X101" i="12"/>
  <c r="X162" i="4" s="1"/>
  <c r="J233" i="13"/>
  <c r="N243" i="13"/>
  <c r="R253" i="13"/>
  <c r="U38" i="7"/>
  <c r="U5" i="7" s="1"/>
  <c r="U55" i="7" s="1"/>
  <c r="E63" i="12"/>
  <c r="E55" i="4" s="1"/>
  <c r="E130" i="4" s="1"/>
  <c r="M65" i="12"/>
  <c r="M63" i="12" s="1"/>
  <c r="M55" i="4" s="1"/>
  <c r="M130" i="4" s="1"/>
  <c r="Y101" i="12"/>
  <c r="Y162" i="4" s="1"/>
  <c r="K233" i="13"/>
  <c r="O243" i="13"/>
  <c r="S253" i="13"/>
  <c r="L7" i="4"/>
  <c r="H30" i="4"/>
  <c r="U39" i="4"/>
  <c r="V42" i="4"/>
  <c r="V38" i="7"/>
  <c r="V5" i="7" s="1"/>
  <c r="V55" i="7" s="1"/>
  <c r="V3" i="12"/>
  <c r="V5" i="4" s="1"/>
  <c r="P31" i="12"/>
  <c r="F63" i="12"/>
  <c r="N65" i="12"/>
  <c r="L233" i="13"/>
  <c r="P243" i="13"/>
  <c r="T253" i="13"/>
  <c r="B5" i="4"/>
  <c r="M7" i="4"/>
  <c r="I30" i="4"/>
  <c r="V39" i="4"/>
  <c r="W42" i="4"/>
  <c r="W38" i="7"/>
  <c r="W5" i="7" s="1"/>
  <c r="W54" i="7" s="1"/>
  <c r="X3" i="12"/>
  <c r="X5" i="4" s="1"/>
  <c r="Q31" i="12"/>
  <c r="O65" i="12"/>
  <c r="O63" i="12" s="1"/>
  <c r="M233" i="13"/>
  <c r="Q243" i="13"/>
  <c r="U253" i="13"/>
  <c r="G30" i="4"/>
  <c r="U42" i="4"/>
  <c r="N7" i="4"/>
  <c r="J30" i="4"/>
  <c r="W39" i="4"/>
  <c r="X42" i="4"/>
  <c r="L42" i="4"/>
  <c r="P42" i="4"/>
  <c r="N56" i="4"/>
  <c r="N131" i="4" s="1"/>
  <c r="R57" i="4"/>
  <c r="R132" i="4" s="1"/>
  <c r="V58" i="4"/>
  <c r="B60" i="4"/>
  <c r="B133" i="4" s="1"/>
  <c r="G40" i="7"/>
  <c r="G38" i="7" s="1"/>
  <c r="G5" i="7" s="1"/>
  <c r="X38" i="7"/>
  <c r="X5" i="7" s="1"/>
  <c r="Y3" i="12"/>
  <c r="Y5" i="4" s="1"/>
  <c r="R31" i="12"/>
  <c r="H63" i="12"/>
  <c r="P65" i="12"/>
  <c r="P63" i="12" s="1"/>
  <c r="N233" i="13"/>
  <c r="R243" i="13"/>
  <c r="V253" i="13"/>
  <c r="K7" i="4"/>
  <c r="D5" i="4"/>
  <c r="O7" i="4"/>
  <c r="K30" i="4"/>
  <c r="X39" i="4"/>
  <c r="Y42" i="4"/>
  <c r="C133" i="4"/>
  <c r="Q3" i="4"/>
  <c r="Q128" i="4" s="1"/>
  <c r="Y38" i="7"/>
  <c r="Y5" i="7" s="1"/>
  <c r="Y55" i="7" s="1"/>
  <c r="Q65" i="12"/>
  <c r="O233" i="13"/>
  <c r="S243" i="13"/>
  <c r="W253" i="13"/>
  <c r="P233" i="13"/>
  <c r="T243" i="13"/>
  <c r="X253" i="13"/>
  <c r="S3" i="4"/>
  <c r="S128" i="4" s="1"/>
  <c r="S65" i="12"/>
  <c r="C101" i="12"/>
  <c r="C162" i="4" s="1"/>
  <c r="Q233" i="13"/>
  <c r="U243" i="13"/>
  <c r="Y253" i="13"/>
  <c r="T65" i="12"/>
  <c r="D101" i="12"/>
  <c r="D162" i="4" s="1"/>
  <c r="R233" i="13"/>
  <c r="V243" i="13"/>
  <c r="R3" i="4"/>
  <c r="R128" i="4" s="1"/>
  <c r="E133" i="4"/>
  <c r="G133" i="4"/>
  <c r="U3" i="4"/>
  <c r="U128" i="4" s="1"/>
  <c r="U65" i="12"/>
  <c r="E101" i="12"/>
  <c r="E162" i="4" s="1"/>
  <c r="S233" i="13"/>
  <c r="W243" i="13"/>
  <c r="P7" i="4"/>
  <c r="D133" i="4"/>
  <c r="Q7" i="4"/>
  <c r="M30" i="4"/>
  <c r="N30" i="4"/>
  <c r="T7" i="4"/>
  <c r="P30" i="4"/>
  <c r="P33" i="4"/>
  <c r="D33" i="4"/>
  <c r="B42" i="4"/>
  <c r="H133" i="4"/>
  <c r="X31" i="12"/>
  <c r="N63" i="12"/>
  <c r="V65" i="12"/>
  <c r="F101" i="12"/>
  <c r="F162" i="4" s="1"/>
  <c r="T233" i="13"/>
  <c r="X243" i="13"/>
  <c r="N38" i="7"/>
  <c r="N5" i="7" s="1"/>
  <c r="N55" i="7" s="1"/>
  <c r="N33" i="4"/>
  <c r="F133" i="4"/>
  <c r="U7" i="4"/>
  <c r="Q30" i="4"/>
  <c r="Q33" i="4"/>
  <c r="C42" i="4"/>
  <c r="I133" i="4"/>
  <c r="Y31" i="12"/>
  <c r="W65" i="12"/>
  <c r="G101" i="12"/>
  <c r="G162" i="4" s="1"/>
  <c r="U233" i="13"/>
  <c r="Y243" i="13"/>
  <c r="M33" i="4"/>
  <c r="O30" i="4"/>
  <c r="V7" i="4"/>
  <c r="R30" i="4"/>
  <c r="R33" i="4"/>
  <c r="D42" i="4"/>
  <c r="V56" i="4"/>
  <c r="V131" i="4" s="1"/>
  <c r="B58" i="4"/>
  <c r="F59" i="4"/>
  <c r="J60" i="4"/>
  <c r="J133" i="4" s="1"/>
  <c r="X65" i="12"/>
  <c r="H101" i="12"/>
  <c r="H162" i="4" s="1"/>
  <c r="V233" i="13"/>
  <c r="B253" i="13"/>
  <c r="R7" i="4"/>
  <c r="S7" i="4"/>
  <c r="O33" i="4"/>
  <c r="W7" i="4"/>
  <c r="S30" i="4"/>
  <c r="S33" i="4"/>
  <c r="E42" i="4"/>
  <c r="W56" i="4"/>
  <c r="W131" i="4" s="1"/>
  <c r="C58" i="4"/>
  <c r="G59" i="4"/>
  <c r="K60" i="4"/>
  <c r="K133" i="4" s="1"/>
  <c r="Q63" i="12"/>
  <c r="Q55" i="4" s="1"/>
  <c r="Y65" i="12"/>
  <c r="W233" i="13"/>
  <c r="C253" i="13"/>
  <c r="F42" i="4"/>
  <c r="R63" i="12"/>
  <c r="B243" i="13"/>
  <c r="F253" i="13"/>
  <c r="H38" i="7"/>
  <c r="H5" i="7" s="1"/>
  <c r="H54" i="7" s="1"/>
  <c r="B56" i="4"/>
  <c r="B131" i="4" s="1"/>
  <c r="F57" i="4"/>
  <c r="F132" i="4" s="1"/>
  <c r="J58" i="4"/>
  <c r="N59" i="4"/>
  <c r="R60" i="4"/>
  <c r="R133" i="4" s="1"/>
  <c r="I38" i="7"/>
  <c r="I5" i="7" s="1"/>
  <c r="X63" i="12"/>
  <c r="D65" i="12"/>
  <c r="B233" i="13"/>
  <c r="F243" i="13"/>
  <c r="J253" i="13"/>
  <c r="K38" i="7"/>
  <c r="K5" i="7" s="1"/>
  <c r="K55" i="7" s="1"/>
  <c r="S54" i="11"/>
  <c r="C56" i="8"/>
  <c r="B5" i="11"/>
  <c r="V54" i="11"/>
  <c r="C51" i="8"/>
  <c r="J56" i="8"/>
  <c r="J101" i="4" s="1"/>
  <c r="D5" i="11"/>
  <c r="F5" i="11"/>
  <c r="G5" i="11"/>
  <c r="E55" i="8"/>
  <c r="E100" i="4" s="1"/>
  <c r="H5" i="11"/>
  <c r="N56" i="8"/>
  <c r="N101" i="4" s="1"/>
  <c r="I5" i="11"/>
  <c r="K56" i="8"/>
  <c r="K101" i="4" s="1"/>
  <c r="C55" i="8"/>
  <c r="C100" i="4" s="1"/>
  <c r="J5" i="11"/>
  <c r="R56" i="8"/>
  <c r="R101" i="4" s="1"/>
  <c r="K5" i="11"/>
  <c r="C111" i="11"/>
  <c r="G111" i="11"/>
  <c r="I111" i="11"/>
  <c r="K111" i="11"/>
  <c r="M55" i="8"/>
  <c r="M100" i="4" s="1"/>
  <c r="P5" i="11"/>
  <c r="Q111" i="11"/>
  <c r="B128" i="11"/>
  <c r="N55" i="8"/>
  <c r="Q5" i="11"/>
  <c r="S111" i="11"/>
  <c r="F128" i="11"/>
  <c r="O55" i="8"/>
  <c r="O100" i="4" s="1"/>
  <c r="R5" i="11"/>
  <c r="W111" i="11"/>
  <c r="J128" i="11"/>
  <c r="S5" i="11"/>
  <c r="Y111" i="11"/>
  <c r="N128" i="11"/>
  <c r="V128" i="11"/>
  <c r="B54" i="11"/>
  <c r="X5" i="11"/>
  <c r="Y5" i="11"/>
  <c r="V128" i="10"/>
  <c r="I100" i="10"/>
  <c r="Q100" i="10"/>
  <c r="N128" i="10"/>
  <c r="F111" i="10"/>
  <c r="Y100" i="10"/>
  <c r="J111" i="10"/>
  <c r="C136" i="9"/>
  <c r="G147" i="9"/>
  <c r="T53" i="4"/>
  <c r="J47" i="8"/>
  <c r="J65" i="8" s="1"/>
  <c r="J154" i="4" s="1"/>
  <c r="B111" i="9"/>
  <c r="V53" i="4"/>
  <c r="W53" i="4"/>
  <c r="E111" i="9"/>
  <c r="X53" i="4"/>
  <c r="J111" i="9"/>
  <c r="Y53" i="4"/>
  <c r="B54" i="4"/>
  <c r="B128" i="9"/>
  <c r="J128" i="9"/>
  <c r="C54" i="4"/>
  <c r="R128" i="9"/>
  <c r="F54" i="4"/>
  <c r="H54" i="4"/>
  <c r="G54" i="4"/>
  <c r="I54" i="4"/>
  <c r="B53" i="4"/>
  <c r="B47" i="8"/>
  <c r="B65" i="8" s="1"/>
  <c r="B154" i="4" s="1"/>
  <c r="X136" i="9"/>
  <c r="F47" i="8"/>
  <c r="F65" i="8" s="1"/>
  <c r="F154" i="4" s="1"/>
  <c r="F39" i="7"/>
  <c r="F38" i="7" s="1"/>
  <c r="F5" i="7" s="1"/>
  <c r="F53" i="7" s="1"/>
  <c r="K47" i="8"/>
  <c r="K59" i="8" s="1"/>
  <c r="D136" i="9"/>
  <c r="H147" i="9"/>
  <c r="C17" i="8"/>
  <c r="L47" i="8"/>
  <c r="E136" i="9"/>
  <c r="D17" i="8"/>
  <c r="M47" i="8"/>
  <c r="F136" i="9"/>
  <c r="J147" i="9"/>
  <c r="N47" i="8"/>
  <c r="G136" i="9"/>
  <c r="Q4" i="4"/>
  <c r="O47" i="8"/>
  <c r="O59" i="8" s="1"/>
  <c r="H136" i="9"/>
  <c r="K147" i="9"/>
  <c r="N4" i="4"/>
  <c r="P47" i="8"/>
  <c r="I136" i="9"/>
  <c r="H17" i="8"/>
  <c r="Q47" i="8"/>
  <c r="Q59" i="8" s="1"/>
  <c r="J136" i="9"/>
  <c r="R47" i="8"/>
  <c r="R59" i="8" s="1"/>
  <c r="O147" i="9"/>
  <c r="P4" i="4"/>
  <c r="J17" i="8"/>
  <c r="S47" i="8"/>
  <c r="P147" i="9"/>
  <c r="K17" i="8"/>
  <c r="T47" i="8"/>
  <c r="M136" i="9"/>
  <c r="F53" i="4"/>
  <c r="J54" i="4"/>
  <c r="L17" i="8"/>
  <c r="U47" i="8"/>
  <c r="R147" i="9"/>
  <c r="V47" i="8"/>
  <c r="S147" i="9"/>
  <c r="W47" i="8"/>
  <c r="W59" i="8" s="1"/>
  <c r="P136" i="9"/>
  <c r="S4" i="4"/>
  <c r="O17" i="8"/>
  <c r="X47" i="8"/>
  <c r="Q136" i="9"/>
  <c r="Y47" i="8"/>
  <c r="Y59" i="8" s="1"/>
  <c r="R136" i="9"/>
  <c r="V147" i="9"/>
  <c r="R4" i="4"/>
  <c r="H128" i="4"/>
  <c r="K54" i="4"/>
  <c r="L54" i="4"/>
  <c r="V3" i="4"/>
  <c r="V128" i="4" s="1"/>
  <c r="I53" i="4"/>
  <c r="J53" i="4"/>
  <c r="Y3" i="4"/>
  <c r="Y128" i="4" s="1"/>
  <c r="G52" i="4"/>
  <c r="G129" i="4" s="1"/>
  <c r="K53" i="4"/>
  <c r="O54" i="4"/>
  <c r="W147" i="9"/>
  <c r="T3" i="4"/>
  <c r="T128" i="4" s="1"/>
  <c r="M54" i="4"/>
  <c r="N54" i="4"/>
  <c r="H52" i="4"/>
  <c r="L53" i="4"/>
  <c r="P54" i="4"/>
  <c r="R17" i="8"/>
  <c r="X147" i="9"/>
  <c r="X4" i="4"/>
  <c r="C52" i="4"/>
  <c r="C129" i="4" s="1"/>
  <c r="H53" i="4"/>
  <c r="E52" i="4"/>
  <c r="E129" i="4" s="1"/>
  <c r="P17" i="8"/>
  <c r="I52" i="4"/>
  <c r="M53" i="4"/>
  <c r="Q54" i="4"/>
  <c r="S17" i="8"/>
  <c r="U136" i="9"/>
  <c r="Y147" i="9"/>
  <c r="G53" i="4"/>
  <c r="D52" i="4"/>
  <c r="C101" i="4"/>
  <c r="J52" i="4"/>
  <c r="J129" i="4" s="1"/>
  <c r="N53" i="4"/>
  <c r="R54" i="4"/>
  <c r="T17" i="8"/>
  <c r="D38" i="7"/>
  <c r="B147" i="9"/>
  <c r="C147" i="9"/>
  <c r="B136" i="9"/>
  <c r="F147" i="9"/>
  <c r="J38" i="7"/>
  <c r="J5" i="7" s="1"/>
  <c r="J53" i="7" s="1"/>
  <c r="R38" i="7"/>
  <c r="R5" i="7" s="1"/>
  <c r="R52" i="7" s="1"/>
  <c r="B38" i="7"/>
  <c r="B5" i="7" s="1"/>
  <c r="B52" i="7" s="1"/>
  <c r="D48" i="6"/>
  <c r="H48" i="6"/>
  <c r="X5" i="6"/>
  <c r="Y5" i="6"/>
  <c r="B46" i="6"/>
  <c r="K47" i="6"/>
  <c r="C46" i="6"/>
  <c r="P48" i="6"/>
  <c r="D46" i="6"/>
  <c r="P5" i="6"/>
  <c r="D5" i="6"/>
  <c r="H5" i="6"/>
  <c r="Q5" i="6"/>
  <c r="Q48" i="6" s="1"/>
  <c r="U47" i="6"/>
  <c r="E5" i="6"/>
  <c r="E48" i="6" s="1"/>
  <c r="I5" i="6"/>
  <c r="R47" i="6"/>
  <c r="R5" i="6"/>
  <c r="B5" i="6"/>
  <c r="F5" i="6"/>
  <c r="S5" i="6"/>
  <c r="C5" i="6"/>
  <c r="G5" i="6"/>
  <c r="T27" i="5"/>
  <c r="M88" i="4"/>
  <c r="N88" i="4"/>
  <c r="Q45" i="6"/>
  <c r="O88" i="4"/>
  <c r="F42" i="6"/>
  <c r="N44" i="6"/>
  <c r="R45" i="6"/>
  <c r="L88" i="4"/>
  <c r="P88" i="4"/>
  <c r="K43" i="6"/>
  <c r="S45" i="6"/>
  <c r="Q88" i="4"/>
  <c r="H42" i="6"/>
  <c r="L43" i="6"/>
  <c r="P44" i="6"/>
  <c r="R88" i="4"/>
  <c r="U45" i="6"/>
  <c r="S88" i="4"/>
  <c r="J42" i="6"/>
  <c r="N43" i="6"/>
  <c r="R44" i="6"/>
  <c r="V45" i="6"/>
  <c r="V47" i="6"/>
  <c r="J48" i="6"/>
  <c r="T88" i="4"/>
  <c r="K48" i="6"/>
  <c r="U88" i="4"/>
  <c r="L42" i="6"/>
  <c r="P43" i="6"/>
  <c r="X47" i="6"/>
  <c r="L48" i="6"/>
  <c r="V88" i="4"/>
  <c r="Y45" i="6"/>
  <c r="Y47" i="6"/>
  <c r="B27" i="5"/>
  <c r="W88" i="4"/>
  <c r="J5" i="6"/>
  <c r="N42" i="6"/>
  <c r="R43" i="6"/>
  <c r="V44" i="6"/>
  <c r="X88" i="4"/>
  <c r="K5" i="6"/>
  <c r="D27" i="5"/>
  <c r="D5" i="5" s="1"/>
  <c r="Y88" i="4"/>
  <c r="L5" i="6"/>
  <c r="P42" i="6"/>
  <c r="T43" i="6"/>
  <c r="M5" i="6"/>
  <c r="M44" i="6" s="1"/>
  <c r="Q42" i="6"/>
  <c r="U43" i="6"/>
  <c r="Y44" i="6"/>
  <c r="N5" i="6"/>
  <c r="N48" i="6" s="1"/>
  <c r="R42" i="6"/>
  <c r="B45" i="6"/>
  <c r="E27" i="5"/>
  <c r="O5" i="6"/>
  <c r="S42" i="6"/>
  <c r="C45" i="6"/>
  <c r="E5" i="7"/>
  <c r="E55" i="7" s="1"/>
  <c r="I27" i="5"/>
  <c r="I5" i="5" s="1"/>
  <c r="U42" i="6"/>
  <c r="Y43" i="6"/>
  <c r="E45" i="6"/>
  <c r="I46" i="6"/>
  <c r="E47" i="6"/>
  <c r="U48" i="6"/>
  <c r="J27" i="5"/>
  <c r="B44" i="6"/>
  <c r="F45" i="6"/>
  <c r="F47" i="6"/>
  <c r="C44" i="6"/>
  <c r="G45" i="6"/>
  <c r="K46" i="6"/>
  <c r="G47" i="6"/>
  <c r="L27" i="5"/>
  <c r="E88" i="4"/>
  <c r="T5" i="6"/>
  <c r="X42" i="6"/>
  <c r="D44" i="6"/>
  <c r="F88" i="4"/>
  <c r="U5" i="6"/>
  <c r="Y42" i="6"/>
  <c r="N27" i="5"/>
  <c r="G88" i="4"/>
  <c r="V5" i="6"/>
  <c r="B43" i="6"/>
  <c r="F44" i="6"/>
  <c r="J45" i="6"/>
  <c r="O27" i="5"/>
  <c r="H88" i="4"/>
  <c r="W5" i="6"/>
  <c r="C43" i="6"/>
  <c r="G44" i="6"/>
  <c r="K45" i="6"/>
  <c r="I88" i="4"/>
  <c r="P46" i="6"/>
  <c r="J88" i="4"/>
  <c r="I44" i="6"/>
  <c r="Q46" i="6"/>
  <c r="M47" i="6"/>
  <c r="R27" i="5"/>
  <c r="R5" i="5" s="1"/>
  <c r="K88" i="4"/>
  <c r="B42" i="6"/>
  <c r="F43" i="6"/>
  <c r="N45" i="6"/>
  <c r="R46" i="6"/>
  <c r="N47" i="6"/>
  <c r="B48" i="6"/>
  <c r="C42" i="6"/>
  <c r="G43" i="6"/>
  <c r="K44" i="6"/>
  <c r="S46" i="6"/>
  <c r="O47" i="6"/>
  <c r="C48" i="6"/>
  <c r="A1" i="51"/>
  <c r="A1" i="46"/>
  <c r="A1" i="50"/>
  <c r="A1" i="47"/>
  <c r="A1" i="49"/>
  <c r="A1" i="48"/>
  <c r="A1" i="40"/>
  <c r="A1" i="45"/>
  <c r="A1" i="44"/>
  <c r="A1" i="43"/>
  <c r="A1" i="42"/>
  <c r="A1" i="39"/>
  <c r="A1" i="41"/>
  <c r="A1" i="36"/>
  <c r="A1" i="34"/>
  <c r="A1" i="38"/>
  <c r="A1" i="35"/>
  <c r="A1" i="37"/>
  <c r="A1" i="32"/>
  <c r="A1" i="31"/>
  <c r="A1" i="33"/>
  <c r="A1" i="30"/>
  <c r="A1" i="29"/>
  <c r="A1" i="28"/>
  <c r="A1" i="27"/>
  <c r="A1" i="26"/>
  <c r="A1" i="25"/>
  <c r="A1" i="24"/>
  <c r="A1" i="23"/>
  <c r="A1" i="22"/>
  <c r="A1" i="21"/>
  <c r="A1" i="20"/>
  <c r="A1" i="18"/>
  <c r="A1" i="19"/>
  <c r="A1" i="17"/>
  <c r="A1" i="16"/>
  <c r="A1" i="15"/>
  <c r="A1" i="12"/>
  <c r="A1" i="11"/>
  <c r="A1" i="14"/>
  <c r="A1" i="13"/>
  <c r="A1" i="8"/>
  <c r="A1" i="6"/>
  <c r="A1" i="7"/>
  <c r="A1" i="10"/>
  <c r="A1" i="9"/>
  <c r="A1" i="5"/>
  <c r="A1" i="4"/>
  <c r="B5" i="5"/>
  <c r="B42" i="5" s="1"/>
  <c r="J5" i="5"/>
  <c r="J45" i="5" s="1"/>
  <c r="T5" i="5"/>
  <c r="T44" i="5" s="1"/>
  <c r="E5" i="5"/>
  <c r="E42" i="5" s="1"/>
  <c r="B136" i="4"/>
  <c r="J136" i="4"/>
  <c r="R136" i="4"/>
  <c r="B137" i="4"/>
  <c r="J137" i="4"/>
  <c r="R137" i="4"/>
  <c r="B138" i="4"/>
  <c r="J138" i="4"/>
  <c r="B139" i="4"/>
  <c r="J139" i="4"/>
  <c r="R139" i="4"/>
  <c r="B140" i="4"/>
  <c r="J140" i="4"/>
  <c r="R140" i="4"/>
  <c r="B141" i="4"/>
  <c r="J141" i="4"/>
  <c r="R141" i="4"/>
  <c r="R142" i="4"/>
  <c r="B143" i="4"/>
  <c r="J143" i="4"/>
  <c r="R143" i="4"/>
  <c r="B144" i="4"/>
  <c r="J144" i="4"/>
  <c r="R144" i="4"/>
  <c r="B145" i="4"/>
  <c r="J145" i="4"/>
  <c r="R145" i="4"/>
  <c r="B146" i="4"/>
  <c r="J146" i="4"/>
  <c r="R146" i="4"/>
  <c r="B147" i="4"/>
  <c r="J147" i="4"/>
  <c r="R147" i="4"/>
  <c r="B148" i="4"/>
  <c r="J148" i="4"/>
  <c r="R148" i="4"/>
  <c r="B149" i="4"/>
  <c r="J149" i="4"/>
  <c r="R149" i="4"/>
  <c r="B150" i="4"/>
  <c r="J150" i="4"/>
  <c r="R150" i="4"/>
  <c r="B151" i="4"/>
  <c r="J151" i="4"/>
  <c r="R151" i="4"/>
  <c r="N5" i="5"/>
  <c r="N47" i="5" s="1"/>
  <c r="T42" i="5"/>
  <c r="T45" i="5"/>
  <c r="E47" i="5"/>
  <c r="N44" i="5"/>
  <c r="N45" i="5"/>
  <c r="D147" i="9"/>
  <c r="T147" i="9"/>
  <c r="U147" i="9"/>
  <c r="J42" i="5"/>
  <c r="J43" i="5"/>
  <c r="J46" i="5"/>
  <c r="B47" i="5"/>
  <c r="J47" i="5"/>
  <c r="I147" i="9"/>
  <c r="Q147" i="9"/>
  <c r="I59" i="8"/>
  <c r="I60" i="8"/>
  <c r="Q60" i="8"/>
  <c r="Y60" i="8"/>
  <c r="I61" i="8"/>
  <c r="Q61" i="8"/>
  <c r="Y61" i="8"/>
  <c r="I111" i="9"/>
  <c r="Q111" i="9"/>
  <c r="Y111" i="9"/>
  <c r="I128" i="9"/>
  <c r="Q128" i="9"/>
  <c r="Y128" i="9"/>
  <c r="S145" i="9"/>
  <c r="S136" i="9" s="1"/>
  <c r="L156" i="9"/>
  <c r="L147" i="9" s="1"/>
  <c r="H145" i="10"/>
  <c r="H111" i="10"/>
  <c r="P145" i="10"/>
  <c r="P111" i="10"/>
  <c r="X145" i="10"/>
  <c r="X111" i="10"/>
  <c r="G156" i="10"/>
  <c r="G128" i="10"/>
  <c r="O156" i="10"/>
  <c r="O128" i="10"/>
  <c r="W156" i="10"/>
  <c r="W128" i="10"/>
  <c r="J59" i="8"/>
  <c r="B60" i="8"/>
  <c r="J60" i="8"/>
  <c r="R60" i="8"/>
  <c r="B61" i="8"/>
  <c r="J61" i="8"/>
  <c r="R61" i="8"/>
  <c r="K145" i="9"/>
  <c r="K136" i="9" s="1"/>
  <c r="T145" i="9"/>
  <c r="T136" i="9" s="1"/>
  <c r="M156" i="9"/>
  <c r="M147" i="9" s="1"/>
  <c r="H156" i="10"/>
  <c r="H128" i="10"/>
  <c r="P156" i="10"/>
  <c r="P128" i="10"/>
  <c r="X156" i="10"/>
  <c r="X128" i="10"/>
  <c r="Y111" i="10"/>
  <c r="C59" i="8"/>
  <c r="S59" i="8"/>
  <c r="C60" i="8"/>
  <c r="K60" i="8"/>
  <c r="S60" i="8"/>
  <c r="C61" i="8"/>
  <c r="K61" i="8"/>
  <c r="S61" i="8"/>
  <c r="C111" i="9"/>
  <c r="C128" i="9"/>
  <c r="K128" i="9"/>
  <c r="S128" i="9"/>
  <c r="L145" i="9"/>
  <c r="L136" i="9" s="1"/>
  <c r="N156" i="9"/>
  <c r="N147" i="9" s="1"/>
  <c r="D59" i="8"/>
  <c r="L59" i="8"/>
  <c r="D60" i="8"/>
  <c r="L60" i="8"/>
  <c r="T60" i="8"/>
  <c r="D61" i="8"/>
  <c r="L61" i="8"/>
  <c r="T61" i="8"/>
  <c r="D111" i="9"/>
  <c r="D128" i="9"/>
  <c r="T128" i="9"/>
  <c r="V145" i="9"/>
  <c r="V136" i="9" s="1"/>
  <c r="C145" i="10"/>
  <c r="C111" i="10"/>
  <c r="K145" i="10"/>
  <c r="K111" i="10"/>
  <c r="S145" i="10"/>
  <c r="S111" i="10"/>
  <c r="B156" i="10"/>
  <c r="B128" i="10"/>
  <c r="J156" i="10"/>
  <c r="J128" i="10"/>
  <c r="R156" i="10"/>
  <c r="R128" i="10"/>
  <c r="I111" i="10"/>
  <c r="E59" i="8"/>
  <c r="E60" i="8"/>
  <c r="M60" i="8"/>
  <c r="U60" i="8"/>
  <c r="E61" i="8"/>
  <c r="M61" i="8"/>
  <c r="U61" i="8"/>
  <c r="E128" i="9"/>
  <c r="U128" i="9"/>
  <c r="N145" i="9"/>
  <c r="N136" i="9" s="1"/>
  <c r="W145" i="9"/>
  <c r="W136" i="9" s="1"/>
  <c r="D145" i="10"/>
  <c r="D111" i="10"/>
  <c r="L145" i="10"/>
  <c r="L111" i="10"/>
  <c r="T145" i="10"/>
  <c r="T111" i="10"/>
  <c r="C156" i="10"/>
  <c r="C128" i="10"/>
  <c r="K156" i="10"/>
  <c r="K128" i="10"/>
  <c r="S156" i="10"/>
  <c r="S128" i="10"/>
  <c r="N59" i="8"/>
  <c r="F60" i="8"/>
  <c r="N60" i="8"/>
  <c r="V60" i="8"/>
  <c r="F61" i="8"/>
  <c r="N61" i="8"/>
  <c r="V61" i="8"/>
  <c r="F111" i="9"/>
  <c r="F128" i="9"/>
  <c r="V128" i="9"/>
  <c r="O145" i="9"/>
  <c r="O136" i="9" s="1"/>
  <c r="E145" i="10"/>
  <c r="E111" i="10"/>
  <c r="M145" i="10"/>
  <c r="M111" i="10"/>
  <c r="U145" i="10"/>
  <c r="U111" i="10"/>
  <c r="D156" i="10"/>
  <c r="D128" i="10"/>
  <c r="L156" i="10"/>
  <c r="L128" i="10"/>
  <c r="T156" i="10"/>
  <c r="T128" i="10"/>
  <c r="G59" i="8"/>
  <c r="G60" i="8"/>
  <c r="O60" i="8"/>
  <c r="W60" i="8"/>
  <c r="G61" i="8"/>
  <c r="O61" i="8"/>
  <c r="W61" i="8"/>
  <c r="G111" i="9"/>
  <c r="G128" i="9"/>
  <c r="O128" i="9"/>
  <c r="W128" i="9"/>
  <c r="Q111" i="10"/>
  <c r="H59" i="8"/>
  <c r="H60" i="8"/>
  <c r="P60" i="8"/>
  <c r="X60" i="8"/>
  <c r="H61" i="8"/>
  <c r="P61" i="8"/>
  <c r="X61" i="8"/>
  <c r="H111" i="9"/>
  <c r="P111" i="9"/>
  <c r="X111" i="9"/>
  <c r="H128" i="9"/>
  <c r="P128" i="9"/>
  <c r="X128" i="9"/>
  <c r="G54" i="11"/>
  <c r="O54" i="11"/>
  <c r="W54" i="11"/>
  <c r="F111" i="11"/>
  <c r="N111" i="11"/>
  <c r="V111" i="11"/>
  <c r="H85" i="12"/>
  <c r="P85" i="12"/>
  <c r="X85" i="12"/>
  <c r="H87" i="12"/>
  <c r="P87" i="12"/>
  <c r="X87" i="12"/>
  <c r="H88" i="12"/>
  <c r="P88" i="12"/>
  <c r="X88" i="12"/>
  <c r="H89" i="12"/>
  <c r="P89" i="12"/>
  <c r="X89" i="12"/>
  <c r="G181" i="13"/>
  <c r="O181" i="13"/>
  <c r="W181" i="13"/>
  <c r="G199" i="13"/>
  <c r="O199" i="13"/>
  <c r="W199" i="13"/>
  <c r="G216" i="13"/>
  <c r="O216" i="13"/>
  <c r="W216" i="13"/>
  <c r="F181" i="14"/>
  <c r="N181" i="14"/>
  <c r="V181" i="14"/>
  <c r="F199" i="14"/>
  <c r="N199" i="14"/>
  <c r="V199" i="14"/>
  <c r="F216" i="14"/>
  <c r="N216" i="14"/>
  <c r="V216" i="14"/>
  <c r="E34" i="15"/>
  <c r="M34" i="15"/>
  <c r="U34" i="15"/>
  <c r="G253" i="15"/>
  <c r="G220" i="15"/>
  <c r="G218" i="15"/>
  <c r="G217" i="15"/>
  <c r="G214" i="15"/>
  <c r="O253" i="15"/>
  <c r="O220" i="15"/>
  <c r="O218" i="15"/>
  <c r="O217" i="15"/>
  <c r="O214" i="15"/>
  <c r="O213" i="15"/>
  <c r="W253" i="15"/>
  <c r="W220" i="15"/>
  <c r="W218" i="15"/>
  <c r="W217" i="15"/>
  <c r="W214" i="15"/>
  <c r="W213" i="15"/>
  <c r="C261" i="15"/>
  <c r="C216" i="15"/>
  <c r="K261" i="15"/>
  <c r="K216" i="15"/>
  <c r="S261" i="15"/>
  <c r="S216" i="15"/>
  <c r="E181" i="15"/>
  <c r="M181" i="15"/>
  <c r="U181" i="15"/>
  <c r="E199" i="15"/>
  <c r="M199" i="15"/>
  <c r="U199" i="15"/>
  <c r="E209" i="15"/>
  <c r="M209" i="15"/>
  <c r="U209" i="15"/>
  <c r="E210" i="15"/>
  <c r="M210" i="15"/>
  <c r="U210" i="15"/>
  <c r="E211" i="15"/>
  <c r="M211" i="15"/>
  <c r="V211" i="15"/>
  <c r="I213" i="15"/>
  <c r="U213" i="15"/>
  <c r="J214" i="15"/>
  <c r="V214" i="15"/>
  <c r="F217" i="15"/>
  <c r="V217" i="15"/>
  <c r="N218" i="15"/>
  <c r="F220" i="15"/>
  <c r="V220" i="15"/>
  <c r="G111" i="10"/>
  <c r="O111" i="10"/>
  <c r="W111" i="10"/>
  <c r="H54" i="11"/>
  <c r="P54" i="11"/>
  <c r="X54" i="11"/>
  <c r="G128" i="11"/>
  <c r="O128" i="11"/>
  <c r="W128" i="11"/>
  <c r="I85" i="12"/>
  <c r="Q85" i="12"/>
  <c r="Y85" i="12"/>
  <c r="Q86" i="12"/>
  <c r="Y86" i="12"/>
  <c r="I87" i="12"/>
  <c r="Q87" i="12"/>
  <c r="Y87" i="12"/>
  <c r="I88" i="12"/>
  <c r="Q88" i="12"/>
  <c r="Y88" i="12"/>
  <c r="I89" i="12"/>
  <c r="Q89" i="12"/>
  <c r="Y89" i="12"/>
  <c r="H181" i="13"/>
  <c r="P181" i="13"/>
  <c r="X181" i="13"/>
  <c r="H199" i="13"/>
  <c r="P199" i="13"/>
  <c r="X199" i="13"/>
  <c r="H216" i="13"/>
  <c r="P216" i="13"/>
  <c r="X216" i="13"/>
  <c r="G181" i="14"/>
  <c r="O181" i="14"/>
  <c r="W181" i="14"/>
  <c r="G199" i="14"/>
  <c r="O199" i="14"/>
  <c r="W199" i="14"/>
  <c r="G216" i="14"/>
  <c r="O216" i="14"/>
  <c r="W216" i="14"/>
  <c r="H253" i="15"/>
  <c r="H220" i="15"/>
  <c r="H218" i="15"/>
  <c r="H217" i="15"/>
  <c r="H214" i="15"/>
  <c r="H213" i="15"/>
  <c r="P253" i="15"/>
  <c r="P220" i="15"/>
  <c r="P218" i="15"/>
  <c r="P217" i="15"/>
  <c r="P214" i="15"/>
  <c r="P213" i="15"/>
  <c r="X253" i="15"/>
  <c r="X220" i="15"/>
  <c r="X218" i="15"/>
  <c r="X217" i="15"/>
  <c r="X214" i="15"/>
  <c r="X213" i="15"/>
  <c r="X211" i="15"/>
  <c r="D261" i="15"/>
  <c r="D216" i="15"/>
  <c r="L261" i="15"/>
  <c r="L216" i="15"/>
  <c r="T261" i="15"/>
  <c r="T216" i="15"/>
  <c r="F181" i="15"/>
  <c r="N181" i="15"/>
  <c r="V181" i="15"/>
  <c r="F199" i="15"/>
  <c r="N199" i="15"/>
  <c r="V199" i="15"/>
  <c r="F209" i="15"/>
  <c r="N209" i="15"/>
  <c r="V209" i="15"/>
  <c r="F210" i="15"/>
  <c r="N210" i="15"/>
  <c r="V210" i="15"/>
  <c r="F211" i="15"/>
  <c r="N211" i="15"/>
  <c r="W211" i="15"/>
  <c r="V213" i="15"/>
  <c r="K214" i="15"/>
  <c r="Y214" i="15"/>
  <c r="Y217" i="15"/>
  <c r="Q218" i="15"/>
  <c r="Y220" i="15"/>
  <c r="I54" i="11"/>
  <c r="Q54" i="11"/>
  <c r="Y54" i="11"/>
  <c r="H111" i="11"/>
  <c r="P111" i="11"/>
  <c r="X111" i="11"/>
  <c r="H128" i="11"/>
  <c r="P128" i="11"/>
  <c r="X128" i="11"/>
  <c r="G3" i="12"/>
  <c r="O3" i="12"/>
  <c r="W3" i="12"/>
  <c r="B85" i="12"/>
  <c r="J85" i="12"/>
  <c r="R85" i="12"/>
  <c r="R86" i="12"/>
  <c r="B87" i="12"/>
  <c r="J87" i="12"/>
  <c r="R87" i="12"/>
  <c r="B88" i="12"/>
  <c r="J88" i="12"/>
  <c r="R88" i="12"/>
  <c r="B89" i="12"/>
  <c r="J89" i="12"/>
  <c r="R89" i="12"/>
  <c r="I181" i="13"/>
  <c r="Q181" i="13"/>
  <c r="Y181" i="13"/>
  <c r="I199" i="13"/>
  <c r="Q199" i="13"/>
  <c r="Y199" i="13"/>
  <c r="I216" i="13"/>
  <c r="Q216" i="13"/>
  <c r="Y216" i="13"/>
  <c r="H181" i="14"/>
  <c r="P181" i="14"/>
  <c r="X181" i="14"/>
  <c r="H199" i="14"/>
  <c r="P199" i="14"/>
  <c r="X199" i="14"/>
  <c r="H216" i="14"/>
  <c r="P216" i="14"/>
  <c r="X216" i="14"/>
  <c r="E261" i="15"/>
  <c r="M261" i="15"/>
  <c r="U261" i="15"/>
  <c r="G181" i="15"/>
  <c r="O181" i="15"/>
  <c r="W181" i="15"/>
  <c r="G199" i="15"/>
  <c r="O199" i="15"/>
  <c r="W199" i="15"/>
  <c r="G209" i="15"/>
  <c r="O209" i="15"/>
  <c r="W209" i="15"/>
  <c r="G210" i="15"/>
  <c r="O210" i="15"/>
  <c r="W210" i="15"/>
  <c r="G211" i="15"/>
  <c r="O211" i="15"/>
  <c r="Y211" i="15"/>
  <c r="Y213" i="15"/>
  <c r="M214" i="15"/>
  <c r="J217" i="15"/>
  <c r="B218" i="15"/>
  <c r="R218" i="15"/>
  <c r="J220" i="15"/>
  <c r="I128" i="10"/>
  <c r="Q128" i="10"/>
  <c r="Y128" i="10"/>
  <c r="I128" i="11"/>
  <c r="Q128" i="11"/>
  <c r="Y128" i="11"/>
  <c r="C82" i="12"/>
  <c r="K82" i="12"/>
  <c r="S82" i="12"/>
  <c r="C85" i="12"/>
  <c r="K85" i="12"/>
  <c r="S85" i="12"/>
  <c r="C86" i="12"/>
  <c r="C87" i="12"/>
  <c r="K87" i="12"/>
  <c r="S87" i="12"/>
  <c r="C88" i="12"/>
  <c r="K88" i="12"/>
  <c r="S88" i="12"/>
  <c r="C89" i="12"/>
  <c r="K89" i="12"/>
  <c r="S89" i="12"/>
  <c r="B199" i="13"/>
  <c r="J199" i="13"/>
  <c r="R199" i="13"/>
  <c r="B216" i="13"/>
  <c r="J216" i="13"/>
  <c r="R216" i="13"/>
  <c r="I181" i="14"/>
  <c r="Q181" i="14"/>
  <c r="Y181" i="14"/>
  <c r="I199" i="14"/>
  <c r="Q199" i="14"/>
  <c r="Y199" i="14"/>
  <c r="I216" i="14"/>
  <c r="Q216" i="14"/>
  <c r="Y216" i="14"/>
  <c r="F261" i="15"/>
  <c r="N261" i="15"/>
  <c r="V261" i="15"/>
  <c r="H181" i="15"/>
  <c r="P181" i="15"/>
  <c r="X181" i="15"/>
  <c r="H199" i="15"/>
  <c r="P199" i="15"/>
  <c r="X199" i="15"/>
  <c r="H209" i="15"/>
  <c r="P209" i="15"/>
  <c r="X209" i="15"/>
  <c r="H210" i="15"/>
  <c r="P210" i="15"/>
  <c r="X210" i="15"/>
  <c r="H211" i="15"/>
  <c r="P211" i="15"/>
  <c r="B213" i="15"/>
  <c r="M213" i="15"/>
  <c r="B214" i="15"/>
  <c r="N214" i="15"/>
  <c r="E216" i="15"/>
  <c r="U216" i="15"/>
  <c r="M217" i="15"/>
  <c r="E218" i="15"/>
  <c r="U218" i="15"/>
  <c r="M220" i="15"/>
  <c r="B111" i="11"/>
  <c r="J111" i="11"/>
  <c r="R111" i="11"/>
  <c r="D85" i="12"/>
  <c r="L85" i="12"/>
  <c r="T85" i="12"/>
  <c r="L86" i="12"/>
  <c r="D87" i="12"/>
  <c r="L87" i="12"/>
  <c r="T87" i="12"/>
  <c r="D88" i="12"/>
  <c r="L88" i="12"/>
  <c r="T88" i="12"/>
  <c r="D89" i="12"/>
  <c r="L89" i="12"/>
  <c r="T89" i="12"/>
  <c r="C181" i="13"/>
  <c r="K181" i="13"/>
  <c r="S181" i="13"/>
  <c r="C199" i="13"/>
  <c r="K199" i="13"/>
  <c r="S199" i="13"/>
  <c r="C216" i="13"/>
  <c r="K216" i="13"/>
  <c r="S216" i="13"/>
  <c r="B181" i="14"/>
  <c r="J181" i="14"/>
  <c r="R181" i="14"/>
  <c r="B199" i="14"/>
  <c r="J199" i="14"/>
  <c r="R199" i="14"/>
  <c r="B216" i="14"/>
  <c r="J216" i="14"/>
  <c r="R216" i="14"/>
  <c r="I34" i="15"/>
  <c r="Q34" i="15"/>
  <c r="Y34" i="15"/>
  <c r="C253" i="15"/>
  <c r="C220" i="15"/>
  <c r="C218" i="15"/>
  <c r="C217" i="15"/>
  <c r="K253" i="15"/>
  <c r="K220" i="15"/>
  <c r="K218" i="15"/>
  <c r="K217" i="15"/>
  <c r="S253" i="15"/>
  <c r="S220" i="15"/>
  <c r="S218" i="15"/>
  <c r="S217" i="15"/>
  <c r="G261" i="15"/>
  <c r="G216" i="15"/>
  <c r="O261" i="15"/>
  <c r="O216" i="15"/>
  <c r="W261" i="15"/>
  <c r="W216" i="15"/>
  <c r="I181" i="15"/>
  <c r="Q181" i="15"/>
  <c r="Y181" i="15"/>
  <c r="I199" i="15"/>
  <c r="Q199" i="15"/>
  <c r="Y199" i="15"/>
  <c r="Q209" i="15"/>
  <c r="Y209" i="15"/>
  <c r="Q210" i="15"/>
  <c r="Y210" i="15"/>
  <c r="I211" i="15"/>
  <c r="Q211" i="15"/>
  <c r="C213" i="15"/>
  <c r="N213" i="15"/>
  <c r="C214" i="15"/>
  <c r="Q214" i="15"/>
  <c r="F216" i="15"/>
  <c r="V216" i="15"/>
  <c r="N217" i="15"/>
  <c r="F218" i="15"/>
  <c r="V218" i="15"/>
  <c r="N220" i="15"/>
  <c r="D54" i="11"/>
  <c r="L54" i="11"/>
  <c r="T54" i="11"/>
  <c r="C128" i="11"/>
  <c r="K128" i="11"/>
  <c r="S128" i="11"/>
  <c r="E85" i="12"/>
  <c r="M85" i="12"/>
  <c r="U85" i="12"/>
  <c r="E86" i="12"/>
  <c r="E87" i="12"/>
  <c r="M87" i="12"/>
  <c r="U87" i="12"/>
  <c r="E88" i="12"/>
  <c r="M88" i="12"/>
  <c r="U88" i="12"/>
  <c r="E89" i="12"/>
  <c r="M89" i="12"/>
  <c r="U89" i="12"/>
  <c r="D181" i="13"/>
  <c r="L181" i="13"/>
  <c r="T181" i="13"/>
  <c r="D199" i="13"/>
  <c r="L199" i="13"/>
  <c r="T199" i="13"/>
  <c r="D216" i="13"/>
  <c r="L216" i="13"/>
  <c r="T216" i="13"/>
  <c r="C181" i="14"/>
  <c r="K181" i="14"/>
  <c r="S181" i="14"/>
  <c r="C199" i="14"/>
  <c r="K199" i="14"/>
  <c r="S199" i="14"/>
  <c r="C216" i="14"/>
  <c r="K216" i="14"/>
  <c r="S216" i="14"/>
  <c r="D253" i="15"/>
  <c r="D220" i="15"/>
  <c r="D218" i="15"/>
  <c r="D217" i="15"/>
  <c r="D214" i="15"/>
  <c r="D213" i="15"/>
  <c r="L253" i="15"/>
  <c r="L220" i="15"/>
  <c r="L218" i="15"/>
  <c r="L217" i="15"/>
  <c r="L214" i="15"/>
  <c r="L213" i="15"/>
  <c r="T253" i="15"/>
  <c r="T220" i="15"/>
  <c r="T218" i="15"/>
  <c r="T217" i="15"/>
  <c r="T214" i="15"/>
  <c r="T213" i="15"/>
  <c r="T211" i="15"/>
  <c r="H261" i="15"/>
  <c r="H216" i="15"/>
  <c r="P261" i="15"/>
  <c r="P216" i="15"/>
  <c r="X261" i="15"/>
  <c r="X216" i="15"/>
  <c r="B181" i="15"/>
  <c r="J181" i="15"/>
  <c r="R181" i="15"/>
  <c r="B199" i="15"/>
  <c r="J199" i="15"/>
  <c r="R199" i="15"/>
  <c r="B209" i="15"/>
  <c r="J209" i="15"/>
  <c r="R209" i="15"/>
  <c r="B210" i="15"/>
  <c r="J210" i="15"/>
  <c r="R210" i="15"/>
  <c r="B211" i="15"/>
  <c r="J211" i="15"/>
  <c r="R211" i="15"/>
  <c r="E213" i="15"/>
  <c r="Q213" i="15"/>
  <c r="E214" i="15"/>
  <c r="R214" i="15"/>
  <c r="Q217" i="15"/>
  <c r="I218" i="15"/>
  <c r="Y218" i="15"/>
  <c r="Q220" i="15"/>
  <c r="E54" i="11"/>
  <c r="M54" i="11"/>
  <c r="U54" i="11"/>
  <c r="D111" i="11"/>
  <c r="L111" i="11"/>
  <c r="T111" i="11"/>
  <c r="D128" i="11"/>
  <c r="L128" i="11"/>
  <c r="T128" i="11"/>
  <c r="F85" i="12"/>
  <c r="N85" i="12"/>
  <c r="V85" i="12"/>
  <c r="F86" i="12"/>
  <c r="N86" i="12"/>
  <c r="V86" i="12"/>
  <c r="F87" i="12"/>
  <c r="N87" i="12"/>
  <c r="V87" i="12"/>
  <c r="F88" i="12"/>
  <c r="N88" i="12"/>
  <c r="V88" i="12"/>
  <c r="F89" i="12"/>
  <c r="N89" i="12"/>
  <c r="V89" i="12"/>
  <c r="E181" i="13"/>
  <c r="M181" i="13"/>
  <c r="U181" i="13"/>
  <c r="E199" i="13"/>
  <c r="M199" i="13"/>
  <c r="U199" i="13"/>
  <c r="E216" i="13"/>
  <c r="M216" i="13"/>
  <c r="U216" i="13"/>
  <c r="D181" i="14"/>
  <c r="L181" i="14"/>
  <c r="T181" i="14"/>
  <c r="D199" i="14"/>
  <c r="L199" i="14"/>
  <c r="T199" i="14"/>
  <c r="D216" i="14"/>
  <c r="L216" i="14"/>
  <c r="T216" i="14"/>
  <c r="I261" i="15"/>
  <c r="Q261" i="15"/>
  <c r="Y261" i="15"/>
  <c r="C181" i="15"/>
  <c r="K181" i="15"/>
  <c r="S181" i="15"/>
  <c r="C199" i="15"/>
  <c r="K199" i="15"/>
  <c r="S199" i="15"/>
  <c r="C209" i="15"/>
  <c r="K209" i="15"/>
  <c r="S209" i="15"/>
  <c r="C210" i="15"/>
  <c r="K210" i="15"/>
  <c r="S210" i="15"/>
  <c r="C211" i="15"/>
  <c r="K211" i="15"/>
  <c r="S211" i="15"/>
  <c r="F213" i="15"/>
  <c r="R213" i="15"/>
  <c r="F214" i="15"/>
  <c r="S214" i="15"/>
  <c r="B217" i="15"/>
  <c r="R217" i="15"/>
  <c r="B220" i="15"/>
  <c r="R220" i="15"/>
  <c r="E128" i="10"/>
  <c r="M128" i="10"/>
  <c r="U128" i="10"/>
  <c r="E111" i="11"/>
  <c r="M111" i="11"/>
  <c r="U111" i="11"/>
  <c r="E128" i="11"/>
  <c r="M128" i="11"/>
  <c r="U128" i="11"/>
  <c r="G85" i="12"/>
  <c r="O85" i="12"/>
  <c r="W85" i="12"/>
  <c r="O86" i="12"/>
  <c r="G87" i="12"/>
  <c r="O87" i="12"/>
  <c r="W87" i="12"/>
  <c r="G88" i="12"/>
  <c r="O88" i="12"/>
  <c r="W88" i="12"/>
  <c r="G89" i="12"/>
  <c r="O89" i="12"/>
  <c r="W89" i="12"/>
  <c r="F199" i="13"/>
  <c r="N199" i="13"/>
  <c r="V199" i="13"/>
  <c r="F216" i="13"/>
  <c r="N216" i="13"/>
  <c r="V216" i="13"/>
  <c r="E181" i="14"/>
  <c r="M181" i="14"/>
  <c r="U181" i="14"/>
  <c r="E199" i="14"/>
  <c r="M199" i="14"/>
  <c r="U199" i="14"/>
  <c r="E216" i="14"/>
  <c r="M216" i="14"/>
  <c r="U216" i="14"/>
  <c r="B261" i="15"/>
  <c r="J261" i="15"/>
  <c r="R261" i="15"/>
  <c r="D181" i="15"/>
  <c r="L181" i="15"/>
  <c r="T181" i="15"/>
  <c r="D199" i="15"/>
  <c r="L199" i="15"/>
  <c r="T199" i="15"/>
  <c r="D209" i="15"/>
  <c r="L209" i="15"/>
  <c r="T209" i="15"/>
  <c r="D210" i="15"/>
  <c r="L210" i="15"/>
  <c r="T210" i="15"/>
  <c r="D211" i="15"/>
  <c r="L211" i="15"/>
  <c r="U211" i="15"/>
  <c r="G213" i="15"/>
  <c r="S213" i="15"/>
  <c r="I214" i="15"/>
  <c r="U214" i="15"/>
  <c r="M216" i="15"/>
  <c r="E217" i="15"/>
  <c r="U217" i="15"/>
  <c r="M218" i="15"/>
  <c r="E220" i="15"/>
  <c r="U220" i="15"/>
  <c r="F90" i="16"/>
  <c r="N90" i="16"/>
  <c r="V90" i="16"/>
  <c r="F92" i="16"/>
  <c r="N92" i="16"/>
  <c r="V92" i="16"/>
  <c r="F93" i="16"/>
  <c r="N93" i="16"/>
  <c r="V93" i="16"/>
  <c r="E5" i="17"/>
  <c r="M5" i="17"/>
  <c r="M171" i="17" s="1"/>
  <c r="U5" i="17"/>
  <c r="D226" i="19"/>
  <c r="D226" i="17"/>
  <c r="D217" i="17" s="1"/>
  <c r="L226" i="17"/>
  <c r="L217" i="17" s="1"/>
  <c r="L226" i="19"/>
  <c r="T226" i="17"/>
  <c r="T217" i="17" s="1"/>
  <c r="T226" i="19"/>
  <c r="F229" i="17"/>
  <c r="N229" i="17"/>
  <c r="V229" i="17"/>
  <c r="G246" i="17"/>
  <c r="G203" i="17"/>
  <c r="O246" i="17"/>
  <c r="O203" i="17"/>
  <c r="W246" i="17"/>
  <c r="W240" i="17" s="1"/>
  <c r="W203" i="17"/>
  <c r="F248" i="17"/>
  <c r="F240" i="17" s="1"/>
  <c r="F209" i="17"/>
  <c r="N248" i="17"/>
  <c r="N209" i="17"/>
  <c r="V248" i="17"/>
  <c r="V240" i="17" s="1"/>
  <c r="V209" i="17"/>
  <c r="I161" i="17"/>
  <c r="Q161" i="17"/>
  <c r="Y161" i="17"/>
  <c r="I162" i="17"/>
  <c r="Q162" i="17"/>
  <c r="Y162" i="17"/>
  <c r="I163" i="17"/>
  <c r="Q163" i="17"/>
  <c r="Y163" i="17"/>
  <c r="I164" i="17"/>
  <c r="Q164" i="17"/>
  <c r="Y164" i="17"/>
  <c r="I165" i="17"/>
  <c r="Q165" i="17"/>
  <c r="Y165" i="17"/>
  <c r="I166" i="17"/>
  <c r="I167" i="17"/>
  <c r="Q167" i="17"/>
  <c r="Y167" i="17"/>
  <c r="I168" i="17"/>
  <c r="Q168" i="17"/>
  <c r="Y168" i="17"/>
  <c r="I169" i="17"/>
  <c r="Q169" i="17"/>
  <c r="Y169" i="17"/>
  <c r="I170" i="17"/>
  <c r="Q170" i="17"/>
  <c r="Y170" i="17"/>
  <c r="I171" i="17"/>
  <c r="Q171" i="17"/>
  <c r="Y171" i="17"/>
  <c r="I172" i="17"/>
  <c r="Q172" i="17"/>
  <c r="Y172" i="17"/>
  <c r="L174" i="17"/>
  <c r="H175" i="17"/>
  <c r="T175" i="17"/>
  <c r="F184" i="17"/>
  <c r="P184" i="17"/>
  <c r="N190" i="17"/>
  <c r="X190" i="17"/>
  <c r="Q217" i="18"/>
  <c r="C175" i="18"/>
  <c r="C174" i="18"/>
  <c r="C173" i="18"/>
  <c r="C172" i="18"/>
  <c r="C170" i="18"/>
  <c r="C169" i="18"/>
  <c r="C168" i="18"/>
  <c r="C167" i="18"/>
  <c r="C165" i="18"/>
  <c r="C164" i="18"/>
  <c r="C163" i="18"/>
  <c r="C162" i="18"/>
  <c r="C161" i="18"/>
  <c r="K175" i="18"/>
  <c r="K174" i="18"/>
  <c r="K173" i="18"/>
  <c r="K172" i="18"/>
  <c r="K170" i="18"/>
  <c r="K169" i="18"/>
  <c r="K168" i="18"/>
  <c r="K167" i="18"/>
  <c r="K165" i="18"/>
  <c r="K164" i="18"/>
  <c r="K163" i="18"/>
  <c r="K162" i="18"/>
  <c r="K161" i="18"/>
  <c r="S217" i="18"/>
  <c r="S175" i="18"/>
  <c r="S174" i="18"/>
  <c r="S173" i="18"/>
  <c r="S172" i="18"/>
  <c r="S170" i="18"/>
  <c r="S169" i="18"/>
  <c r="S168" i="18"/>
  <c r="S167" i="18"/>
  <c r="S165" i="18"/>
  <c r="S164" i="18"/>
  <c r="S163" i="18"/>
  <c r="S162" i="18"/>
  <c r="S161" i="18"/>
  <c r="C226" i="18"/>
  <c r="K226" i="18"/>
  <c r="S226" i="18"/>
  <c r="E235" i="18"/>
  <c r="M235" i="18"/>
  <c r="U235" i="18"/>
  <c r="D237" i="18"/>
  <c r="L237" i="18"/>
  <c r="T237" i="18"/>
  <c r="F246" i="18"/>
  <c r="N246" i="18"/>
  <c r="V246" i="18"/>
  <c r="E248" i="18"/>
  <c r="M248" i="18"/>
  <c r="U248" i="18"/>
  <c r="T217" i="19"/>
  <c r="E176" i="19"/>
  <c r="E173" i="19"/>
  <c r="E172" i="19"/>
  <c r="E169" i="19"/>
  <c r="E168" i="19"/>
  <c r="E167" i="19"/>
  <c r="E165" i="19"/>
  <c r="M217" i="19"/>
  <c r="M173" i="19"/>
  <c r="M172" i="19"/>
  <c r="M169" i="19"/>
  <c r="M168" i="19"/>
  <c r="M167" i="19"/>
  <c r="M165" i="19"/>
  <c r="U217" i="19"/>
  <c r="U173" i="19"/>
  <c r="U172" i="19"/>
  <c r="U169" i="19"/>
  <c r="U168" i="19"/>
  <c r="U167" i="19"/>
  <c r="U165" i="19"/>
  <c r="B71" i="16"/>
  <c r="J71" i="16"/>
  <c r="R71" i="16"/>
  <c r="G90" i="16"/>
  <c r="O90" i="16"/>
  <c r="W90" i="16"/>
  <c r="G92" i="16"/>
  <c r="O92" i="16"/>
  <c r="W92" i="16"/>
  <c r="G93" i="16"/>
  <c r="O93" i="16"/>
  <c r="W93" i="16"/>
  <c r="F5" i="17"/>
  <c r="F217" i="18" s="1"/>
  <c r="N5" i="17"/>
  <c r="N217" i="18" s="1"/>
  <c r="V5" i="17"/>
  <c r="V171" i="17" s="1"/>
  <c r="G229" i="17"/>
  <c r="O229" i="17"/>
  <c r="W229" i="17"/>
  <c r="H246" i="17"/>
  <c r="H203" i="17"/>
  <c r="P246" i="17"/>
  <c r="P203" i="17"/>
  <c r="X246" i="17"/>
  <c r="X203" i="17"/>
  <c r="G248" i="17"/>
  <c r="G209" i="17"/>
  <c r="O248" i="17"/>
  <c r="O209" i="17"/>
  <c r="W248" i="17"/>
  <c r="W209" i="17"/>
  <c r="G184" i="17"/>
  <c r="R184" i="17"/>
  <c r="E190" i="17"/>
  <c r="O190" i="17"/>
  <c r="E203" i="17"/>
  <c r="T217" i="18"/>
  <c r="D226" i="18"/>
  <c r="L226" i="18"/>
  <c r="T226" i="18"/>
  <c r="F235" i="18"/>
  <c r="N235" i="18"/>
  <c r="V235" i="18"/>
  <c r="E237" i="18"/>
  <c r="M237" i="18"/>
  <c r="U237" i="18"/>
  <c r="G246" i="18"/>
  <c r="O246" i="18"/>
  <c r="W246" i="18"/>
  <c r="F248" i="18"/>
  <c r="N248" i="18"/>
  <c r="V248" i="18"/>
  <c r="L246" i="19"/>
  <c r="T246" i="19"/>
  <c r="C71" i="16"/>
  <c r="K71" i="16"/>
  <c r="S71" i="16"/>
  <c r="H91" i="16"/>
  <c r="P91" i="16"/>
  <c r="X91" i="16"/>
  <c r="H92" i="16"/>
  <c r="P92" i="16"/>
  <c r="X92" i="16"/>
  <c r="H93" i="16"/>
  <c r="P93" i="16"/>
  <c r="X93" i="16"/>
  <c r="G5" i="17"/>
  <c r="O5" i="17"/>
  <c r="O217" i="19" s="1"/>
  <c r="W5" i="17"/>
  <c r="W171" i="17" s="1"/>
  <c r="H229" i="17"/>
  <c r="P229" i="17"/>
  <c r="X229" i="17"/>
  <c r="I246" i="17"/>
  <c r="I203" i="17"/>
  <c r="Q246" i="17"/>
  <c r="Q203" i="17"/>
  <c r="Y246" i="17"/>
  <c r="Y203" i="17"/>
  <c r="H248" i="17"/>
  <c r="H209" i="17"/>
  <c r="P248" i="17"/>
  <c r="P209" i="17"/>
  <c r="X248" i="17"/>
  <c r="X209" i="17"/>
  <c r="C171" i="17"/>
  <c r="K171" i="17"/>
  <c r="S171" i="17"/>
  <c r="D174" i="17"/>
  <c r="X174" i="17"/>
  <c r="L175" i="17"/>
  <c r="H184" i="17"/>
  <c r="F190" i="17"/>
  <c r="P190" i="17"/>
  <c r="F203" i="17"/>
  <c r="G217" i="18"/>
  <c r="U217" i="18"/>
  <c r="E226" i="18"/>
  <c r="M226" i="18"/>
  <c r="U226" i="18"/>
  <c r="G235" i="18"/>
  <c r="O235" i="18"/>
  <c r="W235" i="18"/>
  <c r="F237" i="18"/>
  <c r="N237" i="18"/>
  <c r="V237" i="18"/>
  <c r="H246" i="18"/>
  <c r="P246" i="18"/>
  <c r="X246" i="18"/>
  <c r="G248" i="18"/>
  <c r="O248" i="18"/>
  <c r="W248" i="18"/>
  <c r="D235" i="19"/>
  <c r="L235" i="19"/>
  <c r="D248" i="19"/>
  <c r="I91" i="16"/>
  <c r="Q91" i="16"/>
  <c r="Y91" i="16"/>
  <c r="I92" i="16"/>
  <c r="Q92" i="16"/>
  <c r="Y92" i="16"/>
  <c r="I93" i="16"/>
  <c r="Q93" i="16"/>
  <c r="Y93" i="16"/>
  <c r="I235" i="17"/>
  <c r="I184" i="17"/>
  <c r="Q235" i="17"/>
  <c r="Q184" i="17"/>
  <c r="Y235" i="17"/>
  <c r="Y229" i="17" s="1"/>
  <c r="Y184" i="17"/>
  <c r="B246" i="17"/>
  <c r="B203" i="17"/>
  <c r="J246" i="17"/>
  <c r="J203" i="17"/>
  <c r="R246" i="17"/>
  <c r="R203" i="17"/>
  <c r="I248" i="17"/>
  <c r="I209" i="17"/>
  <c r="Q248" i="17"/>
  <c r="Q209" i="17"/>
  <c r="Y248" i="17"/>
  <c r="Y209" i="17"/>
  <c r="D161" i="17"/>
  <c r="L161" i="17"/>
  <c r="T161" i="17"/>
  <c r="D162" i="17"/>
  <c r="L162" i="17"/>
  <c r="T162" i="17"/>
  <c r="D163" i="17"/>
  <c r="L163" i="17"/>
  <c r="T163" i="17"/>
  <c r="D164" i="17"/>
  <c r="L164" i="17"/>
  <c r="T164" i="17"/>
  <c r="D165" i="17"/>
  <c r="L165" i="17"/>
  <c r="T165" i="17"/>
  <c r="D166" i="17"/>
  <c r="D167" i="17"/>
  <c r="L167" i="17"/>
  <c r="T167" i="17"/>
  <c r="D168" i="17"/>
  <c r="L168" i="17"/>
  <c r="T168" i="17"/>
  <c r="D169" i="17"/>
  <c r="L169" i="17"/>
  <c r="T169" i="17"/>
  <c r="D170" i="17"/>
  <c r="L170" i="17"/>
  <c r="T170" i="17"/>
  <c r="D171" i="17"/>
  <c r="L171" i="17"/>
  <c r="T171" i="17"/>
  <c r="D172" i="17"/>
  <c r="L172" i="17"/>
  <c r="T172" i="17"/>
  <c r="D173" i="17"/>
  <c r="T173" i="17"/>
  <c r="J184" i="17"/>
  <c r="U184" i="17"/>
  <c r="G190" i="17"/>
  <c r="R190" i="17"/>
  <c r="M203" i="17"/>
  <c r="I217" i="18"/>
  <c r="F226" i="18"/>
  <c r="N226" i="18"/>
  <c r="V226" i="18"/>
  <c r="H235" i="18"/>
  <c r="P235" i="18"/>
  <c r="X235" i="18"/>
  <c r="G237" i="18"/>
  <c r="O237" i="18"/>
  <c r="W237" i="18"/>
  <c r="I246" i="18"/>
  <c r="Q246" i="18"/>
  <c r="Y246" i="18"/>
  <c r="H248" i="18"/>
  <c r="P248" i="18"/>
  <c r="X248" i="18"/>
  <c r="B92" i="16"/>
  <c r="J92" i="16"/>
  <c r="R92" i="16"/>
  <c r="B93" i="16"/>
  <c r="J93" i="16"/>
  <c r="R93" i="16"/>
  <c r="I175" i="17"/>
  <c r="I174" i="17"/>
  <c r="Q175" i="17"/>
  <c r="Q174" i="17"/>
  <c r="Y175" i="17"/>
  <c r="Y174" i="17"/>
  <c r="J229" i="17"/>
  <c r="R229" i="17"/>
  <c r="I237" i="17"/>
  <c r="I190" i="17"/>
  <c r="Q237" i="17"/>
  <c r="Q190" i="17"/>
  <c r="Y237" i="17"/>
  <c r="Y190" i="17"/>
  <c r="C246" i="17"/>
  <c r="C203" i="17"/>
  <c r="K246" i="17"/>
  <c r="K203" i="17"/>
  <c r="S246" i="17"/>
  <c r="S203" i="17"/>
  <c r="B248" i="17"/>
  <c r="B209" i="17"/>
  <c r="J248" i="17"/>
  <c r="J209" i="17"/>
  <c r="R248" i="17"/>
  <c r="R209" i="17"/>
  <c r="U171" i="17"/>
  <c r="P174" i="17"/>
  <c r="X175" i="17"/>
  <c r="L184" i="17"/>
  <c r="V184" i="17"/>
  <c r="H190" i="17"/>
  <c r="N203" i="17"/>
  <c r="L217" i="18"/>
  <c r="G226" i="18"/>
  <c r="O226" i="18"/>
  <c r="W226" i="18"/>
  <c r="I235" i="18"/>
  <c r="Q235" i="18"/>
  <c r="Y235" i="18"/>
  <c r="H237" i="18"/>
  <c r="P237" i="18"/>
  <c r="X237" i="18"/>
  <c r="B246" i="18"/>
  <c r="J246" i="18"/>
  <c r="R246" i="18"/>
  <c r="I248" i="18"/>
  <c r="Q248" i="18"/>
  <c r="Y248" i="18"/>
  <c r="C92" i="16"/>
  <c r="K92" i="16"/>
  <c r="S92" i="16"/>
  <c r="C93" i="16"/>
  <c r="K93" i="16"/>
  <c r="S93" i="16"/>
  <c r="B5" i="17"/>
  <c r="B171" i="17" s="1"/>
  <c r="J5" i="17"/>
  <c r="J171" i="17" s="1"/>
  <c r="R5" i="17"/>
  <c r="R217" i="19" s="1"/>
  <c r="C235" i="17"/>
  <c r="C184" i="17"/>
  <c r="K235" i="17"/>
  <c r="K184" i="17"/>
  <c r="S235" i="17"/>
  <c r="S184" i="17"/>
  <c r="D246" i="17"/>
  <c r="D203" i="17"/>
  <c r="L246" i="17"/>
  <c r="L203" i="17"/>
  <c r="T246" i="17"/>
  <c r="T203" i="17"/>
  <c r="C248" i="17"/>
  <c r="C209" i="17"/>
  <c r="K248" i="17"/>
  <c r="K209" i="17"/>
  <c r="S248" i="17"/>
  <c r="S209" i="17"/>
  <c r="B184" i="17"/>
  <c r="M184" i="17"/>
  <c r="W184" i="17"/>
  <c r="J190" i="17"/>
  <c r="U190" i="17"/>
  <c r="U203" i="17"/>
  <c r="Y217" i="18"/>
  <c r="H217" i="18"/>
  <c r="H175" i="18"/>
  <c r="H174" i="18"/>
  <c r="H173" i="18"/>
  <c r="H172" i="18"/>
  <c r="H170" i="18"/>
  <c r="H169" i="18"/>
  <c r="H168" i="18"/>
  <c r="H167" i="18"/>
  <c r="H165" i="18"/>
  <c r="H164" i="18"/>
  <c r="H163" i="18"/>
  <c r="H162" i="18"/>
  <c r="H161" i="18"/>
  <c r="P217" i="18"/>
  <c r="P175" i="18"/>
  <c r="P174" i="18"/>
  <c r="P173" i="18"/>
  <c r="P172" i="18"/>
  <c r="P170" i="18"/>
  <c r="P169" i="18"/>
  <c r="P168" i="18"/>
  <c r="P167" i="18"/>
  <c r="P165" i="18"/>
  <c r="P164" i="18"/>
  <c r="P163" i="18"/>
  <c r="P162" i="18"/>
  <c r="P161" i="18"/>
  <c r="X217" i="18"/>
  <c r="X175" i="18"/>
  <c r="X174" i="18"/>
  <c r="X173" i="18"/>
  <c r="X172" i="18"/>
  <c r="X170" i="18"/>
  <c r="X169" i="18"/>
  <c r="X168" i="18"/>
  <c r="X167" i="18"/>
  <c r="X165" i="18"/>
  <c r="X164" i="18"/>
  <c r="X163" i="18"/>
  <c r="X162" i="18"/>
  <c r="X161" i="18"/>
  <c r="H226" i="18"/>
  <c r="P226" i="18"/>
  <c r="X226" i="18"/>
  <c r="B235" i="18"/>
  <c r="J235" i="18"/>
  <c r="R235" i="18"/>
  <c r="I237" i="18"/>
  <c r="Q237" i="18"/>
  <c r="Y237" i="18"/>
  <c r="C246" i="18"/>
  <c r="K246" i="18"/>
  <c r="S246" i="18"/>
  <c r="B248" i="18"/>
  <c r="J248" i="18"/>
  <c r="R248" i="18"/>
  <c r="D91" i="16"/>
  <c r="D89" i="16" s="1"/>
  <c r="L91" i="16"/>
  <c r="L89" i="16" s="1"/>
  <c r="T91" i="16"/>
  <c r="T89" i="16" s="1"/>
  <c r="D92" i="16"/>
  <c r="L92" i="16"/>
  <c r="T92" i="16"/>
  <c r="D93" i="16"/>
  <c r="L93" i="16"/>
  <c r="T93" i="16"/>
  <c r="C5" i="17"/>
  <c r="K5" i="17"/>
  <c r="K217" i="18" s="1"/>
  <c r="S5" i="17"/>
  <c r="L229" i="17"/>
  <c r="T235" i="19"/>
  <c r="T235" i="17"/>
  <c r="C237" i="17"/>
  <c r="C190" i="17"/>
  <c r="K237" i="17"/>
  <c r="K190" i="17"/>
  <c r="S237" i="17"/>
  <c r="S190" i="17"/>
  <c r="E240" i="17"/>
  <c r="M240" i="17"/>
  <c r="D248" i="17"/>
  <c r="D209" i="17"/>
  <c r="L248" i="19"/>
  <c r="L248" i="17"/>
  <c r="L209" i="17"/>
  <c r="T248" i="17"/>
  <c r="T209" i="17"/>
  <c r="T248" i="19"/>
  <c r="G171" i="17"/>
  <c r="H174" i="17"/>
  <c r="P175" i="17"/>
  <c r="D184" i="17"/>
  <c r="N184" i="17"/>
  <c r="X184" i="17"/>
  <c r="V190" i="17"/>
  <c r="V203" i="17"/>
  <c r="I226" i="18"/>
  <c r="Q226" i="18"/>
  <c r="Y226" i="18"/>
  <c r="C235" i="18"/>
  <c r="K235" i="18"/>
  <c r="S235" i="18"/>
  <c r="B237" i="18"/>
  <c r="J237" i="18"/>
  <c r="R237" i="18"/>
  <c r="D246" i="18"/>
  <c r="L246" i="18"/>
  <c r="T246" i="18"/>
  <c r="C248" i="18"/>
  <c r="K248" i="18"/>
  <c r="S248" i="18"/>
  <c r="E92" i="16"/>
  <c r="M92" i="16"/>
  <c r="U92" i="16"/>
  <c r="E93" i="16"/>
  <c r="M93" i="16"/>
  <c r="U93" i="16"/>
  <c r="D237" i="17"/>
  <c r="D229" i="17" s="1"/>
  <c r="D237" i="19"/>
  <c r="L237" i="17"/>
  <c r="L237" i="19"/>
  <c r="T237" i="17"/>
  <c r="T237" i="19"/>
  <c r="N240" i="17"/>
  <c r="E248" i="17"/>
  <c r="E209" i="17"/>
  <c r="M248" i="17"/>
  <c r="M209" i="17"/>
  <c r="U248" i="17"/>
  <c r="U240" i="17" s="1"/>
  <c r="U209" i="17"/>
  <c r="H161" i="17"/>
  <c r="P161" i="17"/>
  <c r="X161" i="17"/>
  <c r="H162" i="17"/>
  <c r="P162" i="17"/>
  <c r="X162" i="17"/>
  <c r="H163" i="17"/>
  <c r="P163" i="17"/>
  <c r="X163" i="17"/>
  <c r="H164" i="17"/>
  <c r="P164" i="17"/>
  <c r="X164" i="17"/>
  <c r="H165" i="17"/>
  <c r="P165" i="17"/>
  <c r="X165" i="17"/>
  <c r="H166" i="17"/>
  <c r="H167" i="17"/>
  <c r="P167" i="17"/>
  <c r="X167" i="17"/>
  <c r="H168" i="17"/>
  <c r="P168" i="17"/>
  <c r="X168" i="17"/>
  <c r="H169" i="17"/>
  <c r="P169" i="17"/>
  <c r="X169" i="17"/>
  <c r="H170" i="17"/>
  <c r="P170" i="17"/>
  <c r="X170" i="17"/>
  <c r="H171" i="17"/>
  <c r="P171" i="17"/>
  <c r="X171" i="17"/>
  <c r="H172" i="17"/>
  <c r="P172" i="17"/>
  <c r="X172" i="17"/>
  <c r="E184" i="17"/>
  <c r="O184" i="17"/>
  <c r="B190" i="17"/>
  <c r="M190" i="17"/>
  <c r="W190" i="17"/>
  <c r="B175" i="18"/>
  <c r="B174" i="18"/>
  <c r="B173" i="18"/>
  <c r="B172" i="18"/>
  <c r="B170" i="18"/>
  <c r="B169" i="18"/>
  <c r="B168" i="18"/>
  <c r="B167" i="18"/>
  <c r="B165" i="18"/>
  <c r="B164" i="18"/>
  <c r="B163" i="18"/>
  <c r="B162" i="18"/>
  <c r="B161" i="18"/>
  <c r="J217" i="18"/>
  <c r="J175" i="18"/>
  <c r="J174" i="18"/>
  <c r="J173" i="18"/>
  <c r="J172" i="18"/>
  <c r="J170" i="18"/>
  <c r="J169" i="18"/>
  <c r="J168" i="18"/>
  <c r="J167" i="18"/>
  <c r="J165" i="18"/>
  <c r="J164" i="18"/>
  <c r="J163" i="18"/>
  <c r="J162" i="18"/>
  <c r="J161" i="18"/>
  <c r="R175" i="18"/>
  <c r="R174" i="18"/>
  <c r="R173" i="18"/>
  <c r="R172" i="18"/>
  <c r="R170" i="18"/>
  <c r="R169" i="18"/>
  <c r="R168" i="18"/>
  <c r="R167" i="18"/>
  <c r="R165" i="18"/>
  <c r="R164" i="18"/>
  <c r="R163" i="18"/>
  <c r="R162" i="18"/>
  <c r="R161" i="18"/>
  <c r="B226" i="18"/>
  <c r="J226" i="18"/>
  <c r="R226" i="18"/>
  <c r="D235" i="18"/>
  <c r="L235" i="18"/>
  <c r="T235" i="18"/>
  <c r="C237" i="18"/>
  <c r="K237" i="18"/>
  <c r="S237" i="18"/>
  <c r="E246" i="18"/>
  <c r="M246" i="18"/>
  <c r="U246" i="18"/>
  <c r="D248" i="18"/>
  <c r="L248" i="18"/>
  <c r="T248" i="18"/>
  <c r="H166" i="18"/>
  <c r="P166" i="18"/>
  <c r="X166" i="18"/>
  <c r="H171" i="18"/>
  <c r="P171" i="18"/>
  <c r="X171" i="18"/>
  <c r="H184" i="18"/>
  <c r="P184" i="18"/>
  <c r="X184" i="18"/>
  <c r="H190" i="18"/>
  <c r="P190" i="18"/>
  <c r="X190" i="18"/>
  <c r="H203" i="18"/>
  <c r="P203" i="18"/>
  <c r="X203" i="18"/>
  <c r="H209" i="18"/>
  <c r="P209" i="18"/>
  <c r="X209" i="18"/>
  <c r="H223" i="18"/>
  <c r="P223" i="18"/>
  <c r="X223" i="18"/>
  <c r="G217" i="19"/>
  <c r="W217" i="19"/>
  <c r="F226" i="19"/>
  <c r="F171" i="19"/>
  <c r="N226" i="19"/>
  <c r="N171" i="19"/>
  <c r="V226" i="19"/>
  <c r="K229" i="19"/>
  <c r="K192" i="19"/>
  <c r="K191" i="19"/>
  <c r="K188" i="19"/>
  <c r="K187" i="19"/>
  <c r="K185" i="19"/>
  <c r="K183" i="19"/>
  <c r="K178" i="19" s="1"/>
  <c r="U229" i="19"/>
  <c r="U192" i="19"/>
  <c r="U191" i="19"/>
  <c r="U188" i="19"/>
  <c r="U187" i="19"/>
  <c r="U185" i="19"/>
  <c r="U183" i="19"/>
  <c r="F235" i="19"/>
  <c r="N235" i="19"/>
  <c r="V235" i="19"/>
  <c r="E237" i="19"/>
  <c r="M237" i="19"/>
  <c r="U237" i="19"/>
  <c r="G246" i="19"/>
  <c r="O246" i="19"/>
  <c r="W246" i="19"/>
  <c r="F248" i="19"/>
  <c r="N248" i="19"/>
  <c r="V248" i="19"/>
  <c r="W165" i="19"/>
  <c r="O169" i="19"/>
  <c r="G173" i="19"/>
  <c r="T183" i="19"/>
  <c r="L187" i="19"/>
  <c r="T203" i="19"/>
  <c r="I161" i="18"/>
  <c r="Q161" i="18"/>
  <c r="I162" i="18"/>
  <c r="Q162" i="18"/>
  <c r="Y162" i="18"/>
  <c r="I163" i="18"/>
  <c r="Q163" i="18"/>
  <c r="Y163" i="18"/>
  <c r="I164" i="18"/>
  <c r="Q164" i="18"/>
  <c r="Y164" i="18"/>
  <c r="I165" i="18"/>
  <c r="Q165" i="18"/>
  <c r="Y165" i="18"/>
  <c r="I166" i="18"/>
  <c r="Q166" i="18"/>
  <c r="Y166" i="18"/>
  <c r="I167" i="18"/>
  <c r="Q167" i="18"/>
  <c r="Y167" i="18"/>
  <c r="I168" i="18"/>
  <c r="Q168" i="18"/>
  <c r="I169" i="18"/>
  <c r="Q169" i="18"/>
  <c r="I170" i="18"/>
  <c r="Q170" i="18"/>
  <c r="I171" i="18"/>
  <c r="Q171" i="18"/>
  <c r="Y171" i="18"/>
  <c r="I172" i="18"/>
  <c r="Q172" i="18"/>
  <c r="Y172" i="18"/>
  <c r="I173" i="18"/>
  <c r="Q173" i="18"/>
  <c r="Y173" i="18"/>
  <c r="I174" i="18"/>
  <c r="Q174" i="18"/>
  <c r="Y174" i="18"/>
  <c r="I175" i="18"/>
  <c r="Q175" i="18"/>
  <c r="Y175" i="18"/>
  <c r="I184" i="18"/>
  <c r="Q184" i="18"/>
  <c r="Y184" i="18"/>
  <c r="I190" i="18"/>
  <c r="Q190" i="18"/>
  <c r="Y190" i="18"/>
  <c r="I203" i="18"/>
  <c r="Q203" i="18"/>
  <c r="Y203" i="18"/>
  <c r="I209" i="18"/>
  <c r="Q209" i="18"/>
  <c r="Y209" i="18"/>
  <c r="H217" i="19"/>
  <c r="H176" i="19"/>
  <c r="H173" i="19"/>
  <c r="H172" i="19"/>
  <c r="H169" i="19"/>
  <c r="H168" i="19"/>
  <c r="H167" i="19"/>
  <c r="H165" i="19"/>
  <c r="P217" i="19"/>
  <c r="P173" i="19"/>
  <c r="P172" i="19"/>
  <c r="P169" i="19"/>
  <c r="P168" i="19"/>
  <c r="P167" i="19"/>
  <c r="P165" i="19"/>
  <c r="X217" i="19"/>
  <c r="X173" i="19"/>
  <c r="X172" i="19"/>
  <c r="X169" i="19"/>
  <c r="X168" i="19"/>
  <c r="X167" i="19"/>
  <c r="X165" i="19"/>
  <c r="G226" i="19"/>
  <c r="O226" i="19"/>
  <c r="W226" i="19"/>
  <c r="B229" i="19"/>
  <c r="B192" i="19"/>
  <c r="B191" i="19"/>
  <c r="B188" i="19"/>
  <c r="B187" i="19"/>
  <c r="B185" i="19"/>
  <c r="B183" i="19"/>
  <c r="X229" i="19"/>
  <c r="X192" i="19"/>
  <c r="X191" i="19"/>
  <c r="X188" i="19"/>
  <c r="X187" i="19"/>
  <c r="X185" i="19"/>
  <c r="X183" i="19"/>
  <c r="G61" i="19"/>
  <c r="G184" i="19" s="1"/>
  <c r="G235" i="19"/>
  <c r="O61" i="19"/>
  <c r="O190" i="19" s="1"/>
  <c r="O235" i="19"/>
  <c r="W61" i="19"/>
  <c r="W184" i="19" s="1"/>
  <c r="W235" i="19"/>
  <c r="F61" i="19"/>
  <c r="F190" i="19" s="1"/>
  <c r="F237" i="19"/>
  <c r="N61" i="19"/>
  <c r="N184" i="19" s="1"/>
  <c r="N237" i="19"/>
  <c r="N190" i="19"/>
  <c r="V61" i="19"/>
  <c r="V237" i="19"/>
  <c r="V190" i="19"/>
  <c r="H246" i="19"/>
  <c r="H203" i="19"/>
  <c r="P246" i="19"/>
  <c r="P203" i="19"/>
  <c r="X246" i="19"/>
  <c r="X203" i="19"/>
  <c r="G248" i="19"/>
  <c r="G209" i="19"/>
  <c r="O248" i="19"/>
  <c r="O209" i="19"/>
  <c r="W248" i="19"/>
  <c r="W209" i="19"/>
  <c r="W167" i="19"/>
  <c r="O171" i="19"/>
  <c r="G176" i="19"/>
  <c r="T187" i="19"/>
  <c r="L191" i="19"/>
  <c r="B166" i="18"/>
  <c r="J166" i="18"/>
  <c r="R166" i="18"/>
  <c r="B171" i="18"/>
  <c r="J171" i="18"/>
  <c r="R171" i="18"/>
  <c r="B184" i="18"/>
  <c r="J184" i="18"/>
  <c r="R184" i="18"/>
  <c r="B190" i="18"/>
  <c r="J190" i="18"/>
  <c r="R190" i="18"/>
  <c r="B203" i="18"/>
  <c r="J203" i="18"/>
  <c r="R203" i="18"/>
  <c r="B209" i="18"/>
  <c r="J209" i="18"/>
  <c r="R209" i="18"/>
  <c r="B223" i="18"/>
  <c r="J223" i="18"/>
  <c r="R223" i="18"/>
  <c r="I217" i="19"/>
  <c r="I176" i="19"/>
  <c r="I173" i="19"/>
  <c r="I172" i="19"/>
  <c r="I169" i="19"/>
  <c r="I168" i="19"/>
  <c r="I167" i="19"/>
  <c r="I165" i="19"/>
  <c r="Q217" i="19"/>
  <c r="Q173" i="19"/>
  <c r="Q172" i="19"/>
  <c r="Q169" i="19"/>
  <c r="Q168" i="19"/>
  <c r="Q167" i="19"/>
  <c r="Q165" i="19"/>
  <c r="Y217" i="19"/>
  <c r="Y173" i="19"/>
  <c r="Y172" i="19"/>
  <c r="Y169" i="19"/>
  <c r="Y168" i="19"/>
  <c r="Y167" i="19"/>
  <c r="Y165" i="19"/>
  <c r="H226" i="19"/>
  <c r="H171" i="19"/>
  <c r="P226" i="19"/>
  <c r="P171" i="19"/>
  <c r="X226" i="19"/>
  <c r="X171" i="19"/>
  <c r="C229" i="19"/>
  <c r="C192" i="19"/>
  <c r="C191" i="19"/>
  <c r="C188" i="19"/>
  <c r="C187" i="19"/>
  <c r="C185" i="19"/>
  <c r="C183" i="19"/>
  <c r="M229" i="19"/>
  <c r="M192" i="19"/>
  <c r="M191" i="19"/>
  <c r="M188" i="19"/>
  <c r="M187" i="19"/>
  <c r="M185" i="19"/>
  <c r="M183" i="19"/>
  <c r="Y229" i="19"/>
  <c r="Y192" i="19"/>
  <c r="Y191" i="19"/>
  <c r="Y188" i="19"/>
  <c r="Y187" i="19"/>
  <c r="Y185" i="19"/>
  <c r="Y183" i="19"/>
  <c r="Y178" i="19" s="1"/>
  <c r="H235" i="19"/>
  <c r="P235" i="19"/>
  <c r="X235" i="19"/>
  <c r="X184" i="19"/>
  <c r="G237" i="19"/>
  <c r="O237" i="19"/>
  <c r="W237" i="19"/>
  <c r="W190" i="19"/>
  <c r="I246" i="19"/>
  <c r="I203" i="19"/>
  <c r="Q246" i="19"/>
  <c r="Q203" i="19"/>
  <c r="Y246" i="19"/>
  <c r="Y203" i="19"/>
  <c r="H248" i="19"/>
  <c r="H209" i="19"/>
  <c r="P248" i="19"/>
  <c r="P209" i="19"/>
  <c r="X248" i="19"/>
  <c r="X209" i="19"/>
  <c r="G165" i="19"/>
  <c r="D167" i="19"/>
  <c r="W168" i="19"/>
  <c r="T169" i="19"/>
  <c r="T160" i="19" s="1"/>
  <c r="O172" i="19"/>
  <c r="L173" i="19"/>
  <c r="L184" i="19"/>
  <c r="T191" i="19"/>
  <c r="D229" i="19"/>
  <c r="C166" i="18"/>
  <c r="K166" i="18"/>
  <c r="S166" i="18"/>
  <c r="C171" i="18"/>
  <c r="K171" i="18"/>
  <c r="S171" i="18"/>
  <c r="C184" i="18"/>
  <c r="K184" i="18"/>
  <c r="S184" i="18"/>
  <c r="C190" i="18"/>
  <c r="K190" i="18"/>
  <c r="S190" i="18"/>
  <c r="C203" i="18"/>
  <c r="K203" i="18"/>
  <c r="S203" i="18"/>
  <c r="C209" i="18"/>
  <c r="K209" i="18"/>
  <c r="S209" i="18"/>
  <c r="C223" i="18"/>
  <c r="K223" i="18"/>
  <c r="S223" i="18"/>
  <c r="B176" i="19"/>
  <c r="B173" i="19"/>
  <c r="B172" i="19"/>
  <c r="B169" i="19"/>
  <c r="B168" i="19"/>
  <c r="B167" i="19"/>
  <c r="B165" i="19"/>
  <c r="J217" i="19"/>
  <c r="J176" i="19"/>
  <c r="J173" i="19"/>
  <c r="J172" i="19"/>
  <c r="J169" i="19"/>
  <c r="J168" i="19"/>
  <c r="J167" i="19"/>
  <c r="J165" i="19"/>
  <c r="J160" i="19" s="1"/>
  <c r="R173" i="19"/>
  <c r="R172" i="19"/>
  <c r="R169" i="19"/>
  <c r="R168" i="19"/>
  <c r="R167" i="19"/>
  <c r="R165" i="19"/>
  <c r="I226" i="19"/>
  <c r="I171" i="19"/>
  <c r="Q226" i="19"/>
  <c r="Q171" i="19"/>
  <c r="Y226" i="19"/>
  <c r="Y171" i="19"/>
  <c r="P61" i="19"/>
  <c r="P184" i="19" s="1"/>
  <c r="I235" i="19"/>
  <c r="I184" i="19"/>
  <c r="Q235" i="19"/>
  <c r="Y235" i="19"/>
  <c r="Y184" i="19"/>
  <c r="H237" i="19"/>
  <c r="P237" i="19"/>
  <c r="P190" i="19"/>
  <c r="X237" i="19"/>
  <c r="X190" i="19"/>
  <c r="B246" i="19"/>
  <c r="B203" i="19"/>
  <c r="J246" i="19"/>
  <c r="J203" i="19"/>
  <c r="R246" i="19"/>
  <c r="R203" i="19"/>
  <c r="I248" i="19"/>
  <c r="I209" i="19"/>
  <c r="Q248" i="19"/>
  <c r="Q209" i="19"/>
  <c r="Y248" i="19"/>
  <c r="Y209" i="19"/>
  <c r="G167" i="19"/>
  <c r="D168" i="19"/>
  <c r="W169" i="19"/>
  <c r="T171" i="19"/>
  <c r="O173" i="19"/>
  <c r="L188" i="19"/>
  <c r="D192" i="19"/>
  <c r="D178" i="19" s="1"/>
  <c r="L229" i="19"/>
  <c r="D246" i="19"/>
  <c r="D161" i="18"/>
  <c r="L161" i="18"/>
  <c r="T161" i="18"/>
  <c r="D162" i="18"/>
  <c r="L162" i="18"/>
  <c r="T162" i="18"/>
  <c r="D163" i="18"/>
  <c r="L163" i="18"/>
  <c r="T163" i="18"/>
  <c r="D164" i="18"/>
  <c r="L164" i="18"/>
  <c r="T164" i="18"/>
  <c r="D165" i="18"/>
  <c r="L165" i="18"/>
  <c r="T165" i="18"/>
  <c r="D166" i="18"/>
  <c r="L166" i="18"/>
  <c r="T166" i="18"/>
  <c r="D167" i="18"/>
  <c r="L167" i="18"/>
  <c r="T167" i="18"/>
  <c r="L168" i="18"/>
  <c r="T168" i="18"/>
  <c r="L169" i="18"/>
  <c r="T169" i="18"/>
  <c r="D170" i="18"/>
  <c r="L170" i="18"/>
  <c r="T170" i="18"/>
  <c r="D171" i="18"/>
  <c r="L171" i="18"/>
  <c r="T171" i="18"/>
  <c r="D172" i="18"/>
  <c r="L172" i="18"/>
  <c r="T172" i="18"/>
  <c r="D173" i="18"/>
  <c r="L173" i="18"/>
  <c r="T173" i="18"/>
  <c r="D174" i="18"/>
  <c r="L174" i="18"/>
  <c r="T174" i="18"/>
  <c r="D175" i="18"/>
  <c r="L175" i="18"/>
  <c r="T175" i="18"/>
  <c r="D184" i="18"/>
  <c r="L184" i="18"/>
  <c r="T184" i="18"/>
  <c r="D190" i="18"/>
  <c r="L190" i="18"/>
  <c r="T190" i="18"/>
  <c r="D203" i="18"/>
  <c r="L203" i="18"/>
  <c r="T203" i="18"/>
  <c r="D209" i="18"/>
  <c r="L209" i="18"/>
  <c r="T209" i="18"/>
  <c r="C217" i="19"/>
  <c r="K217" i="19"/>
  <c r="S217" i="19"/>
  <c r="B226" i="19"/>
  <c r="B171" i="19"/>
  <c r="J226" i="19"/>
  <c r="J171" i="19"/>
  <c r="R226" i="19"/>
  <c r="R171" i="19"/>
  <c r="E229" i="19"/>
  <c r="E192" i="19"/>
  <c r="E191" i="19"/>
  <c r="E188" i="19"/>
  <c r="E187" i="19"/>
  <c r="E185" i="19"/>
  <c r="E183" i="19"/>
  <c r="Q61" i="19"/>
  <c r="B235" i="19"/>
  <c r="B184" i="19"/>
  <c r="J235" i="19"/>
  <c r="J184" i="19"/>
  <c r="R235" i="19"/>
  <c r="R184" i="19"/>
  <c r="I237" i="19"/>
  <c r="Q237" i="19"/>
  <c r="Q190" i="19"/>
  <c r="Y237" i="19"/>
  <c r="Y190" i="19"/>
  <c r="C246" i="19"/>
  <c r="C203" i="19"/>
  <c r="K246" i="19"/>
  <c r="K203" i="19"/>
  <c r="S246" i="19"/>
  <c r="S203" i="19"/>
  <c r="B248" i="19"/>
  <c r="B209" i="19"/>
  <c r="J248" i="19"/>
  <c r="J209" i="19"/>
  <c r="R248" i="19"/>
  <c r="R209" i="19"/>
  <c r="L165" i="19"/>
  <c r="K167" i="19"/>
  <c r="G168" i="19"/>
  <c r="D169" i="19"/>
  <c r="C171" i="19"/>
  <c r="W171" i="19"/>
  <c r="T172" i="19"/>
  <c r="S173" i="19"/>
  <c r="D185" i="19"/>
  <c r="T188" i="19"/>
  <c r="L192" i="19"/>
  <c r="D217" i="19"/>
  <c r="T229" i="19"/>
  <c r="T77" i="20"/>
  <c r="T168" i="4" s="1"/>
  <c r="C192" i="21"/>
  <c r="C183" i="21" s="1"/>
  <c r="C141" i="21"/>
  <c r="C132" i="21" s="1"/>
  <c r="K192" i="21"/>
  <c r="K183" i="21" s="1"/>
  <c r="K141" i="21"/>
  <c r="K132" i="21" s="1"/>
  <c r="S192" i="21"/>
  <c r="S183" i="21" s="1"/>
  <c r="S141" i="21"/>
  <c r="S132" i="21" s="1"/>
  <c r="F201" i="21"/>
  <c r="F153" i="21"/>
  <c r="N153" i="21"/>
  <c r="N201" i="21"/>
  <c r="V201" i="21"/>
  <c r="V153" i="21"/>
  <c r="F202" i="21"/>
  <c r="F157" i="21"/>
  <c r="N202" i="21"/>
  <c r="N157" i="21"/>
  <c r="V202" i="21"/>
  <c r="V157" i="21"/>
  <c r="F203" i="21"/>
  <c r="F160" i="21"/>
  <c r="N203" i="21"/>
  <c r="N160" i="21"/>
  <c r="V203" i="21"/>
  <c r="V160" i="21"/>
  <c r="G211" i="21"/>
  <c r="G205" i="21" s="1"/>
  <c r="G171" i="21"/>
  <c r="O211" i="21"/>
  <c r="O205" i="21" s="1"/>
  <c r="O171" i="21"/>
  <c r="W211" i="21"/>
  <c r="W205" i="21" s="1"/>
  <c r="W171" i="21"/>
  <c r="I213" i="21"/>
  <c r="I175" i="21"/>
  <c r="Q213" i="21"/>
  <c r="Q205" i="21" s="1"/>
  <c r="Q175" i="21"/>
  <c r="Y213" i="21"/>
  <c r="Y175" i="21"/>
  <c r="E161" i="18"/>
  <c r="M161" i="18"/>
  <c r="U161" i="18"/>
  <c r="E162" i="18"/>
  <c r="M162" i="18"/>
  <c r="U162" i="18"/>
  <c r="E163" i="18"/>
  <c r="M163" i="18"/>
  <c r="U163" i="18"/>
  <c r="E164" i="18"/>
  <c r="M164" i="18"/>
  <c r="U164" i="18"/>
  <c r="M165" i="18"/>
  <c r="U165" i="18"/>
  <c r="M166" i="18"/>
  <c r="U166" i="18"/>
  <c r="M167" i="18"/>
  <c r="U167" i="18"/>
  <c r="E168" i="18"/>
  <c r="M168" i="18"/>
  <c r="U168" i="18"/>
  <c r="E169" i="18"/>
  <c r="M169" i="18"/>
  <c r="U169" i="18"/>
  <c r="E170" i="18"/>
  <c r="M170" i="18"/>
  <c r="U170" i="18"/>
  <c r="E171" i="18"/>
  <c r="M171" i="18"/>
  <c r="U171" i="18"/>
  <c r="E172" i="18"/>
  <c r="M172" i="18"/>
  <c r="U172" i="18"/>
  <c r="E173" i="18"/>
  <c r="M173" i="18"/>
  <c r="U173" i="18"/>
  <c r="E174" i="18"/>
  <c r="M174" i="18"/>
  <c r="U174" i="18"/>
  <c r="M175" i="18"/>
  <c r="U175" i="18"/>
  <c r="E184" i="18"/>
  <c r="M184" i="18"/>
  <c r="U184" i="18"/>
  <c r="E190" i="18"/>
  <c r="M190" i="18"/>
  <c r="U190" i="18"/>
  <c r="E203" i="18"/>
  <c r="M203" i="18"/>
  <c r="U203" i="18"/>
  <c r="E209" i="18"/>
  <c r="M209" i="18"/>
  <c r="U209" i="18"/>
  <c r="C226" i="19"/>
  <c r="K226" i="19"/>
  <c r="S226" i="19"/>
  <c r="H61" i="19"/>
  <c r="H190" i="19" s="1"/>
  <c r="R229" i="19"/>
  <c r="R192" i="19"/>
  <c r="R191" i="19"/>
  <c r="R188" i="19"/>
  <c r="R187" i="19"/>
  <c r="R185" i="19"/>
  <c r="R183" i="19"/>
  <c r="C235" i="19"/>
  <c r="C184" i="19"/>
  <c r="K235" i="19"/>
  <c r="K184" i="19"/>
  <c r="S235" i="19"/>
  <c r="B237" i="19"/>
  <c r="B190" i="19"/>
  <c r="J237" i="19"/>
  <c r="J190" i="19"/>
  <c r="R237" i="19"/>
  <c r="R190" i="19"/>
  <c r="C248" i="19"/>
  <c r="C209" i="19"/>
  <c r="K248" i="19"/>
  <c r="K209" i="19"/>
  <c r="S248" i="19"/>
  <c r="S209" i="19"/>
  <c r="O165" i="19"/>
  <c r="L167" i="19"/>
  <c r="K168" i="19"/>
  <c r="G169" i="19"/>
  <c r="D171" i="19"/>
  <c r="C172" i="19"/>
  <c r="C160" i="19" s="1"/>
  <c r="W172" i="19"/>
  <c r="T173" i="19"/>
  <c r="O176" i="19"/>
  <c r="L185" i="19"/>
  <c r="D190" i="19"/>
  <c r="T192" i="19"/>
  <c r="L217" i="19"/>
  <c r="F161" i="18"/>
  <c r="N161" i="18"/>
  <c r="F162" i="18"/>
  <c r="N162" i="18"/>
  <c r="V162" i="18"/>
  <c r="F163" i="18"/>
  <c r="N163" i="18"/>
  <c r="V163" i="18"/>
  <c r="F164" i="18"/>
  <c r="N164" i="18"/>
  <c r="V164" i="18"/>
  <c r="F165" i="18"/>
  <c r="N165" i="18"/>
  <c r="V165" i="18"/>
  <c r="F166" i="18"/>
  <c r="N166" i="18"/>
  <c r="V166" i="18"/>
  <c r="F167" i="18"/>
  <c r="N167" i="18"/>
  <c r="V167" i="18"/>
  <c r="F168" i="18"/>
  <c r="N168" i="18"/>
  <c r="V168" i="18"/>
  <c r="F169" i="18"/>
  <c r="N169" i="18"/>
  <c r="F170" i="18"/>
  <c r="N170" i="18"/>
  <c r="F171" i="18"/>
  <c r="N171" i="18"/>
  <c r="V171" i="18"/>
  <c r="F172" i="18"/>
  <c r="N172" i="18"/>
  <c r="V172" i="18"/>
  <c r="F173" i="18"/>
  <c r="N173" i="18"/>
  <c r="V173" i="18"/>
  <c r="F174" i="18"/>
  <c r="N174" i="18"/>
  <c r="V174" i="18"/>
  <c r="F175" i="18"/>
  <c r="N175" i="18"/>
  <c r="V175" i="18"/>
  <c r="F184" i="18"/>
  <c r="N184" i="18"/>
  <c r="V184" i="18"/>
  <c r="F190" i="18"/>
  <c r="N190" i="18"/>
  <c r="V190" i="18"/>
  <c r="F203" i="18"/>
  <c r="N203" i="18"/>
  <c r="V203" i="18"/>
  <c r="F209" i="18"/>
  <c r="N209" i="18"/>
  <c r="V209" i="18"/>
  <c r="I61" i="19"/>
  <c r="I190" i="19" s="1"/>
  <c r="S61" i="19"/>
  <c r="S184" i="19" s="1"/>
  <c r="C237" i="19"/>
  <c r="C190" i="19"/>
  <c r="K237" i="19"/>
  <c r="K190" i="19"/>
  <c r="S237" i="19"/>
  <c r="E246" i="19"/>
  <c r="E203" i="19"/>
  <c r="M246" i="19"/>
  <c r="M203" i="19"/>
  <c r="U246" i="19"/>
  <c r="U203" i="19"/>
  <c r="S165" i="19"/>
  <c r="S160" i="19" s="1"/>
  <c r="O167" i="19"/>
  <c r="L168" i="19"/>
  <c r="K169" i="19"/>
  <c r="G171" i="19"/>
  <c r="D172" i="19"/>
  <c r="C173" i="19"/>
  <c r="W173" i="19"/>
  <c r="T185" i="19"/>
  <c r="L190" i="19"/>
  <c r="F183" i="21"/>
  <c r="N183" i="21"/>
  <c r="G161" i="18"/>
  <c r="O161" i="18"/>
  <c r="G162" i="18"/>
  <c r="O162" i="18"/>
  <c r="W162" i="18"/>
  <c r="G163" i="18"/>
  <c r="O163" i="18"/>
  <c r="W163" i="18"/>
  <c r="G164" i="18"/>
  <c r="O164" i="18"/>
  <c r="W164" i="18"/>
  <c r="G165" i="18"/>
  <c r="O165" i="18"/>
  <c r="W165" i="18"/>
  <c r="G166" i="18"/>
  <c r="O166" i="18"/>
  <c r="W166" i="18"/>
  <c r="G167" i="18"/>
  <c r="O167" i="18"/>
  <c r="W167" i="18"/>
  <c r="G168" i="18"/>
  <c r="O168" i="18"/>
  <c r="W168" i="18"/>
  <c r="G169" i="18"/>
  <c r="O169" i="18"/>
  <c r="G170" i="18"/>
  <c r="O170" i="18"/>
  <c r="G171" i="18"/>
  <c r="O171" i="18"/>
  <c r="W171" i="18"/>
  <c r="G172" i="18"/>
  <c r="O172" i="18"/>
  <c r="W172" i="18"/>
  <c r="G173" i="18"/>
  <c r="O173" i="18"/>
  <c r="W173" i="18"/>
  <c r="G174" i="18"/>
  <c r="O174" i="18"/>
  <c r="W174" i="18"/>
  <c r="G175" i="18"/>
  <c r="O175" i="18"/>
  <c r="W175" i="18"/>
  <c r="G184" i="18"/>
  <c r="O184" i="18"/>
  <c r="W184" i="18"/>
  <c r="G190" i="18"/>
  <c r="O190" i="18"/>
  <c r="W190" i="18"/>
  <c r="G203" i="18"/>
  <c r="O203" i="18"/>
  <c r="W203" i="18"/>
  <c r="G209" i="18"/>
  <c r="O209" i="18"/>
  <c r="W209" i="18"/>
  <c r="F5" i="19"/>
  <c r="N5" i="19"/>
  <c r="V5" i="19"/>
  <c r="V171" i="19" s="1"/>
  <c r="E226" i="19"/>
  <c r="E171" i="19"/>
  <c r="M226" i="19"/>
  <c r="M171" i="19"/>
  <c r="U226" i="19"/>
  <c r="U171" i="19"/>
  <c r="J229" i="19"/>
  <c r="J192" i="19"/>
  <c r="J191" i="19"/>
  <c r="J188" i="19"/>
  <c r="J187" i="19"/>
  <c r="J185" i="19"/>
  <c r="J183" i="19"/>
  <c r="E235" i="19"/>
  <c r="M235" i="19"/>
  <c r="U235" i="19"/>
  <c r="F246" i="19"/>
  <c r="N246" i="19"/>
  <c r="V246" i="19"/>
  <c r="E248" i="19"/>
  <c r="M248" i="19"/>
  <c r="U248" i="19"/>
  <c r="O168" i="19"/>
  <c r="G172" i="19"/>
  <c r="O183" i="21"/>
  <c r="E184" i="19"/>
  <c r="M184" i="19"/>
  <c r="U184" i="19"/>
  <c r="E190" i="19"/>
  <c r="M190" i="19"/>
  <c r="U190" i="19"/>
  <c r="E209" i="19"/>
  <c r="M209" i="19"/>
  <c r="U209" i="19"/>
  <c r="E69" i="20"/>
  <c r="M69" i="20"/>
  <c r="U69" i="20"/>
  <c r="E70" i="20"/>
  <c r="M70" i="20"/>
  <c r="U70" i="20"/>
  <c r="E71" i="20"/>
  <c r="M71" i="20"/>
  <c r="U71" i="20"/>
  <c r="H205" i="21"/>
  <c r="P205" i="21"/>
  <c r="X205" i="21"/>
  <c r="C153" i="21"/>
  <c r="K153" i="21"/>
  <c r="S153" i="21"/>
  <c r="C157" i="21"/>
  <c r="S157" i="21"/>
  <c r="C160" i="21"/>
  <c r="K160" i="21"/>
  <c r="C171" i="21"/>
  <c r="K171" i="21"/>
  <c r="S171" i="21"/>
  <c r="C175" i="21"/>
  <c r="K175" i="21"/>
  <c r="S175" i="21"/>
  <c r="G192" i="21"/>
  <c r="G183" i="21" s="1"/>
  <c r="W192" i="21"/>
  <c r="W183" i="21" s="1"/>
  <c r="O202" i="21"/>
  <c r="W203" i="21"/>
  <c r="C192" i="22"/>
  <c r="K192" i="22"/>
  <c r="S192" i="22"/>
  <c r="F201" i="22"/>
  <c r="N201" i="22"/>
  <c r="V201" i="22"/>
  <c r="F202" i="22"/>
  <c r="N202" i="22"/>
  <c r="V202" i="22"/>
  <c r="F203" i="22"/>
  <c r="N203" i="22"/>
  <c r="V203" i="22"/>
  <c r="G211" i="22"/>
  <c r="O211" i="22"/>
  <c r="W211" i="22"/>
  <c r="I213" i="22"/>
  <c r="Q213" i="22"/>
  <c r="Y213" i="22"/>
  <c r="V184" i="19"/>
  <c r="F203" i="19"/>
  <c r="N203" i="19"/>
  <c r="V203" i="19"/>
  <c r="F209" i="19"/>
  <c r="N209" i="19"/>
  <c r="V209" i="19"/>
  <c r="F69" i="20"/>
  <c r="N69" i="20"/>
  <c r="V69" i="20"/>
  <c r="F70" i="20"/>
  <c r="N70" i="20"/>
  <c r="V70" i="20"/>
  <c r="F71" i="20"/>
  <c r="N71" i="20"/>
  <c r="V71" i="20"/>
  <c r="I205" i="21"/>
  <c r="Y205" i="21"/>
  <c r="D141" i="21"/>
  <c r="D132" i="21" s="1"/>
  <c r="L141" i="21"/>
  <c r="L132" i="21" s="1"/>
  <c r="T141" i="21"/>
  <c r="T132" i="21" s="1"/>
  <c r="D153" i="21"/>
  <c r="L153" i="21"/>
  <c r="T153" i="21"/>
  <c r="D157" i="21"/>
  <c r="L157" i="21"/>
  <c r="T157" i="21"/>
  <c r="D160" i="21"/>
  <c r="L160" i="21"/>
  <c r="T160" i="21"/>
  <c r="D171" i="21"/>
  <c r="L171" i="21"/>
  <c r="T171" i="21"/>
  <c r="D175" i="21"/>
  <c r="L175" i="21"/>
  <c r="T175" i="21"/>
  <c r="D192" i="22"/>
  <c r="L192" i="22"/>
  <c r="T192" i="22"/>
  <c r="G201" i="22"/>
  <c r="O201" i="22"/>
  <c r="W201" i="22"/>
  <c r="G202" i="22"/>
  <c r="O202" i="22"/>
  <c r="W202" i="22"/>
  <c r="G203" i="22"/>
  <c r="O203" i="22"/>
  <c r="W203" i="22"/>
  <c r="H211" i="22"/>
  <c r="P211" i="22"/>
  <c r="X211" i="22"/>
  <c r="B213" i="22"/>
  <c r="J213" i="22"/>
  <c r="R213" i="22"/>
  <c r="H179" i="23"/>
  <c r="H176" i="23"/>
  <c r="H172" i="23"/>
  <c r="H170" i="23"/>
  <c r="H165" i="23" s="1"/>
  <c r="P179" i="23"/>
  <c r="P176" i="23"/>
  <c r="P172" i="23"/>
  <c r="P170" i="23"/>
  <c r="X179" i="23"/>
  <c r="X176" i="23"/>
  <c r="X172" i="23"/>
  <c r="X170" i="23"/>
  <c r="X165" i="23" s="1"/>
  <c r="G203" i="19"/>
  <c r="O203" i="19"/>
  <c r="W203" i="19"/>
  <c r="G69" i="20"/>
  <c r="O69" i="20"/>
  <c r="W69" i="20"/>
  <c r="G70" i="20"/>
  <c r="O70" i="20"/>
  <c r="W70" i="20"/>
  <c r="G71" i="20"/>
  <c r="O71" i="20"/>
  <c r="W71" i="20"/>
  <c r="E141" i="21"/>
  <c r="E132" i="21" s="1"/>
  <c r="M141" i="21"/>
  <c r="M132" i="21" s="1"/>
  <c r="U141" i="21"/>
  <c r="U132" i="21" s="1"/>
  <c r="E153" i="21"/>
  <c r="M153" i="21"/>
  <c r="U153" i="21"/>
  <c r="E157" i="21"/>
  <c r="M157" i="21"/>
  <c r="U157" i="21"/>
  <c r="E160" i="21"/>
  <c r="M160" i="21"/>
  <c r="U160" i="21"/>
  <c r="E171" i="21"/>
  <c r="M171" i="21"/>
  <c r="U171" i="21"/>
  <c r="E175" i="21"/>
  <c r="M175" i="21"/>
  <c r="U175" i="21"/>
  <c r="O201" i="21"/>
  <c r="O194" i="21" s="1"/>
  <c r="W202" i="21"/>
  <c r="E192" i="22"/>
  <c r="M192" i="22"/>
  <c r="U192" i="22"/>
  <c r="H201" i="22"/>
  <c r="P201" i="22"/>
  <c r="X201" i="22"/>
  <c r="H202" i="22"/>
  <c r="P202" i="22"/>
  <c r="X202" i="22"/>
  <c r="H203" i="22"/>
  <c r="P203" i="22"/>
  <c r="X203" i="22"/>
  <c r="I211" i="22"/>
  <c r="Q211" i="22"/>
  <c r="Y211" i="22"/>
  <c r="C213" i="22"/>
  <c r="K213" i="22"/>
  <c r="S213" i="22"/>
  <c r="C163" i="23"/>
  <c r="C161" i="23"/>
  <c r="C158" i="23"/>
  <c r="C155" i="23"/>
  <c r="C154" i="23"/>
  <c r="C151" i="23"/>
  <c r="K163" i="23"/>
  <c r="K161" i="23"/>
  <c r="K158" i="23"/>
  <c r="K155" i="23"/>
  <c r="K154" i="23"/>
  <c r="K151" i="23"/>
  <c r="S163" i="23"/>
  <c r="S161" i="23"/>
  <c r="S158" i="23"/>
  <c r="S155" i="23"/>
  <c r="S154" i="23"/>
  <c r="S151" i="23"/>
  <c r="H69" i="20"/>
  <c r="P69" i="20"/>
  <c r="X69" i="20"/>
  <c r="H70" i="20"/>
  <c r="P70" i="20"/>
  <c r="X70" i="20"/>
  <c r="H71" i="20"/>
  <c r="P71" i="20"/>
  <c r="X71" i="20"/>
  <c r="N141" i="21"/>
  <c r="N132" i="21" s="1"/>
  <c r="F171" i="21"/>
  <c r="N171" i="21"/>
  <c r="V171" i="21"/>
  <c r="F175" i="21"/>
  <c r="N175" i="21"/>
  <c r="V175" i="21"/>
  <c r="F192" i="22"/>
  <c r="N192" i="22"/>
  <c r="V192" i="22"/>
  <c r="I201" i="22"/>
  <c r="Q201" i="22"/>
  <c r="Y201" i="22"/>
  <c r="I202" i="22"/>
  <c r="Q202" i="22"/>
  <c r="Y202" i="22"/>
  <c r="I203" i="22"/>
  <c r="Q203" i="22"/>
  <c r="Y203" i="22"/>
  <c r="B211" i="22"/>
  <c r="J211" i="22"/>
  <c r="R211" i="22"/>
  <c r="D213" i="22"/>
  <c r="L213" i="22"/>
  <c r="T213" i="22"/>
  <c r="I69" i="20"/>
  <c r="Q69" i="20"/>
  <c r="Y69" i="20"/>
  <c r="I70" i="20"/>
  <c r="Q70" i="20"/>
  <c r="Y70" i="20"/>
  <c r="I71" i="20"/>
  <c r="Q71" i="20"/>
  <c r="Y71" i="20"/>
  <c r="D205" i="21"/>
  <c r="L205" i="21"/>
  <c r="T205" i="21"/>
  <c r="O141" i="21"/>
  <c r="O132" i="21" s="1"/>
  <c r="W153" i="21"/>
  <c r="G157" i="21"/>
  <c r="G160" i="21"/>
  <c r="O160" i="21"/>
  <c r="G175" i="21"/>
  <c r="O175" i="21"/>
  <c r="W175" i="21"/>
  <c r="G192" i="22"/>
  <c r="O192" i="22"/>
  <c r="W192" i="22"/>
  <c r="B201" i="22"/>
  <c r="J201" i="22"/>
  <c r="R201" i="22"/>
  <c r="B202" i="22"/>
  <c r="J202" i="22"/>
  <c r="R202" i="22"/>
  <c r="B203" i="22"/>
  <c r="J203" i="22"/>
  <c r="R203" i="22"/>
  <c r="C211" i="22"/>
  <c r="K211" i="22"/>
  <c r="S211" i="22"/>
  <c r="E213" i="22"/>
  <c r="M213" i="22"/>
  <c r="U213" i="22"/>
  <c r="B69" i="20"/>
  <c r="J69" i="20"/>
  <c r="R69" i="20"/>
  <c r="B70" i="20"/>
  <c r="J70" i="20"/>
  <c r="R70" i="20"/>
  <c r="B71" i="20"/>
  <c r="J71" i="20"/>
  <c r="R71" i="20"/>
  <c r="H153" i="21"/>
  <c r="P153" i="21"/>
  <c r="X153" i="21"/>
  <c r="H157" i="21"/>
  <c r="P157" i="21"/>
  <c r="X157" i="21"/>
  <c r="H160" i="21"/>
  <c r="P160" i="21"/>
  <c r="X160" i="21"/>
  <c r="H171" i="21"/>
  <c r="P171" i="21"/>
  <c r="X171" i="21"/>
  <c r="H175" i="21"/>
  <c r="P175" i="21"/>
  <c r="X175" i="21"/>
  <c r="H192" i="22"/>
  <c r="P192" i="22"/>
  <c r="X192" i="22"/>
  <c r="C201" i="22"/>
  <c r="K201" i="22"/>
  <c r="S201" i="22"/>
  <c r="C202" i="22"/>
  <c r="K202" i="22"/>
  <c r="S202" i="22"/>
  <c r="C203" i="22"/>
  <c r="K203" i="22"/>
  <c r="S203" i="22"/>
  <c r="D211" i="22"/>
  <c r="L211" i="22"/>
  <c r="T211" i="22"/>
  <c r="F213" i="22"/>
  <c r="N213" i="22"/>
  <c r="V213" i="22"/>
  <c r="D179" i="23"/>
  <c r="D176" i="23"/>
  <c r="D172" i="23"/>
  <c r="D170" i="23"/>
  <c r="D165" i="23" s="1"/>
  <c r="C69" i="20"/>
  <c r="K69" i="20"/>
  <c r="S69" i="20"/>
  <c r="C70" i="20"/>
  <c r="K70" i="20"/>
  <c r="S70" i="20"/>
  <c r="C71" i="20"/>
  <c r="K71" i="20"/>
  <c r="S71" i="20"/>
  <c r="I141" i="21"/>
  <c r="I132" i="21" s="1"/>
  <c r="Q141" i="21"/>
  <c r="Q132" i="21" s="1"/>
  <c r="Y141" i="21"/>
  <c r="Y132" i="21" s="1"/>
  <c r="I153" i="21"/>
  <c r="Q153" i="21"/>
  <c r="Y153" i="21"/>
  <c r="I157" i="21"/>
  <c r="Q157" i="21"/>
  <c r="Y157" i="21"/>
  <c r="I160" i="21"/>
  <c r="Q160" i="21"/>
  <c r="Y160" i="21"/>
  <c r="I171" i="21"/>
  <c r="Q171" i="21"/>
  <c r="Y171" i="21"/>
  <c r="I192" i="22"/>
  <c r="Q192" i="22"/>
  <c r="Y192" i="22"/>
  <c r="D201" i="22"/>
  <c r="L201" i="22"/>
  <c r="T201" i="22"/>
  <c r="D202" i="22"/>
  <c r="L202" i="22"/>
  <c r="T202" i="22"/>
  <c r="D203" i="22"/>
  <c r="L203" i="22"/>
  <c r="T203" i="22"/>
  <c r="E211" i="22"/>
  <c r="M211" i="22"/>
  <c r="U211" i="22"/>
  <c r="G213" i="22"/>
  <c r="O213" i="22"/>
  <c r="W213" i="22"/>
  <c r="G163" i="23"/>
  <c r="G161" i="23"/>
  <c r="G158" i="23"/>
  <c r="G155" i="23"/>
  <c r="G154" i="23"/>
  <c r="G151" i="23"/>
  <c r="G146" i="23" s="1"/>
  <c r="O163" i="23"/>
  <c r="O161" i="23"/>
  <c r="O158" i="23"/>
  <c r="O155" i="23"/>
  <c r="O154" i="23"/>
  <c r="O151" i="23"/>
  <c r="W151" i="23"/>
  <c r="F141" i="22"/>
  <c r="F132" i="22" s="1"/>
  <c r="N141" i="22"/>
  <c r="N132" i="22" s="1"/>
  <c r="V141" i="22"/>
  <c r="V132" i="22" s="1"/>
  <c r="F153" i="22"/>
  <c r="N153" i="22"/>
  <c r="V153" i="22"/>
  <c r="F157" i="22"/>
  <c r="N157" i="22"/>
  <c r="V157" i="22"/>
  <c r="F160" i="22"/>
  <c r="N160" i="22"/>
  <c r="V160" i="22"/>
  <c r="F171" i="22"/>
  <c r="N171" i="22"/>
  <c r="V171" i="22"/>
  <c r="F175" i="22"/>
  <c r="N175" i="22"/>
  <c r="V175" i="22"/>
  <c r="B48" i="23"/>
  <c r="B160" i="23" s="1"/>
  <c r="J48" i="23"/>
  <c r="J157" i="23" s="1"/>
  <c r="R48" i="23"/>
  <c r="H201" i="23"/>
  <c r="H153" i="23"/>
  <c r="P201" i="23"/>
  <c r="P153" i="23"/>
  <c r="X201" i="23"/>
  <c r="X153" i="23"/>
  <c r="H202" i="23"/>
  <c r="H157" i="23"/>
  <c r="P202" i="23"/>
  <c r="P157" i="23"/>
  <c r="X202" i="23"/>
  <c r="X157" i="23"/>
  <c r="H203" i="23"/>
  <c r="H160" i="23"/>
  <c r="C179" i="23"/>
  <c r="C176" i="23"/>
  <c r="C172" i="23"/>
  <c r="C170" i="23"/>
  <c r="M179" i="23"/>
  <c r="M176" i="23"/>
  <c r="M172" i="23"/>
  <c r="M170" i="23"/>
  <c r="M165" i="23" s="1"/>
  <c r="G211" i="23"/>
  <c r="G205" i="23" s="1"/>
  <c r="G171" i="23"/>
  <c r="O211" i="23"/>
  <c r="O205" i="23" s="1"/>
  <c r="O171" i="23"/>
  <c r="W211" i="23"/>
  <c r="W205" i="23" s="1"/>
  <c r="W171" i="23"/>
  <c r="I213" i="23"/>
  <c r="I205" i="23" s="1"/>
  <c r="I175" i="23"/>
  <c r="Q213" i="23"/>
  <c r="Q205" i="23" s="1"/>
  <c r="Q175" i="23"/>
  <c r="Y213" i="23"/>
  <c r="Y175" i="23"/>
  <c r="J137" i="23"/>
  <c r="B139" i="23"/>
  <c r="R139" i="23"/>
  <c r="J140" i="23"/>
  <c r="B141" i="23"/>
  <c r="R141" i="23"/>
  <c r="J143" i="23"/>
  <c r="B144" i="23"/>
  <c r="R144" i="23"/>
  <c r="V157" i="23"/>
  <c r="G141" i="22"/>
  <c r="G132" i="22" s="1"/>
  <c r="O141" i="22"/>
  <c r="O132" i="22" s="1"/>
  <c r="W141" i="22"/>
  <c r="W132" i="22" s="1"/>
  <c r="G153" i="22"/>
  <c r="O153" i="22"/>
  <c r="W153" i="22"/>
  <c r="G157" i="22"/>
  <c r="O157" i="22"/>
  <c r="W157" i="22"/>
  <c r="G160" i="22"/>
  <c r="O160" i="22"/>
  <c r="W160" i="22"/>
  <c r="G171" i="22"/>
  <c r="O171" i="22"/>
  <c r="W171" i="22"/>
  <c r="G175" i="22"/>
  <c r="O175" i="22"/>
  <c r="W175" i="22"/>
  <c r="I202" i="23"/>
  <c r="I194" i="23" s="1"/>
  <c r="I157" i="23"/>
  <c r="Q202" i="23"/>
  <c r="Q157" i="23"/>
  <c r="Y202" i="23"/>
  <c r="Y157" i="23"/>
  <c r="I203" i="23"/>
  <c r="I160" i="23"/>
  <c r="Q203" i="23"/>
  <c r="Q160" i="23"/>
  <c r="Y203" i="23"/>
  <c r="Y160" i="23"/>
  <c r="O179" i="23"/>
  <c r="O176" i="23"/>
  <c r="O172" i="23"/>
  <c r="O170" i="23"/>
  <c r="Y179" i="23"/>
  <c r="Y176" i="23"/>
  <c r="Y172" i="23"/>
  <c r="Y170" i="23"/>
  <c r="M137" i="23"/>
  <c r="E139" i="23"/>
  <c r="U139" i="23"/>
  <c r="M140" i="23"/>
  <c r="E141" i="23"/>
  <c r="U141" i="23"/>
  <c r="M143" i="23"/>
  <c r="E144" i="23"/>
  <c r="U144" i="23"/>
  <c r="E151" i="23"/>
  <c r="U151" i="23"/>
  <c r="M153" i="23"/>
  <c r="H141" i="22"/>
  <c r="H132" i="22" s="1"/>
  <c r="P141" i="22"/>
  <c r="P132" i="22" s="1"/>
  <c r="X141" i="22"/>
  <c r="X132" i="22" s="1"/>
  <c r="H153" i="22"/>
  <c r="P153" i="22"/>
  <c r="X153" i="22"/>
  <c r="H157" i="22"/>
  <c r="P157" i="22"/>
  <c r="X157" i="22"/>
  <c r="H160" i="22"/>
  <c r="P160" i="22"/>
  <c r="X160" i="22"/>
  <c r="H171" i="22"/>
  <c r="P171" i="22"/>
  <c r="X171" i="22"/>
  <c r="H175" i="22"/>
  <c r="P175" i="22"/>
  <c r="X175" i="22"/>
  <c r="G144" i="23"/>
  <c r="G143" i="23"/>
  <c r="G140" i="23"/>
  <c r="G139" i="23"/>
  <c r="G137" i="23"/>
  <c r="O144" i="23"/>
  <c r="O143" i="23"/>
  <c r="O140" i="23"/>
  <c r="O139" i="23"/>
  <c r="O137" i="23"/>
  <c r="W144" i="23"/>
  <c r="W143" i="23"/>
  <c r="W140" i="23"/>
  <c r="W139" i="23"/>
  <c r="W137" i="23"/>
  <c r="W132" i="23" s="1"/>
  <c r="G192" i="23"/>
  <c r="G183" i="23" s="1"/>
  <c r="G141" i="23"/>
  <c r="O192" i="23"/>
  <c r="O183" i="23" s="1"/>
  <c r="O141" i="23"/>
  <c r="W192" i="23"/>
  <c r="W183" i="23" s="1"/>
  <c r="W141" i="23"/>
  <c r="D163" i="23"/>
  <c r="D161" i="23"/>
  <c r="D158" i="23"/>
  <c r="D155" i="23"/>
  <c r="D154" i="23"/>
  <c r="D151" i="23"/>
  <c r="L163" i="23"/>
  <c r="L161" i="23"/>
  <c r="L158" i="23"/>
  <c r="L155" i="23"/>
  <c r="L154" i="23"/>
  <c r="L151" i="23"/>
  <c r="T163" i="23"/>
  <c r="T161" i="23"/>
  <c r="T158" i="23"/>
  <c r="T155" i="23"/>
  <c r="T154" i="23"/>
  <c r="T151" i="23"/>
  <c r="B203" i="23"/>
  <c r="B194" i="23" s="1"/>
  <c r="J203" i="23"/>
  <c r="J194" i="23" s="1"/>
  <c r="R203" i="23"/>
  <c r="R194" i="23" s="1"/>
  <c r="R160" i="23"/>
  <c r="E179" i="23"/>
  <c r="E176" i="23"/>
  <c r="E172" i="23"/>
  <c r="E170" i="23"/>
  <c r="Y205" i="23"/>
  <c r="N137" i="23"/>
  <c r="F139" i="23"/>
  <c r="V139" i="23"/>
  <c r="N140" i="23"/>
  <c r="F141" i="23"/>
  <c r="V141" i="23"/>
  <c r="N143" i="23"/>
  <c r="F144" i="23"/>
  <c r="V144" i="23"/>
  <c r="I141" i="22"/>
  <c r="I132" i="22" s="1"/>
  <c r="Q141" i="22"/>
  <c r="Q132" i="22" s="1"/>
  <c r="Y141" i="22"/>
  <c r="Y132" i="22" s="1"/>
  <c r="I153" i="22"/>
  <c r="Q153" i="22"/>
  <c r="Y153" i="22"/>
  <c r="I157" i="22"/>
  <c r="Q157" i="22"/>
  <c r="Y157" i="22"/>
  <c r="I160" i="22"/>
  <c r="Q160" i="22"/>
  <c r="Y160" i="22"/>
  <c r="I171" i="22"/>
  <c r="Q171" i="22"/>
  <c r="Y171" i="22"/>
  <c r="I175" i="22"/>
  <c r="Q175" i="22"/>
  <c r="Y175" i="22"/>
  <c r="H144" i="23"/>
  <c r="H143" i="23"/>
  <c r="H140" i="23"/>
  <c r="H139" i="23"/>
  <c r="H137" i="23"/>
  <c r="P144" i="23"/>
  <c r="P143" i="23"/>
  <c r="P140" i="23"/>
  <c r="P139" i="23"/>
  <c r="P137" i="23"/>
  <c r="X144" i="23"/>
  <c r="X143" i="23"/>
  <c r="X140" i="23"/>
  <c r="X139" i="23"/>
  <c r="X137" i="23"/>
  <c r="H192" i="23"/>
  <c r="H183" i="23" s="1"/>
  <c r="H141" i="23"/>
  <c r="P192" i="23"/>
  <c r="P183" i="23" s="1"/>
  <c r="P141" i="23"/>
  <c r="X192" i="23"/>
  <c r="X183" i="23" s="1"/>
  <c r="X141" i="23"/>
  <c r="E163" i="23"/>
  <c r="E161" i="23"/>
  <c r="E158" i="23"/>
  <c r="M163" i="23"/>
  <c r="M161" i="23"/>
  <c r="M158" i="23"/>
  <c r="M155" i="23"/>
  <c r="U163" i="23"/>
  <c r="U161" i="23"/>
  <c r="U158" i="23"/>
  <c r="U155" i="23"/>
  <c r="C201" i="23"/>
  <c r="C153" i="23"/>
  <c r="K201" i="23"/>
  <c r="K153" i="23"/>
  <c r="S201" i="23"/>
  <c r="S153" i="23"/>
  <c r="C202" i="23"/>
  <c r="C157" i="23"/>
  <c r="K202" i="23"/>
  <c r="K157" i="23"/>
  <c r="S202" i="23"/>
  <c r="S157" i="23"/>
  <c r="C203" i="23"/>
  <c r="C160" i="23"/>
  <c r="K203" i="23"/>
  <c r="K160" i="23"/>
  <c r="S203" i="23"/>
  <c r="S160" i="23"/>
  <c r="G179" i="23"/>
  <c r="G176" i="23"/>
  <c r="G172" i="23"/>
  <c r="G170" i="23"/>
  <c r="Q179" i="23"/>
  <c r="Q176" i="23"/>
  <c r="Q172" i="23"/>
  <c r="Q170" i="23"/>
  <c r="B211" i="23"/>
  <c r="B205" i="23" s="1"/>
  <c r="B99" i="23"/>
  <c r="J211" i="23"/>
  <c r="J205" i="23" s="1"/>
  <c r="J99" i="23"/>
  <c r="R211" i="23"/>
  <c r="R205" i="23" s="1"/>
  <c r="R171" i="23"/>
  <c r="R99" i="23"/>
  <c r="D213" i="23"/>
  <c r="D205" i="23" s="1"/>
  <c r="D175" i="23"/>
  <c r="L213" i="23"/>
  <c r="L175" i="23"/>
  <c r="T213" i="23"/>
  <c r="T205" i="23" s="1"/>
  <c r="I151" i="23"/>
  <c r="Y151" i="23"/>
  <c r="B157" i="23"/>
  <c r="B141" i="22"/>
  <c r="B132" i="22" s="1"/>
  <c r="J141" i="22"/>
  <c r="J132" i="22" s="1"/>
  <c r="R141" i="22"/>
  <c r="R132" i="22" s="1"/>
  <c r="B153" i="22"/>
  <c r="J153" i="22"/>
  <c r="R153" i="22"/>
  <c r="B157" i="22"/>
  <c r="J157" i="22"/>
  <c r="R157" i="22"/>
  <c r="B160" i="22"/>
  <c r="J160" i="22"/>
  <c r="R160" i="22"/>
  <c r="B171" i="22"/>
  <c r="J171" i="22"/>
  <c r="R171" i="22"/>
  <c r="B175" i="22"/>
  <c r="J175" i="22"/>
  <c r="R175" i="22"/>
  <c r="F48" i="23"/>
  <c r="N48" i="23"/>
  <c r="N160" i="23" s="1"/>
  <c r="V48" i="23"/>
  <c r="D201" i="23"/>
  <c r="D153" i="23"/>
  <c r="L201" i="23"/>
  <c r="L153" i="23"/>
  <c r="T201" i="23"/>
  <c r="T153" i="23"/>
  <c r="D202" i="23"/>
  <c r="D157" i="23"/>
  <c r="L202" i="23"/>
  <c r="L157" i="23"/>
  <c r="T202" i="23"/>
  <c r="T157" i="23"/>
  <c r="D203" i="23"/>
  <c r="D160" i="23"/>
  <c r="L203" i="23"/>
  <c r="L160" i="23"/>
  <c r="T203" i="23"/>
  <c r="T160" i="23"/>
  <c r="S179" i="23"/>
  <c r="S176" i="23"/>
  <c r="S172" i="23"/>
  <c r="S170" i="23"/>
  <c r="C211" i="23"/>
  <c r="C205" i="23" s="1"/>
  <c r="C171" i="23"/>
  <c r="K211" i="23"/>
  <c r="K205" i="23" s="1"/>
  <c r="K171" i="23"/>
  <c r="S211" i="23"/>
  <c r="S205" i="23" s="1"/>
  <c r="S171" i="23"/>
  <c r="E213" i="23"/>
  <c r="E175" i="23"/>
  <c r="M213" i="23"/>
  <c r="M175" i="23"/>
  <c r="U213" i="23"/>
  <c r="U205" i="23" s="1"/>
  <c r="U175" i="23"/>
  <c r="B137" i="23"/>
  <c r="R137" i="23"/>
  <c r="J139" i="23"/>
  <c r="B140" i="23"/>
  <c r="R140" i="23"/>
  <c r="J141" i="23"/>
  <c r="F157" i="23"/>
  <c r="C141" i="22"/>
  <c r="C132" i="22" s="1"/>
  <c r="K141" i="22"/>
  <c r="K132" i="22" s="1"/>
  <c r="S141" i="22"/>
  <c r="S132" i="22" s="1"/>
  <c r="C153" i="22"/>
  <c r="K153" i="22"/>
  <c r="S153" i="22"/>
  <c r="C157" i="22"/>
  <c r="K157" i="22"/>
  <c r="S157" i="22"/>
  <c r="C160" i="22"/>
  <c r="K160" i="22"/>
  <c r="S160" i="22"/>
  <c r="C171" i="22"/>
  <c r="K171" i="22"/>
  <c r="S171" i="22"/>
  <c r="C175" i="22"/>
  <c r="K175" i="22"/>
  <c r="S175" i="22"/>
  <c r="E202" i="23"/>
  <c r="E157" i="23"/>
  <c r="M202" i="23"/>
  <c r="M157" i="23"/>
  <c r="U202" i="23"/>
  <c r="U157" i="23"/>
  <c r="E203" i="23"/>
  <c r="E160" i="23"/>
  <c r="M203" i="23"/>
  <c r="M160" i="23"/>
  <c r="U203" i="23"/>
  <c r="U160" i="23"/>
  <c r="I179" i="23"/>
  <c r="I176" i="23"/>
  <c r="I172" i="23"/>
  <c r="I170" i="23"/>
  <c r="T99" i="23"/>
  <c r="T175" i="23" s="1"/>
  <c r="L205" i="23"/>
  <c r="E137" i="23"/>
  <c r="U137" i="23"/>
  <c r="M139" i="23"/>
  <c r="E140" i="23"/>
  <c r="U140" i="23"/>
  <c r="M141" i="23"/>
  <c r="M151" i="23"/>
  <c r="E153" i="23"/>
  <c r="U153" i="23"/>
  <c r="M154" i="23"/>
  <c r="E155" i="23"/>
  <c r="D141" i="22"/>
  <c r="D132" i="22" s="1"/>
  <c r="L141" i="22"/>
  <c r="L132" i="22" s="1"/>
  <c r="T141" i="22"/>
  <c r="T132" i="22" s="1"/>
  <c r="D153" i="22"/>
  <c r="L153" i="22"/>
  <c r="T153" i="22"/>
  <c r="D157" i="22"/>
  <c r="L157" i="22"/>
  <c r="T157" i="22"/>
  <c r="D160" i="22"/>
  <c r="L160" i="22"/>
  <c r="T160" i="22"/>
  <c r="D171" i="22"/>
  <c r="L171" i="22"/>
  <c r="T171" i="22"/>
  <c r="D175" i="22"/>
  <c r="L175" i="22"/>
  <c r="T175" i="22"/>
  <c r="C144" i="23"/>
  <c r="C143" i="23"/>
  <c r="C140" i="23"/>
  <c r="C139" i="23"/>
  <c r="C137" i="23"/>
  <c r="K144" i="23"/>
  <c r="K143" i="23"/>
  <c r="K140" i="23"/>
  <c r="K139" i="23"/>
  <c r="K137" i="23"/>
  <c r="S144" i="23"/>
  <c r="S143" i="23"/>
  <c r="S140" i="23"/>
  <c r="S139" i="23"/>
  <c r="S137" i="23"/>
  <c r="C192" i="23"/>
  <c r="C183" i="23" s="1"/>
  <c r="C141" i="23"/>
  <c r="K192" i="23"/>
  <c r="K183" i="23" s="1"/>
  <c r="K141" i="23"/>
  <c r="S192" i="23"/>
  <c r="S183" i="23" s="1"/>
  <c r="S141" i="23"/>
  <c r="H163" i="23"/>
  <c r="H161" i="23"/>
  <c r="H158" i="23"/>
  <c r="H155" i="23"/>
  <c r="H154" i="23"/>
  <c r="H151" i="23"/>
  <c r="P163" i="23"/>
  <c r="P161" i="23"/>
  <c r="P158" i="23"/>
  <c r="P155" i="23"/>
  <c r="P154" i="23"/>
  <c r="P151" i="23"/>
  <c r="X163" i="23"/>
  <c r="X161" i="23"/>
  <c r="X158" i="23"/>
  <c r="X155" i="23"/>
  <c r="X154" i="23"/>
  <c r="X151" i="23"/>
  <c r="F203" i="23"/>
  <c r="F194" i="23" s="1"/>
  <c r="F160" i="23"/>
  <c r="N203" i="23"/>
  <c r="N194" i="23" s="1"/>
  <c r="V203" i="23"/>
  <c r="V194" i="23" s="1"/>
  <c r="V160" i="23"/>
  <c r="K179" i="23"/>
  <c r="K176" i="23"/>
  <c r="K172" i="23"/>
  <c r="K170" i="23"/>
  <c r="U179" i="23"/>
  <c r="U176" i="23"/>
  <c r="U172" i="23"/>
  <c r="U170" i="23"/>
  <c r="E205" i="23"/>
  <c r="M205" i="23"/>
  <c r="F137" i="23"/>
  <c r="V137" i="23"/>
  <c r="N139" i="23"/>
  <c r="F140" i="23"/>
  <c r="V140" i="23"/>
  <c r="N141" i="23"/>
  <c r="F153" i="23"/>
  <c r="V153" i="23"/>
  <c r="E141" i="22"/>
  <c r="E132" i="22" s="1"/>
  <c r="M141" i="22"/>
  <c r="M132" i="22" s="1"/>
  <c r="U141" i="22"/>
  <c r="U132" i="22" s="1"/>
  <c r="E153" i="22"/>
  <c r="M153" i="22"/>
  <c r="U153" i="22"/>
  <c r="E157" i="22"/>
  <c r="M157" i="22"/>
  <c r="U157" i="22"/>
  <c r="E160" i="22"/>
  <c r="M160" i="22"/>
  <c r="U160" i="22"/>
  <c r="E171" i="22"/>
  <c r="M171" i="22"/>
  <c r="U171" i="22"/>
  <c r="E175" i="22"/>
  <c r="M175" i="22"/>
  <c r="U175" i="22"/>
  <c r="D144" i="23"/>
  <c r="D143" i="23"/>
  <c r="D140" i="23"/>
  <c r="D139" i="23"/>
  <c r="D137" i="23"/>
  <c r="L144" i="23"/>
  <c r="L143" i="23"/>
  <c r="L140" i="23"/>
  <c r="L139" i="23"/>
  <c r="L137" i="23"/>
  <c r="T144" i="23"/>
  <c r="T143" i="23"/>
  <c r="T140" i="23"/>
  <c r="T139" i="23"/>
  <c r="T137" i="23"/>
  <c r="D192" i="23"/>
  <c r="D183" i="23" s="1"/>
  <c r="D141" i="23"/>
  <c r="L192" i="23"/>
  <c r="L183" i="23" s="1"/>
  <c r="L141" i="23"/>
  <c r="T192" i="23"/>
  <c r="T183" i="23" s="1"/>
  <c r="T141" i="23"/>
  <c r="I163" i="23"/>
  <c r="I161" i="23"/>
  <c r="I158" i="23"/>
  <c r="I155" i="23"/>
  <c r="Q163" i="23"/>
  <c r="Q161" i="23"/>
  <c r="Q158" i="23"/>
  <c r="Q155" i="23"/>
  <c r="Y163" i="23"/>
  <c r="Y161" i="23"/>
  <c r="Y158" i="23"/>
  <c r="Y155" i="23"/>
  <c r="G201" i="23"/>
  <c r="G153" i="23"/>
  <c r="O201" i="23"/>
  <c r="O153" i="23"/>
  <c r="W201" i="23"/>
  <c r="G202" i="23"/>
  <c r="G157" i="23"/>
  <c r="O202" i="23"/>
  <c r="O157" i="23"/>
  <c r="W202" i="23"/>
  <c r="W157" i="23"/>
  <c r="G203" i="23"/>
  <c r="G160" i="23"/>
  <c r="O203" i="23"/>
  <c r="O160" i="23"/>
  <c r="W203" i="23"/>
  <c r="W160" i="23"/>
  <c r="L179" i="23"/>
  <c r="L176" i="23"/>
  <c r="L172" i="23"/>
  <c r="L170" i="23"/>
  <c r="W179" i="23"/>
  <c r="W176" i="23"/>
  <c r="W172" i="23"/>
  <c r="W170" i="23"/>
  <c r="F99" i="23"/>
  <c r="F171" i="23" s="1"/>
  <c r="F211" i="23"/>
  <c r="F205" i="23" s="1"/>
  <c r="N99" i="23"/>
  <c r="N211" i="23"/>
  <c r="N205" i="23" s="1"/>
  <c r="N171" i="23"/>
  <c r="V99" i="23"/>
  <c r="V171" i="23" s="1"/>
  <c r="V211" i="23"/>
  <c r="V205" i="23" s="1"/>
  <c r="H213" i="23"/>
  <c r="H205" i="23" s="1"/>
  <c r="H175" i="23"/>
  <c r="P213" i="23"/>
  <c r="P205" i="23" s="1"/>
  <c r="P175" i="23"/>
  <c r="X213" i="23"/>
  <c r="X205" i="23" s="1"/>
  <c r="X175" i="23"/>
  <c r="Q151" i="23"/>
  <c r="I153" i="23"/>
  <c r="Y153" i="23"/>
  <c r="Q154" i="23"/>
  <c r="R157" i="23"/>
  <c r="C175" i="23"/>
  <c r="K175" i="23"/>
  <c r="S175" i="23"/>
  <c r="S67" i="24"/>
  <c r="C68" i="24"/>
  <c r="G75" i="24"/>
  <c r="G172" i="4" s="1"/>
  <c r="H76" i="24"/>
  <c r="H173" i="4" s="1"/>
  <c r="W76" i="24"/>
  <c r="W173" i="4" s="1"/>
  <c r="O77" i="24"/>
  <c r="O174" i="4" s="1"/>
  <c r="H143" i="26"/>
  <c r="P143" i="26"/>
  <c r="X143" i="26"/>
  <c r="C152" i="26"/>
  <c r="K152" i="26"/>
  <c r="S152" i="26"/>
  <c r="H153" i="26"/>
  <c r="P153" i="26"/>
  <c r="X153" i="26"/>
  <c r="E154" i="26"/>
  <c r="M154" i="26"/>
  <c r="U154" i="26"/>
  <c r="D171" i="23"/>
  <c r="L171" i="23"/>
  <c r="T171" i="23"/>
  <c r="L67" i="24"/>
  <c r="T67" i="24"/>
  <c r="H75" i="24"/>
  <c r="H172" i="4" s="1"/>
  <c r="J76" i="24"/>
  <c r="J173" i="4" s="1"/>
  <c r="X76" i="24"/>
  <c r="X173" i="4" s="1"/>
  <c r="P77" i="24"/>
  <c r="P174" i="4" s="1"/>
  <c r="I143" i="26"/>
  <c r="Q143" i="26"/>
  <c r="Y143" i="26"/>
  <c r="D152" i="26"/>
  <c r="L152" i="26"/>
  <c r="T152" i="26"/>
  <c r="I153" i="26"/>
  <c r="Q153" i="26"/>
  <c r="Y153" i="26"/>
  <c r="F154" i="26"/>
  <c r="N154" i="26"/>
  <c r="V154" i="26"/>
  <c r="E171" i="23"/>
  <c r="M171" i="23"/>
  <c r="U171" i="23"/>
  <c r="E67" i="24"/>
  <c r="M67" i="24"/>
  <c r="U67" i="24"/>
  <c r="E68" i="24"/>
  <c r="M68" i="24"/>
  <c r="U68" i="24"/>
  <c r="E69" i="24"/>
  <c r="M69" i="24"/>
  <c r="U69" i="24"/>
  <c r="J75" i="24"/>
  <c r="J172" i="4" s="1"/>
  <c r="D143" i="25"/>
  <c r="D136" i="25" s="1"/>
  <c r="D105" i="25"/>
  <c r="L143" i="25"/>
  <c r="L136" i="25" s="1"/>
  <c r="L105" i="25"/>
  <c r="T143" i="25"/>
  <c r="T136" i="25" s="1"/>
  <c r="T105" i="25"/>
  <c r="G152" i="25"/>
  <c r="G146" i="25" s="1"/>
  <c r="G116" i="25"/>
  <c r="O152" i="25"/>
  <c r="O146" i="25" s="1"/>
  <c r="O116" i="25"/>
  <c r="W152" i="25"/>
  <c r="W146" i="25" s="1"/>
  <c r="W116" i="25"/>
  <c r="D153" i="25"/>
  <c r="D119" i="25"/>
  <c r="L153" i="25"/>
  <c r="L119" i="25"/>
  <c r="T153" i="25"/>
  <c r="T119" i="25"/>
  <c r="I154" i="25"/>
  <c r="I122" i="25"/>
  <c r="Q154" i="25"/>
  <c r="Q122" i="25"/>
  <c r="Y154" i="25"/>
  <c r="Y122" i="25"/>
  <c r="V175" i="23"/>
  <c r="F67" i="24"/>
  <c r="N67" i="24"/>
  <c r="V67" i="24"/>
  <c r="F68" i="24"/>
  <c r="N68" i="24"/>
  <c r="V68" i="24"/>
  <c r="F69" i="24"/>
  <c r="N69" i="24"/>
  <c r="V69" i="24"/>
  <c r="E143" i="25"/>
  <c r="E136" i="25" s="1"/>
  <c r="E105" i="25"/>
  <c r="M143" i="25"/>
  <c r="M136" i="25" s="1"/>
  <c r="M105" i="25"/>
  <c r="U143" i="25"/>
  <c r="U136" i="25" s="1"/>
  <c r="U105" i="25"/>
  <c r="H152" i="25"/>
  <c r="H116" i="25"/>
  <c r="P152" i="25"/>
  <c r="P116" i="25"/>
  <c r="X152" i="25"/>
  <c r="X116" i="25"/>
  <c r="E153" i="25"/>
  <c r="E146" i="25" s="1"/>
  <c r="E119" i="25"/>
  <c r="M153" i="25"/>
  <c r="M146" i="25" s="1"/>
  <c r="M119" i="25"/>
  <c r="U153" i="25"/>
  <c r="U119" i="25"/>
  <c r="B154" i="25"/>
  <c r="B146" i="25" s="1"/>
  <c r="B122" i="25"/>
  <c r="J154" i="25"/>
  <c r="J146" i="25" s="1"/>
  <c r="J122" i="25"/>
  <c r="R154" i="25"/>
  <c r="R146" i="25" s="1"/>
  <c r="R122" i="25"/>
  <c r="G175" i="23"/>
  <c r="O175" i="23"/>
  <c r="W175" i="23"/>
  <c r="O67" i="24"/>
  <c r="O68" i="24"/>
  <c r="G69" i="24"/>
  <c r="W69" i="24"/>
  <c r="B76" i="24"/>
  <c r="B173" i="4" s="1"/>
  <c r="D143" i="26"/>
  <c r="L143" i="26"/>
  <c r="T143" i="26"/>
  <c r="G152" i="26"/>
  <c r="O152" i="26"/>
  <c r="W152" i="26"/>
  <c r="D153" i="26"/>
  <c r="L153" i="26"/>
  <c r="T153" i="26"/>
  <c r="I154" i="26"/>
  <c r="Q154" i="26"/>
  <c r="Y154" i="26"/>
  <c r="P160" i="23"/>
  <c r="X160" i="23"/>
  <c r="H171" i="23"/>
  <c r="P171" i="23"/>
  <c r="X171" i="23"/>
  <c r="P68" i="24"/>
  <c r="H69" i="24"/>
  <c r="X69" i="24"/>
  <c r="B75" i="24"/>
  <c r="B172" i="4" s="1"/>
  <c r="E143" i="26"/>
  <c r="M143" i="26"/>
  <c r="U143" i="26"/>
  <c r="H152" i="26"/>
  <c r="P152" i="26"/>
  <c r="X152" i="26"/>
  <c r="E153" i="26"/>
  <c r="M153" i="26"/>
  <c r="U153" i="26"/>
  <c r="B154" i="26"/>
  <c r="J154" i="26"/>
  <c r="R154" i="26"/>
  <c r="I171" i="23"/>
  <c r="Q171" i="23"/>
  <c r="Y171" i="23"/>
  <c r="I67" i="24"/>
  <c r="Q67" i="24"/>
  <c r="Y67" i="24"/>
  <c r="I68" i="24"/>
  <c r="Q68" i="24"/>
  <c r="Y68" i="24"/>
  <c r="I69" i="24"/>
  <c r="Q69" i="24"/>
  <c r="Y69" i="24"/>
  <c r="H143" i="25"/>
  <c r="H136" i="25" s="1"/>
  <c r="H105" i="25"/>
  <c r="P143" i="25"/>
  <c r="P136" i="25" s="1"/>
  <c r="P105" i="25"/>
  <c r="X143" i="25"/>
  <c r="X136" i="25" s="1"/>
  <c r="X105" i="25"/>
  <c r="C152" i="25"/>
  <c r="C146" i="25" s="1"/>
  <c r="C116" i="25"/>
  <c r="K152" i="25"/>
  <c r="K146" i="25" s="1"/>
  <c r="K116" i="25"/>
  <c r="S152" i="25"/>
  <c r="S146" i="25" s="1"/>
  <c r="S116" i="25"/>
  <c r="H153" i="25"/>
  <c r="H119" i="25"/>
  <c r="P153" i="25"/>
  <c r="P119" i="25"/>
  <c r="X153" i="25"/>
  <c r="X119" i="25"/>
  <c r="E154" i="25"/>
  <c r="E122" i="25"/>
  <c r="M154" i="25"/>
  <c r="M122" i="25"/>
  <c r="U154" i="25"/>
  <c r="U122" i="25"/>
  <c r="B175" i="23"/>
  <c r="J175" i="23"/>
  <c r="R175" i="23"/>
  <c r="R67" i="24"/>
  <c r="R68" i="24"/>
  <c r="B69" i="24"/>
  <c r="J69" i="24"/>
  <c r="R69" i="24"/>
  <c r="I143" i="25"/>
  <c r="I136" i="25" s="1"/>
  <c r="I105" i="25"/>
  <c r="Q143" i="25"/>
  <c r="Q136" i="25" s="1"/>
  <c r="Q105" i="25"/>
  <c r="Y143" i="25"/>
  <c r="Y136" i="25" s="1"/>
  <c r="Y105" i="25"/>
  <c r="D152" i="25"/>
  <c r="D116" i="25"/>
  <c r="L152" i="25"/>
  <c r="L116" i="25"/>
  <c r="T152" i="25"/>
  <c r="T116" i="25"/>
  <c r="I153" i="25"/>
  <c r="I119" i="25"/>
  <c r="Q153" i="25"/>
  <c r="Q146" i="25" s="1"/>
  <c r="Q119" i="25"/>
  <c r="Y153" i="25"/>
  <c r="Y119" i="25"/>
  <c r="F154" i="25"/>
  <c r="F146" i="25" s="1"/>
  <c r="F122" i="25"/>
  <c r="N154" i="25"/>
  <c r="N146" i="25" s="1"/>
  <c r="N122" i="25"/>
  <c r="V154" i="25"/>
  <c r="V146" i="25" s="1"/>
  <c r="V122" i="25"/>
  <c r="F105" i="25"/>
  <c r="N105" i="25"/>
  <c r="V105" i="25"/>
  <c r="F116" i="25"/>
  <c r="N116" i="25"/>
  <c r="V116" i="25"/>
  <c r="F119" i="25"/>
  <c r="N119" i="25"/>
  <c r="V119" i="25"/>
  <c r="C105" i="26"/>
  <c r="K105" i="26"/>
  <c r="S105" i="26"/>
  <c r="C116" i="26"/>
  <c r="K116" i="26"/>
  <c r="S116" i="26"/>
  <c r="C119" i="26"/>
  <c r="K119" i="26"/>
  <c r="S119" i="26"/>
  <c r="C122" i="26"/>
  <c r="K122" i="26"/>
  <c r="S122" i="26"/>
  <c r="H143" i="27"/>
  <c r="P143" i="27"/>
  <c r="X143" i="27"/>
  <c r="C152" i="27"/>
  <c r="K152" i="27"/>
  <c r="S152" i="27"/>
  <c r="H153" i="27"/>
  <c r="H119" i="27"/>
  <c r="P153" i="27"/>
  <c r="P119" i="27"/>
  <c r="X153" i="27"/>
  <c r="X119" i="27"/>
  <c r="E154" i="27"/>
  <c r="E122" i="27"/>
  <c r="M154" i="27"/>
  <c r="M122" i="27"/>
  <c r="U154" i="27"/>
  <c r="U122" i="27"/>
  <c r="H105" i="27"/>
  <c r="P105" i="27"/>
  <c r="X105" i="27"/>
  <c r="K143" i="27"/>
  <c r="C113" i="29"/>
  <c r="K113" i="29"/>
  <c r="S113" i="29"/>
  <c r="G105" i="25"/>
  <c r="O105" i="25"/>
  <c r="W105" i="25"/>
  <c r="G119" i="25"/>
  <c r="O119" i="25"/>
  <c r="W119" i="25"/>
  <c r="G122" i="25"/>
  <c r="O122" i="25"/>
  <c r="W122" i="25"/>
  <c r="D105" i="26"/>
  <c r="L105" i="26"/>
  <c r="T105" i="26"/>
  <c r="D116" i="26"/>
  <c r="L116" i="26"/>
  <c r="T116" i="26"/>
  <c r="D119" i="26"/>
  <c r="L119" i="26"/>
  <c r="T119" i="26"/>
  <c r="D122" i="26"/>
  <c r="L122" i="26"/>
  <c r="T122" i="26"/>
  <c r="I143" i="27"/>
  <c r="Q143" i="27"/>
  <c r="Y143" i="27"/>
  <c r="D152" i="27"/>
  <c r="L152" i="27"/>
  <c r="T152" i="27"/>
  <c r="I153" i="27"/>
  <c r="Q153" i="27"/>
  <c r="Y153" i="27"/>
  <c r="F154" i="27"/>
  <c r="N154" i="27"/>
  <c r="V154" i="27"/>
  <c r="I105" i="27"/>
  <c r="Q105" i="27"/>
  <c r="Y105" i="27"/>
  <c r="Y119" i="27"/>
  <c r="O143" i="27"/>
  <c r="D113" i="29"/>
  <c r="L113" i="29"/>
  <c r="T113" i="29"/>
  <c r="H122" i="25"/>
  <c r="P122" i="25"/>
  <c r="X122" i="25"/>
  <c r="E105" i="26"/>
  <c r="M105" i="26"/>
  <c r="U105" i="26"/>
  <c r="E116" i="26"/>
  <c r="M116" i="26"/>
  <c r="U116" i="26"/>
  <c r="E119" i="26"/>
  <c r="M119" i="26"/>
  <c r="U119" i="26"/>
  <c r="E122" i="26"/>
  <c r="M122" i="26"/>
  <c r="U122" i="26"/>
  <c r="B143" i="27"/>
  <c r="J143" i="27"/>
  <c r="R143" i="27"/>
  <c r="E152" i="27"/>
  <c r="M152" i="27"/>
  <c r="U152" i="27"/>
  <c r="B153" i="27"/>
  <c r="J153" i="27"/>
  <c r="R153" i="27"/>
  <c r="G154" i="27"/>
  <c r="O154" i="27"/>
  <c r="W154" i="27"/>
  <c r="B105" i="27"/>
  <c r="J105" i="27"/>
  <c r="R105" i="27"/>
  <c r="S143" i="27"/>
  <c r="I116" i="25"/>
  <c r="Q116" i="25"/>
  <c r="Y116" i="25"/>
  <c r="F105" i="26"/>
  <c r="N105" i="26"/>
  <c r="V105" i="26"/>
  <c r="F116" i="26"/>
  <c r="N116" i="26"/>
  <c r="V116" i="26"/>
  <c r="F119" i="26"/>
  <c r="N119" i="26"/>
  <c r="V119" i="26"/>
  <c r="F122" i="26"/>
  <c r="N122" i="26"/>
  <c r="V122" i="26"/>
  <c r="F152" i="27"/>
  <c r="N152" i="27"/>
  <c r="V152" i="27"/>
  <c r="C153" i="27"/>
  <c r="K153" i="27"/>
  <c r="S153" i="27"/>
  <c r="H154" i="27"/>
  <c r="H122" i="27"/>
  <c r="P154" i="27"/>
  <c r="P122" i="27"/>
  <c r="X154" i="27"/>
  <c r="X122" i="27"/>
  <c r="C105" i="27"/>
  <c r="T116" i="27"/>
  <c r="Q119" i="27"/>
  <c r="W143" i="27"/>
  <c r="F113" i="29"/>
  <c r="N113" i="29"/>
  <c r="V113" i="29"/>
  <c r="B105" i="25"/>
  <c r="J105" i="25"/>
  <c r="R105" i="25"/>
  <c r="B116" i="25"/>
  <c r="J116" i="25"/>
  <c r="R116" i="25"/>
  <c r="B119" i="25"/>
  <c r="J119" i="25"/>
  <c r="R119" i="25"/>
  <c r="G105" i="26"/>
  <c r="O105" i="26"/>
  <c r="W105" i="26"/>
  <c r="G116" i="26"/>
  <c r="O116" i="26"/>
  <c r="W116" i="26"/>
  <c r="G119" i="26"/>
  <c r="O119" i="26"/>
  <c r="W119" i="26"/>
  <c r="G122" i="26"/>
  <c r="O122" i="26"/>
  <c r="W122" i="26"/>
  <c r="D143" i="27"/>
  <c r="L143" i="27"/>
  <c r="T143" i="27"/>
  <c r="G152" i="27"/>
  <c r="O152" i="27"/>
  <c r="W152" i="27"/>
  <c r="D153" i="27"/>
  <c r="D119" i="27"/>
  <c r="L153" i="27"/>
  <c r="L119" i="27"/>
  <c r="T153" i="27"/>
  <c r="T119" i="27"/>
  <c r="I154" i="27"/>
  <c r="I122" i="27"/>
  <c r="Q154" i="27"/>
  <c r="Q122" i="27"/>
  <c r="Y154" i="27"/>
  <c r="Y122" i="27"/>
  <c r="D105" i="27"/>
  <c r="L105" i="27"/>
  <c r="T105" i="27"/>
  <c r="D116" i="27"/>
  <c r="L116" i="27"/>
  <c r="U116" i="27"/>
  <c r="R119" i="27"/>
  <c r="F122" i="27"/>
  <c r="V122" i="27"/>
  <c r="G113" i="29"/>
  <c r="O113" i="29"/>
  <c r="W113" i="29"/>
  <c r="C105" i="25"/>
  <c r="K105" i="25"/>
  <c r="S105" i="25"/>
  <c r="C119" i="25"/>
  <c r="K119" i="25"/>
  <c r="S119" i="25"/>
  <c r="C122" i="25"/>
  <c r="K122" i="25"/>
  <c r="S122" i="25"/>
  <c r="H105" i="26"/>
  <c r="P105" i="26"/>
  <c r="X105" i="26"/>
  <c r="H116" i="26"/>
  <c r="P116" i="26"/>
  <c r="X116" i="26"/>
  <c r="H119" i="26"/>
  <c r="P119" i="26"/>
  <c r="X119" i="26"/>
  <c r="H122" i="26"/>
  <c r="P122" i="26"/>
  <c r="X122" i="26"/>
  <c r="E143" i="27"/>
  <c r="M143" i="27"/>
  <c r="U143" i="27"/>
  <c r="H152" i="27"/>
  <c r="P152" i="27"/>
  <c r="P116" i="27"/>
  <c r="X152" i="27"/>
  <c r="X116" i="27"/>
  <c r="E153" i="27"/>
  <c r="M153" i="27"/>
  <c r="U153" i="27"/>
  <c r="B154" i="27"/>
  <c r="J154" i="27"/>
  <c r="R154" i="27"/>
  <c r="E105" i="27"/>
  <c r="M105" i="27"/>
  <c r="U105" i="27"/>
  <c r="E116" i="27"/>
  <c r="M116" i="27"/>
  <c r="V116" i="27"/>
  <c r="I119" i="27"/>
  <c r="S119" i="27"/>
  <c r="G122" i="27"/>
  <c r="W122" i="27"/>
  <c r="H113" i="29"/>
  <c r="P113" i="29"/>
  <c r="X113" i="29"/>
  <c r="D122" i="25"/>
  <c r="L122" i="25"/>
  <c r="T122" i="25"/>
  <c r="I105" i="26"/>
  <c r="Q105" i="26"/>
  <c r="Y105" i="26"/>
  <c r="I116" i="26"/>
  <c r="Q116" i="26"/>
  <c r="Y116" i="26"/>
  <c r="I119" i="26"/>
  <c r="Q119" i="26"/>
  <c r="Y119" i="26"/>
  <c r="I122" i="26"/>
  <c r="Q122" i="26"/>
  <c r="Y122" i="26"/>
  <c r="F143" i="27"/>
  <c r="N143" i="27"/>
  <c r="V143" i="27"/>
  <c r="I152" i="27"/>
  <c r="Q152" i="27"/>
  <c r="Y152" i="27"/>
  <c r="F153" i="27"/>
  <c r="N153" i="27"/>
  <c r="V153" i="27"/>
  <c r="C154" i="27"/>
  <c r="K154" i="27"/>
  <c r="S154" i="27"/>
  <c r="F105" i="27"/>
  <c r="N105" i="27"/>
  <c r="V105" i="27"/>
  <c r="F116" i="27"/>
  <c r="N116" i="27"/>
  <c r="J119" i="27"/>
  <c r="E116" i="25"/>
  <c r="M116" i="25"/>
  <c r="U116" i="25"/>
  <c r="B105" i="26"/>
  <c r="J105" i="26"/>
  <c r="R105" i="26"/>
  <c r="B119" i="26"/>
  <c r="J119" i="26"/>
  <c r="R119" i="26"/>
  <c r="B122" i="26"/>
  <c r="J122" i="26"/>
  <c r="R122" i="26"/>
  <c r="B152" i="27"/>
  <c r="J152" i="27"/>
  <c r="R152" i="27"/>
  <c r="G153" i="27"/>
  <c r="O153" i="27"/>
  <c r="W153" i="27"/>
  <c r="D154" i="27"/>
  <c r="D122" i="27"/>
  <c r="L154" i="27"/>
  <c r="L122" i="27"/>
  <c r="T154" i="27"/>
  <c r="T122" i="27"/>
  <c r="G105" i="27"/>
  <c r="Y116" i="27"/>
  <c r="K119" i="27"/>
  <c r="V119" i="27"/>
  <c r="K122" i="27"/>
  <c r="B113" i="29"/>
  <c r="J113" i="29"/>
  <c r="R113" i="29"/>
  <c r="D90" i="29"/>
  <c r="L90" i="29"/>
  <c r="T90" i="29"/>
  <c r="D94" i="29"/>
  <c r="L94" i="29"/>
  <c r="T94" i="29"/>
  <c r="D99" i="29"/>
  <c r="L99" i="29"/>
  <c r="T99" i="29"/>
  <c r="D105" i="29"/>
  <c r="L105" i="29"/>
  <c r="T105" i="29"/>
  <c r="B119" i="30"/>
  <c r="J119" i="30"/>
  <c r="R119" i="30"/>
  <c r="C120" i="30"/>
  <c r="K120" i="30"/>
  <c r="S120" i="30"/>
  <c r="B122" i="30"/>
  <c r="J122" i="30"/>
  <c r="R122" i="30"/>
  <c r="H123" i="30"/>
  <c r="H105" i="30"/>
  <c r="P123" i="30"/>
  <c r="P105" i="30"/>
  <c r="X123" i="30"/>
  <c r="X105" i="30"/>
  <c r="C94" i="30"/>
  <c r="D119" i="31"/>
  <c r="L119" i="31"/>
  <c r="T119" i="31"/>
  <c r="E120" i="31"/>
  <c r="M120" i="31"/>
  <c r="U120" i="31"/>
  <c r="D122" i="31"/>
  <c r="L122" i="31"/>
  <c r="T122" i="31"/>
  <c r="B123" i="31"/>
  <c r="J123" i="31"/>
  <c r="R123" i="31"/>
  <c r="E90" i="29"/>
  <c r="M90" i="29"/>
  <c r="U90" i="29"/>
  <c r="E94" i="29"/>
  <c r="M94" i="29"/>
  <c r="U94" i="29"/>
  <c r="E99" i="29"/>
  <c r="M99" i="29"/>
  <c r="U99" i="29"/>
  <c r="E105" i="29"/>
  <c r="M105" i="29"/>
  <c r="U105" i="29"/>
  <c r="C119" i="30"/>
  <c r="K119" i="30"/>
  <c r="S119" i="30"/>
  <c r="D120" i="30"/>
  <c r="L120" i="30"/>
  <c r="T120" i="30"/>
  <c r="C122" i="30"/>
  <c r="K122" i="30"/>
  <c r="S122" i="30"/>
  <c r="I123" i="30"/>
  <c r="I105" i="30"/>
  <c r="Q123" i="30"/>
  <c r="Q105" i="30"/>
  <c r="Y123" i="30"/>
  <c r="Y105" i="30"/>
  <c r="D94" i="30"/>
  <c r="J99" i="30"/>
  <c r="E119" i="31"/>
  <c r="M119" i="31"/>
  <c r="U119" i="31"/>
  <c r="F120" i="31"/>
  <c r="N120" i="31"/>
  <c r="V120" i="31"/>
  <c r="E122" i="31"/>
  <c r="M122" i="31"/>
  <c r="U122" i="31"/>
  <c r="C123" i="31"/>
  <c r="K123" i="31"/>
  <c r="S123" i="31"/>
  <c r="F90" i="29"/>
  <c r="N90" i="29"/>
  <c r="V90" i="29"/>
  <c r="F94" i="29"/>
  <c r="N94" i="29"/>
  <c r="V94" i="29"/>
  <c r="F99" i="29"/>
  <c r="N99" i="29"/>
  <c r="V99" i="29"/>
  <c r="D119" i="30"/>
  <c r="L119" i="30"/>
  <c r="T119" i="30"/>
  <c r="E120" i="30"/>
  <c r="M120" i="30"/>
  <c r="U120" i="30"/>
  <c r="U94" i="30"/>
  <c r="D122" i="30"/>
  <c r="L122" i="30"/>
  <c r="T122" i="30"/>
  <c r="B123" i="30"/>
  <c r="B105" i="30"/>
  <c r="J123" i="30"/>
  <c r="J105" i="30"/>
  <c r="R123" i="30"/>
  <c r="R105" i="30"/>
  <c r="E94" i="30"/>
  <c r="F119" i="31"/>
  <c r="N119" i="31"/>
  <c r="V119" i="31"/>
  <c r="G120" i="31"/>
  <c r="O120" i="31"/>
  <c r="W120" i="31"/>
  <c r="F122" i="31"/>
  <c r="N122" i="31"/>
  <c r="V122" i="31"/>
  <c r="D123" i="31"/>
  <c r="L123" i="31"/>
  <c r="T123" i="31"/>
  <c r="G94" i="29"/>
  <c r="O94" i="29"/>
  <c r="W94" i="29"/>
  <c r="G99" i="29"/>
  <c r="O99" i="29"/>
  <c r="W99" i="29"/>
  <c r="G105" i="29"/>
  <c r="O105" i="29"/>
  <c r="W105" i="29"/>
  <c r="E119" i="30"/>
  <c r="M119" i="30"/>
  <c r="U119" i="30"/>
  <c r="F120" i="30"/>
  <c r="N120" i="30"/>
  <c r="V120" i="30"/>
  <c r="E122" i="30"/>
  <c r="E99" i="30"/>
  <c r="M122" i="30"/>
  <c r="M99" i="30"/>
  <c r="U122" i="30"/>
  <c r="U99" i="30"/>
  <c r="C123" i="30"/>
  <c r="C105" i="30"/>
  <c r="K123" i="30"/>
  <c r="K105" i="30"/>
  <c r="S123" i="30"/>
  <c r="S105" i="30"/>
  <c r="F94" i="30"/>
  <c r="B99" i="30"/>
  <c r="L99" i="30"/>
  <c r="G119" i="31"/>
  <c r="O119" i="31"/>
  <c r="W119" i="31"/>
  <c r="H120" i="31"/>
  <c r="P120" i="31"/>
  <c r="X120" i="31"/>
  <c r="G122" i="31"/>
  <c r="O122" i="31"/>
  <c r="W122" i="31"/>
  <c r="E123" i="31"/>
  <c r="M123" i="31"/>
  <c r="U123" i="31"/>
  <c r="H90" i="29"/>
  <c r="P90" i="29"/>
  <c r="X90" i="29"/>
  <c r="H94" i="29"/>
  <c r="P94" i="29"/>
  <c r="X94" i="29"/>
  <c r="H99" i="29"/>
  <c r="P99" i="29"/>
  <c r="X99" i="29"/>
  <c r="H105" i="29"/>
  <c r="P105" i="29"/>
  <c r="X105" i="29"/>
  <c r="F119" i="30"/>
  <c r="N119" i="30"/>
  <c r="V119" i="30"/>
  <c r="G120" i="30"/>
  <c r="O120" i="30"/>
  <c r="W120" i="30"/>
  <c r="F122" i="30"/>
  <c r="N122" i="30"/>
  <c r="V122" i="30"/>
  <c r="D123" i="30"/>
  <c r="D105" i="30"/>
  <c r="L123" i="30"/>
  <c r="L105" i="30"/>
  <c r="T123" i="30"/>
  <c r="T105" i="30"/>
  <c r="G94" i="30"/>
  <c r="C99" i="30"/>
  <c r="N99" i="30"/>
  <c r="H119" i="31"/>
  <c r="P119" i="31"/>
  <c r="X119" i="31"/>
  <c r="I120" i="31"/>
  <c r="Q120" i="31"/>
  <c r="Y120" i="31"/>
  <c r="H122" i="31"/>
  <c r="P122" i="31"/>
  <c r="X122" i="31"/>
  <c r="F123" i="31"/>
  <c r="N123" i="31"/>
  <c r="V123" i="31"/>
  <c r="I90" i="29"/>
  <c r="Q90" i="29"/>
  <c r="Y90" i="29"/>
  <c r="I94" i="29"/>
  <c r="Q94" i="29"/>
  <c r="Y94" i="29"/>
  <c r="I99" i="29"/>
  <c r="Q99" i="29"/>
  <c r="Y99" i="29"/>
  <c r="I105" i="29"/>
  <c r="Q105" i="29"/>
  <c r="Y105" i="29"/>
  <c r="G119" i="30"/>
  <c r="O119" i="30"/>
  <c r="W119" i="30"/>
  <c r="H120" i="30"/>
  <c r="P120" i="30"/>
  <c r="X120" i="30"/>
  <c r="G122" i="30"/>
  <c r="O122" i="30"/>
  <c r="W122" i="30"/>
  <c r="E123" i="30"/>
  <c r="E105" i="30"/>
  <c r="M123" i="30"/>
  <c r="M105" i="30"/>
  <c r="U123" i="30"/>
  <c r="U105" i="30"/>
  <c r="H94" i="30"/>
  <c r="D99" i="30"/>
  <c r="O99" i="30"/>
  <c r="I119" i="31"/>
  <c r="Q119" i="31"/>
  <c r="Y119" i="31"/>
  <c r="B120" i="31"/>
  <c r="J120" i="31"/>
  <c r="R120" i="31"/>
  <c r="I122" i="31"/>
  <c r="Q122" i="31"/>
  <c r="Y122" i="31"/>
  <c r="G123" i="31"/>
  <c r="O123" i="31"/>
  <c r="W123" i="31"/>
  <c r="B90" i="29"/>
  <c r="J90" i="29"/>
  <c r="R90" i="29"/>
  <c r="B94" i="29"/>
  <c r="J94" i="29"/>
  <c r="R94" i="29"/>
  <c r="B99" i="29"/>
  <c r="J99" i="29"/>
  <c r="R99" i="29"/>
  <c r="H119" i="30"/>
  <c r="P119" i="30"/>
  <c r="X119" i="30"/>
  <c r="I120" i="30"/>
  <c r="I94" i="30"/>
  <c r="Q120" i="30"/>
  <c r="Q94" i="30"/>
  <c r="Y120" i="30"/>
  <c r="Y94" i="30"/>
  <c r="H122" i="30"/>
  <c r="P122" i="30"/>
  <c r="X122" i="30"/>
  <c r="F123" i="30"/>
  <c r="F105" i="30"/>
  <c r="N123" i="30"/>
  <c r="N105" i="30"/>
  <c r="V123" i="30"/>
  <c r="V105" i="30"/>
  <c r="P99" i="30"/>
  <c r="B119" i="31"/>
  <c r="J119" i="31"/>
  <c r="R119" i="31"/>
  <c r="C120" i="31"/>
  <c r="K120" i="31"/>
  <c r="S120" i="31"/>
  <c r="B122" i="31"/>
  <c r="J122" i="31"/>
  <c r="R122" i="31"/>
  <c r="H123" i="31"/>
  <c r="P123" i="31"/>
  <c r="X123" i="31"/>
  <c r="C94" i="29"/>
  <c r="K94" i="29"/>
  <c r="S94" i="29"/>
  <c r="C99" i="29"/>
  <c r="K99" i="29"/>
  <c r="S99" i="29"/>
  <c r="C105" i="29"/>
  <c r="K105" i="29"/>
  <c r="S105" i="29"/>
  <c r="I119" i="30"/>
  <c r="Q119" i="30"/>
  <c r="Y119" i="30"/>
  <c r="B120" i="30"/>
  <c r="J120" i="30"/>
  <c r="R120" i="30"/>
  <c r="I122" i="30"/>
  <c r="I99" i="30"/>
  <c r="Q122" i="30"/>
  <c r="Q99" i="30"/>
  <c r="Y122" i="30"/>
  <c r="Y99" i="30"/>
  <c r="G123" i="30"/>
  <c r="G105" i="30"/>
  <c r="O123" i="30"/>
  <c r="O105" i="30"/>
  <c r="W123" i="30"/>
  <c r="W105" i="30"/>
  <c r="B90" i="30"/>
  <c r="J90" i="30"/>
  <c r="R90" i="30"/>
  <c r="B94" i="30"/>
  <c r="K94" i="30"/>
  <c r="T94" i="30"/>
  <c r="G99" i="30"/>
  <c r="R99" i="30"/>
  <c r="C119" i="31"/>
  <c r="K119" i="31"/>
  <c r="S119" i="31"/>
  <c r="D120" i="31"/>
  <c r="L120" i="31"/>
  <c r="T120" i="31"/>
  <c r="C122" i="31"/>
  <c r="K122" i="31"/>
  <c r="S122" i="31"/>
  <c r="I123" i="31"/>
  <c r="Q123" i="31"/>
  <c r="Y123" i="31"/>
  <c r="C90" i="31"/>
  <c r="K90" i="31"/>
  <c r="S90" i="31"/>
  <c r="C94" i="31"/>
  <c r="K94" i="31"/>
  <c r="S94" i="31"/>
  <c r="C99" i="31"/>
  <c r="K99" i="31"/>
  <c r="S99" i="31"/>
  <c r="C105" i="31"/>
  <c r="K105" i="31"/>
  <c r="S105" i="31"/>
  <c r="D57" i="33"/>
  <c r="L57" i="33"/>
  <c r="T57" i="33"/>
  <c r="D60" i="33"/>
  <c r="L60" i="33"/>
  <c r="T60" i="33"/>
  <c r="D63" i="33"/>
  <c r="L63" i="33"/>
  <c r="T63" i="33"/>
  <c r="B79" i="33"/>
  <c r="B72" i="33" s="1"/>
  <c r="Y79" i="33"/>
  <c r="Y72" i="33" s="1"/>
  <c r="U80" i="33"/>
  <c r="U72" i="33" s="1"/>
  <c r="G78" i="34"/>
  <c r="G57" i="34"/>
  <c r="O78" i="34"/>
  <c r="O57" i="34"/>
  <c r="W78" i="34"/>
  <c r="W57" i="34"/>
  <c r="I79" i="34"/>
  <c r="I60" i="34"/>
  <c r="Q79" i="34"/>
  <c r="Q60" i="34"/>
  <c r="Y79" i="34"/>
  <c r="Y60" i="34"/>
  <c r="G80" i="34"/>
  <c r="G63" i="34"/>
  <c r="O80" i="34"/>
  <c r="O63" i="34"/>
  <c r="W80" i="34"/>
  <c r="W63" i="34"/>
  <c r="B78" i="35"/>
  <c r="J78" i="35"/>
  <c r="R78" i="35"/>
  <c r="D79" i="35"/>
  <c r="L79" i="35"/>
  <c r="T79" i="35"/>
  <c r="B80" i="35"/>
  <c r="J80" i="35"/>
  <c r="R80" i="35"/>
  <c r="J72" i="37"/>
  <c r="D90" i="31"/>
  <c r="L90" i="31"/>
  <c r="T90" i="31"/>
  <c r="D94" i="31"/>
  <c r="L94" i="31"/>
  <c r="T94" i="31"/>
  <c r="D99" i="31"/>
  <c r="L99" i="31"/>
  <c r="T99" i="31"/>
  <c r="D105" i="31"/>
  <c r="L105" i="31"/>
  <c r="T105" i="31"/>
  <c r="E57" i="33"/>
  <c r="M57" i="33"/>
  <c r="U57" i="33"/>
  <c r="E60" i="33"/>
  <c r="M60" i="33"/>
  <c r="U60" i="33"/>
  <c r="E63" i="33"/>
  <c r="M63" i="33"/>
  <c r="I78" i="33"/>
  <c r="Y80" i="33"/>
  <c r="H78" i="34"/>
  <c r="P78" i="34"/>
  <c r="X78" i="34"/>
  <c r="B79" i="34"/>
  <c r="J79" i="34"/>
  <c r="R79" i="34"/>
  <c r="H80" i="34"/>
  <c r="P80" i="34"/>
  <c r="X80" i="34"/>
  <c r="C78" i="35"/>
  <c r="K78" i="35"/>
  <c r="S78" i="35"/>
  <c r="E79" i="35"/>
  <c r="M79" i="35"/>
  <c r="U79" i="35"/>
  <c r="C80" i="35"/>
  <c r="K80" i="35"/>
  <c r="S80" i="35"/>
  <c r="E90" i="31"/>
  <c r="M90" i="31"/>
  <c r="U90" i="31"/>
  <c r="E94" i="31"/>
  <c r="M94" i="31"/>
  <c r="U94" i="31"/>
  <c r="E99" i="31"/>
  <c r="M99" i="31"/>
  <c r="U99" i="31"/>
  <c r="E105" i="31"/>
  <c r="M105" i="31"/>
  <c r="U105" i="31"/>
  <c r="F60" i="33"/>
  <c r="N60" i="33"/>
  <c r="V60" i="33"/>
  <c r="I79" i="33"/>
  <c r="I78" i="34"/>
  <c r="Q78" i="34"/>
  <c r="Y78" i="34"/>
  <c r="C79" i="34"/>
  <c r="K79" i="34"/>
  <c r="S79" i="34"/>
  <c r="I80" i="34"/>
  <c r="Q80" i="34"/>
  <c r="Y80" i="34"/>
  <c r="D78" i="35"/>
  <c r="L78" i="35"/>
  <c r="T78" i="35"/>
  <c r="F79" i="35"/>
  <c r="N79" i="35"/>
  <c r="V79" i="35"/>
  <c r="D80" i="35"/>
  <c r="L80" i="35"/>
  <c r="T80" i="35"/>
  <c r="F90" i="31"/>
  <c r="N90" i="31"/>
  <c r="V90" i="31"/>
  <c r="F94" i="31"/>
  <c r="N94" i="31"/>
  <c r="V94" i="31"/>
  <c r="F99" i="31"/>
  <c r="N99" i="31"/>
  <c r="V99" i="31"/>
  <c r="F105" i="31"/>
  <c r="N105" i="31"/>
  <c r="V105" i="31"/>
  <c r="G57" i="33"/>
  <c r="O57" i="33"/>
  <c r="G60" i="33"/>
  <c r="O60" i="33"/>
  <c r="W60" i="33"/>
  <c r="G63" i="33"/>
  <c r="O63" i="33"/>
  <c r="W63" i="33"/>
  <c r="J79" i="33"/>
  <c r="J72" i="33" s="1"/>
  <c r="I80" i="33"/>
  <c r="B78" i="34"/>
  <c r="J78" i="34"/>
  <c r="R78" i="34"/>
  <c r="D79" i="34"/>
  <c r="L79" i="34"/>
  <c r="T79" i="34"/>
  <c r="B80" i="34"/>
  <c r="J80" i="34"/>
  <c r="R80" i="34"/>
  <c r="E78" i="35"/>
  <c r="M78" i="35"/>
  <c r="U78" i="35"/>
  <c r="G79" i="35"/>
  <c r="O79" i="35"/>
  <c r="W79" i="35"/>
  <c r="E80" i="35"/>
  <c r="M80" i="35"/>
  <c r="U80" i="35"/>
  <c r="G90" i="31"/>
  <c r="O90" i="31"/>
  <c r="W90" i="31"/>
  <c r="G94" i="31"/>
  <c r="O94" i="31"/>
  <c r="W94" i="31"/>
  <c r="G99" i="31"/>
  <c r="O99" i="31"/>
  <c r="W99" i="31"/>
  <c r="G105" i="31"/>
  <c r="O105" i="31"/>
  <c r="W105" i="31"/>
  <c r="H57" i="33"/>
  <c r="P57" i="33"/>
  <c r="X57" i="33"/>
  <c r="H60" i="33"/>
  <c r="P60" i="33"/>
  <c r="X60" i="33"/>
  <c r="H63" i="33"/>
  <c r="P63" i="33"/>
  <c r="X63" i="33"/>
  <c r="Q78" i="33"/>
  <c r="Q72" i="33" s="1"/>
  <c r="C78" i="34"/>
  <c r="C57" i="34"/>
  <c r="K78" i="34"/>
  <c r="K57" i="34"/>
  <c r="S78" i="34"/>
  <c r="S57" i="34"/>
  <c r="E79" i="34"/>
  <c r="E60" i="34"/>
  <c r="M79" i="34"/>
  <c r="M60" i="34"/>
  <c r="U79" i="34"/>
  <c r="U60" i="34"/>
  <c r="C80" i="34"/>
  <c r="C63" i="34"/>
  <c r="K80" i="34"/>
  <c r="K63" i="34"/>
  <c r="S80" i="34"/>
  <c r="S63" i="34"/>
  <c r="F78" i="35"/>
  <c r="N78" i="35"/>
  <c r="V78" i="35"/>
  <c r="H79" i="35"/>
  <c r="P79" i="35"/>
  <c r="X79" i="35"/>
  <c r="F80" i="35"/>
  <c r="N80" i="35"/>
  <c r="V80" i="35"/>
  <c r="F72" i="37"/>
  <c r="N72" i="37"/>
  <c r="H90" i="31"/>
  <c r="P90" i="31"/>
  <c r="X90" i="31"/>
  <c r="H94" i="31"/>
  <c r="P94" i="31"/>
  <c r="X94" i="31"/>
  <c r="H99" i="31"/>
  <c r="P99" i="31"/>
  <c r="X99" i="31"/>
  <c r="H105" i="31"/>
  <c r="P105" i="31"/>
  <c r="X105" i="31"/>
  <c r="Y57" i="33"/>
  <c r="Q60" i="33"/>
  <c r="Q63" i="33"/>
  <c r="D78" i="34"/>
  <c r="L78" i="34"/>
  <c r="T78" i="34"/>
  <c r="F79" i="34"/>
  <c r="N79" i="34"/>
  <c r="V79" i="34"/>
  <c r="D80" i="34"/>
  <c r="L80" i="34"/>
  <c r="T80" i="34"/>
  <c r="G78" i="35"/>
  <c r="O78" i="35"/>
  <c r="W78" i="35"/>
  <c r="I79" i="35"/>
  <c r="Q79" i="35"/>
  <c r="Y79" i="35"/>
  <c r="G80" i="35"/>
  <c r="O80" i="35"/>
  <c r="W80" i="35"/>
  <c r="G72" i="37"/>
  <c r="I90" i="31"/>
  <c r="Q90" i="31"/>
  <c r="Y90" i="31"/>
  <c r="I94" i="31"/>
  <c r="Q94" i="31"/>
  <c r="Y94" i="31"/>
  <c r="I99" i="31"/>
  <c r="Q99" i="31"/>
  <c r="Y99" i="31"/>
  <c r="I105" i="31"/>
  <c r="Q105" i="31"/>
  <c r="Y105" i="31"/>
  <c r="R60" i="33"/>
  <c r="E78" i="34"/>
  <c r="M78" i="34"/>
  <c r="U78" i="34"/>
  <c r="G79" i="34"/>
  <c r="O79" i="34"/>
  <c r="W79" i="34"/>
  <c r="E80" i="34"/>
  <c r="M80" i="34"/>
  <c r="U80" i="34"/>
  <c r="H78" i="35"/>
  <c r="P78" i="35"/>
  <c r="X78" i="35"/>
  <c r="B79" i="35"/>
  <c r="J79" i="35"/>
  <c r="R79" i="35"/>
  <c r="H80" i="35"/>
  <c r="P80" i="35"/>
  <c r="X80" i="35"/>
  <c r="B90" i="31"/>
  <c r="J90" i="31"/>
  <c r="R90" i="31"/>
  <c r="B94" i="31"/>
  <c r="J94" i="31"/>
  <c r="R94" i="31"/>
  <c r="B99" i="31"/>
  <c r="J99" i="31"/>
  <c r="R99" i="31"/>
  <c r="B105" i="31"/>
  <c r="J105" i="31"/>
  <c r="R105" i="31"/>
  <c r="C57" i="33"/>
  <c r="K57" i="33"/>
  <c r="S57" i="33"/>
  <c r="C60" i="33"/>
  <c r="K60" i="33"/>
  <c r="S60" i="33"/>
  <c r="C63" i="33"/>
  <c r="K63" i="33"/>
  <c r="S63" i="33"/>
  <c r="F78" i="34"/>
  <c r="N78" i="34"/>
  <c r="V78" i="34"/>
  <c r="H79" i="34"/>
  <c r="P79" i="34"/>
  <c r="X79" i="34"/>
  <c r="F80" i="34"/>
  <c r="N80" i="34"/>
  <c r="V80" i="34"/>
  <c r="I78" i="35"/>
  <c r="Q78" i="35"/>
  <c r="Y78" i="35"/>
  <c r="C79" i="35"/>
  <c r="K79" i="35"/>
  <c r="S79" i="35"/>
  <c r="I80" i="35"/>
  <c r="Q80" i="35"/>
  <c r="Y80" i="35"/>
  <c r="G60" i="34"/>
  <c r="O60" i="34"/>
  <c r="W60" i="34"/>
  <c r="C57" i="35"/>
  <c r="K57" i="35"/>
  <c r="S57" i="35"/>
  <c r="C60" i="35"/>
  <c r="K60" i="35"/>
  <c r="S60" i="35"/>
  <c r="C63" i="35"/>
  <c r="K63" i="35"/>
  <c r="S63" i="35"/>
  <c r="D57" i="37"/>
  <c r="L57" i="37"/>
  <c r="T57" i="37"/>
  <c r="D60" i="37"/>
  <c r="L60" i="37"/>
  <c r="T60" i="37"/>
  <c r="D63" i="37"/>
  <c r="L63" i="37"/>
  <c r="T63" i="37"/>
  <c r="Y78" i="37"/>
  <c r="K79" i="37"/>
  <c r="V79" i="37"/>
  <c r="V72" i="37" s="1"/>
  <c r="I80" i="37"/>
  <c r="S80" i="37"/>
  <c r="C78" i="38"/>
  <c r="C57" i="38"/>
  <c r="K78" i="38"/>
  <c r="K57" i="38"/>
  <c r="S78" i="38"/>
  <c r="S57" i="38"/>
  <c r="E79" i="38"/>
  <c r="E60" i="38"/>
  <c r="M79" i="38"/>
  <c r="M60" i="38"/>
  <c r="U79" i="38"/>
  <c r="U60" i="38"/>
  <c r="C80" i="38"/>
  <c r="C63" i="38"/>
  <c r="K80" i="38"/>
  <c r="K63" i="38"/>
  <c r="S80" i="38"/>
  <c r="S63" i="38"/>
  <c r="G78" i="39"/>
  <c r="O78" i="39"/>
  <c r="W78" i="39"/>
  <c r="I79" i="39"/>
  <c r="Q79" i="39"/>
  <c r="Y79" i="39"/>
  <c r="G80" i="39"/>
  <c r="O80" i="39"/>
  <c r="W80" i="39"/>
  <c r="H57" i="34"/>
  <c r="P57" i="34"/>
  <c r="X57" i="34"/>
  <c r="H60" i="34"/>
  <c r="P60" i="34"/>
  <c r="X60" i="34"/>
  <c r="H63" i="34"/>
  <c r="P63" i="34"/>
  <c r="X63" i="34"/>
  <c r="D57" i="35"/>
  <c r="L57" i="35"/>
  <c r="T57" i="35"/>
  <c r="D60" i="35"/>
  <c r="L60" i="35"/>
  <c r="T60" i="35"/>
  <c r="D63" i="35"/>
  <c r="L63" i="35"/>
  <c r="T63" i="35"/>
  <c r="E57" i="37"/>
  <c r="M57" i="37"/>
  <c r="U57" i="37"/>
  <c r="E60" i="37"/>
  <c r="M60" i="37"/>
  <c r="U60" i="37"/>
  <c r="E63" i="37"/>
  <c r="M63" i="37"/>
  <c r="U63" i="37"/>
  <c r="O78" i="37"/>
  <c r="O72" i="37" s="1"/>
  <c r="B79" i="37"/>
  <c r="B72" i="37" s="1"/>
  <c r="W79" i="37"/>
  <c r="W72" i="37" s="1"/>
  <c r="D78" i="38"/>
  <c r="D57" i="38"/>
  <c r="L78" i="38"/>
  <c r="L57" i="38"/>
  <c r="T78" i="38"/>
  <c r="T57" i="38"/>
  <c r="F79" i="38"/>
  <c r="F60" i="38"/>
  <c r="N79" i="38"/>
  <c r="N60" i="38"/>
  <c r="V79" i="38"/>
  <c r="V60" i="38"/>
  <c r="D80" i="38"/>
  <c r="D63" i="38"/>
  <c r="L80" i="38"/>
  <c r="L63" i="38"/>
  <c r="T80" i="38"/>
  <c r="T63" i="38"/>
  <c r="H78" i="39"/>
  <c r="P78" i="39"/>
  <c r="X78" i="39"/>
  <c r="B79" i="39"/>
  <c r="J79" i="39"/>
  <c r="R79" i="39"/>
  <c r="H80" i="39"/>
  <c r="P80" i="39"/>
  <c r="X80" i="39"/>
  <c r="E60" i="35"/>
  <c r="M60" i="35"/>
  <c r="U60" i="35"/>
  <c r="F60" i="37"/>
  <c r="N60" i="37"/>
  <c r="Q78" i="37"/>
  <c r="C79" i="37"/>
  <c r="Y79" i="37"/>
  <c r="K80" i="37"/>
  <c r="E78" i="38"/>
  <c r="M78" i="38"/>
  <c r="U78" i="38"/>
  <c r="G79" i="38"/>
  <c r="O79" i="38"/>
  <c r="W79" i="38"/>
  <c r="E80" i="38"/>
  <c r="M80" i="38"/>
  <c r="U80" i="38"/>
  <c r="I78" i="39"/>
  <c r="Q78" i="39"/>
  <c r="Y78" i="39"/>
  <c r="C79" i="39"/>
  <c r="K79" i="39"/>
  <c r="S79" i="39"/>
  <c r="I80" i="39"/>
  <c r="Q80" i="39"/>
  <c r="Y80" i="39"/>
  <c r="B57" i="34"/>
  <c r="J57" i="34"/>
  <c r="R57" i="34"/>
  <c r="B60" i="34"/>
  <c r="J60" i="34"/>
  <c r="R60" i="34"/>
  <c r="B63" i="34"/>
  <c r="J63" i="34"/>
  <c r="R63" i="34"/>
  <c r="F57" i="35"/>
  <c r="N57" i="35"/>
  <c r="V57" i="35"/>
  <c r="F60" i="35"/>
  <c r="N60" i="35"/>
  <c r="V60" i="35"/>
  <c r="F63" i="35"/>
  <c r="N63" i="35"/>
  <c r="V63" i="35"/>
  <c r="G57" i="37"/>
  <c r="W57" i="37"/>
  <c r="G60" i="37"/>
  <c r="O60" i="37"/>
  <c r="G63" i="37"/>
  <c r="O63" i="37"/>
  <c r="W63" i="37"/>
  <c r="F78" i="38"/>
  <c r="N78" i="38"/>
  <c r="V78" i="38"/>
  <c r="H79" i="38"/>
  <c r="P79" i="38"/>
  <c r="X79" i="38"/>
  <c r="F80" i="38"/>
  <c r="N80" i="38"/>
  <c r="V80" i="38"/>
  <c r="B78" i="39"/>
  <c r="J78" i="39"/>
  <c r="R78" i="39"/>
  <c r="D79" i="39"/>
  <c r="L79" i="39"/>
  <c r="T79" i="39"/>
  <c r="B80" i="39"/>
  <c r="J80" i="39"/>
  <c r="R80" i="39"/>
  <c r="C60" i="34"/>
  <c r="K60" i="34"/>
  <c r="S60" i="34"/>
  <c r="G57" i="35"/>
  <c r="O57" i="35"/>
  <c r="W57" i="35"/>
  <c r="G60" i="35"/>
  <c r="O60" i="35"/>
  <c r="W60" i="35"/>
  <c r="G63" i="35"/>
  <c r="O63" i="35"/>
  <c r="W63" i="35"/>
  <c r="H57" i="37"/>
  <c r="P57" i="37"/>
  <c r="X57" i="37"/>
  <c r="H60" i="37"/>
  <c r="P60" i="37"/>
  <c r="X60" i="37"/>
  <c r="H63" i="37"/>
  <c r="P63" i="37"/>
  <c r="X63" i="37"/>
  <c r="I78" i="37"/>
  <c r="S78" i="37"/>
  <c r="Q79" i="37"/>
  <c r="C80" i="37"/>
  <c r="Y80" i="37"/>
  <c r="G78" i="38"/>
  <c r="G57" i="38"/>
  <c r="O78" i="38"/>
  <c r="O57" i="38"/>
  <c r="W78" i="38"/>
  <c r="W57" i="38"/>
  <c r="I79" i="38"/>
  <c r="I60" i="38"/>
  <c r="Q79" i="38"/>
  <c r="Q60" i="38"/>
  <c r="Y79" i="38"/>
  <c r="Y60" i="38"/>
  <c r="G80" i="38"/>
  <c r="G63" i="38"/>
  <c r="O80" i="38"/>
  <c r="O63" i="38"/>
  <c r="W80" i="38"/>
  <c r="W63" i="38"/>
  <c r="C78" i="39"/>
  <c r="K78" i="39"/>
  <c r="S78" i="39"/>
  <c r="E79" i="39"/>
  <c r="M79" i="39"/>
  <c r="U79" i="39"/>
  <c r="C80" i="39"/>
  <c r="K80" i="39"/>
  <c r="S80" i="39"/>
  <c r="D57" i="34"/>
  <c r="L57" i="34"/>
  <c r="T57" i="34"/>
  <c r="D60" i="34"/>
  <c r="L60" i="34"/>
  <c r="T60" i="34"/>
  <c r="D63" i="34"/>
  <c r="L63" i="34"/>
  <c r="T63" i="34"/>
  <c r="H57" i="35"/>
  <c r="P57" i="35"/>
  <c r="X57" i="35"/>
  <c r="H60" i="35"/>
  <c r="P60" i="35"/>
  <c r="X60" i="35"/>
  <c r="H63" i="35"/>
  <c r="P63" i="35"/>
  <c r="X63" i="35"/>
  <c r="I60" i="37"/>
  <c r="Q63" i="37"/>
  <c r="R79" i="37"/>
  <c r="R72" i="37" s="1"/>
  <c r="H78" i="38"/>
  <c r="H57" i="38"/>
  <c r="P78" i="38"/>
  <c r="P57" i="38"/>
  <c r="X78" i="38"/>
  <c r="X57" i="38"/>
  <c r="B79" i="38"/>
  <c r="B60" i="38"/>
  <c r="J79" i="38"/>
  <c r="J60" i="38"/>
  <c r="R79" i="38"/>
  <c r="R60" i="38"/>
  <c r="H80" i="38"/>
  <c r="H63" i="38"/>
  <c r="P80" i="38"/>
  <c r="P63" i="38"/>
  <c r="X80" i="38"/>
  <c r="X63" i="38"/>
  <c r="D78" i="39"/>
  <c r="L78" i="39"/>
  <c r="T78" i="39"/>
  <c r="F79" i="39"/>
  <c r="N79" i="39"/>
  <c r="V79" i="39"/>
  <c r="D80" i="39"/>
  <c r="L80" i="39"/>
  <c r="T80" i="39"/>
  <c r="E63" i="34"/>
  <c r="M63" i="34"/>
  <c r="I60" i="35"/>
  <c r="Q60" i="35"/>
  <c r="Y60" i="35"/>
  <c r="J60" i="37"/>
  <c r="K78" i="37"/>
  <c r="S79" i="37"/>
  <c r="I78" i="38"/>
  <c r="Q78" i="38"/>
  <c r="Y78" i="38"/>
  <c r="C79" i="38"/>
  <c r="K79" i="38"/>
  <c r="S79" i="38"/>
  <c r="I80" i="38"/>
  <c r="Q80" i="38"/>
  <c r="Y80" i="38"/>
  <c r="E78" i="39"/>
  <c r="M78" i="39"/>
  <c r="U78" i="39"/>
  <c r="G79" i="39"/>
  <c r="O79" i="39"/>
  <c r="W79" i="39"/>
  <c r="E80" i="39"/>
  <c r="M80" i="39"/>
  <c r="U80" i="39"/>
  <c r="F57" i="34"/>
  <c r="N57" i="34"/>
  <c r="V57" i="34"/>
  <c r="F60" i="34"/>
  <c r="N60" i="34"/>
  <c r="V60" i="34"/>
  <c r="F63" i="34"/>
  <c r="N63" i="34"/>
  <c r="V63" i="34"/>
  <c r="B57" i="35"/>
  <c r="J57" i="35"/>
  <c r="R57" i="35"/>
  <c r="B60" i="35"/>
  <c r="J60" i="35"/>
  <c r="R60" i="35"/>
  <c r="B63" i="35"/>
  <c r="J63" i="35"/>
  <c r="R63" i="35"/>
  <c r="C57" i="37"/>
  <c r="B78" i="38"/>
  <c r="J78" i="38"/>
  <c r="R78" i="38"/>
  <c r="D79" i="38"/>
  <c r="L79" i="38"/>
  <c r="T79" i="38"/>
  <c r="B80" i="38"/>
  <c r="J80" i="38"/>
  <c r="R80" i="38"/>
  <c r="F78" i="39"/>
  <c r="N78" i="39"/>
  <c r="V78" i="39"/>
  <c r="H79" i="39"/>
  <c r="P79" i="39"/>
  <c r="X79" i="39"/>
  <c r="F80" i="39"/>
  <c r="N80" i="39"/>
  <c r="V80" i="39"/>
  <c r="G60" i="38"/>
  <c r="O60" i="38"/>
  <c r="W60" i="38"/>
  <c r="C57" i="39"/>
  <c r="K57" i="39"/>
  <c r="S57" i="39"/>
  <c r="C60" i="39"/>
  <c r="K60" i="39"/>
  <c r="S60" i="39"/>
  <c r="C63" i="39"/>
  <c r="K63" i="39"/>
  <c r="S63" i="39"/>
  <c r="G72" i="41"/>
  <c r="O72" i="41"/>
  <c r="W72" i="41"/>
  <c r="F72" i="42"/>
  <c r="N72" i="42"/>
  <c r="V72" i="42"/>
  <c r="E72" i="43"/>
  <c r="M72" i="43"/>
  <c r="U72" i="43"/>
  <c r="I77" i="46"/>
  <c r="Q77" i="46"/>
  <c r="Y77" i="46"/>
  <c r="C77" i="47"/>
  <c r="K77" i="47"/>
  <c r="H60" i="38"/>
  <c r="P60" i="38"/>
  <c r="X60" i="38"/>
  <c r="D57" i="39"/>
  <c r="L57" i="39"/>
  <c r="T57" i="39"/>
  <c r="D60" i="39"/>
  <c r="L60" i="39"/>
  <c r="T60" i="39"/>
  <c r="D63" i="39"/>
  <c r="L63" i="39"/>
  <c r="T63" i="39"/>
  <c r="H72" i="41"/>
  <c r="P72" i="41"/>
  <c r="X72" i="41"/>
  <c r="G72" i="42"/>
  <c r="O72" i="42"/>
  <c r="W72" i="42"/>
  <c r="F72" i="43"/>
  <c r="N72" i="43"/>
  <c r="V72" i="43"/>
  <c r="B77" i="46"/>
  <c r="J77" i="46"/>
  <c r="R77" i="46"/>
  <c r="I57" i="38"/>
  <c r="Q57" i="38"/>
  <c r="Y57" i="38"/>
  <c r="I63" i="38"/>
  <c r="Q63" i="38"/>
  <c r="Y63" i="38"/>
  <c r="E57" i="39"/>
  <c r="M57" i="39"/>
  <c r="U57" i="39"/>
  <c r="E60" i="39"/>
  <c r="M60" i="39"/>
  <c r="U60" i="39"/>
  <c r="E63" i="39"/>
  <c r="M63" i="39"/>
  <c r="U63" i="39"/>
  <c r="I77" i="45"/>
  <c r="I69" i="45" s="1"/>
  <c r="I60" i="45"/>
  <c r="Q77" i="45"/>
  <c r="Q69" i="45" s="1"/>
  <c r="Q60" i="45"/>
  <c r="Y77" i="45"/>
  <c r="Y69" i="45" s="1"/>
  <c r="Y60" i="45"/>
  <c r="E77" i="47"/>
  <c r="M77" i="47"/>
  <c r="U77" i="47"/>
  <c r="B63" i="38"/>
  <c r="J63" i="38"/>
  <c r="R63" i="38"/>
  <c r="F60" i="39"/>
  <c r="N60" i="39"/>
  <c r="V60" i="39"/>
  <c r="F63" i="39"/>
  <c r="N63" i="39"/>
  <c r="V63" i="39"/>
  <c r="B77" i="45"/>
  <c r="B69" i="45" s="1"/>
  <c r="B60" i="45"/>
  <c r="J77" i="45"/>
  <c r="J69" i="45" s="1"/>
  <c r="J60" i="45"/>
  <c r="R77" i="45"/>
  <c r="R69" i="45" s="1"/>
  <c r="R60" i="45"/>
  <c r="F77" i="47"/>
  <c r="N77" i="47"/>
  <c r="V77" i="47"/>
  <c r="C60" i="38"/>
  <c r="K60" i="38"/>
  <c r="S60" i="38"/>
  <c r="G57" i="39"/>
  <c r="O57" i="39"/>
  <c r="W57" i="39"/>
  <c r="G60" i="39"/>
  <c r="O60" i="39"/>
  <c r="W60" i="39"/>
  <c r="G63" i="39"/>
  <c r="O63" i="39"/>
  <c r="W63" i="39"/>
  <c r="C72" i="41"/>
  <c r="K72" i="41"/>
  <c r="S72" i="41"/>
  <c r="B72" i="42"/>
  <c r="J72" i="42"/>
  <c r="R72" i="42"/>
  <c r="I72" i="43"/>
  <c r="Q72" i="43"/>
  <c r="Y72" i="43"/>
  <c r="C77" i="45"/>
  <c r="C69" i="45" s="1"/>
  <c r="C60" i="45"/>
  <c r="K77" i="45"/>
  <c r="K69" i="45" s="1"/>
  <c r="K60" i="45"/>
  <c r="E77" i="46"/>
  <c r="M77" i="46"/>
  <c r="U77" i="46"/>
  <c r="D60" i="38"/>
  <c r="L60" i="38"/>
  <c r="T60" i="38"/>
  <c r="H57" i="39"/>
  <c r="P57" i="39"/>
  <c r="X57" i="39"/>
  <c r="H60" i="39"/>
  <c r="P60" i="39"/>
  <c r="X60" i="39"/>
  <c r="H63" i="39"/>
  <c r="P63" i="39"/>
  <c r="X63" i="39"/>
  <c r="D72" i="41"/>
  <c r="L72" i="41"/>
  <c r="T72" i="41"/>
  <c r="C72" i="42"/>
  <c r="K72" i="42"/>
  <c r="S72" i="42"/>
  <c r="B72" i="43"/>
  <c r="J72" i="43"/>
  <c r="R72" i="43"/>
  <c r="F77" i="46"/>
  <c r="N77" i="46"/>
  <c r="V77" i="46"/>
  <c r="E57" i="38"/>
  <c r="M57" i="38"/>
  <c r="U57" i="38"/>
  <c r="E63" i="38"/>
  <c r="M63" i="38"/>
  <c r="U63" i="38"/>
  <c r="I57" i="39"/>
  <c r="Q57" i="39"/>
  <c r="Y57" i="39"/>
  <c r="I60" i="39"/>
  <c r="Q60" i="39"/>
  <c r="Y60" i="39"/>
  <c r="I63" i="39"/>
  <c r="Q63" i="39"/>
  <c r="Y63" i="39"/>
  <c r="E77" i="45"/>
  <c r="E69" i="45" s="1"/>
  <c r="E60" i="45"/>
  <c r="M77" i="45"/>
  <c r="M69" i="45" s="1"/>
  <c r="M60" i="45"/>
  <c r="U77" i="45"/>
  <c r="U69" i="45" s="1"/>
  <c r="U60" i="45"/>
  <c r="I77" i="47"/>
  <c r="Q77" i="47"/>
  <c r="Y77" i="47"/>
  <c r="B60" i="39"/>
  <c r="J60" i="39"/>
  <c r="R60" i="39"/>
  <c r="F77" i="45"/>
  <c r="F69" i="45" s="1"/>
  <c r="F60" i="45"/>
  <c r="N77" i="45"/>
  <c r="N69" i="45" s="1"/>
  <c r="N60" i="45"/>
  <c r="V77" i="45"/>
  <c r="V69" i="45" s="1"/>
  <c r="V60" i="45"/>
  <c r="B77" i="47"/>
  <c r="J77" i="47"/>
  <c r="R77" i="47"/>
  <c r="S60" i="45"/>
  <c r="D60" i="46"/>
  <c r="L60" i="46"/>
  <c r="T60" i="46"/>
  <c r="E60" i="47"/>
  <c r="M60" i="47"/>
  <c r="U60" i="47"/>
  <c r="D80" i="49"/>
  <c r="L80" i="49"/>
  <c r="T80" i="49"/>
  <c r="D83" i="49"/>
  <c r="L83" i="49"/>
  <c r="T83" i="49"/>
  <c r="D87" i="49"/>
  <c r="L87" i="49"/>
  <c r="T87" i="49"/>
  <c r="C80" i="50"/>
  <c r="K80" i="50"/>
  <c r="S80" i="50"/>
  <c r="C83" i="50"/>
  <c r="K83" i="50"/>
  <c r="S83" i="50"/>
  <c r="C87" i="50"/>
  <c r="K87" i="50"/>
  <c r="S87" i="50"/>
  <c r="B80" i="51"/>
  <c r="J80" i="51"/>
  <c r="R80" i="51"/>
  <c r="B83" i="51"/>
  <c r="J83" i="51"/>
  <c r="R83" i="51"/>
  <c r="B87" i="51"/>
  <c r="J87" i="51"/>
  <c r="R87" i="51"/>
  <c r="D60" i="45"/>
  <c r="L60" i="45"/>
  <c r="T60" i="45"/>
  <c r="E60" i="46"/>
  <c r="M60" i="46"/>
  <c r="U60" i="46"/>
  <c r="F60" i="47"/>
  <c r="N60" i="47"/>
  <c r="V60" i="47"/>
  <c r="E80" i="49"/>
  <c r="M80" i="49"/>
  <c r="U80" i="49"/>
  <c r="E83" i="49"/>
  <c r="M83" i="49"/>
  <c r="U83" i="49"/>
  <c r="E87" i="49"/>
  <c r="M87" i="49"/>
  <c r="U87" i="49"/>
  <c r="D80" i="50"/>
  <c r="L80" i="50"/>
  <c r="T80" i="50"/>
  <c r="D83" i="50"/>
  <c r="L83" i="50"/>
  <c r="T83" i="50"/>
  <c r="D87" i="50"/>
  <c r="L87" i="50"/>
  <c r="T87" i="50"/>
  <c r="C80" i="51"/>
  <c r="K80" i="51"/>
  <c r="S80" i="51"/>
  <c r="C83" i="51"/>
  <c r="K83" i="51"/>
  <c r="S83" i="51"/>
  <c r="C87" i="51"/>
  <c r="K87" i="51"/>
  <c r="S87" i="51"/>
  <c r="F60" i="46"/>
  <c r="N60" i="46"/>
  <c r="V60" i="46"/>
  <c r="G60" i="47"/>
  <c r="O60" i="47"/>
  <c r="W60" i="47"/>
  <c r="F80" i="49"/>
  <c r="N80" i="49"/>
  <c r="V80" i="49"/>
  <c r="F83" i="49"/>
  <c r="N83" i="49"/>
  <c r="V83" i="49"/>
  <c r="F87" i="49"/>
  <c r="N87" i="49"/>
  <c r="V87" i="49"/>
  <c r="E80" i="50"/>
  <c r="M80" i="50"/>
  <c r="U80" i="50"/>
  <c r="E83" i="50"/>
  <c r="M83" i="50"/>
  <c r="U83" i="50"/>
  <c r="E87" i="50"/>
  <c r="M87" i="50"/>
  <c r="U87" i="50"/>
  <c r="D80" i="51"/>
  <c r="L80" i="51"/>
  <c r="T80" i="51"/>
  <c r="D83" i="51"/>
  <c r="L83" i="51"/>
  <c r="T83" i="51"/>
  <c r="D87" i="51"/>
  <c r="L87" i="51"/>
  <c r="T87" i="51"/>
  <c r="G60" i="46"/>
  <c r="O60" i="46"/>
  <c r="W60" i="46"/>
  <c r="H60" i="47"/>
  <c r="P60" i="47"/>
  <c r="X60" i="47"/>
  <c r="G80" i="49"/>
  <c r="O80" i="49"/>
  <c r="W80" i="49"/>
  <c r="G83" i="49"/>
  <c r="O83" i="49"/>
  <c r="W83" i="49"/>
  <c r="G87" i="49"/>
  <c r="O87" i="49"/>
  <c r="W87" i="49"/>
  <c r="F80" i="50"/>
  <c r="N80" i="50"/>
  <c r="V80" i="50"/>
  <c r="F83" i="50"/>
  <c r="N83" i="50"/>
  <c r="V83" i="50"/>
  <c r="F87" i="50"/>
  <c r="N87" i="50"/>
  <c r="V87" i="50"/>
  <c r="E80" i="51"/>
  <c r="M80" i="51"/>
  <c r="U80" i="51"/>
  <c r="E83" i="51"/>
  <c r="M83" i="51"/>
  <c r="U83" i="51"/>
  <c r="E87" i="51"/>
  <c r="M87" i="51"/>
  <c r="U87" i="51"/>
  <c r="G60" i="45"/>
  <c r="O60" i="45"/>
  <c r="W60" i="45"/>
  <c r="H60" i="46"/>
  <c r="P60" i="46"/>
  <c r="X60" i="46"/>
  <c r="I60" i="47"/>
  <c r="Q60" i="47"/>
  <c r="Y60" i="47"/>
  <c r="H80" i="49"/>
  <c r="P80" i="49"/>
  <c r="X80" i="49"/>
  <c r="H83" i="49"/>
  <c r="P83" i="49"/>
  <c r="X83" i="49"/>
  <c r="H87" i="49"/>
  <c r="P87" i="49"/>
  <c r="X87" i="49"/>
  <c r="G80" i="50"/>
  <c r="O80" i="50"/>
  <c r="W80" i="50"/>
  <c r="G83" i="50"/>
  <c r="O83" i="50"/>
  <c r="W83" i="50"/>
  <c r="G87" i="50"/>
  <c r="O87" i="50"/>
  <c r="W87" i="50"/>
  <c r="F80" i="51"/>
  <c r="N80" i="51"/>
  <c r="V80" i="51"/>
  <c r="F83" i="51"/>
  <c r="N83" i="51"/>
  <c r="V83" i="51"/>
  <c r="F87" i="51"/>
  <c r="N87" i="51"/>
  <c r="V87" i="51"/>
  <c r="H60" i="45"/>
  <c r="P60" i="45"/>
  <c r="X60" i="45"/>
  <c r="I60" i="46"/>
  <c r="Q60" i="46"/>
  <c r="Y60" i="46"/>
  <c r="B60" i="47"/>
  <c r="J60" i="47"/>
  <c r="R60" i="47"/>
  <c r="I80" i="49"/>
  <c r="Q80" i="49"/>
  <c r="Y80" i="49"/>
  <c r="I83" i="49"/>
  <c r="Q83" i="49"/>
  <c r="Y83" i="49"/>
  <c r="I87" i="49"/>
  <c r="Q87" i="49"/>
  <c r="Y87" i="49"/>
  <c r="H80" i="50"/>
  <c r="P80" i="50"/>
  <c r="X80" i="50"/>
  <c r="H83" i="50"/>
  <c r="P83" i="50"/>
  <c r="X83" i="50"/>
  <c r="H87" i="50"/>
  <c r="P87" i="50"/>
  <c r="X87" i="50"/>
  <c r="G80" i="51"/>
  <c r="O80" i="51"/>
  <c r="W80" i="51"/>
  <c r="G83" i="51"/>
  <c r="O83" i="51"/>
  <c r="W83" i="51"/>
  <c r="G87" i="51"/>
  <c r="O87" i="51"/>
  <c r="W87" i="51"/>
  <c r="B60" i="46"/>
  <c r="J60" i="46"/>
  <c r="R60" i="46"/>
  <c r="C60" i="47"/>
  <c r="K60" i="47"/>
  <c r="S60" i="47"/>
  <c r="B80" i="49"/>
  <c r="J80" i="49"/>
  <c r="R80" i="49"/>
  <c r="B83" i="49"/>
  <c r="J83" i="49"/>
  <c r="R83" i="49"/>
  <c r="B87" i="49"/>
  <c r="J87" i="49"/>
  <c r="R87" i="49"/>
  <c r="I80" i="50"/>
  <c r="Q80" i="50"/>
  <c r="Y80" i="50"/>
  <c r="I83" i="50"/>
  <c r="Q83" i="50"/>
  <c r="Y83" i="50"/>
  <c r="I87" i="50"/>
  <c r="Q87" i="50"/>
  <c r="Y87" i="50"/>
  <c r="H80" i="51"/>
  <c r="P80" i="51"/>
  <c r="X80" i="51"/>
  <c r="H83" i="51"/>
  <c r="P83" i="51"/>
  <c r="X83" i="51"/>
  <c r="H87" i="51"/>
  <c r="P87" i="51"/>
  <c r="X87" i="51"/>
  <c r="C60" i="46"/>
  <c r="K60" i="46"/>
  <c r="S60" i="46"/>
  <c r="D60" i="47"/>
  <c r="L60" i="47"/>
  <c r="T60" i="47"/>
  <c r="C80" i="49"/>
  <c r="K80" i="49"/>
  <c r="S80" i="49"/>
  <c r="C83" i="49"/>
  <c r="K83" i="49"/>
  <c r="S83" i="49"/>
  <c r="C87" i="49"/>
  <c r="K87" i="49"/>
  <c r="S87" i="49"/>
  <c r="B80" i="50"/>
  <c r="J80" i="50"/>
  <c r="R80" i="50"/>
  <c r="B83" i="50"/>
  <c r="J83" i="50"/>
  <c r="R83" i="50"/>
  <c r="B87" i="50"/>
  <c r="J87" i="50"/>
  <c r="R87" i="50"/>
  <c r="I80" i="51"/>
  <c r="Q80" i="51"/>
  <c r="Y80" i="51"/>
  <c r="I83" i="51"/>
  <c r="Q83" i="51"/>
  <c r="Y83" i="51"/>
  <c r="I87" i="51"/>
  <c r="Q87" i="51"/>
  <c r="Y87" i="51"/>
  <c r="K72" i="37" l="1"/>
  <c r="C72" i="37"/>
  <c r="Q72" i="37"/>
  <c r="I72" i="33"/>
  <c r="R74" i="24"/>
  <c r="R171" i="4" s="1"/>
  <c r="L146" i="25"/>
  <c r="D74" i="24"/>
  <c r="D171" i="4" s="1"/>
  <c r="D69" i="4"/>
  <c r="D142" i="4" s="1"/>
  <c r="W74" i="24"/>
  <c r="W171" i="4" s="1"/>
  <c r="W69" i="4"/>
  <c r="W142" i="4" s="1"/>
  <c r="K74" i="24"/>
  <c r="K171" i="4" s="1"/>
  <c r="K69" i="4"/>
  <c r="K142" i="4" s="1"/>
  <c r="H74" i="24"/>
  <c r="H171" i="4" s="1"/>
  <c r="H69" i="4"/>
  <c r="H142" i="4" s="1"/>
  <c r="C74" i="24"/>
  <c r="C171" i="4" s="1"/>
  <c r="C69" i="4"/>
  <c r="C142" i="4" s="1"/>
  <c r="E74" i="24"/>
  <c r="E171" i="4" s="1"/>
  <c r="E69" i="4"/>
  <c r="E142" i="4" s="1"/>
  <c r="V74" i="24"/>
  <c r="V171" i="4" s="1"/>
  <c r="V69" i="4"/>
  <c r="V142" i="4" s="1"/>
  <c r="O74" i="24"/>
  <c r="O171" i="4" s="1"/>
  <c r="O69" i="4"/>
  <c r="O142" i="4" s="1"/>
  <c r="B74" i="24"/>
  <c r="B171" i="4" s="1"/>
  <c r="B69" i="4"/>
  <c r="B142" i="4" s="1"/>
  <c r="J74" i="24"/>
  <c r="J171" i="4" s="1"/>
  <c r="J69" i="4"/>
  <c r="J142" i="4" s="1"/>
  <c r="F74" i="24"/>
  <c r="F171" i="4" s="1"/>
  <c r="F69" i="4"/>
  <c r="F142" i="4" s="1"/>
  <c r="U146" i="25"/>
  <c r="U74" i="24"/>
  <c r="U171" i="4" s="1"/>
  <c r="U69" i="4"/>
  <c r="U142" i="4" s="1"/>
  <c r="Y146" i="25"/>
  <c r="I74" i="24"/>
  <c r="I171" i="4" s="1"/>
  <c r="I69" i="4"/>
  <c r="I142" i="4" s="1"/>
  <c r="T74" i="24"/>
  <c r="T171" i="4" s="1"/>
  <c r="T69" i="4"/>
  <c r="T142" i="4" s="1"/>
  <c r="I146" i="25"/>
  <c r="T146" i="25"/>
  <c r="P146" i="25"/>
  <c r="Y74" i="24"/>
  <c r="Y171" i="4" s="1"/>
  <c r="Y69" i="4"/>
  <c r="Y142" i="4" s="1"/>
  <c r="S74" i="24"/>
  <c r="S171" i="4" s="1"/>
  <c r="S69" i="4"/>
  <c r="S142" i="4" s="1"/>
  <c r="H146" i="25"/>
  <c r="X74" i="24"/>
  <c r="X171" i="4" s="1"/>
  <c r="X69" i="4"/>
  <c r="X142" i="4" s="1"/>
  <c r="D59" i="20"/>
  <c r="D112" i="4" s="1"/>
  <c r="D114" i="4"/>
  <c r="K146" i="23"/>
  <c r="Q144" i="23"/>
  <c r="Q141" i="23"/>
  <c r="Q143" i="23"/>
  <c r="Q140" i="23"/>
  <c r="Q137" i="23"/>
  <c r="Q57" i="20"/>
  <c r="Q56" i="20" s="1"/>
  <c r="Q139" i="23"/>
  <c r="Q60" i="20"/>
  <c r="X59" i="20"/>
  <c r="X113" i="4"/>
  <c r="Y144" i="23"/>
  <c r="Y143" i="23"/>
  <c r="Y60" i="20"/>
  <c r="Y57" i="20"/>
  <c r="Y56" i="20" s="1"/>
  <c r="Y140" i="23"/>
  <c r="Y137" i="23"/>
  <c r="Y139" i="23"/>
  <c r="W57" i="20"/>
  <c r="W56" i="20" s="1"/>
  <c r="W113" i="4"/>
  <c r="W59" i="20"/>
  <c r="W78" i="20"/>
  <c r="W169" i="4" s="1"/>
  <c r="T146" i="23"/>
  <c r="R132" i="23"/>
  <c r="D78" i="20"/>
  <c r="D169" i="4" s="1"/>
  <c r="U59" i="20"/>
  <c r="U112" i="4" s="1"/>
  <c r="U113" i="4"/>
  <c r="U146" i="23"/>
  <c r="M78" i="20"/>
  <c r="M169" i="4" s="1"/>
  <c r="D79" i="20"/>
  <c r="D170" i="4" s="1"/>
  <c r="D115" i="4"/>
  <c r="E154" i="23"/>
  <c r="E146" i="23" s="1"/>
  <c r="E57" i="20"/>
  <c r="E56" i="20" s="1"/>
  <c r="E61" i="20"/>
  <c r="N144" i="23"/>
  <c r="N132" i="23" s="1"/>
  <c r="N60" i="20"/>
  <c r="K132" i="23"/>
  <c r="P79" i="20"/>
  <c r="P170" i="4" s="1"/>
  <c r="P57" i="20"/>
  <c r="P56" i="20" s="1"/>
  <c r="W154" i="23"/>
  <c r="W146" i="23" s="1"/>
  <c r="M144" i="23"/>
  <c r="M60" i="20"/>
  <c r="M57" i="20"/>
  <c r="M56" i="20" s="1"/>
  <c r="P59" i="20"/>
  <c r="P112" i="4" s="1"/>
  <c r="P113" i="4"/>
  <c r="W153" i="23"/>
  <c r="W155" i="23"/>
  <c r="V143" i="23"/>
  <c r="V60" i="20"/>
  <c r="S59" i="20"/>
  <c r="S112" i="4" s="1"/>
  <c r="S113" i="4"/>
  <c r="L57" i="20"/>
  <c r="L56" i="20" s="1"/>
  <c r="M146" i="23"/>
  <c r="W158" i="23"/>
  <c r="O76" i="20"/>
  <c r="O167" i="4" s="1"/>
  <c r="E79" i="20"/>
  <c r="E170" i="4" s="1"/>
  <c r="P77" i="20"/>
  <c r="P168" i="4" s="1"/>
  <c r="L59" i="20"/>
  <c r="L112" i="4" s="1"/>
  <c r="L113" i="4"/>
  <c r="P146" i="23"/>
  <c r="N153" i="23"/>
  <c r="W161" i="23"/>
  <c r="K59" i="20"/>
  <c r="K112" i="4" s="1"/>
  <c r="K113" i="4"/>
  <c r="W163" i="23"/>
  <c r="B143" i="23"/>
  <c r="B60" i="20"/>
  <c r="G57" i="20"/>
  <c r="G56" i="20" s="1"/>
  <c r="G61" i="20"/>
  <c r="K57" i="20"/>
  <c r="K56" i="20" s="1"/>
  <c r="S78" i="20"/>
  <c r="S169" i="4" s="1"/>
  <c r="M132" i="23"/>
  <c r="Q153" i="23"/>
  <c r="Q61" i="20"/>
  <c r="U132" i="23"/>
  <c r="Y141" i="23"/>
  <c r="E77" i="20"/>
  <c r="E168" i="4" s="1"/>
  <c r="E132" i="23"/>
  <c r="H132" i="23"/>
  <c r="Y165" i="23"/>
  <c r="W165" i="23"/>
  <c r="K78" i="20"/>
  <c r="K169" i="4" s="1"/>
  <c r="F194" i="21"/>
  <c r="V194" i="21"/>
  <c r="W194" i="21"/>
  <c r="G65" i="4"/>
  <c r="G138" i="4" s="1"/>
  <c r="D65" i="4"/>
  <c r="D138" i="4" s="1"/>
  <c r="D76" i="20"/>
  <c r="D167" i="4" s="1"/>
  <c r="M65" i="4"/>
  <c r="M138" i="4" s="1"/>
  <c r="U76" i="20"/>
  <c r="U167" i="4" s="1"/>
  <c r="U65" i="4"/>
  <c r="U138" i="4" s="1"/>
  <c r="Q65" i="4"/>
  <c r="Q138" i="4" s="1"/>
  <c r="U194" i="23"/>
  <c r="C76" i="20"/>
  <c r="C167" i="4" s="1"/>
  <c r="C65" i="4"/>
  <c r="C138" i="4" s="1"/>
  <c r="M194" i="23"/>
  <c r="K76" i="20"/>
  <c r="K167" i="4" s="1"/>
  <c r="K65" i="4"/>
  <c r="K138" i="4" s="1"/>
  <c r="Y194" i="23"/>
  <c r="E194" i="23"/>
  <c r="L194" i="23"/>
  <c r="Q194" i="23"/>
  <c r="O194" i="23"/>
  <c r="P76" i="20"/>
  <c r="P167" i="4" s="1"/>
  <c r="P65" i="4"/>
  <c r="P138" i="4" s="1"/>
  <c r="I76" i="20"/>
  <c r="I167" i="4" s="1"/>
  <c r="I65" i="4"/>
  <c r="I138" i="4" s="1"/>
  <c r="G194" i="23"/>
  <c r="S194" i="23"/>
  <c r="X194" i="23"/>
  <c r="H76" i="20"/>
  <c r="H167" i="4" s="1"/>
  <c r="H65" i="4"/>
  <c r="H138" i="4" s="1"/>
  <c r="E65" i="4"/>
  <c r="E138" i="4" s="1"/>
  <c r="K194" i="23"/>
  <c r="S65" i="4"/>
  <c r="S138" i="4" s="1"/>
  <c r="P194" i="23"/>
  <c r="L76" i="20"/>
  <c r="L167" i="4" s="1"/>
  <c r="Y109" i="4"/>
  <c r="Y79" i="16"/>
  <c r="Y108" i="4" s="1"/>
  <c r="G190" i="19"/>
  <c r="Y101" i="16"/>
  <c r="Y164" i="4" s="1"/>
  <c r="T79" i="16"/>
  <c r="D79" i="16"/>
  <c r="D108" i="4" s="1"/>
  <c r="D109" i="4"/>
  <c r="B160" i="19"/>
  <c r="T178" i="19"/>
  <c r="E102" i="16"/>
  <c r="E165" i="4" s="1"/>
  <c r="L79" i="16"/>
  <c r="L108" i="4" s="1"/>
  <c r="L109" i="4"/>
  <c r="D160" i="19"/>
  <c r="M79" i="16"/>
  <c r="M108" i="4" s="1"/>
  <c r="L101" i="16"/>
  <c r="L164" i="4" s="1"/>
  <c r="E79" i="16"/>
  <c r="E108" i="4" s="1"/>
  <c r="T102" i="16"/>
  <c r="T165" i="4" s="1"/>
  <c r="R160" i="19"/>
  <c r="C109" i="4"/>
  <c r="C79" i="16"/>
  <c r="C108" i="4" s="1"/>
  <c r="I160" i="19"/>
  <c r="K160" i="19"/>
  <c r="L178" i="19"/>
  <c r="D102" i="16"/>
  <c r="D165" i="4" s="1"/>
  <c r="B109" i="4"/>
  <c r="B79" i="16"/>
  <c r="B108" i="4" s="1"/>
  <c r="U178" i="19"/>
  <c r="E217" i="18"/>
  <c r="Y161" i="18"/>
  <c r="W161" i="18"/>
  <c r="V161" i="18"/>
  <c r="E167" i="18"/>
  <c r="Y170" i="18"/>
  <c r="W170" i="18"/>
  <c r="V170" i="18"/>
  <c r="D169" i="18"/>
  <c r="W217" i="18"/>
  <c r="E166" i="18"/>
  <c r="Y169" i="18"/>
  <c r="W169" i="18"/>
  <c r="W160" i="18" s="1"/>
  <c r="V169" i="18"/>
  <c r="V160" i="18" s="1"/>
  <c r="E175" i="18"/>
  <c r="D168" i="18"/>
  <c r="D217" i="18"/>
  <c r="E165" i="18"/>
  <c r="E160" i="18" s="1"/>
  <c r="Y168" i="18"/>
  <c r="V217" i="18"/>
  <c r="N171" i="17"/>
  <c r="L62" i="4"/>
  <c r="L135" i="4" s="1"/>
  <c r="L52" i="16"/>
  <c r="I101" i="16"/>
  <c r="I164" i="4" s="1"/>
  <c r="I62" i="4"/>
  <c r="I135" i="4" s="1"/>
  <c r="I52" i="16"/>
  <c r="I61" i="4" s="1"/>
  <c r="I134" i="4" s="1"/>
  <c r="Y95" i="16"/>
  <c r="R240" i="17"/>
  <c r="B217" i="19"/>
  <c r="L240" i="17"/>
  <c r="C160" i="18"/>
  <c r="H101" i="16"/>
  <c r="H164" i="4" s="1"/>
  <c r="H62" i="4"/>
  <c r="H135" i="4" s="1"/>
  <c r="H52" i="16"/>
  <c r="H61" i="4" s="1"/>
  <c r="H134" i="4" s="1"/>
  <c r="B217" i="18"/>
  <c r="D240" i="17"/>
  <c r="O217" i="18"/>
  <c r="S229" i="17"/>
  <c r="T229" i="17"/>
  <c r="C240" i="17"/>
  <c r="P240" i="17"/>
  <c r="X100" i="16"/>
  <c r="X163" i="4" s="1"/>
  <c r="X61" i="4"/>
  <c r="X134" i="4" s="1"/>
  <c r="Q240" i="17"/>
  <c r="Y100" i="16"/>
  <c r="Y163" i="4" s="1"/>
  <c r="Y61" i="4"/>
  <c r="Y134" i="4" s="1"/>
  <c r="Q229" i="17"/>
  <c r="C229" i="17"/>
  <c r="D100" i="16"/>
  <c r="D163" i="4" s="1"/>
  <c r="D61" i="4"/>
  <c r="D134" i="4" s="1"/>
  <c r="L233" i="15"/>
  <c r="L71" i="12"/>
  <c r="L70" i="12" s="1"/>
  <c r="L76" i="12"/>
  <c r="K233" i="15"/>
  <c r="K71" i="12"/>
  <c r="K70" i="12" s="1"/>
  <c r="K76" i="12"/>
  <c r="J233" i="15"/>
  <c r="J71" i="12"/>
  <c r="J70" i="12" s="1"/>
  <c r="J76" i="12"/>
  <c r="D75" i="12"/>
  <c r="D105" i="4"/>
  <c r="V233" i="15"/>
  <c r="V76" i="12"/>
  <c r="V71" i="12"/>
  <c r="V70" i="12" s="1"/>
  <c r="H233" i="15"/>
  <c r="H71" i="12"/>
  <c r="H70" i="12" s="1"/>
  <c r="H76" i="12"/>
  <c r="J253" i="15"/>
  <c r="J78" i="12"/>
  <c r="I253" i="15"/>
  <c r="I78" i="12"/>
  <c r="G233" i="15"/>
  <c r="G71" i="12"/>
  <c r="G70" i="12" s="1"/>
  <c r="G76" i="12"/>
  <c r="X233" i="15"/>
  <c r="X76" i="12"/>
  <c r="X71" i="12"/>
  <c r="X70" i="12" s="1"/>
  <c r="B105" i="4"/>
  <c r="B75" i="12"/>
  <c r="R204" i="15"/>
  <c r="I210" i="15"/>
  <c r="W233" i="15"/>
  <c r="W76" i="12"/>
  <c r="W71" i="12"/>
  <c r="W70" i="12" s="1"/>
  <c r="F233" i="15"/>
  <c r="F71" i="12"/>
  <c r="F70" i="12" s="1"/>
  <c r="F76" i="12"/>
  <c r="R75" i="12"/>
  <c r="R105" i="4"/>
  <c r="Q101" i="12"/>
  <c r="Q162" i="4" s="1"/>
  <c r="J218" i="15"/>
  <c r="J204" i="15" s="1"/>
  <c r="B101" i="12"/>
  <c r="B162" i="4" s="1"/>
  <c r="I209" i="15"/>
  <c r="I204" i="15" s="1"/>
  <c r="J216" i="15"/>
  <c r="I220" i="15"/>
  <c r="T233" i="15"/>
  <c r="T76" i="12"/>
  <c r="T71" i="12"/>
  <c r="T70" i="12" s="1"/>
  <c r="O204" i="15"/>
  <c r="O75" i="12"/>
  <c r="O105" i="4"/>
  <c r="I216" i="15"/>
  <c r="T204" i="15"/>
  <c r="I217" i="15"/>
  <c r="T55" i="7"/>
  <c r="S233" i="15"/>
  <c r="S76" i="12"/>
  <c r="S71" i="12"/>
  <c r="S70" i="12" s="1"/>
  <c r="L204" i="15"/>
  <c r="P233" i="15"/>
  <c r="P76" i="12"/>
  <c r="P71" i="12"/>
  <c r="P70" i="12" s="1"/>
  <c r="J213" i="15"/>
  <c r="M101" i="12"/>
  <c r="M162" i="4" s="1"/>
  <c r="R253" i="15"/>
  <c r="R71" i="12"/>
  <c r="R70" i="12" s="1"/>
  <c r="R78" i="12"/>
  <c r="N233" i="15"/>
  <c r="N71" i="12"/>
  <c r="N70" i="12" s="1"/>
  <c r="N76" i="12"/>
  <c r="B98" i="12"/>
  <c r="B159" i="4" s="1"/>
  <c r="B57" i="4"/>
  <c r="B132" i="4" s="1"/>
  <c r="B63" i="12"/>
  <c r="B86" i="12"/>
  <c r="O55" i="4"/>
  <c r="B55" i="4"/>
  <c r="B130" i="4" s="1"/>
  <c r="G98" i="12"/>
  <c r="G159" i="4" s="1"/>
  <c r="G57" i="4"/>
  <c r="G132" i="4" s="1"/>
  <c r="U98" i="12"/>
  <c r="U159" i="4" s="1"/>
  <c r="U63" i="12"/>
  <c r="U55" i="4" s="1"/>
  <c r="U130" i="4" s="1"/>
  <c r="U57" i="4"/>
  <c r="U132" i="4" s="1"/>
  <c r="M98" i="12"/>
  <c r="M159" i="4" s="1"/>
  <c r="M57" i="4"/>
  <c r="M132" i="4" s="1"/>
  <c r="O98" i="12"/>
  <c r="O159" i="4" s="1"/>
  <c r="O57" i="4"/>
  <c r="O132" i="4" s="1"/>
  <c r="G63" i="12"/>
  <c r="D98" i="12"/>
  <c r="D159" i="4" s="1"/>
  <c r="D57" i="4"/>
  <c r="D132" i="4" s="1"/>
  <c r="D63" i="12"/>
  <c r="M3" i="4"/>
  <c r="M128" i="4" s="1"/>
  <c r="X55" i="4"/>
  <c r="X130" i="4" s="1"/>
  <c r="I98" i="12"/>
  <c r="I159" i="4" s="1"/>
  <c r="I57" i="4"/>
  <c r="I132" i="4" s="1"/>
  <c r="X98" i="12"/>
  <c r="X159" i="4" s="1"/>
  <c r="X57" i="4"/>
  <c r="X132" i="4" s="1"/>
  <c r="P98" i="12"/>
  <c r="P159" i="4" s="1"/>
  <c r="P57" i="4"/>
  <c r="P132" i="4" s="1"/>
  <c r="P55" i="4"/>
  <c r="P130" i="4" s="1"/>
  <c r="T98" i="12"/>
  <c r="T159" i="4" s="1"/>
  <c r="T63" i="12"/>
  <c r="T57" i="4"/>
  <c r="T132" i="4" s="1"/>
  <c r="H55" i="4"/>
  <c r="H130" i="4" s="1"/>
  <c r="L98" i="12"/>
  <c r="L159" i="4" s="1"/>
  <c r="L63" i="12"/>
  <c r="L57" i="4"/>
  <c r="L132" i="4" s="1"/>
  <c r="X3" i="4"/>
  <c r="X128" i="4" s="1"/>
  <c r="W98" i="12"/>
  <c r="W159" i="4" s="1"/>
  <c r="W63" i="12"/>
  <c r="W57" i="4"/>
  <c r="W132" i="4" s="1"/>
  <c r="V98" i="12"/>
  <c r="V159" i="4" s="1"/>
  <c r="V63" i="12"/>
  <c r="V57" i="4"/>
  <c r="V132" i="4" s="1"/>
  <c r="N55" i="4"/>
  <c r="N130" i="4" s="1"/>
  <c r="P3" i="4"/>
  <c r="P128" i="4" s="1"/>
  <c r="S98" i="12"/>
  <c r="S159" i="4" s="1"/>
  <c r="S63" i="12"/>
  <c r="S57" i="4"/>
  <c r="S132" i="4" s="1"/>
  <c r="U86" i="12"/>
  <c r="T86" i="12"/>
  <c r="R55" i="4"/>
  <c r="R130" i="4" s="1"/>
  <c r="N98" i="12"/>
  <c r="N159" i="4" s="1"/>
  <c r="N57" i="4"/>
  <c r="N132" i="4" s="1"/>
  <c r="M86" i="12"/>
  <c r="I86" i="12"/>
  <c r="F55" i="4"/>
  <c r="F130" i="4" s="1"/>
  <c r="K98" i="12"/>
  <c r="K159" i="4" s="1"/>
  <c r="K63" i="12"/>
  <c r="K57" i="4"/>
  <c r="K132" i="4" s="1"/>
  <c r="H98" i="12"/>
  <c r="H159" i="4" s="1"/>
  <c r="H57" i="4"/>
  <c r="H132" i="4" s="1"/>
  <c r="D86" i="12"/>
  <c r="C96" i="12"/>
  <c r="C157" i="4" s="1"/>
  <c r="C55" i="4"/>
  <c r="C130" i="4" s="1"/>
  <c r="Y98" i="12"/>
  <c r="Y159" i="4" s="1"/>
  <c r="Y63" i="12"/>
  <c r="Y55" i="4" s="1"/>
  <c r="Y130" i="4" s="1"/>
  <c r="Y57" i="4"/>
  <c r="Y132" i="4" s="1"/>
  <c r="N3" i="4"/>
  <c r="N128" i="4" s="1"/>
  <c r="Q130" i="4"/>
  <c r="S86" i="12"/>
  <c r="X86" i="12"/>
  <c r="Q98" i="12"/>
  <c r="Q159" i="4" s="1"/>
  <c r="Q57" i="4"/>
  <c r="Q132" i="4" s="1"/>
  <c r="J98" i="12"/>
  <c r="J159" i="4" s="1"/>
  <c r="J63" i="12"/>
  <c r="J57" i="4"/>
  <c r="J132" i="4" s="1"/>
  <c r="K86" i="12"/>
  <c r="P86" i="12"/>
  <c r="I63" i="12"/>
  <c r="I55" i="4" s="1"/>
  <c r="I130" i="4" s="1"/>
  <c r="W86" i="12"/>
  <c r="H86" i="12"/>
  <c r="P136" i="11"/>
  <c r="P55" i="8"/>
  <c r="P100" i="4" s="1"/>
  <c r="W55" i="7"/>
  <c r="K136" i="11"/>
  <c r="K52" i="8"/>
  <c r="K51" i="8" s="1"/>
  <c r="K55" i="8"/>
  <c r="J136" i="11"/>
  <c r="J52" i="8"/>
  <c r="J51" i="8" s="1"/>
  <c r="J55" i="8"/>
  <c r="Y136" i="11"/>
  <c r="Y55" i="8"/>
  <c r="Y100" i="4" s="1"/>
  <c r="X136" i="11"/>
  <c r="X55" i="8"/>
  <c r="X100" i="4" s="1"/>
  <c r="B147" i="11"/>
  <c r="B56" i="8"/>
  <c r="B101" i="4" s="1"/>
  <c r="I136" i="11"/>
  <c r="I55" i="8"/>
  <c r="I100" i="4" s="1"/>
  <c r="W52" i="7"/>
  <c r="H136" i="11"/>
  <c r="H55" i="8"/>
  <c r="H100" i="4" s="1"/>
  <c r="S136" i="11"/>
  <c r="S55" i="8"/>
  <c r="S52" i="8"/>
  <c r="S51" i="8" s="1"/>
  <c r="G136" i="11"/>
  <c r="G55" i="8"/>
  <c r="G100" i="4" s="1"/>
  <c r="F136" i="11"/>
  <c r="F52" i="8"/>
  <c r="F51" i="8" s="1"/>
  <c r="F55" i="8"/>
  <c r="D136" i="11"/>
  <c r="D55" i="8"/>
  <c r="D100" i="4" s="1"/>
  <c r="W53" i="7"/>
  <c r="R136" i="11"/>
  <c r="R55" i="8"/>
  <c r="R52" i="8"/>
  <c r="R51" i="8" s="1"/>
  <c r="V147" i="11"/>
  <c r="V56" i="8"/>
  <c r="B136" i="11"/>
  <c r="B52" i="8"/>
  <c r="B51" i="8" s="1"/>
  <c r="B55" i="8"/>
  <c r="C54" i="8"/>
  <c r="C99" i="4" s="1"/>
  <c r="Q136" i="11"/>
  <c r="Q55" i="8"/>
  <c r="Q100" i="4" s="1"/>
  <c r="V52" i="8"/>
  <c r="V51" i="8" s="1"/>
  <c r="N100" i="4"/>
  <c r="N54" i="8"/>
  <c r="N99" i="4" s="1"/>
  <c r="S147" i="11"/>
  <c r="S56" i="8"/>
  <c r="S101" i="4" s="1"/>
  <c r="B52" i="4"/>
  <c r="B129" i="4" s="1"/>
  <c r="B59" i="8"/>
  <c r="F59" i="8"/>
  <c r="F52" i="4"/>
  <c r="F129" i="4" s="1"/>
  <c r="X65" i="8"/>
  <c r="X154" i="4" s="1"/>
  <c r="X52" i="4"/>
  <c r="Q65" i="8"/>
  <c r="Q154" i="4" s="1"/>
  <c r="Q52" i="4"/>
  <c r="H129" i="4"/>
  <c r="W65" i="8"/>
  <c r="W154" i="4" s="1"/>
  <c r="W52" i="4"/>
  <c r="W129" i="4" s="1"/>
  <c r="P65" i="8"/>
  <c r="P154" i="4" s="1"/>
  <c r="P52" i="4"/>
  <c r="V65" i="8"/>
  <c r="V154" i="4" s="1"/>
  <c r="V52" i="4"/>
  <c r="V129" i="4" s="1"/>
  <c r="D5" i="7"/>
  <c r="U65" i="8"/>
  <c r="U154" i="4" s="1"/>
  <c r="U52" i="4"/>
  <c r="U129" i="4" s="1"/>
  <c r="O65" i="8"/>
  <c r="O154" i="4" s="1"/>
  <c r="O52" i="4"/>
  <c r="O129" i="4" s="1"/>
  <c r="H52" i="7"/>
  <c r="D129" i="4"/>
  <c r="N65" i="8"/>
  <c r="N154" i="4" s="1"/>
  <c r="N52" i="4"/>
  <c r="N129" i="4" s="1"/>
  <c r="X59" i="8"/>
  <c r="P59" i="8"/>
  <c r="C53" i="7"/>
  <c r="T65" i="8"/>
  <c r="T154" i="4" s="1"/>
  <c r="T52" i="4"/>
  <c r="M65" i="8"/>
  <c r="M154" i="4" s="1"/>
  <c r="M52" i="4"/>
  <c r="M129" i="4" s="1"/>
  <c r="I129" i="4"/>
  <c r="S65" i="8"/>
  <c r="S154" i="4" s="1"/>
  <c r="S52" i="4"/>
  <c r="S129" i="4" s="1"/>
  <c r="L65" i="8"/>
  <c r="L154" i="4" s="1"/>
  <c r="L52" i="4"/>
  <c r="T59" i="8"/>
  <c r="U59" i="8"/>
  <c r="M59" i="8"/>
  <c r="R65" i="8"/>
  <c r="R154" i="4" s="1"/>
  <c r="R52" i="4"/>
  <c r="R129" i="4" s="1"/>
  <c r="K65" i="8"/>
  <c r="K154" i="4" s="1"/>
  <c r="K52" i="4"/>
  <c r="K129" i="4" s="1"/>
  <c r="V59" i="8"/>
  <c r="L55" i="7"/>
  <c r="L52" i="7"/>
  <c r="Y65" i="8"/>
  <c r="Y154" i="4" s="1"/>
  <c r="Y52" i="4"/>
  <c r="O54" i="7"/>
  <c r="K54" i="7"/>
  <c r="Y54" i="7"/>
  <c r="K52" i="7"/>
  <c r="N54" i="7"/>
  <c r="N52" i="7"/>
  <c r="B55" i="7"/>
  <c r="K53" i="7"/>
  <c r="H53" i="7"/>
  <c r="N53" i="7"/>
  <c r="R42" i="5"/>
  <c r="R43" i="5"/>
  <c r="R44" i="5"/>
  <c r="R45" i="5"/>
  <c r="R46" i="5"/>
  <c r="R47" i="5"/>
  <c r="D46" i="5"/>
  <c r="D47" i="5"/>
  <c r="D43" i="5"/>
  <c r="D44" i="5"/>
  <c r="I48" i="5"/>
  <c r="I42" i="5"/>
  <c r="I43" i="5"/>
  <c r="I44" i="5"/>
  <c r="I45" i="5"/>
  <c r="I46" i="5"/>
  <c r="I47" i="5"/>
  <c r="I41" i="5" s="1"/>
  <c r="L48" i="5"/>
  <c r="O48" i="5"/>
  <c r="E46" i="6"/>
  <c r="E52" i="7"/>
  <c r="R55" i="7"/>
  <c r="X53" i="7"/>
  <c r="X46" i="6"/>
  <c r="T45" i="6"/>
  <c r="I43" i="6"/>
  <c r="X54" i="7"/>
  <c r="T46" i="6"/>
  <c r="W43" i="6"/>
  <c r="W27" i="5"/>
  <c r="W5" i="5" s="1"/>
  <c r="E42" i="6"/>
  <c r="S27" i="5"/>
  <c r="S5" i="5" s="1"/>
  <c r="X52" i="7"/>
  <c r="N41" i="6"/>
  <c r="S54" i="7"/>
  <c r="P52" i="7"/>
  <c r="G55" i="7"/>
  <c r="X45" i="6"/>
  <c r="G53" i="7"/>
  <c r="O45" i="6"/>
  <c r="M45" i="6"/>
  <c r="X44" i="6"/>
  <c r="T44" i="6"/>
  <c r="G52" i="7"/>
  <c r="O5" i="5"/>
  <c r="E43" i="6"/>
  <c r="Q47" i="6"/>
  <c r="G27" i="5"/>
  <c r="G5" i="5" s="1"/>
  <c r="P55" i="7"/>
  <c r="X48" i="6"/>
  <c r="C52" i="7"/>
  <c r="V52" i="7"/>
  <c r="B46" i="5"/>
  <c r="Q27" i="5"/>
  <c r="U27" i="5"/>
  <c r="U5" i="5" s="1"/>
  <c r="V53" i="7"/>
  <c r="W46" i="6"/>
  <c r="W48" i="6"/>
  <c r="I53" i="7"/>
  <c r="B45" i="5"/>
  <c r="E46" i="5"/>
  <c r="L5" i="5"/>
  <c r="I55" i="7"/>
  <c r="X55" i="7"/>
  <c r="O48" i="6"/>
  <c r="V54" i="7"/>
  <c r="P54" i="7"/>
  <c r="W42" i="6"/>
  <c r="F55" i="7"/>
  <c r="E54" i="7"/>
  <c r="J43" i="6"/>
  <c r="J41" i="6" s="1"/>
  <c r="G54" i="7"/>
  <c r="F52" i="7"/>
  <c r="B44" i="5"/>
  <c r="E45" i="5"/>
  <c r="K27" i="5"/>
  <c r="K5" i="5" s="1"/>
  <c r="T48" i="6"/>
  <c r="Q53" i="7"/>
  <c r="O53" i="7"/>
  <c r="X27" i="5"/>
  <c r="X5" i="5" s="1"/>
  <c r="T47" i="6"/>
  <c r="G48" i="6"/>
  <c r="L47" i="6"/>
  <c r="I45" i="6"/>
  <c r="D47" i="6"/>
  <c r="U52" i="7"/>
  <c r="S52" i="7"/>
  <c r="Q44" i="6"/>
  <c r="Q55" i="7"/>
  <c r="W47" i="6"/>
  <c r="U53" i="7"/>
  <c r="C47" i="6"/>
  <c r="C41" i="6" s="1"/>
  <c r="O46" i="6"/>
  <c r="E44" i="5"/>
  <c r="E44" i="6"/>
  <c r="H46" i="6"/>
  <c r="H41" i="6" s="1"/>
  <c r="M48" i="6"/>
  <c r="M43" i="6"/>
  <c r="P47" i="6"/>
  <c r="V48" i="6"/>
  <c r="V46" i="6"/>
  <c r="N46" i="6"/>
  <c r="B43" i="5"/>
  <c r="L45" i="6"/>
  <c r="D45" i="6"/>
  <c r="V43" i="6"/>
  <c r="I42" i="6"/>
  <c r="I41" i="6" s="1"/>
  <c r="P45" i="6"/>
  <c r="P41" i="6" s="1"/>
  <c r="S47" i="6"/>
  <c r="G46" i="6"/>
  <c r="U54" i="7"/>
  <c r="H44" i="6"/>
  <c r="C55" i="7"/>
  <c r="X43" i="6"/>
  <c r="X41" i="6" s="1"/>
  <c r="R41" i="6"/>
  <c r="W44" i="6"/>
  <c r="W45" i="6"/>
  <c r="O44" i="6"/>
  <c r="L44" i="6"/>
  <c r="L41" i="6" s="1"/>
  <c r="J47" i="6"/>
  <c r="M54" i="7"/>
  <c r="B54" i="7"/>
  <c r="E43" i="5"/>
  <c r="J44" i="6"/>
  <c r="D43" i="6"/>
  <c r="T42" i="6"/>
  <c r="S43" i="6"/>
  <c r="U44" i="6"/>
  <c r="U41" i="6" s="1"/>
  <c r="S44" i="6"/>
  <c r="H43" i="6"/>
  <c r="F54" i="7"/>
  <c r="T53" i="7"/>
  <c r="M53" i="7"/>
  <c r="E53" i="7"/>
  <c r="R53" i="7"/>
  <c r="M27" i="5"/>
  <c r="M5" i="5" s="1"/>
  <c r="H27" i="5"/>
  <c r="H5" i="5" s="1"/>
  <c r="O42" i="6"/>
  <c r="Q43" i="6"/>
  <c r="Q41" i="6" s="1"/>
  <c r="O43" i="6"/>
  <c r="G42" i="6"/>
  <c r="G41" i="6" s="1"/>
  <c r="D42" i="6"/>
  <c r="D41" i="6" s="1"/>
  <c r="S48" i="6"/>
  <c r="S41" i="6" s="1"/>
  <c r="I47" i="6"/>
  <c r="Y52" i="7"/>
  <c r="M46" i="6"/>
  <c r="P27" i="5"/>
  <c r="P5" i="5" s="1"/>
  <c r="J46" i="6"/>
  <c r="M42" i="6"/>
  <c r="M41" i="6" s="1"/>
  <c r="K42" i="6"/>
  <c r="K41" i="6" s="1"/>
  <c r="F46" i="6"/>
  <c r="F41" i="6" s="1"/>
  <c r="F48" i="6"/>
  <c r="B47" i="6"/>
  <c r="B41" i="6" s="1"/>
  <c r="V27" i="5"/>
  <c r="I54" i="7"/>
  <c r="S53" i="7"/>
  <c r="T54" i="7"/>
  <c r="H55" i="7"/>
  <c r="Q52" i="7"/>
  <c r="Y53" i="7"/>
  <c r="H47" i="6"/>
  <c r="Y46" i="6"/>
  <c r="Y41" i="6" s="1"/>
  <c r="L54" i="7"/>
  <c r="V42" i="6"/>
  <c r="V41" i="6" s="1"/>
  <c r="C27" i="5"/>
  <c r="C5" i="5" s="1"/>
  <c r="Y27" i="5"/>
  <c r="Y5" i="5" s="1"/>
  <c r="O55" i="7"/>
  <c r="M52" i="7"/>
  <c r="I52" i="7"/>
  <c r="U46" i="6"/>
  <c r="Y48" i="6"/>
  <c r="T46" i="5"/>
  <c r="H45" i="6"/>
  <c r="F27" i="5"/>
  <c r="R48" i="6"/>
  <c r="I48" i="6"/>
  <c r="L46" i="6"/>
  <c r="Y72" i="37"/>
  <c r="I165" i="23"/>
  <c r="V163" i="23"/>
  <c r="V161" i="23"/>
  <c r="V158" i="23"/>
  <c r="V155" i="23"/>
  <c r="V154" i="23"/>
  <c r="V151" i="23"/>
  <c r="V146" i="23" s="1"/>
  <c r="V61" i="20"/>
  <c r="V57" i="20"/>
  <c r="V56" i="20" s="1"/>
  <c r="C194" i="23"/>
  <c r="E165" i="23"/>
  <c r="J132" i="23"/>
  <c r="N217" i="19"/>
  <c r="N176" i="19"/>
  <c r="N173" i="19"/>
  <c r="N172" i="19"/>
  <c r="N169" i="19"/>
  <c r="N168" i="19"/>
  <c r="N167" i="19"/>
  <c r="N165" i="19"/>
  <c r="N80" i="16"/>
  <c r="N77" i="16"/>
  <c r="N76" i="16" s="1"/>
  <c r="H229" i="19"/>
  <c r="H192" i="19"/>
  <c r="H191" i="19"/>
  <c r="H188" i="19"/>
  <c r="H187" i="19"/>
  <c r="H185" i="19"/>
  <c r="H183" i="19"/>
  <c r="H81" i="16"/>
  <c r="H77" i="16"/>
  <c r="H76" i="16" s="1"/>
  <c r="Q229" i="19"/>
  <c r="Q192" i="19"/>
  <c r="Q191" i="19"/>
  <c r="Q188" i="19"/>
  <c r="Q187" i="19"/>
  <c r="Q185" i="19"/>
  <c r="Q183" i="19"/>
  <c r="Q81" i="16"/>
  <c r="Q77" i="16"/>
  <c r="Q76" i="16" s="1"/>
  <c r="L160" i="18"/>
  <c r="W229" i="19"/>
  <c r="W192" i="19"/>
  <c r="W191" i="19"/>
  <c r="W188" i="19"/>
  <c r="W187" i="19"/>
  <c r="W185" i="19"/>
  <c r="W183" i="19"/>
  <c r="W81" i="16"/>
  <c r="W77" i="16"/>
  <c r="W76" i="16" s="1"/>
  <c r="X160" i="19"/>
  <c r="W160" i="19"/>
  <c r="J160" i="18"/>
  <c r="O171" i="17"/>
  <c r="K175" i="17"/>
  <c r="K174" i="17"/>
  <c r="K53" i="16"/>
  <c r="K173" i="17"/>
  <c r="K172" i="17"/>
  <c r="K170" i="17"/>
  <c r="K169" i="17"/>
  <c r="K168" i="17"/>
  <c r="K167" i="17"/>
  <c r="K166" i="17"/>
  <c r="K165" i="17"/>
  <c r="K164" i="17"/>
  <c r="K163" i="17"/>
  <c r="K162" i="17"/>
  <c r="K161" i="17"/>
  <c r="M217" i="18"/>
  <c r="I89" i="16"/>
  <c r="G175" i="17"/>
  <c r="G173" i="17"/>
  <c r="G172" i="17"/>
  <c r="G170" i="17"/>
  <c r="G169" i="17"/>
  <c r="G168" i="17"/>
  <c r="G167" i="17"/>
  <c r="G166" i="17"/>
  <c r="G165" i="17"/>
  <c r="G164" i="17"/>
  <c r="G163" i="17"/>
  <c r="G162" i="17"/>
  <c r="G161" i="17"/>
  <c r="G174" i="17"/>
  <c r="G53" i="16"/>
  <c r="P89" i="16"/>
  <c r="E160" i="19"/>
  <c r="S160" i="18"/>
  <c r="G240" i="17"/>
  <c r="K204" i="15"/>
  <c r="Q204" i="15"/>
  <c r="P204" i="15"/>
  <c r="W147" i="11"/>
  <c r="W56" i="8"/>
  <c r="W52" i="8"/>
  <c r="W51" i="8" s="1"/>
  <c r="J44" i="5"/>
  <c r="N42" i="5"/>
  <c r="T43" i="5"/>
  <c r="T48" i="5"/>
  <c r="S72" i="37"/>
  <c r="X146" i="25"/>
  <c r="N179" i="23"/>
  <c r="N176" i="23"/>
  <c r="N172" i="23"/>
  <c r="N170" i="23"/>
  <c r="N62" i="20"/>
  <c r="L165" i="23"/>
  <c r="T132" i="23"/>
  <c r="V132" i="23"/>
  <c r="C132" i="23"/>
  <c r="N163" i="23"/>
  <c r="N161" i="23"/>
  <c r="N154" i="23"/>
  <c r="N151" i="23"/>
  <c r="N158" i="23"/>
  <c r="N155" i="23"/>
  <c r="N61" i="20"/>
  <c r="N57" i="20"/>
  <c r="N56" i="20" s="1"/>
  <c r="J179" i="23"/>
  <c r="J176" i="23"/>
  <c r="J172" i="23"/>
  <c r="J170" i="23"/>
  <c r="J62" i="20"/>
  <c r="D146" i="23"/>
  <c r="O165" i="23"/>
  <c r="C165" i="23"/>
  <c r="P165" i="23"/>
  <c r="F184" i="19"/>
  <c r="F217" i="19"/>
  <c r="F176" i="19"/>
  <c r="F173" i="19"/>
  <c r="F172" i="19"/>
  <c r="F169" i="19"/>
  <c r="F168" i="19"/>
  <c r="F167" i="19"/>
  <c r="F165" i="19"/>
  <c r="F80" i="16"/>
  <c r="F77" i="16"/>
  <c r="F76" i="16" s="1"/>
  <c r="O160" i="18"/>
  <c r="R178" i="19"/>
  <c r="E178" i="19"/>
  <c r="D160" i="18"/>
  <c r="O184" i="19"/>
  <c r="C175" i="17"/>
  <c r="C174" i="17"/>
  <c r="C53" i="16"/>
  <c r="C173" i="17"/>
  <c r="C172" i="17"/>
  <c r="C170" i="17"/>
  <c r="C169" i="17"/>
  <c r="C168" i="17"/>
  <c r="C167" i="17"/>
  <c r="C166" i="17"/>
  <c r="C165" i="17"/>
  <c r="C164" i="17"/>
  <c r="C163" i="17"/>
  <c r="C162" i="17"/>
  <c r="C161" i="17"/>
  <c r="H160" i="18"/>
  <c r="F171" i="17"/>
  <c r="T240" i="17"/>
  <c r="K229" i="17"/>
  <c r="E171" i="17"/>
  <c r="S240" i="17"/>
  <c r="B240" i="17"/>
  <c r="H89" i="16"/>
  <c r="X240" i="17"/>
  <c r="V53" i="16"/>
  <c r="V173" i="17"/>
  <c r="V172" i="17"/>
  <c r="V170" i="17"/>
  <c r="V169" i="17"/>
  <c r="V168" i="17"/>
  <c r="V167" i="17"/>
  <c r="V165" i="17"/>
  <c r="V164" i="17"/>
  <c r="V163" i="17"/>
  <c r="V162" i="17"/>
  <c r="V161" i="17"/>
  <c r="V175" i="17"/>
  <c r="V174" i="17"/>
  <c r="M160" i="19"/>
  <c r="C217" i="18"/>
  <c r="C204" i="15"/>
  <c r="H204" i="15"/>
  <c r="W5" i="4"/>
  <c r="W3" i="4"/>
  <c r="V204" i="15"/>
  <c r="X147" i="11"/>
  <c r="X56" i="8"/>
  <c r="X52" i="8"/>
  <c r="X51" i="8" s="1"/>
  <c r="U204" i="15"/>
  <c r="U233" i="15"/>
  <c r="U76" i="12"/>
  <c r="U71" i="12"/>
  <c r="U70" i="12" s="1"/>
  <c r="O147" i="11"/>
  <c r="O56" i="8"/>
  <c r="O52" i="8"/>
  <c r="O51" i="8" s="1"/>
  <c r="K45" i="5"/>
  <c r="X43" i="5"/>
  <c r="B53" i="7"/>
  <c r="U48" i="5"/>
  <c r="B48" i="5"/>
  <c r="P48" i="5"/>
  <c r="I72" i="37"/>
  <c r="W194" i="23"/>
  <c r="N157" i="23"/>
  <c r="F132" i="23"/>
  <c r="K165" i="23"/>
  <c r="S165" i="23"/>
  <c r="F163" i="23"/>
  <c r="F161" i="23"/>
  <c r="F155" i="23"/>
  <c r="F158" i="23"/>
  <c r="F154" i="23"/>
  <c r="F151" i="23"/>
  <c r="F61" i="20"/>
  <c r="F57" i="20"/>
  <c r="F56" i="20" s="1"/>
  <c r="J171" i="23"/>
  <c r="X132" i="23"/>
  <c r="O132" i="23"/>
  <c r="H194" i="23"/>
  <c r="C146" i="23"/>
  <c r="J178" i="19"/>
  <c r="G160" i="18"/>
  <c r="U160" i="18"/>
  <c r="Q184" i="19"/>
  <c r="H184" i="19"/>
  <c r="C178" i="19"/>
  <c r="N229" i="19"/>
  <c r="N192" i="19"/>
  <c r="N191" i="19"/>
  <c r="N188" i="19"/>
  <c r="N187" i="19"/>
  <c r="N185" i="19"/>
  <c r="N183" i="19"/>
  <c r="N81" i="16"/>
  <c r="R160" i="18"/>
  <c r="X160" i="17"/>
  <c r="I240" i="17"/>
  <c r="N53" i="16"/>
  <c r="N173" i="17"/>
  <c r="N172" i="17"/>
  <c r="N170" i="17"/>
  <c r="N169" i="17"/>
  <c r="N168" i="17"/>
  <c r="N167" i="17"/>
  <c r="N166" i="17"/>
  <c r="N165" i="17"/>
  <c r="N164" i="17"/>
  <c r="N163" i="17"/>
  <c r="N162" i="17"/>
  <c r="N161" i="17"/>
  <c r="N175" i="17"/>
  <c r="N174" i="17"/>
  <c r="U160" i="19"/>
  <c r="Y160" i="17"/>
  <c r="U174" i="17"/>
  <c r="U53" i="16"/>
  <c r="U173" i="17"/>
  <c r="U172" i="17"/>
  <c r="U170" i="17"/>
  <c r="U169" i="17"/>
  <c r="U168" i="17"/>
  <c r="U167" i="17"/>
  <c r="U165" i="17"/>
  <c r="U164" i="17"/>
  <c r="U163" i="17"/>
  <c r="U162" i="17"/>
  <c r="U161" i="17"/>
  <c r="U175" i="17"/>
  <c r="U147" i="11"/>
  <c r="U56" i="8"/>
  <c r="U52" i="8"/>
  <c r="U51" i="8" s="1"/>
  <c r="Y233" i="15"/>
  <c r="Y76" i="12"/>
  <c r="Y71" i="12"/>
  <c r="Y70" i="12" s="1"/>
  <c r="O5" i="4"/>
  <c r="O130" i="4" s="1"/>
  <c r="O3" i="4"/>
  <c r="Y147" i="11"/>
  <c r="Y56" i="8"/>
  <c r="Y52" i="8"/>
  <c r="Y51" i="8" s="1"/>
  <c r="N204" i="15"/>
  <c r="P147" i="11"/>
  <c r="P56" i="8"/>
  <c r="P52" i="8"/>
  <c r="P51" i="8" s="1"/>
  <c r="M204" i="15"/>
  <c r="M233" i="15"/>
  <c r="M76" i="12"/>
  <c r="M71" i="12"/>
  <c r="M70" i="12" s="1"/>
  <c r="G147" i="11"/>
  <c r="G56" i="8"/>
  <c r="G52" i="8"/>
  <c r="G51" i="8" s="1"/>
  <c r="D132" i="23"/>
  <c r="H146" i="23"/>
  <c r="T194" i="23"/>
  <c r="G165" i="23"/>
  <c r="L146" i="23"/>
  <c r="R163" i="23"/>
  <c r="R161" i="23"/>
  <c r="R158" i="23"/>
  <c r="R155" i="23"/>
  <c r="R154" i="23"/>
  <c r="R151" i="23"/>
  <c r="R61" i="20"/>
  <c r="R57" i="20"/>
  <c r="R56" i="20" s="1"/>
  <c r="M160" i="18"/>
  <c r="G160" i="19"/>
  <c r="M178" i="19"/>
  <c r="O229" i="19"/>
  <c r="O192" i="19"/>
  <c r="O191" i="19"/>
  <c r="O188" i="19"/>
  <c r="O187" i="19"/>
  <c r="O185" i="19"/>
  <c r="O183" i="19"/>
  <c r="O81" i="16"/>
  <c r="O77" i="16"/>
  <c r="O76" i="16" s="1"/>
  <c r="P160" i="17"/>
  <c r="P160" i="18"/>
  <c r="K240" i="17"/>
  <c r="T160" i="17"/>
  <c r="F53" i="16"/>
  <c r="F175" i="17"/>
  <c r="F173" i="17"/>
  <c r="F172" i="17"/>
  <c r="F170" i="17"/>
  <c r="F169" i="17"/>
  <c r="F168" i="17"/>
  <c r="F167" i="17"/>
  <c r="F166" i="17"/>
  <c r="F165" i="17"/>
  <c r="F164" i="17"/>
  <c r="F163" i="17"/>
  <c r="F162" i="17"/>
  <c r="F161" i="17"/>
  <c r="F174" i="17"/>
  <c r="Q160" i="17"/>
  <c r="M53" i="16"/>
  <c r="M173" i="17"/>
  <c r="M172" i="17"/>
  <c r="M170" i="17"/>
  <c r="M169" i="17"/>
  <c r="M168" i="17"/>
  <c r="M167" i="17"/>
  <c r="M165" i="17"/>
  <c r="M164" i="17"/>
  <c r="M163" i="17"/>
  <c r="M162" i="17"/>
  <c r="M161" i="17"/>
  <c r="M175" i="17"/>
  <c r="M174" i="17"/>
  <c r="M147" i="11"/>
  <c r="M56" i="8"/>
  <c r="M52" i="8"/>
  <c r="M51" i="8" s="1"/>
  <c r="Q233" i="15"/>
  <c r="Q76" i="12"/>
  <c r="Q71" i="12"/>
  <c r="Q70" i="12" s="1"/>
  <c r="G5" i="4"/>
  <c r="G3" i="4"/>
  <c r="Q147" i="11"/>
  <c r="Q56" i="8"/>
  <c r="Q52" i="8"/>
  <c r="Q51" i="8" s="1"/>
  <c r="F204" i="15"/>
  <c r="H147" i="11"/>
  <c r="H56" i="8"/>
  <c r="H52" i="8"/>
  <c r="H51" i="8" s="1"/>
  <c r="E204" i="15"/>
  <c r="E233" i="15"/>
  <c r="E76" i="12"/>
  <c r="E71" i="12"/>
  <c r="E70" i="12" s="1"/>
  <c r="J52" i="7"/>
  <c r="M47" i="5"/>
  <c r="M48" i="5"/>
  <c r="H48" i="5"/>
  <c r="Y48" i="5"/>
  <c r="F179" i="23"/>
  <c r="F176" i="23"/>
  <c r="F172" i="23"/>
  <c r="F170" i="23"/>
  <c r="F165" i="23" s="1"/>
  <c r="F62" i="20"/>
  <c r="B179" i="23"/>
  <c r="B176" i="23"/>
  <c r="B172" i="23"/>
  <c r="B170" i="23"/>
  <c r="B62" i="20"/>
  <c r="J163" i="23"/>
  <c r="J161" i="23"/>
  <c r="J155" i="23"/>
  <c r="J154" i="23"/>
  <c r="J151" i="23"/>
  <c r="J158" i="23"/>
  <c r="J61" i="20"/>
  <c r="J57" i="20"/>
  <c r="J56" i="20" s="1"/>
  <c r="Y160" i="18"/>
  <c r="H160" i="17"/>
  <c r="R175" i="17"/>
  <c r="R174" i="17"/>
  <c r="R53" i="16"/>
  <c r="R173" i="17"/>
  <c r="R172" i="17"/>
  <c r="R170" i="17"/>
  <c r="R169" i="17"/>
  <c r="R168" i="17"/>
  <c r="R167" i="17"/>
  <c r="R165" i="17"/>
  <c r="R164" i="17"/>
  <c r="R163" i="17"/>
  <c r="R162" i="17"/>
  <c r="R161" i="17"/>
  <c r="L160" i="17"/>
  <c r="I160" i="17"/>
  <c r="E53" i="16"/>
  <c r="E175" i="17"/>
  <c r="E173" i="17"/>
  <c r="E172" i="17"/>
  <c r="E170" i="17"/>
  <c r="E169" i="17"/>
  <c r="E168" i="17"/>
  <c r="E167" i="17"/>
  <c r="E166" i="17"/>
  <c r="E165" i="17"/>
  <c r="E164" i="17"/>
  <c r="E163" i="17"/>
  <c r="E162" i="17"/>
  <c r="E161" i="17"/>
  <c r="E174" i="17"/>
  <c r="E147" i="11"/>
  <c r="E56" i="8"/>
  <c r="E52" i="8"/>
  <c r="E51" i="8" s="1"/>
  <c r="T147" i="11"/>
  <c r="T56" i="8"/>
  <c r="T52" i="8"/>
  <c r="T51" i="8" s="1"/>
  <c r="I233" i="15"/>
  <c r="I76" i="12"/>
  <c r="I71" i="12"/>
  <c r="I70" i="12" s="1"/>
  <c r="W204" i="15"/>
  <c r="I147" i="11"/>
  <c r="I56" i="8"/>
  <c r="I52" i="8"/>
  <c r="I51" i="8" s="1"/>
  <c r="X42" i="5"/>
  <c r="J55" i="7"/>
  <c r="G46" i="5"/>
  <c r="R54" i="7"/>
  <c r="N46" i="5"/>
  <c r="M44" i="5"/>
  <c r="T47" i="5"/>
  <c r="T41" i="5" s="1"/>
  <c r="D45" i="5"/>
  <c r="G48" i="5"/>
  <c r="N48" i="5"/>
  <c r="D48" i="5"/>
  <c r="Q146" i="23"/>
  <c r="B132" i="23"/>
  <c r="B171" i="23"/>
  <c r="B163" i="23"/>
  <c r="B161" i="23"/>
  <c r="B155" i="23"/>
  <c r="B158" i="23"/>
  <c r="B154" i="23"/>
  <c r="B151" i="23"/>
  <c r="B61" i="20"/>
  <c r="B57" i="20"/>
  <c r="B56" i="20" s="1"/>
  <c r="S229" i="19"/>
  <c r="S192" i="19"/>
  <c r="S191" i="19"/>
  <c r="S188" i="19"/>
  <c r="S187" i="19"/>
  <c r="S185" i="19"/>
  <c r="S183" i="19"/>
  <c r="S81" i="16"/>
  <c r="S77" i="16"/>
  <c r="S76" i="16" s="1"/>
  <c r="F229" i="19"/>
  <c r="F192" i="19"/>
  <c r="F191" i="19"/>
  <c r="F188" i="19"/>
  <c r="F187" i="19"/>
  <c r="F185" i="19"/>
  <c r="F183" i="19"/>
  <c r="F81" i="16"/>
  <c r="Q160" i="18"/>
  <c r="X160" i="18"/>
  <c r="J174" i="17"/>
  <c r="J53" i="16"/>
  <c r="J175" i="17"/>
  <c r="J173" i="17"/>
  <c r="J172" i="17"/>
  <c r="J170" i="17"/>
  <c r="J169" i="17"/>
  <c r="J168" i="17"/>
  <c r="J167" i="17"/>
  <c r="J166" i="17"/>
  <c r="J165" i="17"/>
  <c r="J164" i="17"/>
  <c r="J163" i="17"/>
  <c r="J162" i="17"/>
  <c r="J161" i="17"/>
  <c r="D160" i="17"/>
  <c r="H240" i="17"/>
  <c r="L147" i="11"/>
  <c r="L56" i="8"/>
  <c r="L52" i="8"/>
  <c r="L51" i="8" s="1"/>
  <c r="J54" i="7"/>
  <c r="N43" i="5"/>
  <c r="D42" i="5"/>
  <c r="E48" i="5"/>
  <c r="S48" i="5"/>
  <c r="R48" i="5"/>
  <c r="R41" i="5" s="1"/>
  <c r="N175" i="23"/>
  <c r="V179" i="23"/>
  <c r="V176" i="23"/>
  <c r="V172" i="23"/>
  <c r="V170" i="23"/>
  <c r="V62" i="20"/>
  <c r="L132" i="23"/>
  <c r="U165" i="23"/>
  <c r="R153" i="23"/>
  <c r="Y146" i="23"/>
  <c r="R179" i="23"/>
  <c r="R176" i="23"/>
  <c r="R172" i="23"/>
  <c r="R170" i="23"/>
  <c r="R62" i="20"/>
  <c r="J160" i="23"/>
  <c r="O146" i="23"/>
  <c r="S146" i="23"/>
  <c r="I229" i="19"/>
  <c r="I192" i="19"/>
  <c r="I191" i="19"/>
  <c r="I188" i="19"/>
  <c r="I187" i="19"/>
  <c r="I185" i="19"/>
  <c r="I183" i="19"/>
  <c r="I81" i="16"/>
  <c r="I77" i="16"/>
  <c r="I76" i="16" s="1"/>
  <c r="N160" i="18"/>
  <c r="O160" i="19"/>
  <c r="P229" i="19"/>
  <c r="P192" i="19"/>
  <c r="P191" i="19"/>
  <c r="P188" i="19"/>
  <c r="P187" i="19"/>
  <c r="P185" i="19"/>
  <c r="P183" i="19"/>
  <c r="P81" i="16"/>
  <c r="P77" i="16"/>
  <c r="P76" i="16" s="1"/>
  <c r="Q160" i="19"/>
  <c r="G229" i="19"/>
  <c r="G192" i="19"/>
  <c r="G191" i="19"/>
  <c r="G188" i="19"/>
  <c r="G187" i="19"/>
  <c r="G185" i="19"/>
  <c r="G183" i="19"/>
  <c r="G81" i="16"/>
  <c r="G77" i="16"/>
  <c r="G76" i="16" s="1"/>
  <c r="B178" i="19"/>
  <c r="H160" i="19"/>
  <c r="I160" i="18"/>
  <c r="B160" i="18"/>
  <c r="B175" i="17"/>
  <c r="B53" i="16"/>
  <c r="B174" i="17"/>
  <c r="B173" i="17"/>
  <c r="B172" i="17"/>
  <c r="B170" i="17"/>
  <c r="B169" i="17"/>
  <c r="B168" i="17"/>
  <c r="B167" i="17"/>
  <c r="B166" i="17"/>
  <c r="B165" i="17"/>
  <c r="B164" i="17"/>
  <c r="B163" i="17"/>
  <c r="B162" i="17"/>
  <c r="B161" i="17"/>
  <c r="Y89" i="16"/>
  <c r="Y240" i="17"/>
  <c r="W173" i="17"/>
  <c r="W172" i="17"/>
  <c r="W170" i="17"/>
  <c r="W169" i="17"/>
  <c r="W168" i="17"/>
  <c r="W167" i="17"/>
  <c r="W165" i="17"/>
  <c r="W164" i="17"/>
  <c r="W163" i="17"/>
  <c r="W162" i="17"/>
  <c r="W161" i="17"/>
  <c r="W175" i="17"/>
  <c r="W174" i="17"/>
  <c r="W53" i="16"/>
  <c r="K160" i="18"/>
  <c r="O240" i="17"/>
  <c r="D204" i="15"/>
  <c r="B204" i="15"/>
  <c r="D147" i="11"/>
  <c r="D56" i="8"/>
  <c r="D52" i="8"/>
  <c r="D51" i="8" s="1"/>
  <c r="G204" i="15"/>
  <c r="D146" i="25"/>
  <c r="F175" i="23"/>
  <c r="X146" i="23"/>
  <c r="S132" i="23"/>
  <c r="T179" i="23"/>
  <c r="T176" i="23"/>
  <c r="T172" i="23"/>
  <c r="T170" i="23"/>
  <c r="T57" i="20"/>
  <c r="T56" i="20" s="1"/>
  <c r="T62" i="20"/>
  <c r="B153" i="23"/>
  <c r="D194" i="23"/>
  <c r="I146" i="23"/>
  <c r="Q165" i="23"/>
  <c r="P132" i="23"/>
  <c r="G132" i="23"/>
  <c r="J153" i="23"/>
  <c r="V217" i="19"/>
  <c r="V173" i="19"/>
  <c r="V172" i="19"/>
  <c r="V169" i="19"/>
  <c r="V168" i="19"/>
  <c r="V167" i="19"/>
  <c r="V165" i="19"/>
  <c r="V80" i="16"/>
  <c r="V77" i="16"/>
  <c r="V76" i="16" s="1"/>
  <c r="S190" i="19"/>
  <c r="F160" i="18"/>
  <c r="N194" i="21"/>
  <c r="L160" i="19"/>
  <c r="T160" i="18"/>
  <c r="Y160" i="19"/>
  <c r="V229" i="19"/>
  <c r="V192" i="19"/>
  <c r="V191" i="19"/>
  <c r="V188" i="19"/>
  <c r="V187" i="19"/>
  <c r="V185" i="19"/>
  <c r="V183" i="19"/>
  <c r="V81" i="16"/>
  <c r="X178" i="19"/>
  <c r="P160" i="19"/>
  <c r="R217" i="18"/>
  <c r="S175" i="17"/>
  <c r="S174" i="17"/>
  <c r="S53" i="16"/>
  <c r="S173" i="17"/>
  <c r="S172" i="17"/>
  <c r="S170" i="17"/>
  <c r="S169" i="17"/>
  <c r="S168" i="17"/>
  <c r="S167" i="17"/>
  <c r="S165" i="17"/>
  <c r="S164" i="17"/>
  <c r="S163" i="17"/>
  <c r="S162" i="17"/>
  <c r="S161" i="17"/>
  <c r="J240" i="17"/>
  <c r="I229" i="17"/>
  <c r="Q89" i="16"/>
  <c r="O173" i="17"/>
  <c r="O172" i="17"/>
  <c r="O170" i="17"/>
  <c r="O169" i="17"/>
  <c r="O168" i="17"/>
  <c r="O167" i="17"/>
  <c r="O166" i="17"/>
  <c r="O165" i="17"/>
  <c r="O164" i="17"/>
  <c r="O163" i="17"/>
  <c r="O162" i="17"/>
  <c r="O161" i="17"/>
  <c r="O175" i="17"/>
  <c r="O174" i="17"/>
  <c r="O53" i="16"/>
  <c r="X89" i="16"/>
  <c r="R171" i="17"/>
  <c r="E217" i="19"/>
  <c r="S204" i="15"/>
  <c r="Y204" i="15"/>
  <c r="X204" i="15"/>
  <c r="B41" i="5"/>
  <c r="K48" i="5"/>
  <c r="J48" i="5"/>
  <c r="J41" i="5" s="1"/>
  <c r="X48" i="5"/>
  <c r="V113" i="4" l="1"/>
  <c r="V77" i="20"/>
  <c r="V168" i="4" s="1"/>
  <c r="W112" i="4"/>
  <c r="W76" i="20"/>
  <c r="W167" i="4" s="1"/>
  <c r="Q114" i="4"/>
  <c r="Q78" i="20"/>
  <c r="Q169" i="4" s="1"/>
  <c r="Y132" i="23"/>
  <c r="M59" i="20"/>
  <c r="M113" i="4"/>
  <c r="M77" i="20"/>
  <c r="M168" i="4" s="1"/>
  <c r="Y59" i="20"/>
  <c r="Y113" i="4"/>
  <c r="Y77" i="20"/>
  <c r="Y168" i="4" s="1"/>
  <c r="G114" i="4"/>
  <c r="G59" i="20"/>
  <c r="G78" i="20"/>
  <c r="G169" i="4" s="1"/>
  <c r="B113" i="4"/>
  <c r="B77" i="20"/>
  <c r="B168" i="4" s="1"/>
  <c r="X112" i="4"/>
  <c r="X76" i="20"/>
  <c r="X167" i="4" s="1"/>
  <c r="Q113" i="4"/>
  <c r="Q59" i="20"/>
  <c r="Q77" i="20"/>
  <c r="Q168" i="4" s="1"/>
  <c r="N113" i="4"/>
  <c r="N77" i="20"/>
  <c r="N168" i="4" s="1"/>
  <c r="S76" i="20"/>
  <c r="S167" i="4" s="1"/>
  <c r="E59" i="20"/>
  <c r="E114" i="4"/>
  <c r="E78" i="20"/>
  <c r="E169" i="4" s="1"/>
  <c r="Q132" i="23"/>
  <c r="B146" i="23"/>
  <c r="V165" i="23"/>
  <c r="N160" i="19"/>
  <c r="C98" i="4"/>
  <c r="T108" i="4"/>
  <c r="T100" i="16"/>
  <c r="T163" i="4" s="1"/>
  <c r="L61" i="4"/>
  <c r="L134" i="4" s="1"/>
  <c r="L100" i="16"/>
  <c r="L163" i="4" s="1"/>
  <c r="M160" i="17"/>
  <c r="S160" i="17"/>
  <c r="X75" i="12"/>
  <c r="X105" i="4"/>
  <c r="G75" i="12"/>
  <c r="G105" i="4"/>
  <c r="O73" i="12"/>
  <c r="O104" i="4"/>
  <c r="I107" i="4"/>
  <c r="I101" i="12"/>
  <c r="I162" i="4" s="1"/>
  <c r="T105" i="4"/>
  <c r="T75" i="12"/>
  <c r="J107" i="4"/>
  <c r="J101" i="12"/>
  <c r="J162" i="4" s="1"/>
  <c r="H75" i="12"/>
  <c r="H105" i="4"/>
  <c r="N75" i="12"/>
  <c r="N105" i="4"/>
  <c r="V75" i="12"/>
  <c r="V105" i="4"/>
  <c r="R107" i="4"/>
  <c r="R101" i="12"/>
  <c r="R162" i="4" s="1"/>
  <c r="R73" i="12"/>
  <c r="R104" i="4"/>
  <c r="F75" i="12"/>
  <c r="F105" i="4"/>
  <c r="D104" i="4"/>
  <c r="D73" i="12"/>
  <c r="D102" i="4" s="1"/>
  <c r="W47" i="7"/>
  <c r="J75" i="12"/>
  <c r="J105" i="4"/>
  <c r="L47" i="7"/>
  <c r="P75" i="12"/>
  <c r="P105" i="4"/>
  <c r="W75" i="12"/>
  <c r="W105" i="4"/>
  <c r="K75" i="12"/>
  <c r="K105" i="4"/>
  <c r="L75" i="12"/>
  <c r="L105" i="4"/>
  <c r="S75" i="12"/>
  <c r="S105" i="4"/>
  <c r="B73" i="12"/>
  <c r="B104" i="4"/>
  <c r="J55" i="4"/>
  <c r="J130" i="4" s="1"/>
  <c r="S55" i="4"/>
  <c r="S130" i="4" s="1"/>
  <c r="I51" i="4"/>
  <c r="D55" i="4"/>
  <c r="V55" i="4"/>
  <c r="V130" i="4" s="1"/>
  <c r="G55" i="4"/>
  <c r="W55" i="4"/>
  <c r="W130" i="4" s="1"/>
  <c r="L55" i="4"/>
  <c r="L130" i="4" s="1"/>
  <c r="K55" i="4"/>
  <c r="K130" i="4" s="1"/>
  <c r="T55" i="4"/>
  <c r="T130" i="4" s="1"/>
  <c r="G130" i="4"/>
  <c r="H51" i="4"/>
  <c r="S100" i="4"/>
  <c r="S54" i="8"/>
  <c r="S99" i="4" s="1"/>
  <c r="F54" i="8"/>
  <c r="F99" i="4" s="1"/>
  <c r="F100" i="4"/>
  <c r="B100" i="4"/>
  <c r="B54" i="8"/>
  <c r="B99" i="4" s="1"/>
  <c r="J100" i="4"/>
  <c r="J54" i="8"/>
  <c r="J99" i="4" s="1"/>
  <c r="V101" i="4"/>
  <c r="V54" i="8"/>
  <c r="V99" i="4" s="1"/>
  <c r="K100" i="4"/>
  <c r="K54" i="8"/>
  <c r="K99" i="4" s="1"/>
  <c r="R54" i="8"/>
  <c r="R99" i="4" s="1"/>
  <c r="R100" i="4"/>
  <c r="F47" i="7"/>
  <c r="Y129" i="4"/>
  <c r="Y51" i="4"/>
  <c r="D54" i="7"/>
  <c r="D52" i="7"/>
  <c r="D53" i="7"/>
  <c r="P129" i="4"/>
  <c r="P51" i="4"/>
  <c r="L129" i="4"/>
  <c r="L51" i="4"/>
  <c r="Q129" i="4"/>
  <c r="Q51" i="4"/>
  <c r="T129" i="4"/>
  <c r="T51" i="4"/>
  <c r="X129" i="4"/>
  <c r="X51" i="4"/>
  <c r="D55" i="7"/>
  <c r="X47" i="7"/>
  <c r="V47" i="7"/>
  <c r="N47" i="7"/>
  <c r="O47" i="7"/>
  <c r="C47" i="7"/>
  <c r="K47" i="7"/>
  <c r="E47" i="7"/>
  <c r="T47" i="7"/>
  <c r="P47" i="7"/>
  <c r="B47" i="7"/>
  <c r="Q47" i="7"/>
  <c r="H47" i="7"/>
  <c r="Y47" i="5"/>
  <c r="Y42" i="5"/>
  <c r="Y41" i="5" s="1"/>
  <c r="Y43" i="5"/>
  <c r="Y44" i="5"/>
  <c r="Y45" i="5"/>
  <c r="Y46" i="5"/>
  <c r="C44" i="5"/>
  <c r="C45" i="5"/>
  <c r="C46" i="5"/>
  <c r="C47" i="5"/>
  <c r="C42" i="5"/>
  <c r="C43" i="5"/>
  <c r="O41" i="6"/>
  <c r="H44" i="5"/>
  <c r="H42" i="5"/>
  <c r="H43" i="5"/>
  <c r="H46" i="5"/>
  <c r="H47" i="5"/>
  <c r="M45" i="5"/>
  <c r="M42" i="5"/>
  <c r="M41" i="5" s="1"/>
  <c r="M43" i="5"/>
  <c r="M46" i="5"/>
  <c r="W41" i="6"/>
  <c r="G47" i="5"/>
  <c r="G44" i="5"/>
  <c r="G45" i="5"/>
  <c r="S43" i="5"/>
  <c r="S41" i="5" s="1"/>
  <c r="S44" i="5"/>
  <c r="S45" i="5"/>
  <c r="S46" i="5"/>
  <c r="S47" i="5"/>
  <c r="S42" i="5"/>
  <c r="S47" i="7"/>
  <c r="R47" i="7"/>
  <c r="U47" i="7"/>
  <c r="E41" i="6"/>
  <c r="W45" i="5"/>
  <c r="W42" i="5"/>
  <c r="W43" i="5"/>
  <c r="W46" i="5"/>
  <c r="W47" i="5"/>
  <c r="L47" i="5"/>
  <c r="L42" i="5"/>
  <c r="L43" i="5"/>
  <c r="L44" i="5"/>
  <c r="L45" i="5"/>
  <c r="L46" i="5"/>
  <c r="C48" i="5"/>
  <c r="E41" i="5"/>
  <c r="V5" i="5"/>
  <c r="H45" i="5"/>
  <c r="O42" i="5"/>
  <c r="O43" i="5"/>
  <c r="O44" i="5"/>
  <c r="O45" i="5"/>
  <c r="O46" i="5"/>
  <c r="O47" i="5"/>
  <c r="G47" i="7"/>
  <c r="T41" i="6"/>
  <c r="X47" i="5"/>
  <c r="X44" i="5"/>
  <c r="X45" i="5"/>
  <c r="D41" i="5"/>
  <c r="G43" i="5"/>
  <c r="G42" i="5"/>
  <c r="G41" i="5" s="1"/>
  <c r="P42" i="5"/>
  <c r="P43" i="5"/>
  <c r="P44" i="5"/>
  <c r="P45" i="5"/>
  <c r="P46" i="5"/>
  <c r="P47" i="5"/>
  <c r="K44" i="5"/>
  <c r="K46" i="5"/>
  <c r="K47" i="5"/>
  <c r="K42" i="5"/>
  <c r="K41" i="5" s="1"/>
  <c r="K43" i="5"/>
  <c r="W44" i="5"/>
  <c r="W48" i="5"/>
  <c r="X46" i="5"/>
  <c r="I47" i="7"/>
  <c r="U42" i="5"/>
  <c r="U43" i="5"/>
  <c r="U44" i="5"/>
  <c r="U45" i="5"/>
  <c r="U46" i="5"/>
  <c r="U47" i="5"/>
  <c r="F5" i="5"/>
  <c r="M47" i="7"/>
  <c r="Y47" i="7"/>
  <c r="Q5" i="5"/>
  <c r="V110" i="4"/>
  <c r="V102" i="16"/>
  <c r="V165" i="4" s="1"/>
  <c r="T79" i="20"/>
  <c r="T170" i="4" s="1"/>
  <c r="T115" i="4"/>
  <c r="T59" i="20"/>
  <c r="W101" i="16"/>
  <c r="W164" i="4" s="1"/>
  <c r="W91" i="16"/>
  <c r="W52" i="16"/>
  <c r="W62" i="4"/>
  <c r="W135" i="4" s="1"/>
  <c r="J160" i="17"/>
  <c r="S178" i="19"/>
  <c r="E54" i="8"/>
  <c r="E99" i="4" s="1"/>
  <c r="E101" i="4"/>
  <c r="R160" i="17"/>
  <c r="H54" i="8"/>
  <c r="H99" i="4" s="1"/>
  <c r="H101" i="4"/>
  <c r="R59" i="20"/>
  <c r="R114" i="4"/>
  <c r="R78" i="20"/>
  <c r="R169" i="4" s="1"/>
  <c r="M75" i="12"/>
  <c r="M105" i="4"/>
  <c r="N52" i="16"/>
  <c r="N101" i="16"/>
  <c r="N164" i="4" s="1"/>
  <c r="N91" i="16"/>
  <c r="N62" i="4"/>
  <c r="N135" i="4" s="1"/>
  <c r="V160" i="17"/>
  <c r="F79" i="16"/>
  <c r="F108" i="4" s="1"/>
  <c r="F109" i="4"/>
  <c r="N165" i="23"/>
  <c r="K160" i="17"/>
  <c r="Q79" i="16"/>
  <c r="Q110" i="4"/>
  <c r="Q102" i="16"/>
  <c r="Q165" i="4" s="1"/>
  <c r="O101" i="16"/>
  <c r="O164" i="4" s="1"/>
  <c r="O91" i="16"/>
  <c r="O52" i="16"/>
  <c r="O62" i="4"/>
  <c r="O135" i="4" s="1"/>
  <c r="V178" i="19"/>
  <c r="V79" i="16"/>
  <c r="V108" i="4" s="1"/>
  <c r="V109" i="4"/>
  <c r="D54" i="8"/>
  <c r="D99" i="4" s="1"/>
  <c r="D101" i="4"/>
  <c r="B101" i="16"/>
  <c r="B164" i="4" s="1"/>
  <c r="B91" i="16"/>
  <c r="B52" i="16"/>
  <c r="B62" i="4"/>
  <c r="B135" i="4" s="1"/>
  <c r="G79" i="16"/>
  <c r="G108" i="4" s="1"/>
  <c r="G110" i="4"/>
  <c r="G102" i="16"/>
  <c r="G165" i="4" s="1"/>
  <c r="I79" i="16"/>
  <c r="I110" i="4"/>
  <c r="I102" i="16"/>
  <c r="I165" i="4" s="1"/>
  <c r="X41" i="5"/>
  <c r="E160" i="17"/>
  <c r="M54" i="8"/>
  <c r="M99" i="4" s="1"/>
  <c r="M101" i="4"/>
  <c r="R146" i="23"/>
  <c r="G54" i="8"/>
  <c r="G99" i="4" s="1"/>
  <c r="G101" i="4"/>
  <c r="U101" i="16"/>
  <c r="U164" i="4" s="1"/>
  <c r="U91" i="16"/>
  <c r="U52" i="16"/>
  <c r="U62" i="4"/>
  <c r="U135" i="4" s="1"/>
  <c r="U75" i="12"/>
  <c r="U105" i="4"/>
  <c r="C160" i="17"/>
  <c r="F160" i="19"/>
  <c r="Q178" i="19"/>
  <c r="V160" i="19"/>
  <c r="T165" i="23"/>
  <c r="G178" i="19"/>
  <c r="I178" i="19"/>
  <c r="L54" i="8"/>
  <c r="L99" i="4" s="1"/>
  <c r="L101" i="4"/>
  <c r="F110" i="4"/>
  <c r="F102" i="16"/>
  <c r="F165" i="4" s="1"/>
  <c r="F115" i="4"/>
  <c r="F79" i="20"/>
  <c r="F170" i="4" s="1"/>
  <c r="J47" i="7"/>
  <c r="G128" i="4"/>
  <c r="M101" i="16"/>
  <c r="M164" i="4" s="1"/>
  <c r="M91" i="16"/>
  <c r="M52" i="16"/>
  <c r="M62" i="4"/>
  <c r="M135" i="4" s="1"/>
  <c r="F160" i="17"/>
  <c r="F59" i="20"/>
  <c r="F114" i="4"/>
  <c r="F78" i="20"/>
  <c r="F169" i="4" s="1"/>
  <c r="V59" i="20"/>
  <c r="V114" i="4"/>
  <c r="V78" i="20"/>
  <c r="V169" i="4" s="1"/>
  <c r="S101" i="16"/>
  <c r="S164" i="4" s="1"/>
  <c r="S91" i="16"/>
  <c r="S52" i="16"/>
  <c r="S62" i="4"/>
  <c r="S135" i="4" s="1"/>
  <c r="F178" i="19"/>
  <c r="T54" i="8"/>
  <c r="T99" i="4" s="1"/>
  <c r="T101" i="4"/>
  <c r="R101" i="16"/>
  <c r="R164" i="4" s="1"/>
  <c r="R91" i="16"/>
  <c r="R52" i="16"/>
  <c r="R62" i="4"/>
  <c r="R135" i="4" s="1"/>
  <c r="E75" i="12"/>
  <c r="E105" i="4"/>
  <c r="O79" i="16"/>
  <c r="O108" i="4" s="1"/>
  <c r="O110" i="4"/>
  <c r="O102" i="16"/>
  <c r="O165" i="4" s="1"/>
  <c r="U54" i="8"/>
  <c r="U99" i="4" s="1"/>
  <c r="U101" i="4"/>
  <c r="F146" i="23"/>
  <c r="V52" i="16"/>
  <c r="V101" i="16"/>
  <c r="V164" i="4" s="1"/>
  <c r="V91" i="16"/>
  <c r="V62" i="4"/>
  <c r="V135" i="4" s="1"/>
  <c r="N59" i="20"/>
  <c r="N114" i="4"/>
  <c r="N78" i="20"/>
  <c r="N169" i="4" s="1"/>
  <c r="G101" i="16"/>
  <c r="G164" i="4" s="1"/>
  <c r="G91" i="16"/>
  <c r="G52" i="16"/>
  <c r="G62" i="4"/>
  <c r="G135" i="4" s="1"/>
  <c r="H79" i="16"/>
  <c r="H110" i="4"/>
  <c r="H102" i="16"/>
  <c r="H165" i="4" s="1"/>
  <c r="O160" i="17"/>
  <c r="B160" i="17"/>
  <c r="P79" i="16"/>
  <c r="P110" i="4"/>
  <c r="P102" i="16"/>
  <c r="P165" i="4" s="1"/>
  <c r="R115" i="4"/>
  <c r="R79" i="20"/>
  <c r="R170" i="4" s="1"/>
  <c r="J59" i="20"/>
  <c r="J114" i="4"/>
  <c r="J78" i="20"/>
  <c r="J169" i="4" s="1"/>
  <c r="B115" i="4"/>
  <c r="B79" i="20"/>
  <c r="B170" i="4" s="1"/>
  <c r="Q75" i="12"/>
  <c r="Q105" i="4"/>
  <c r="O178" i="19"/>
  <c r="Y54" i="8"/>
  <c r="Y99" i="4" s="1"/>
  <c r="Y101" i="4"/>
  <c r="N160" i="17"/>
  <c r="N110" i="4"/>
  <c r="N102" i="16"/>
  <c r="N165" i="4" s="1"/>
  <c r="W128" i="4"/>
  <c r="J115" i="4"/>
  <c r="J79" i="20"/>
  <c r="J170" i="4" s="1"/>
  <c r="K101" i="16"/>
  <c r="K164" i="4" s="1"/>
  <c r="K91" i="16"/>
  <c r="K52" i="16"/>
  <c r="K62" i="4"/>
  <c r="K135" i="4" s="1"/>
  <c r="H178" i="19"/>
  <c r="W160" i="17"/>
  <c r="P178" i="19"/>
  <c r="R165" i="23"/>
  <c r="J101" i="16"/>
  <c r="J164" i="4" s="1"/>
  <c r="J91" i="16"/>
  <c r="J52" i="16"/>
  <c r="J62" i="4"/>
  <c r="J135" i="4" s="1"/>
  <c r="B165" i="23"/>
  <c r="P54" i="8"/>
  <c r="P99" i="4" s="1"/>
  <c r="P101" i="4"/>
  <c r="N178" i="19"/>
  <c r="O54" i="8"/>
  <c r="O99" i="4" s="1"/>
  <c r="O101" i="4"/>
  <c r="C101" i="16"/>
  <c r="C164" i="4" s="1"/>
  <c r="C91" i="16"/>
  <c r="C52" i="16"/>
  <c r="C62" i="4"/>
  <c r="C135" i="4" s="1"/>
  <c r="J165" i="23"/>
  <c r="W54" i="8"/>
  <c r="W99" i="4" s="1"/>
  <c r="W101" i="4"/>
  <c r="G160" i="17"/>
  <c r="W79" i="16"/>
  <c r="W108" i="4" s="1"/>
  <c r="W110" i="4"/>
  <c r="W102" i="16"/>
  <c r="W165" i="4" s="1"/>
  <c r="V115" i="4"/>
  <c r="V79" i="20"/>
  <c r="V170" i="4" s="1"/>
  <c r="B59" i="20"/>
  <c r="B114" i="4"/>
  <c r="B78" i="20"/>
  <c r="B169" i="4" s="1"/>
  <c r="E101" i="16"/>
  <c r="E164" i="4" s="1"/>
  <c r="E91" i="16"/>
  <c r="E52" i="16"/>
  <c r="E62" i="4"/>
  <c r="E135" i="4" s="1"/>
  <c r="J146" i="23"/>
  <c r="Y75" i="12"/>
  <c r="Y105" i="4"/>
  <c r="U160" i="17"/>
  <c r="X54" i="8"/>
  <c r="X99" i="4" s="1"/>
  <c r="X101" i="4"/>
  <c r="N146" i="23"/>
  <c r="N41" i="5"/>
  <c r="W178" i="19"/>
  <c r="N79" i="16"/>
  <c r="N108" i="4" s="1"/>
  <c r="N109" i="4"/>
  <c r="S79" i="16"/>
  <c r="S108" i="4" s="1"/>
  <c r="S110" i="4"/>
  <c r="S102" i="16"/>
  <c r="S165" i="4" s="1"/>
  <c r="I54" i="8"/>
  <c r="I99" i="4" s="1"/>
  <c r="I101" i="4"/>
  <c r="I75" i="12"/>
  <c r="I105" i="4"/>
  <c r="Q54" i="8"/>
  <c r="Q99" i="4" s="1"/>
  <c r="Q101" i="4"/>
  <c r="F52" i="16"/>
  <c r="F101" i="16"/>
  <c r="F164" i="4" s="1"/>
  <c r="F91" i="16"/>
  <c r="F62" i="4"/>
  <c r="F135" i="4" s="1"/>
  <c r="O128" i="4"/>
  <c r="N115" i="4"/>
  <c r="N79" i="20"/>
  <c r="N170" i="4" s="1"/>
  <c r="E112" i="4" l="1"/>
  <c r="E76" i="20"/>
  <c r="E167" i="4" s="1"/>
  <c r="Q112" i="4"/>
  <c r="Q76" i="20"/>
  <c r="Q167" i="4" s="1"/>
  <c r="Y112" i="4"/>
  <c r="Y76" i="20"/>
  <c r="Y167" i="4" s="1"/>
  <c r="G112" i="4"/>
  <c r="G76" i="20"/>
  <c r="G167" i="4" s="1"/>
  <c r="M112" i="4"/>
  <c r="M76" i="20"/>
  <c r="M167" i="4" s="1"/>
  <c r="F104" i="4"/>
  <c r="F73" i="12"/>
  <c r="R102" i="4"/>
  <c r="R96" i="12"/>
  <c r="R157" i="4" s="1"/>
  <c r="D96" i="12"/>
  <c r="D157" i="4" s="1"/>
  <c r="V73" i="12"/>
  <c r="V104" i="4"/>
  <c r="N73" i="12"/>
  <c r="N104" i="4"/>
  <c r="S73" i="12"/>
  <c r="S104" i="4"/>
  <c r="J104" i="4"/>
  <c r="J73" i="12"/>
  <c r="T73" i="12"/>
  <c r="T104" i="4"/>
  <c r="L73" i="12"/>
  <c r="L104" i="4"/>
  <c r="K104" i="4"/>
  <c r="K73" i="12"/>
  <c r="P104" i="4"/>
  <c r="P73" i="12"/>
  <c r="G104" i="4"/>
  <c r="G73" i="12"/>
  <c r="D98" i="4"/>
  <c r="B102" i="4"/>
  <c r="B96" i="12"/>
  <c r="B157" i="4" s="1"/>
  <c r="O102" i="4"/>
  <c r="O96" i="12"/>
  <c r="O157" i="4" s="1"/>
  <c r="O98" i="4"/>
  <c r="H104" i="4"/>
  <c r="H73" i="12"/>
  <c r="W73" i="12"/>
  <c r="W104" i="4"/>
  <c r="X104" i="4"/>
  <c r="X73" i="12"/>
  <c r="D130" i="4"/>
  <c r="D51" i="4"/>
  <c r="D47" i="7"/>
  <c r="Q47" i="5"/>
  <c r="Q42" i="5"/>
  <c r="Q43" i="5"/>
  <c r="Q44" i="5"/>
  <c r="Q45" i="5"/>
  <c r="Q46" i="5"/>
  <c r="Q48" i="5"/>
  <c r="P41" i="5"/>
  <c r="F46" i="5"/>
  <c r="F47" i="5"/>
  <c r="F42" i="5"/>
  <c r="F43" i="5"/>
  <c r="F44" i="5"/>
  <c r="F45" i="5"/>
  <c r="V46" i="5"/>
  <c r="V47" i="5"/>
  <c r="V42" i="5"/>
  <c r="V43" i="5"/>
  <c r="V44" i="5"/>
  <c r="V45" i="5"/>
  <c r="H41" i="5"/>
  <c r="W41" i="5"/>
  <c r="O41" i="5"/>
  <c r="V48" i="5"/>
  <c r="C41" i="5"/>
  <c r="U41" i="5"/>
  <c r="L41" i="5"/>
  <c r="F48" i="5"/>
  <c r="J89" i="16"/>
  <c r="F100" i="16"/>
  <c r="F163" i="4" s="1"/>
  <c r="F61" i="4"/>
  <c r="I73" i="12"/>
  <c r="I104" i="4"/>
  <c r="E100" i="16"/>
  <c r="E163" i="4" s="1"/>
  <c r="E61" i="4"/>
  <c r="Q73" i="12"/>
  <c r="Q104" i="4"/>
  <c r="H108" i="4"/>
  <c r="H100" i="16"/>
  <c r="H163" i="4" s="1"/>
  <c r="V100" i="16"/>
  <c r="V163" i="4" s="1"/>
  <c r="V61" i="4"/>
  <c r="E73" i="12"/>
  <c r="E104" i="4"/>
  <c r="S100" i="16"/>
  <c r="S163" i="4" s="1"/>
  <c r="S61" i="4"/>
  <c r="M100" i="16"/>
  <c r="M163" i="4" s="1"/>
  <c r="M61" i="4"/>
  <c r="I108" i="4"/>
  <c r="I100" i="16"/>
  <c r="W100" i="16"/>
  <c r="W163" i="4" s="1"/>
  <c r="W61" i="4"/>
  <c r="Y73" i="12"/>
  <c r="Y104" i="4"/>
  <c r="E89" i="16"/>
  <c r="B112" i="4"/>
  <c r="B76" i="20"/>
  <c r="S89" i="16"/>
  <c r="F112" i="4"/>
  <c r="F76" i="20"/>
  <c r="M89" i="16"/>
  <c r="U100" i="16"/>
  <c r="U163" i="4" s="1"/>
  <c r="U61" i="4"/>
  <c r="Q108" i="4"/>
  <c r="Q100" i="16"/>
  <c r="W89" i="16"/>
  <c r="U89" i="16"/>
  <c r="P108" i="4"/>
  <c r="P100" i="16"/>
  <c r="P163" i="4" s="1"/>
  <c r="G100" i="16"/>
  <c r="G163" i="4" s="1"/>
  <c r="G61" i="4"/>
  <c r="N112" i="4"/>
  <c r="N76" i="20"/>
  <c r="N167" i="4" s="1"/>
  <c r="O100" i="16"/>
  <c r="O163" i="4" s="1"/>
  <c r="O61" i="4"/>
  <c r="N89" i="16"/>
  <c r="C100" i="16"/>
  <c r="C163" i="4" s="1"/>
  <c r="C61" i="4"/>
  <c r="C89" i="16"/>
  <c r="K100" i="16"/>
  <c r="K163" i="4" s="1"/>
  <c r="K61" i="4"/>
  <c r="G89" i="16"/>
  <c r="U73" i="12"/>
  <c r="U104" i="4"/>
  <c r="O89" i="16"/>
  <c r="R112" i="4"/>
  <c r="R98" i="4" s="1"/>
  <c r="R76" i="20"/>
  <c r="J100" i="16"/>
  <c r="J163" i="4" s="1"/>
  <c r="J61" i="4"/>
  <c r="K89" i="16"/>
  <c r="J112" i="4"/>
  <c r="J76" i="20"/>
  <c r="R100" i="16"/>
  <c r="R163" i="4" s="1"/>
  <c r="R61" i="4"/>
  <c r="N100" i="16"/>
  <c r="N163" i="4" s="1"/>
  <c r="N61" i="4"/>
  <c r="V89" i="16"/>
  <c r="R89" i="16"/>
  <c r="B100" i="16"/>
  <c r="B163" i="4" s="1"/>
  <c r="B61" i="4"/>
  <c r="T76" i="20"/>
  <c r="T167" i="4" s="1"/>
  <c r="T112" i="4"/>
  <c r="F89" i="16"/>
  <c r="V112" i="4"/>
  <c r="V76" i="20"/>
  <c r="V167" i="4" s="1"/>
  <c r="B89" i="16"/>
  <c r="M73" i="12"/>
  <c r="M104" i="4"/>
  <c r="D153" i="4" l="1"/>
  <c r="G102" i="4"/>
  <c r="G98" i="4" s="1"/>
  <c r="G96" i="12"/>
  <c r="G157" i="4" s="1"/>
  <c r="P102" i="4"/>
  <c r="P98" i="4" s="1"/>
  <c r="P153" i="4" s="1"/>
  <c r="P96" i="12"/>
  <c r="P157" i="4" s="1"/>
  <c r="L102" i="4"/>
  <c r="L98" i="4" s="1"/>
  <c r="L153" i="4" s="1"/>
  <c r="L96" i="12"/>
  <c r="L157" i="4" s="1"/>
  <c r="T102" i="4"/>
  <c r="T96" i="12"/>
  <c r="T157" i="4" s="1"/>
  <c r="B98" i="4"/>
  <c r="N102" i="4"/>
  <c r="N98" i="4" s="1"/>
  <c r="N96" i="12"/>
  <c r="N157" i="4" s="1"/>
  <c r="H98" i="4"/>
  <c r="H153" i="4" s="1"/>
  <c r="X102" i="4"/>
  <c r="X98" i="4" s="1"/>
  <c r="X153" i="4" s="1"/>
  <c r="X96" i="12"/>
  <c r="X157" i="4" s="1"/>
  <c r="K102" i="4"/>
  <c r="K98" i="4" s="1"/>
  <c r="K96" i="12"/>
  <c r="K157" i="4" s="1"/>
  <c r="J102" i="4"/>
  <c r="J98" i="4" s="1"/>
  <c r="J96" i="12"/>
  <c r="J157" i="4" s="1"/>
  <c r="S102" i="4"/>
  <c r="S98" i="4" s="1"/>
  <c r="S96" i="12"/>
  <c r="S157" i="4" s="1"/>
  <c r="T98" i="4"/>
  <c r="T153" i="4" s="1"/>
  <c r="V102" i="4"/>
  <c r="V98" i="4" s="1"/>
  <c r="V96" i="12"/>
  <c r="V157" i="4" s="1"/>
  <c r="F102" i="4"/>
  <c r="F98" i="4" s="1"/>
  <c r="F96" i="12"/>
  <c r="F157" i="4" s="1"/>
  <c r="W102" i="4"/>
  <c r="W98" i="4" s="1"/>
  <c r="W96" i="12"/>
  <c r="W157" i="4" s="1"/>
  <c r="H102" i="4"/>
  <c r="H96" i="12"/>
  <c r="H157" i="4" s="1"/>
  <c r="V41" i="5"/>
  <c r="Q41" i="5"/>
  <c r="F41" i="5"/>
  <c r="Y102" i="4"/>
  <c r="Y98" i="4" s="1"/>
  <c r="Y96" i="12"/>
  <c r="Y157" i="4" s="1"/>
  <c r="M102" i="4"/>
  <c r="M98" i="4" s="1"/>
  <c r="M96" i="12"/>
  <c r="M157" i="4" s="1"/>
  <c r="J167" i="4"/>
  <c r="U102" i="4"/>
  <c r="U98" i="4" s="1"/>
  <c r="U96" i="12"/>
  <c r="U157" i="4" s="1"/>
  <c r="E102" i="4"/>
  <c r="E98" i="4" s="1"/>
  <c r="E96" i="12"/>
  <c r="E157" i="4" s="1"/>
  <c r="Q102" i="4"/>
  <c r="Q98" i="4" s="1"/>
  <c r="Q96" i="12"/>
  <c r="Q157" i="4" s="1"/>
  <c r="F134" i="4"/>
  <c r="F51" i="4"/>
  <c r="R167" i="4"/>
  <c r="Q163" i="4"/>
  <c r="M134" i="4"/>
  <c r="M51" i="4"/>
  <c r="B167" i="4"/>
  <c r="F167" i="4"/>
  <c r="V134" i="4"/>
  <c r="V51" i="4"/>
  <c r="E134" i="4"/>
  <c r="E51" i="4"/>
  <c r="O134" i="4"/>
  <c r="O51" i="4"/>
  <c r="R134" i="4"/>
  <c r="R51" i="4"/>
  <c r="B134" i="4"/>
  <c r="B51" i="4"/>
  <c r="G134" i="4"/>
  <c r="G51" i="4"/>
  <c r="W134" i="4"/>
  <c r="W51" i="4"/>
  <c r="C134" i="4"/>
  <c r="C51" i="4"/>
  <c r="U134" i="4"/>
  <c r="U51" i="4"/>
  <c r="S134" i="4"/>
  <c r="S51" i="4"/>
  <c r="N134" i="4"/>
  <c r="N51" i="4"/>
  <c r="I163" i="4"/>
  <c r="I102" i="4"/>
  <c r="I98" i="4" s="1"/>
  <c r="I96" i="12"/>
  <c r="I157" i="4" s="1"/>
  <c r="J134" i="4"/>
  <c r="J51" i="4"/>
  <c r="K134" i="4"/>
  <c r="K51" i="4"/>
  <c r="B153" i="4" l="1"/>
  <c r="O153" i="4"/>
  <c r="N153" i="4"/>
  <c r="E153" i="4"/>
  <c r="S153" i="4"/>
  <c r="V153" i="4"/>
  <c r="Q153" i="4"/>
  <c r="I153" i="4"/>
  <c r="U153" i="4"/>
  <c r="K153" i="4"/>
  <c r="W153" i="4"/>
  <c r="R153" i="4"/>
  <c r="M153" i="4"/>
  <c r="J153" i="4"/>
  <c r="F153" i="4"/>
  <c r="Y153" i="4"/>
  <c r="C153" i="4"/>
  <c r="G153" i="4"/>
</calcChain>
</file>

<file path=xl/sharedStrings.xml><?xml version="1.0" encoding="utf-8"?>
<sst xmlns="http://schemas.openxmlformats.org/spreadsheetml/2006/main" count="8364" uniqueCount="3249">
  <si>
    <t>JRC-IDEES-2023 - Integrated Database of the European Energy System</t>
  </si>
  <si>
    <t>Industrial sectors</t>
  </si>
  <si>
    <t>Prepared by JRC C.6</t>
  </si>
  <si>
    <t>v2023-1.00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</si>
  <si>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</si>
  <si>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</si>
  <si>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</si>
  <si>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</si>
  <si>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</si>
  <si>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</si>
  <si>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</si>
  <si>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</si>
  <si>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</si>
  <si>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</si>
  <si>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</si>
  <si>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</si>
  <si>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</si>
  <si>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</si>
  <si>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</si>
  <si>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</si>
  <si>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</si>
  <si>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</si>
  <si>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</si>
  <si>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</si>
  <si>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</si>
  <si>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</si>
  <si>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</si>
  <si>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</si>
  <si>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</si>
  <si>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</si>
  <si>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</si>
  <si>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</si>
  <si>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Fuel oil</t>
  </si>
  <si>
    <t>Other liquids</t>
  </si>
  <si>
    <t>Gas</t>
  </si>
  <si>
    <t>Natural gas and biogas</t>
  </si>
  <si>
    <t>Derived gases</t>
  </si>
  <si>
    <t>RES and wastes</t>
  </si>
  <si>
    <t>Biomass and waste</t>
  </si>
  <si>
    <t>Distributed steam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</si>
  <si>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</si>
  <si>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</si>
  <si>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</si>
  <si>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</si>
  <si>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</si>
  <si>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</si>
  <si>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</si>
  <si>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</si>
  <si>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</si>
  <si>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</si>
  <si>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</si>
  <si>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</si>
  <si>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</si>
  <si>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</si>
  <si>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</si>
  <si>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</si>
  <si>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</si>
  <si>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(M€2023)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</si>
  <si>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</si>
  <si>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</si>
  <si>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</si>
  <si>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</si>
  <si>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</si>
  <si>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</si>
  <si>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</si>
  <si>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</si>
  <si>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</si>
  <si>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</si>
  <si>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</si>
  <si>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</si>
  <si>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</si>
  <si>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</si>
  <si>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Gases</t>
  </si>
  <si>
    <t>Natural gas</t>
  </si>
  <si>
    <t>Biogas</t>
  </si>
  <si>
    <t>Liquid biofuels</t>
  </si>
  <si>
    <t>Solar</t>
  </si>
  <si>
    <t>Geothermal</t>
  </si>
  <si>
    <t>Ambient heat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</si>
  <si>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</si>
  <si>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</si>
  <si>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</si>
  <si>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</si>
  <si>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</si>
  <si>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</si>
  <si>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</si>
  <si>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M€2023)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</si>
  <si>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</si>
  <si>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</si>
  <si>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</si>
  <si>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</si>
  <si>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</si>
  <si>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</si>
  <si>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</si>
  <si>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</si>
  <si>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</si>
  <si>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</si>
  <si>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</si>
  <si>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</si>
  <si>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</si>
  <si>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</si>
  <si>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</si>
  <si>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</si>
  <si>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</si>
  <si>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</si>
  <si>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</si>
  <si>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</si>
  <si>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</si>
  <si>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</si>
  <si>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</si>
  <si>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</si>
  <si>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PROCESS_EMI.ktCO2.EE.NSI.TOTAL</t>
  </si>
  <si>
    <t>Market shares of CO2 emissions (%)</t>
  </si>
  <si>
    <t>VA.Meuro2023.EE.ISI.BF_BOF</t>
  </si>
  <si>
    <t>VA.Meuro2023.EE.ISI.EAF</t>
  </si>
  <si>
    <t>Physical output (kt steel)</t>
  </si>
  <si>
    <t>OUTPUT.kt.EE.ISI.BF_BOF</t>
  </si>
  <si>
    <t>OUTPUT.kt.EE.ISI.EAF</t>
  </si>
  <si>
    <t>Installed capacity (kt steel production)</t>
  </si>
  <si>
    <t>CAP.kt.EE.ISI.BF_BOF</t>
  </si>
  <si>
    <t>CAP.kt.EE.ISI.EAF</t>
  </si>
  <si>
    <t>Capacity investment (kt steel production)</t>
  </si>
  <si>
    <t>NEWCAP.kt.EE.ISI.BF_BOF</t>
  </si>
  <si>
    <t>NEWCAP.kt.EE.ISI.EAF</t>
  </si>
  <si>
    <t>Decommissioned capacity (kt steel production)</t>
  </si>
  <si>
    <t>Idle capacity (kt steel production)</t>
  </si>
  <si>
    <t>FEC.ktoe.EE.ISI.TOTAL.TOTAL.TOTAL.TOTAL</t>
  </si>
  <si>
    <t>FEC.ktoe.EE.ISI.TOTAL.TOTAL.TOTAL.NONCOKE_SOLIDS</t>
  </si>
  <si>
    <t>FEC.ktoe.EE.ISI.TOTAL.TOTAL.TOTAL.COKE</t>
  </si>
  <si>
    <t>FEC.ktoe.EE.ISI.TOTAL.TOTAL.TOTAL.RFG</t>
  </si>
  <si>
    <t>FEC.ktoe.EE.ISI.TOTAL.TOTAL.TOTAL.LPG</t>
  </si>
  <si>
    <t>FEC.ktoe.EE.ISI.TOTAL.TOTAL.TOTAL.DIESEL</t>
  </si>
  <si>
    <t>FEC.ktoe.EE.ISI.TOTAL.TOTAL.TOTAL.RFO</t>
  </si>
  <si>
    <t>FEC.ktoe.EE.ISI.TOTAL.TOTAL.TOTAL.OTHER</t>
  </si>
  <si>
    <t>FEC.ktoe.EE.ISI.TOTAL.TOTAL.TOTAL.NG</t>
  </si>
  <si>
    <t>FEC.ktoe.EE.ISI.TOTAL.TOTAL.TOTAL.DERIVED</t>
  </si>
  <si>
    <t>FEC.ktoe.EE.ISI.TOTAL.TOTAL.TOTAL.BIOMASS_WASTE</t>
  </si>
  <si>
    <t>FEC.ktoe.EE.ISI.TOTAL.TOTAL.TOTAL.BIOGAS</t>
  </si>
  <si>
    <t>FEC.ktoe.EE.ISI.TOTAL.TOTAL.TOTAL.LIQBIO</t>
  </si>
  <si>
    <t>FEC.ktoe.EE.ISI.TOTAL.TOTAL.TOTAL.SOLAR</t>
  </si>
  <si>
    <t>FEC.ktoe.EE.ISI.TOTAL.TOTAL.TOTAL.GEO</t>
  </si>
  <si>
    <t>FEC.ktoe.EE.ISI.TOTAL.TOTAL.TOTAL.AMBIENT</t>
  </si>
  <si>
    <t>FEC.ktoe.EE.ISI.TOTAL.TOTAL.TOTAL.STEAM_DISTR</t>
  </si>
  <si>
    <t>FEC.ktoe.EE.ISI.TOTAL.TOTAL.TOTAL.ELEC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</si>
  <si>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</si>
  <si>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</si>
  <si>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</si>
  <si>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</si>
  <si>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</si>
  <si>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</si>
  <si>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</si>
  <si>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</si>
  <si>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</si>
  <si>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FEC.ktoe.EE.ISI.BF_BOF.TOTAL.TOTAL.TOTAL</t>
  </si>
  <si>
    <t>FEC.ktoe.EE.ISI.BF_BOF.LIGHT.GENERIC.ELEC</t>
  </si>
  <si>
    <t>FEC.ktoe.EE.ISI.BF_BOF.AIRCOMP.GENERIC.ELEC</t>
  </si>
  <si>
    <t>FEC.ktoe.EE.ISI.BF_BOF.MOTOR.GENERIC.ELEC</t>
  </si>
  <si>
    <t>FEC.ktoe.EE.ISI.BF_BOF.FANS.GENERIC.ELEC</t>
  </si>
  <si>
    <t>FEC.ktoe.EE.ISI.BF_BOF.LOW_ENTH.TOTAL.TOTAL</t>
  </si>
  <si>
    <t>Diesel oil and liquid biofuels</t>
  </si>
  <si>
    <t>FEC.ktoe.EE.ISI.BF_BOF.LOW_ENTH.THERM.DIESEL_LIQBIO</t>
  </si>
  <si>
    <t>FEC.ktoe.EE.ISI.BF_BOF.LOW_ENTH.THERM.NG_BIOGAS</t>
  </si>
  <si>
    <t>FEC.ktoe.EE.ISI.BF_BOF.LOW_ENTH.THERM.SOLAR_GEO</t>
  </si>
  <si>
    <t>FEC.ktoe.EE.ISI.BF_BOF.LOW_ENTH.HP.AMBIENT</t>
  </si>
  <si>
    <t>FEC.ktoe.EE.ISI.BF_BOF.LOW_ENTH.THERM.ELEC</t>
  </si>
  <si>
    <t>Steel: Sinter/Pellet-making</t>
  </si>
  <si>
    <t>FEC.ktoe.EE.ISI.BF_BOF.SINTERING.TOTAL.TOTAL</t>
  </si>
  <si>
    <t>FEC.ktoe.EE.ISI.BF_BOF.SINTERING.THERM.NONCOKE_SOLIDS</t>
  </si>
  <si>
    <t>FEC.ktoe.EE.ISI.BF_BOF.SINTERING.THERM.RFO</t>
  </si>
  <si>
    <t>FEC.ktoe.EE.ISI.BF_BOF.SINTERING.THERM.NG_BIOGAS</t>
  </si>
  <si>
    <t>FEC.ktoe.EE.ISI.BF_BOF.SINTERING.THERM.DERIVED</t>
  </si>
  <si>
    <t>FEC.ktoe.EE.ISI.BF_BOF.SINTERING.THERM.ELEC</t>
  </si>
  <si>
    <t>Steel: Blast /Basic oxygen furnace</t>
  </si>
  <si>
    <t>FEC.ktoe.EE.ISI.BF_BOF.BLAST_FURNACE.TOTAL.TOTAL</t>
  </si>
  <si>
    <t>FEC.ktoe.EE.ISI.BF_BOF.BLAST_FURNACE.THERM.NONCOKE_SOLIDS</t>
  </si>
  <si>
    <t>FEC.ktoe.EE.ISI.BF_BOF.BLAST_FURNACE.THERM.COKE</t>
  </si>
  <si>
    <t>FEC.ktoe.EE.ISI.BF_BOF.BLAST_FURNACE.THERM.RFO</t>
  </si>
  <si>
    <t>FEC.ktoe.EE.ISI.BF_BOF.BLAST_FURNACE.THERM.NG_BIOGAS</t>
  </si>
  <si>
    <t>FEC.ktoe.EE.ISI.BF_BOF.BLAST_FURNACE.THERM.DERIVED</t>
  </si>
  <si>
    <t>Steel: Furnaces, refining and rolling</t>
  </si>
  <si>
    <t>FEC.ktoe.EE.ISI.BF_BOF.REFINING.TOTAL.TOTAL</t>
  </si>
  <si>
    <t>Steel: Furnaces, refining and rolling - Thermal</t>
  </si>
  <si>
    <t>FEC.ktoe.EE.ISI.BF_BOF.REFINING.THERM.TOTAL</t>
  </si>
  <si>
    <t>FEC.ktoe.EE.ISI.BF_BOF.REFINING.THERM.LPG</t>
  </si>
  <si>
    <t>FEC.ktoe.EE.ISI.BF_BOF.REFINING.THERM.DIESEL_LIQBIO</t>
  </si>
  <si>
    <t>FEC.ktoe.EE.ISI.BF_BOF.REFINING.THERM.RFO</t>
  </si>
  <si>
    <t>FEC.ktoe.EE.ISI.BF_BOF.REFINING.THERM.NG_BIOGAS</t>
  </si>
  <si>
    <t>Steel: Furnaces, refining and rolling - Electric</t>
  </si>
  <si>
    <t>FEC.ktoe.EE.ISI.BF_BOF.REFINING.ELEC.ELEC</t>
  </si>
  <si>
    <t>Steel: Product finishing</t>
  </si>
  <si>
    <t>Steel: Product finishing - Thermal</t>
  </si>
  <si>
    <t>FEC.ktoe.EE.ISI.BF_BOF.FINISHING.THERM.TOTAL</t>
  </si>
  <si>
    <t>FEC.ktoe.EE.ISI.BF_BOF.FINISHING.THERM.LPG</t>
  </si>
  <si>
    <t>FEC.ktoe.EE.ISI.BF_BOF.FINISHING.THERM.DIESEL_LIQBIO</t>
  </si>
  <si>
    <t>FEC.ktoe.EE.ISI.BF_BOF.FINISHING.THERM.NG_BIOGAS</t>
  </si>
  <si>
    <t>Steel: Product finishing - Steam</t>
  </si>
  <si>
    <t>FEC.ktoe.EE.ISI.BF_BOF.FINISHING_STEAM.TOTAL.TOTAL</t>
  </si>
  <si>
    <t>FEC.ktoe.EE.ISI.BF_BOF.FINISHING_STEAM.STEAM.NONCOKE_SOLIDS</t>
  </si>
  <si>
    <t>FEC.ktoe.EE.ISI.BF_BOF.FINISHING_STEAM.STEAM.RFG</t>
  </si>
  <si>
    <t>FEC.ktoe.EE.ISI.BF_BOF.FINISHING_STEAM.STEAM.LPG</t>
  </si>
  <si>
    <t>FEC.ktoe.EE.ISI.BF_BOF.FINISHING_STEAM.STEAM.DIESEL_LIQBIO</t>
  </si>
  <si>
    <t>FEC.ktoe.EE.ISI.BF_BOF.FINISHING_STEAM.STEAM.RFO</t>
  </si>
  <si>
    <t>FEC.ktoe.EE.ISI.BF_BOF.FINISHING_STEAM.STEAM.OTHER</t>
  </si>
  <si>
    <t>FEC.ktoe.EE.ISI.BF_BOF.FINISHING_STEAM.STEAM.NG_BIOGAS</t>
  </si>
  <si>
    <t>FEC.ktoe.EE.ISI.BF_BOF.FINISHING_STEAM.STEAM.DERIVED</t>
  </si>
  <si>
    <t>FEC.ktoe.EE.ISI.BF_BOF.FINISHING_STEAM.STEAM.BIOMASS_WASTE</t>
  </si>
  <si>
    <t>FEC.ktoe.EE.ISI.BF_BOF.FINISHING_STEAM.STEAM.STEAM_DISTR</t>
  </si>
  <si>
    <t>Steel: Product finishing - Electric</t>
  </si>
  <si>
    <t>FEC.ktoe.EE.ISI.BF_BOF.FINISHING.ELEC.ELEC</t>
  </si>
  <si>
    <t>FEC.ktoe.EE.ISI.EAF.TOTAL.TOTAL.TOTAL</t>
  </si>
  <si>
    <t>FEC.ktoe.EE.ISI.EAF.LIGHT.GENERIC.ELEC</t>
  </si>
  <si>
    <t>FEC.ktoe.EE.ISI.EAF.AIRCOMP.GENERIC.ELEC</t>
  </si>
  <si>
    <t>FEC.ktoe.EE.ISI.EAF.MOTOR.GENERIC.ELEC</t>
  </si>
  <si>
    <t>FEC.ktoe.EE.ISI.EAF.FANS.GENERIC.ELEC</t>
  </si>
  <si>
    <t>FEC.ktoe.EE.ISI.EAF.LOW_ENTH.TOTAL.TOTAL</t>
  </si>
  <si>
    <t>FEC.ktoe.EE.ISI.EAF.LOW_ENTH.THERM.DIESEL_LIQBIO</t>
  </si>
  <si>
    <t>FEC.ktoe.EE.ISI.EAF.LOW_ENTH.THERM.NG_BIOGAS</t>
  </si>
  <si>
    <t>FEC.ktoe.EE.ISI.EAF.LOW_ENTH.THERM.SOLAR_GEO</t>
  </si>
  <si>
    <t>FEC.ktoe.EE.ISI.EAF.LOW_ENTH.HP.AMBIENT</t>
  </si>
  <si>
    <t>FEC.ktoe.EE.ISI.EAF.LOW_ENTH.THERM.ELEC</t>
  </si>
  <si>
    <t>Steel: Smelters</t>
  </si>
  <si>
    <t>FEC.ktoe.EE.ISI.EAF.SMELTING.TOTAL.TOTAL</t>
  </si>
  <si>
    <t>FEC.ktoe.EE.ISI.EAF.SMELTING.THERM.NONCOKE_SOLIDS</t>
  </si>
  <si>
    <t>FEC.ktoe.EE.ISI.EAF.SMELTING.THERM.RFO</t>
  </si>
  <si>
    <t>FEC.ktoe.EE.ISI.EAF.SMELTING.THERM.NG_BIOGAS</t>
  </si>
  <si>
    <t>FEC.ktoe.EE.ISI.EAF.SMELTING.THERM.DERIVED</t>
  </si>
  <si>
    <t>Steel: Electric arc</t>
  </si>
  <si>
    <t>FEC.ktoe.EE.ISI.EAF.ARC_FURNACE.ELEC.ELEC</t>
  </si>
  <si>
    <t>FEC.ktoe.EE.ISI.EAF.REFINING.TOTAL.TOTAL</t>
  </si>
  <si>
    <t>FEC.ktoe.EE.ISI.EAF.REFINING.THERM.TOTAL</t>
  </si>
  <si>
    <t>FEC.ktoe.EE.ISI.EAF.REFINING.THERM.LPG</t>
  </si>
  <si>
    <t>FEC.ktoe.EE.ISI.EAF.REFINING.THERM.DIESEL_LIQBIO</t>
  </si>
  <si>
    <t>FEC.ktoe.EE.ISI.EAF.REFINING.THERM.RFO</t>
  </si>
  <si>
    <t>FEC.ktoe.EE.ISI.EAF.REFINING.THERM.NG_BIOGAS</t>
  </si>
  <si>
    <t>FEC.ktoe.EE.ISI.EAF.REFINING.ELEC.ELEC</t>
  </si>
  <si>
    <t>FEC.ktoe.EE.ISI.EAF.FINISHING.THERM.TOTAL</t>
  </si>
  <si>
    <t>FEC.ktoe.EE.ISI.EAF.FINISHING.THERM.LPG</t>
  </si>
  <si>
    <t>FEC.ktoe.EE.ISI.EAF.FINISHING.THERM.DIESEL_LIQBIO</t>
  </si>
  <si>
    <t>FEC.ktoe.EE.ISI.EAF.FINISHING.THERM.NG_BIOGAS</t>
  </si>
  <si>
    <t>FEC.ktoe.EE.ISI.EAF.FINISHING_STEAM.TOTAL.TOTAL</t>
  </si>
  <si>
    <t>FEC.ktoe.EE.ISI.EAF.FINISHING_STEAM.STEAM.NONCOKE_SOLIDS</t>
  </si>
  <si>
    <t>FEC.ktoe.EE.ISI.EAF.FINISHING_STEAM.STEAM.RFG</t>
  </si>
  <si>
    <t>FEC.ktoe.EE.ISI.EAF.FINISHING_STEAM.STEAM.LPG</t>
  </si>
  <si>
    <t>FEC.ktoe.EE.ISI.EAF.FINISHING_STEAM.STEAM.DIESEL_LIQBIO</t>
  </si>
  <si>
    <t>FEC.ktoe.EE.ISI.EAF.FINISHING_STEAM.STEAM.RFO</t>
  </si>
  <si>
    <t>FEC.ktoe.EE.ISI.EAF.FINISHING_STEAM.STEAM.OTHER</t>
  </si>
  <si>
    <t>FEC.ktoe.EE.ISI.EAF.FINISHING_STEAM.STEAM.NG_BIOGAS</t>
  </si>
  <si>
    <t>FEC.ktoe.EE.ISI.EAF.FINISHING_STEAM.STEAM.DERIVED</t>
  </si>
  <si>
    <t>FEC.ktoe.EE.ISI.EAF.FINISHING_STEAM.STEAM.BIOMASS_WASTE</t>
  </si>
  <si>
    <t>FEC.ktoe.EE.ISI.EAF.FINISHING_STEAM.STEAM.STEAM_DISTR</t>
  </si>
  <si>
    <t>FEC.ktoe.EE.ISI.EAF.FINISHING.ELEC.ELEC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</si>
  <si>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</si>
  <si>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</si>
  <si>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</si>
  <si>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UED.ktoe.EE.ISI.BF_BOF.TOTAL.TOTAL.TOTAL</t>
  </si>
  <si>
    <t>UED.ktoe.EE.ISI.BF_BOF.LIGHT.GENERIC.ELEC</t>
  </si>
  <si>
    <t>UED.ktoe.EE.ISI.BF_BOF.AIRCOMP.GENERIC.ELEC</t>
  </si>
  <si>
    <t>UED.ktoe.EE.ISI.BF_BOF.MOTOR.GENERIC.ELEC</t>
  </si>
  <si>
    <t>UED.ktoe.EE.ISI.BF_BOF.FANS.GENERIC.ELEC</t>
  </si>
  <si>
    <t>UED.ktoe.EE.ISI.BF_BOF.LOW_ENTH.TOTAL.TOTAL</t>
  </si>
  <si>
    <t>UED.ktoe.EE.ISI.BF_BOF.LOW_ENTH.THERM.DIESEL_LIQBIO</t>
  </si>
  <si>
    <t>UED.ktoe.EE.ISI.BF_BOF.LOW_ENTH.THERM.NG_BIOGAS</t>
  </si>
  <si>
    <t>UED.ktoe.EE.ISI.BF_BOF.LOW_ENTH.THERM.SOLAR_GEO</t>
  </si>
  <si>
    <t>UED.ktoe.EE.ISI.BF_BOF.LOW_ENTH.HP.AMBIENT</t>
  </si>
  <si>
    <t>UED.ktoe.EE.ISI.BF_BOF.LOW_ENTH.THERM.ELEC</t>
  </si>
  <si>
    <t>UED.ktoe.EE.ISI.BF_BOF.SINTERING.TOTAL.TOTAL</t>
  </si>
  <si>
    <t>UED.ktoe.EE.ISI.BF_BOF.SINTERING.THERM.NONCOKE_SOLIDS</t>
  </si>
  <si>
    <t>UED.ktoe.EE.ISI.BF_BOF.SINTERING.THERM.RFO</t>
  </si>
  <si>
    <t>UED.ktoe.EE.ISI.BF_BOF.SINTERING.THERM.NG_BIOGAS</t>
  </si>
  <si>
    <t>UED.ktoe.EE.ISI.BF_BOF.SINTERING.THERM.DERIVED</t>
  </si>
  <si>
    <t>UED.ktoe.EE.ISI.BF_BOF.SINTERING.THERM.ELEC</t>
  </si>
  <si>
    <t>UED.ktoe.EE.ISI.BF_BOF.BLAST_FURNACE.TOTAL.TOTAL</t>
  </si>
  <si>
    <t>UED.ktoe.EE.ISI.BF_BOF.BLAST_FURNACE.THERM.NONCOKE_SOLIDS</t>
  </si>
  <si>
    <t>UED.ktoe.EE.ISI.BF_BOF.BLAST_FURNACE.THERM.COKE</t>
  </si>
  <si>
    <t>UED.ktoe.EE.ISI.BF_BOF.BLAST_FURNACE.THERM.RFO</t>
  </si>
  <si>
    <t>UED.ktoe.EE.ISI.BF_BOF.BLAST_FURNACE.THERM.NG_BIOGAS</t>
  </si>
  <si>
    <t>UED.ktoe.EE.ISI.BF_BOF.BLAST_FURNACE.THERM.DERIVED</t>
  </si>
  <si>
    <t>UED.ktoe.EE.ISI.BF_BOF.REFINING.TOTAL.TOTAL</t>
  </si>
  <si>
    <t>UED.ktoe.EE.ISI.BF_BOF.REFINING.THERM.TOTAL</t>
  </si>
  <si>
    <t>UED.ktoe.EE.ISI.BF_BOF.REFINING.THERM.LPG</t>
  </si>
  <si>
    <t>UED.ktoe.EE.ISI.BF_BOF.REFINING.THERM.DIESEL_LIQBIO</t>
  </si>
  <si>
    <t>UED.ktoe.EE.ISI.BF_BOF.REFINING.THERM.RFO</t>
  </si>
  <si>
    <t>UED.ktoe.EE.ISI.BF_BOF.REFINING.THERM.NG_BIOGAS</t>
  </si>
  <si>
    <t>UED.ktoe.EE.ISI.BF_BOF.REFINING.ELEC.ELEC</t>
  </si>
  <si>
    <t>UED.ktoe.EE.ISI.BF_BOF.FINISHING.THERM.TOTAL</t>
  </si>
  <si>
    <t>UED.ktoe.EE.ISI.BF_BOF.FINISHING.THERM.LPG</t>
  </si>
  <si>
    <t>UED.ktoe.EE.ISI.BF_BOF.FINISHING.THERM.DIESEL_LIQBIO</t>
  </si>
  <si>
    <t>UED.ktoe.EE.ISI.BF_BOF.FINISHING.THERM.NG_BIOGAS</t>
  </si>
  <si>
    <t>UED.ktoe.EE.ISI.BF_BOF.FINISHING_STEAM.TOTAL.TOTAL</t>
  </si>
  <si>
    <t>UED.ktoe.EE.ISI.BF_BOF.FINISHING_STEAM.STEAM.NONCOKE_SOLIDS</t>
  </si>
  <si>
    <t>UED.ktoe.EE.ISI.BF_BOF.FINISHING_STEAM.STEAM.RFG</t>
  </si>
  <si>
    <t>UED.ktoe.EE.ISI.BF_BOF.FINISHING_STEAM.STEAM.LPG</t>
  </si>
  <si>
    <t>UED.ktoe.EE.ISI.BF_BOF.FINISHING_STEAM.STEAM.DIESEL_LIQBIO</t>
  </si>
  <si>
    <t>UED.ktoe.EE.ISI.BF_BOF.FINISHING_STEAM.STEAM.RFO</t>
  </si>
  <si>
    <t>UED.ktoe.EE.ISI.BF_BOF.FINISHING_STEAM.STEAM.OTHER</t>
  </si>
  <si>
    <t>UED.ktoe.EE.ISI.BF_BOF.FINISHING_STEAM.STEAM.NG_BIOGAS</t>
  </si>
  <si>
    <t>UED.ktoe.EE.ISI.BF_BOF.FINISHING_STEAM.STEAM.DERIVED</t>
  </si>
  <si>
    <t>UED.ktoe.EE.ISI.BF_BOF.FINISHING_STEAM.STEAM.BIOMASS_WASTE</t>
  </si>
  <si>
    <t>UED.ktoe.EE.ISI.BF_BOF.FINISHING_STEAM.STEAM.STEAM_DISTR</t>
  </si>
  <si>
    <t>UED.ktoe.EE.ISI.BF_BOF.FINISHING.ELEC.ELEC</t>
  </si>
  <si>
    <t>UED.ktoe.EE.ISI.EAF.TOTAL.TOTAL.TOTAL</t>
  </si>
  <si>
    <t>UED.ktoe.EE.ISI.EAF.LIGHT.GENERIC.ELEC</t>
  </si>
  <si>
    <t>UED.ktoe.EE.ISI.EAF.AIRCOMP.GENERIC.ELEC</t>
  </si>
  <si>
    <t>UED.ktoe.EE.ISI.EAF.MOTOR.GENERIC.ELEC</t>
  </si>
  <si>
    <t>UED.ktoe.EE.ISI.EAF.FANS.GENERIC.ELEC</t>
  </si>
  <si>
    <t>UED.ktoe.EE.ISI.EAF.LOW_ENTH.TOTAL.TOTAL</t>
  </si>
  <si>
    <t>UED.ktoe.EE.ISI.EAF.LOW_ENTH.THERM.DIESEL_LIQBIO</t>
  </si>
  <si>
    <t>UED.ktoe.EE.ISI.EAF.LOW_ENTH.THERM.NG_BIOGAS</t>
  </si>
  <si>
    <t>UED.ktoe.EE.ISI.EAF.LOW_ENTH.THERM.SOLAR_GEO</t>
  </si>
  <si>
    <t>UED.ktoe.EE.ISI.EAF.LOW_ENTH.HP.AMBIENT</t>
  </si>
  <si>
    <t>UED.ktoe.EE.ISI.EAF.LOW_ENTH.THERM.ELEC</t>
  </si>
  <si>
    <t>UED.ktoe.EE.ISI.EAF.SMELTING.TOTAL.TOTAL</t>
  </si>
  <si>
    <t>UED.ktoe.EE.ISI.EAF.SMELTING.THERM.NONCOKE_SOLIDS</t>
  </si>
  <si>
    <t>UED.ktoe.EE.ISI.EAF.SMELTING.THERM.RFO</t>
  </si>
  <si>
    <t>UED.ktoe.EE.ISI.EAF.SMELTING.THERM.NG_BIOGAS</t>
  </si>
  <si>
    <t>UED.ktoe.EE.ISI.EAF.SMELTING.THERM.DERIVED</t>
  </si>
  <si>
    <t>UED.ktoe.EE.ISI.EAF.ARC_FURNACE.ELEC.ELEC</t>
  </si>
  <si>
    <t>UED.ktoe.EE.ISI.EAF.REFINING.TOTAL.TOTAL</t>
  </si>
  <si>
    <t>UED.ktoe.EE.ISI.EAF.REFINING.THERM.TOTAL</t>
  </si>
  <si>
    <t>UED.ktoe.EE.ISI.EAF.REFINING.THERM.LPG</t>
  </si>
  <si>
    <t>UED.ktoe.EE.ISI.EAF.REFINING.THERM.DIESEL_LIQBIO</t>
  </si>
  <si>
    <t>UED.ktoe.EE.ISI.EAF.REFINING.THERM.RFO</t>
  </si>
  <si>
    <t>UED.ktoe.EE.ISI.EAF.REFINING.THERM.NG_BIOGAS</t>
  </si>
  <si>
    <t>UED.ktoe.EE.ISI.EAF.REFINING.ELEC.ELEC</t>
  </si>
  <si>
    <t>UED.ktoe.EE.ISI.EAF.FINISHING.THERM.TOTAL</t>
  </si>
  <si>
    <t>UED.ktoe.EE.ISI.EAF.FINISHING.THERM.LPG</t>
  </si>
  <si>
    <t>UED.ktoe.EE.ISI.EAF.FINISHING.THERM.DIESEL_LIQBIO</t>
  </si>
  <si>
    <t>UED.ktoe.EE.ISI.EAF.FINISHING.THERM.NG_BIOGAS</t>
  </si>
  <si>
    <t>UED.ktoe.EE.ISI.EAF.FINISHING_STEAM.TOTAL.TOTAL</t>
  </si>
  <si>
    <t>UED.ktoe.EE.ISI.EAF.FINISHING_STEAM.STEAM.NONCOKE_SOLIDS</t>
  </si>
  <si>
    <t>UED.ktoe.EE.ISI.EAF.FINISHING_STEAM.STEAM.RFG</t>
  </si>
  <si>
    <t>UED.ktoe.EE.ISI.EAF.FINISHING_STEAM.STEAM.LPG</t>
  </si>
  <si>
    <t>UED.ktoe.EE.ISI.EAF.FINISHING_STEAM.STEAM.DIESEL_LIQBIO</t>
  </si>
  <si>
    <t>UED.ktoe.EE.ISI.EAF.FINISHING_STEAM.STEAM.RFO</t>
  </si>
  <si>
    <t>UED.ktoe.EE.ISI.EAF.FINISHING_STEAM.STEAM.OTHER</t>
  </si>
  <si>
    <t>UED.ktoe.EE.ISI.EAF.FINISHING_STEAM.STEAM.NG_BIOGAS</t>
  </si>
  <si>
    <t>UED.ktoe.EE.ISI.EAF.FINISHING_STEAM.STEAM.DERIVED</t>
  </si>
  <si>
    <t>UED.ktoe.EE.ISI.EAF.FINISHING_STEAM.STEAM.BIOMASS_WASTE</t>
  </si>
  <si>
    <t>UED.ktoe.EE.ISI.EAF.FINISHING_STEAM.STEAM.STEAM_DISTR</t>
  </si>
  <si>
    <t>UED.ktoe.EE.ISI.EAF.FINISHING.ELEC.ELEC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</si>
  <si>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</si>
  <si>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</si>
  <si>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</si>
  <si>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FUEL_EMI.ktCO2.EE.ISI.BF_BOF.LIGHT.GENERIC.ELEC</t>
  </si>
  <si>
    <t>FUEL_EMI.ktCO2.EE.ISI.BF_BOF.AIRCOMP.GENERIC.ELEC</t>
  </si>
  <si>
    <t>FUEL_EMI.ktCO2.EE.ISI.BF_BOF.MOTOR.GENERIC.ELEC</t>
  </si>
  <si>
    <t>FUEL_EMI.ktCO2.EE.ISI.BF_BOF.FANS.GENERIC.ELEC</t>
  </si>
  <si>
    <t>FUEL_EMI.ktCO2.EE.ISI.BF_BOF.LOW_ENTH.TOTAL.TOTAL</t>
  </si>
  <si>
    <t>FUEL_EMI.ktCO2.EE.ISI.BF_BOF.LOW_ENTH.THERM.DIESEL_LIQBIO</t>
  </si>
  <si>
    <t>FUEL_EMI.ktCO2.EE.ISI.BF_BOF.LOW_ENTH.THERM.NG_BIOGAS</t>
  </si>
  <si>
    <t>FUEL_EMI.ktCO2.EE.ISI.BF_BOF.LOW_ENTH.THERM.SOLAR_GEO</t>
  </si>
  <si>
    <t>FUEL_EMI.ktCO2.EE.ISI.BF_BOF.LOW_ENTH.HP.AMBIENT</t>
  </si>
  <si>
    <t>FUEL_EMI.ktCO2.EE.ISI.BF_BOF.LOW_ENTH.THERM.ELEC</t>
  </si>
  <si>
    <t>FUEL_EMI.ktCO2.EE.ISI.BF_BOF.SINTERING.TOTAL.TOTAL</t>
  </si>
  <si>
    <t>FUEL_EMI.ktCO2.EE.ISI.BF_BOF.SINTERING.THERM.NONCOKE_SOLIDS</t>
  </si>
  <si>
    <t>FUEL_EMI.ktCO2.EE.ISI.BF_BOF.SINTERING.THERM.RFO</t>
  </si>
  <si>
    <t>FUEL_EMI.ktCO2.EE.ISI.BF_BOF.SINTERING.THERM.NG_BIOGAS</t>
  </si>
  <si>
    <t>FUEL_EMI.ktCO2.EE.ISI.BF_BOF.SINTERING.THERM.DERIVED</t>
  </si>
  <si>
    <t>FUEL_EMI.ktCO2.EE.ISI.BF_BOF.SINTERING.THERM.ELEC</t>
  </si>
  <si>
    <t>FUEL_EMI.ktCO2.EE.ISI.BF_BOF.BLAST_FURNACE.TOTAL.TOTAL</t>
  </si>
  <si>
    <t>FUEL_EMI.ktCO2.EE.ISI.BF_BOF.BLAST_FURNACE.THERM.NONCOKE_SOLIDS</t>
  </si>
  <si>
    <t>FUEL_EMI.ktCO2.EE.ISI.BF_BOF.BLAST_FURNACE.THERM.COKE</t>
  </si>
  <si>
    <t>FUEL_EMI.ktCO2.EE.ISI.BF_BOF.BLAST_FURNACE.THERM.RFO</t>
  </si>
  <si>
    <t>FUEL_EMI.ktCO2.EE.ISI.BF_BOF.BLAST_FURNACE.THERM.NG_BIOGAS</t>
  </si>
  <si>
    <t>FUEL_EMI.ktCO2.EE.ISI.BF_BOF.BLAST_FURNACE.THERM.DERIVED</t>
  </si>
  <si>
    <t>FUEL_EMI.ktCO2.EE.ISI.BF_BOF.REFINING.TOTAL.TOTAL</t>
  </si>
  <si>
    <t>FUEL_EMI.ktCO2.EE.ISI.BF_BOF.REFINING.THERM.TOTAL</t>
  </si>
  <si>
    <t>FUEL_EMI.ktCO2.EE.ISI.BF_BOF.REFINING.THERM.LPG</t>
  </si>
  <si>
    <t>FUEL_EMI.ktCO2.EE.ISI.BF_BOF.REFINING.THERM.DIESEL_LIQBIO</t>
  </si>
  <si>
    <t>FUEL_EMI.ktCO2.EE.ISI.BF_BOF.REFINING.THERM.RFO</t>
  </si>
  <si>
    <t>FUEL_EMI.ktCO2.EE.ISI.BF_BOF.REFINING.THERM.NG_BIOGAS</t>
  </si>
  <si>
    <t>FUEL_EMI.ktCO2.EE.ISI.BF_BOF.REFINING.ELEC.ELEC</t>
  </si>
  <si>
    <t>FUEL_EMI.ktCO2.EE.ISI.BF_BOF.FINISHING.THERM.TOTAL</t>
  </si>
  <si>
    <t>FUEL_EMI.ktCO2.EE.ISI.BF_BOF.FINISHING.THERM.LPG</t>
  </si>
  <si>
    <t>FUEL_EMI.ktCO2.EE.ISI.BF_BOF.FINISHING.THERM.DIESEL_LIQBIO</t>
  </si>
  <si>
    <t>FUEL_EMI.ktCO2.EE.ISI.BF_BOF.FINISHING.THERM.NG_BIOGAS</t>
  </si>
  <si>
    <t>FUEL_EMI.ktCO2.EE.ISI.BF_BOF.FINISHING_STEAM.TOTAL.TOTAL</t>
  </si>
  <si>
    <t>FUEL_EMI.ktCO2.EE.ISI.BF_BOF.FINISHING_STEAM.STEAM.NONCOKE_SOLIDS</t>
  </si>
  <si>
    <t>FUEL_EMI.ktCO2.EE.ISI.BF_BOF.FINISHING_STEAM.STEAM.RFG</t>
  </si>
  <si>
    <t>FUEL_EMI.ktCO2.EE.ISI.BF_BOF.FINISHING_STEAM.STEAM.LPG</t>
  </si>
  <si>
    <t>FUEL_EMI.ktCO2.EE.ISI.BF_BOF.FINISHING_STEAM.STEAM.DIESEL_LIQBIO</t>
  </si>
  <si>
    <t>FUEL_EMI.ktCO2.EE.ISI.BF_BOF.FINISHING_STEAM.STEAM.RFO</t>
  </si>
  <si>
    <t>FUEL_EMI.ktCO2.EE.ISI.BF_BOF.FINISHING_STEAM.STEAM.OTHER</t>
  </si>
  <si>
    <t>FUEL_EMI.ktCO2.EE.ISI.BF_BOF.FINISHING_STEAM.STEAM.NG_BIOGAS</t>
  </si>
  <si>
    <t>FUEL_EMI.ktCO2.EE.ISI.BF_BOF.FINISHING_STEAM.STEAM.DERIVED</t>
  </si>
  <si>
    <t>FUEL_EMI.ktCO2.EE.ISI.BF_BOF.FINISHING_STEAM.STEAM.BIOMASS_WASTE</t>
  </si>
  <si>
    <t>FUEL_EMI.ktCO2.EE.ISI.BF_BOF.FINISHING_STEAM.STEAM.STEAM_DISTR</t>
  </si>
  <si>
    <t>FUEL_EMI.ktCO2.EE.ISI.BF_BOF.FINISHING.ELEC.ELEC</t>
  </si>
  <si>
    <t>PROCESS_EMI.ktCO2.EE.ISI.BF_BOF</t>
  </si>
  <si>
    <t>FUEL_EMI.ktCO2.EE.ISI.EAF.LIGHT.GENERIC.ELEC</t>
  </si>
  <si>
    <t>FUEL_EMI.ktCO2.EE.ISI.EAF.AIRCOMP.GENERIC.ELEC</t>
  </si>
  <si>
    <t>FUEL_EMI.ktCO2.EE.ISI.EAF.MOTOR.GENERIC.ELEC</t>
  </si>
  <si>
    <t>FUEL_EMI.ktCO2.EE.ISI.EAF.FANS.GENERIC.ELEC</t>
  </si>
  <si>
    <t>FUEL_EMI.ktCO2.EE.ISI.EAF.LOW_ENTH.TOTAL.TOTAL</t>
  </si>
  <si>
    <t>FUEL_EMI.ktCO2.EE.ISI.EAF.LOW_ENTH.THERM.DIESEL_LIQBIO</t>
  </si>
  <si>
    <t>FUEL_EMI.ktCO2.EE.ISI.EAF.LOW_ENTH.THERM.NG_BIOGAS</t>
  </si>
  <si>
    <t>FUEL_EMI.ktCO2.EE.ISI.EAF.LOW_ENTH.THERM.SOLAR_GEO</t>
  </si>
  <si>
    <t>FUEL_EMI.ktCO2.EE.ISI.EAF.LOW_ENTH.HP.AMBIENT</t>
  </si>
  <si>
    <t>FUEL_EMI.ktCO2.EE.ISI.EAF.LOW_ENTH.THERM.ELEC</t>
  </si>
  <si>
    <t>FUEL_EMI.ktCO2.EE.ISI.EAF.SMELTING.TOTAL.TOTAL</t>
  </si>
  <si>
    <t>FUEL_EMI.ktCO2.EE.ISI.EAF.SMELTING.THERM.NONCOKE_SOLIDS</t>
  </si>
  <si>
    <t>FUEL_EMI.ktCO2.EE.ISI.EAF.SMELTING.THERM.RFO</t>
  </si>
  <si>
    <t>FUEL_EMI.ktCO2.EE.ISI.EAF.SMELTING.THERM.NG_BIOGAS</t>
  </si>
  <si>
    <t>FUEL_EMI.ktCO2.EE.ISI.EAF.SMELTING.THERM.DERIVED</t>
  </si>
  <si>
    <t>FUEL_EMI.ktCO2.EE.ISI.EAF.ARC_FURNACE.ELEC.ELEC</t>
  </si>
  <si>
    <t>FUEL_EMI.ktCO2.EE.ISI.EAF.REFINING.TOTAL.TOTAL</t>
  </si>
  <si>
    <t>FUEL_EMI.ktCO2.EE.ISI.EAF.REFINING.THERM.TOTAL</t>
  </si>
  <si>
    <t>FUEL_EMI.ktCO2.EE.ISI.EAF.REFINING.THERM.LPG</t>
  </si>
  <si>
    <t>FUEL_EMI.ktCO2.EE.ISI.EAF.REFINING.THERM.DIESEL_LIQBIO</t>
  </si>
  <si>
    <t>FUEL_EMI.ktCO2.EE.ISI.EAF.REFINING.THERM.RFO</t>
  </si>
  <si>
    <t>FUEL_EMI.ktCO2.EE.ISI.EAF.REFINING.THERM.NG_BIOGAS</t>
  </si>
  <si>
    <t>FUEL_EMI.ktCO2.EE.ISI.EAF.REFINING.ELEC.ELEC</t>
  </si>
  <si>
    <t>FUEL_EMI.ktCO2.EE.ISI.EAF.FINISHING.THERM.TOTAL</t>
  </si>
  <si>
    <t>FUEL_EMI.ktCO2.EE.ISI.EAF.FINISHING.THERM.LPG</t>
  </si>
  <si>
    <t>FUEL_EMI.ktCO2.EE.ISI.EAF.FINISHING.THERM.DIESEL_LIQBIO</t>
  </si>
  <si>
    <t>FUEL_EMI.ktCO2.EE.ISI.EAF.FINISHING.THERM.NG_BIOGAS</t>
  </si>
  <si>
    <t>FUEL_EMI.ktCO2.EE.ISI.EAF.FINISHING_STEAM.TOTAL.TOTAL</t>
  </si>
  <si>
    <t>FUEL_EMI.ktCO2.EE.ISI.EAF.FINISHING_STEAM.STEAM.NONCOKE_SOLIDS</t>
  </si>
  <si>
    <t>FUEL_EMI.ktCO2.EE.ISI.EAF.FINISHING_STEAM.STEAM.RFG</t>
  </si>
  <si>
    <t>FUEL_EMI.ktCO2.EE.ISI.EAF.FINISHING_STEAM.STEAM.LPG</t>
  </si>
  <si>
    <t>FUEL_EMI.ktCO2.EE.ISI.EAF.FINISHING_STEAM.STEAM.DIESEL_LIQBIO</t>
  </si>
  <si>
    <t>FUEL_EMI.ktCO2.EE.ISI.EAF.FINISHING_STEAM.STEAM.RFO</t>
  </si>
  <si>
    <t>FUEL_EMI.ktCO2.EE.ISI.EAF.FINISHING_STEAM.STEAM.OTHER</t>
  </si>
  <si>
    <t>FUEL_EMI.ktCO2.EE.ISI.EAF.FINISHING_STEAM.STEAM.NG_BIOGAS</t>
  </si>
  <si>
    <t>FUEL_EMI.ktCO2.EE.ISI.EAF.FINISHING_STEAM.STEAM.DERIVED</t>
  </si>
  <si>
    <t>FUEL_EMI.ktCO2.EE.ISI.EAF.FINISHING_STEAM.STEAM.BIOMASS_WASTE</t>
  </si>
  <si>
    <t>FUEL_EMI.ktCO2.EE.ISI.EAF.FINISHING_STEAM.STEAM.STEAM_DISTR</t>
  </si>
  <si>
    <t>FUEL_EMI.ktCO2.EE.ISI.EAF.FINISHING.ELEC.ELEC</t>
  </si>
  <si>
    <t>PROCESS_EMI.ktCO2.EE.ISI.EAF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</si>
  <si>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</si>
  <si>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</si>
  <si>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</si>
  <si>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</si>
  <si>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VA.Meuro2023.EE.NFM.ALUMINA</t>
  </si>
  <si>
    <t>VA.Meuro2023.EE.NFM.PRIM_ALU</t>
  </si>
  <si>
    <t>VA.Meuro2023.EE.NFM.SEC_ALU</t>
  </si>
  <si>
    <t>VA.Meuro2023.EE.NFM.OTHER_NFM</t>
  </si>
  <si>
    <t>Physical output (kt)</t>
  </si>
  <si>
    <t>Alumina production (kt)</t>
  </si>
  <si>
    <t>OUTPUT.kt.EE.NFM.ALUMINA</t>
  </si>
  <si>
    <t>Aluminium production (kt)</t>
  </si>
  <si>
    <t>OUTPUT.kt.EE.NFM.PRIM_ALU</t>
  </si>
  <si>
    <t>OUTPUT.kt.EE.NFM.SEC_ALU</t>
  </si>
  <si>
    <t>Other non-ferrous metals (kt lead eq.)</t>
  </si>
  <si>
    <t>OUTPUT.kt.EE.NFM.OTHER_NFM</t>
  </si>
  <si>
    <t>Installed capacity (kt production)</t>
  </si>
  <si>
    <t>CAP.kt.EE.NFM.ALUMINA</t>
  </si>
  <si>
    <t>CAP.kt.EE.NFM.PRIM_ALU</t>
  </si>
  <si>
    <t>CAP.kt.EE.NFM.SEC_ALU</t>
  </si>
  <si>
    <t>CAP.kt.EE.NFM.OTHER_NFM</t>
  </si>
  <si>
    <t>Capacity investment (kt production)</t>
  </si>
  <si>
    <t>NEWCAP.kt.EE.NFM.ALUMINA</t>
  </si>
  <si>
    <t>NEWCAP.kt.EE.NFM.PRIM_ALU</t>
  </si>
  <si>
    <t>NEWCAP.kt.EE.NFM.SEC_ALU</t>
  </si>
  <si>
    <t>NEWCAP.kt.EE.NFM.OTHER_NFM</t>
  </si>
  <si>
    <t>Decommissioned capacity (kt production)</t>
  </si>
  <si>
    <t>Idle capacity (kt production)</t>
  </si>
  <si>
    <t>FEC.ktoe.EE.NFM.TOTAL.TOTAL.TOTAL.TOTAL</t>
  </si>
  <si>
    <t>FEC.ktoe.EE.NFM.TOTAL.TOTAL.TOTAL.SOLIDS</t>
  </si>
  <si>
    <t>FEC.ktoe.EE.NFM.TOTAL.TOTAL.TOTAL.RFG</t>
  </si>
  <si>
    <t>FEC.ktoe.EE.NFM.TOTAL.TOTAL.TOTAL.LPG</t>
  </si>
  <si>
    <t>FEC.ktoe.EE.NFM.TOTAL.TOTAL.TOTAL.DIESEL</t>
  </si>
  <si>
    <t>FEC.ktoe.EE.NFM.TOTAL.TOTAL.TOTAL.RFO</t>
  </si>
  <si>
    <t>FEC.ktoe.EE.NFM.TOTAL.TOTAL.TOTAL.OTHER</t>
  </si>
  <si>
    <t>FEC.ktoe.EE.NFM.TOTAL.TOTAL.TOTAL.NG</t>
  </si>
  <si>
    <t>FEC.ktoe.EE.NFM.TOTAL.TOTAL.TOTAL.DERIVED</t>
  </si>
  <si>
    <t>FEC.ktoe.EE.NFM.TOTAL.TOTAL.TOTAL.BIOMASS_WASTE</t>
  </si>
  <si>
    <t>FEC.ktoe.EE.NFM.TOTAL.TOTAL.TOTAL.BIOGAS</t>
  </si>
  <si>
    <t>FEC.ktoe.EE.NFM.TOTAL.TOTAL.TOTAL.LIQBIO</t>
  </si>
  <si>
    <t>FEC.ktoe.EE.NFM.TOTAL.TOTAL.TOTAL.SOLAR</t>
  </si>
  <si>
    <t>FEC.ktoe.EE.NFM.TOTAL.TOTAL.TOTAL.GEO</t>
  </si>
  <si>
    <t>FEC.ktoe.EE.NFM.TOTAL.TOTAL.TOTAL.AMBIENT</t>
  </si>
  <si>
    <t>FEC.ktoe.EE.NFM.TOTAL.TOTAL.TOTAL.STEAM_DISTR</t>
  </si>
  <si>
    <t>FEC.ktoe.EE.NFM.TOTAL.TOTAL.TOTAL.ELEC</t>
  </si>
  <si>
    <t>FEC.ktoe.EE.NFM.ALUMINA.TOTAL.TOTAL.TOTAL</t>
  </si>
  <si>
    <t>FEC.ktoe.EE.NFM.ALUMINA.LIGHT.GENERIC.ELEC</t>
  </si>
  <si>
    <t>FEC.ktoe.EE.NFM.ALUMINA.AIRCOMP.GENERIC.ELEC</t>
  </si>
  <si>
    <t>FEC.ktoe.EE.NFM.ALUMINA.MOTOR.GENERIC.ELEC</t>
  </si>
  <si>
    <t>FEC.ktoe.EE.NFM.ALUMINA.FANS.GENERIC.ELEC</t>
  </si>
  <si>
    <t>FEC.ktoe.EE.NFM.ALUMINA.LOW_ENTH.TOTAL.TOTAL</t>
  </si>
  <si>
    <t>FEC.ktoe.EE.NFM.ALUMINA.LOW_ENTH.THERM.DIESEL_LIQBIO</t>
  </si>
  <si>
    <t>FEC.ktoe.EE.NFM.ALUMINA.LOW_ENTH.THERM.NG_BIOGAS</t>
  </si>
  <si>
    <t>FEC.ktoe.EE.NFM.ALUMINA.LOW_ENTH.THERM.SOLAR_GEO</t>
  </si>
  <si>
    <t>FEC.ktoe.EE.NFM.ALUMINA.LOW_ENTH.HP.AMBIENT</t>
  </si>
  <si>
    <t>FEC.ktoe.EE.NFM.ALUMINA.LOW_ENTH.THERM.ELEC</t>
  </si>
  <si>
    <t>Alumina production: High-enthalpy heat</t>
  </si>
  <si>
    <t>FEC.ktoe.EE.NFM.ALUMINA.A_PRODUCTION.TOTAL.TOTAL</t>
  </si>
  <si>
    <t>FEC.ktoe.EE.NFM.ALUMINA.A_PRODUCTION.STEAM.SOLIDS</t>
  </si>
  <si>
    <t>FEC.ktoe.EE.NFM.ALUMINA.A_PRODUCTION.STEAM.RFG</t>
  </si>
  <si>
    <t>FEC.ktoe.EE.NFM.ALUMINA.A_PRODUCTION.STEAM.LPG</t>
  </si>
  <si>
    <t>FEC.ktoe.EE.NFM.ALUMINA.A_PRODUCTION.STEAM.DIESEL_LIQBIO</t>
  </si>
  <si>
    <t>FEC.ktoe.EE.NFM.ALUMINA.A_PRODUCTION.STEAM.RFO</t>
  </si>
  <si>
    <t>FEC.ktoe.EE.NFM.ALUMINA.A_PRODUCTION.STEAM.OTHER</t>
  </si>
  <si>
    <t>FEC.ktoe.EE.NFM.ALUMINA.A_PRODUCTION.STEAM.NG_BIOGAS</t>
  </si>
  <si>
    <t>FEC.ktoe.EE.NFM.ALUMINA.A_PRODUCTION.STEAM.DERIVED</t>
  </si>
  <si>
    <t>FEC.ktoe.EE.NFM.ALUMINA.A_PRODUCTION.STEAM.BIOMASS_WASTE</t>
  </si>
  <si>
    <t>FEC.ktoe.EE.NFM.ALUMINA.A_PRODUCTION.STEAM.STEAM_DISTR</t>
  </si>
  <si>
    <t>Alumina production: Refining</t>
  </si>
  <si>
    <t>FEC.ktoe.EE.NFM.ALUMINA.A_REFINING.TOTAL.TOTAL</t>
  </si>
  <si>
    <t>FEC.ktoe.EE.NFM.ALUMINA.A_REFINING.THERM.LPG</t>
  </si>
  <si>
    <t>FEC.ktoe.EE.NFM.ALUMINA.A_REFINING.THERM.DIESEL_LIQBIO</t>
  </si>
  <si>
    <t>FEC.ktoe.EE.NFM.ALUMINA.A_REFINING.THERM.RFO</t>
  </si>
  <si>
    <t>FEC.ktoe.EE.NFM.ALUMINA.A_REFINING.THERM.NG_BIOGAS</t>
  </si>
  <si>
    <t>FEC.ktoe.EE.NFM.ALUMINA.A_REFINING.THERM.ELEC</t>
  </si>
  <si>
    <t>FEC.ktoe.EE.NFM.PRIM_ALU.TOTAL.TOTAL.TOTAL</t>
  </si>
  <si>
    <t>FEC.ktoe.EE.NFM.PRIM_ALU.LIGHT.GENERIC.ELEC</t>
  </si>
  <si>
    <t>FEC.ktoe.EE.NFM.PRIM_ALU.AIRCOMP.GENERIC.ELEC</t>
  </si>
  <si>
    <t>FEC.ktoe.EE.NFM.PRIM_ALU.MOTOR.GENERIC.ELEC</t>
  </si>
  <si>
    <t>FEC.ktoe.EE.NFM.PRIM_ALU.FANS.GENERIC.ELEC</t>
  </si>
  <si>
    <t>FEC.ktoe.EE.NFM.PRIM_ALU.LOW_ENTH.TOTAL.TOTAL</t>
  </si>
  <si>
    <t>FEC.ktoe.EE.NFM.PRIM_ALU.LOW_ENTH.THERM.DIESEL_LIQBIO</t>
  </si>
  <si>
    <t>FEC.ktoe.EE.NFM.PRIM_ALU.LOW_ENTH.THERM.NG_BIOGAS</t>
  </si>
  <si>
    <t>FEC.ktoe.EE.NFM.PRIM_ALU.LOW_ENTH.THERM.SOLAR_GEO</t>
  </si>
  <si>
    <t>FEC.ktoe.EE.NFM.PRIM_ALU.LOW_ENTH.HP.AMBIENT</t>
  </si>
  <si>
    <t>FEC.ktoe.EE.NFM.PRIM_ALU.LOW_ENTH.THERM.ELEC</t>
  </si>
  <si>
    <t>Aluminium electrolysis (smelting)</t>
  </si>
  <si>
    <t>FEC.ktoe.EE.NFM.PRIM_ALU.SMELTING.ELEC.ELEC</t>
  </si>
  <si>
    <t>Aluminium processing  (metallurgy e.g. cast house, reheating)</t>
  </si>
  <si>
    <t>FEC.ktoe.EE.NFM.PRIM_ALU.PROCESSING.TOTAL.TOTAL</t>
  </si>
  <si>
    <t>Aluminium processing - Thermal</t>
  </si>
  <si>
    <t>FEC.ktoe.EE.NFM.PRIM_ALU.PROCESSING.THERM.TOTAL</t>
  </si>
  <si>
    <t>FEC.ktoe.EE.NFM.PRIM_ALU.PROCESSING.THERM.LPG</t>
  </si>
  <si>
    <t>FEC.ktoe.EE.NFM.PRIM_ALU.PROCESSING.THERM.DIESEL_LIQBIO</t>
  </si>
  <si>
    <t>FEC.ktoe.EE.NFM.PRIM_ALU.PROCESSING.THERM.RFO</t>
  </si>
  <si>
    <t>FEC.ktoe.EE.NFM.PRIM_ALU.PROCESSING.THERM.NG_BIOGAS</t>
  </si>
  <si>
    <t>Aluminium processing - Electric</t>
  </si>
  <si>
    <t>FEC.ktoe.EE.NFM.PRIM_ALU.PROCESSING.ELEC.ELEC</t>
  </si>
  <si>
    <t>Aluminium finishing</t>
  </si>
  <si>
    <t>Aluminium finishing - Thermal</t>
  </si>
  <si>
    <t>FEC.ktoe.EE.NFM.PRIM_ALU.FINISHING.THERM.TOTAL</t>
  </si>
  <si>
    <t>FEC.ktoe.EE.NFM.PRIM_ALU.FINISHING.THERM.LPG</t>
  </si>
  <si>
    <t>FEC.ktoe.EE.NFM.PRIM_ALU.FINISHING.THERM.DIESEL_LIQBIO</t>
  </si>
  <si>
    <t>FEC.ktoe.EE.NFM.PRIM_ALU.FINISHING.THERM.NG_BIOGAS</t>
  </si>
  <si>
    <t>Aluminium finishing - Steam</t>
  </si>
  <si>
    <t>FEC.ktoe.EE.NFM.PRIM_ALU.FINISHING_STEAM.TOTAL.TOTAL</t>
  </si>
  <si>
    <t>FEC.ktoe.EE.NFM.PRIM_ALU.FINISHING_STEAM.STEAM.SOLIDS</t>
  </si>
  <si>
    <t>FEC.ktoe.EE.NFM.PRIM_ALU.FINISHING_STEAM.STEAM.RFG</t>
  </si>
  <si>
    <t>FEC.ktoe.EE.NFM.PRIM_ALU.FINISHING_STEAM.STEAM.LPG</t>
  </si>
  <si>
    <t>FEC.ktoe.EE.NFM.PRIM_ALU.FINISHING_STEAM.STEAM.DIESEL_LIQBIO</t>
  </si>
  <si>
    <t>FEC.ktoe.EE.NFM.PRIM_ALU.FINISHING_STEAM.STEAM.RFO</t>
  </si>
  <si>
    <t>FEC.ktoe.EE.NFM.PRIM_ALU.FINISHING_STEAM.STEAM.OTHER</t>
  </si>
  <si>
    <t>FEC.ktoe.EE.NFM.PRIM_ALU.FINISHING_STEAM.STEAM.NG_BIOGAS</t>
  </si>
  <si>
    <t>FEC.ktoe.EE.NFM.PRIM_ALU.FINISHING_STEAM.STEAM.DERIVED</t>
  </si>
  <si>
    <t>FEC.ktoe.EE.NFM.PRIM_ALU.FINISHING_STEAM.STEAM.BIOMASS_WASTE</t>
  </si>
  <si>
    <t>FEC.ktoe.EE.NFM.PRIM_ALU.FINISHING_STEAM.STEAM.STEAM_DISTR</t>
  </si>
  <si>
    <t>Aluminium finishing - Electric</t>
  </si>
  <si>
    <t>FEC.ktoe.EE.NFM.PRIM_ALU.FINISHING.ELEC.ELEC</t>
  </si>
  <si>
    <t>FEC.ktoe.EE.NFM.SEC_ALU.TOTAL.TOTAL.TOTAL</t>
  </si>
  <si>
    <t>FEC.ktoe.EE.NFM.SEC_ALU.LIGHT.GENERIC.ELEC</t>
  </si>
  <si>
    <t>FEC.ktoe.EE.NFM.SEC_ALU.AIRCOMP.GENERIC.ELEC</t>
  </si>
  <si>
    <t>FEC.ktoe.EE.NFM.SEC_ALU.MOTOR.GENERIC.ELEC</t>
  </si>
  <si>
    <t>FEC.ktoe.EE.NFM.SEC_ALU.FANS.GENERIC.ELEC</t>
  </si>
  <si>
    <t>FEC.ktoe.EE.NFM.SEC_ALU.LOW_ENTH.TOTAL.TOTAL</t>
  </si>
  <si>
    <t>FEC.ktoe.EE.NFM.SEC_ALU.LOW_ENTH.THERM.DIESEL_LIQBIO</t>
  </si>
  <si>
    <t>FEC.ktoe.EE.NFM.SEC_ALU.LOW_ENTH.THERM.NG_BIOGAS</t>
  </si>
  <si>
    <t>FEC.ktoe.EE.NFM.SEC_ALU.LOW_ENTH.THERM.SOLAR_GEO</t>
  </si>
  <si>
    <t>FEC.ktoe.EE.NFM.SEC_ALU.LOW_ENTH.HP.AMBIENT</t>
  </si>
  <si>
    <t>FEC.ktoe.EE.NFM.SEC_ALU.LOW_ENTH.THERM.ELEC</t>
  </si>
  <si>
    <t>Secondary aluminium (incl. pre-treatment, remelting)</t>
  </si>
  <si>
    <t>FEC.ktoe.EE.NFM.SEC_ALU.SEC_REMELTING.TOTAL.TOTAL</t>
  </si>
  <si>
    <t>Secondary aluminium - Thermal</t>
  </si>
  <si>
    <t>FEC.ktoe.EE.NFM.SEC_ALU.SEC_REMELTING.THERM.TOTAL</t>
  </si>
  <si>
    <t>FEC.ktoe.EE.NFM.SEC_ALU.SEC_REMELTING.THERM.LPG</t>
  </si>
  <si>
    <t>FEC.ktoe.EE.NFM.SEC_ALU.SEC_REMELTING.THERM.DIESEL_LIQBIO</t>
  </si>
  <si>
    <t>FEC.ktoe.EE.NFM.SEC_ALU.SEC_REMELTING.THERM.RFO</t>
  </si>
  <si>
    <t>FEC.ktoe.EE.NFM.SEC_ALU.SEC_REMELTING.THERM.NG_BIOGAS</t>
  </si>
  <si>
    <t>Secondary aluminium - Electric</t>
  </si>
  <si>
    <t>FEC.ktoe.EE.NFM.SEC_ALU.SEC_REMELTING.ELEC.ELEC</t>
  </si>
  <si>
    <t>FEC.ktoe.EE.NFM.SEC_ALU.SEC_PROCESSING.TOTAL.TOTAL</t>
  </si>
  <si>
    <t>FEC.ktoe.EE.NFM.SEC_ALU.SEC_PROCESSING.THERM.TOTAL</t>
  </si>
  <si>
    <t>FEC.ktoe.EE.NFM.SEC_ALU.SEC_PROCESSING.THERM.LPG</t>
  </si>
  <si>
    <t>FEC.ktoe.EE.NFM.SEC_ALU.SEC_PROCESSING.THERM.DIESEL_LIQBIO</t>
  </si>
  <si>
    <t>FEC.ktoe.EE.NFM.SEC_ALU.SEC_PROCESSING.THERM.RFO</t>
  </si>
  <si>
    <t>FEC.ktoe.EE.NFM.SEC_ALU.SEC_PROCESSING.THERM.NG_BIOGAS</t>
  </si>
  <si>
    <t>FEC.ktoe.EE.NFM.SEC_ALU.SEC_PROCESSING.ELEC.ELEC</t>
  </si>
  <si>
    <t>FEC.ktoe.EE.NFM.SEC_ALU.SEC_FINISHING.THERM.TOTAL</t>
  </si>
  <si>
    <t>FEC.ktoe.EE.NFM.SEC_ALU.SEC_FINISHING.THERM.LPG</t>
  </si>
  <si>
    <t>FEC.ktoe.EE.NFM.SEC_ALU.SEC_FINISHING.THERM.DIESEL_LIQBIO</t>
  </si>
  <si>
    <t>FEC.ktoe.EE.NFM.SEC_ALU.SEC_FINISHING.THERM.NG_BIOGAS</t>
  </si>
  <si>
    <t>FEC.ktoe.EE.NFM.SEC_ALU.SEC_FINISHING_STEAM.TOTAL.TOTAL</t>
  </si>
  <si>
    <t>FEC.ktoe.EE.NFM.SEC_ALU.SEC_FINISHING_STEAM.STEAM.SOLIDS</t>
  </si>
  <si>
    <t>FEC.ktoe.EE.NFM.SEC_ALU.SEC_FINISHING_STEAM.STEAM.RFG</t>
  </si>
  <si>
    <t>FEC.ktoe.EE.NFM.SEC_ALU.SEC_FINISHING_STEAM.STEAM.LPG</t>
  </si>
  <si>
    <t>FEC.ktoe.EE.NFM.SEC_ALU.SEC_FINISHING_STEAM.STEAM.DIESEL_LIQBIO</t>
  </si>
  <si>
    <t>FEC.ktoe.EE.NFM.SEC_ALU.SEC_FINISHING_STEAM.STEAM.RFO</t>
  </si>
  <si>
    <t>FEC.ktoe.EE.NFM.SEC_ALU.SEC_FINISHING_STEAM.STEAM.OTHER</t>
  </si>
  <si>
    <t>FEC.ktoe.EE.NFM.SEC_ALU.SEC_FINISHING_STEAM.STEAM.NG_BIOGAS</t>
  </si>
  <si>
    <t>FEC.ktoe.EE.NFM.SEC_ALU.SEC_FINISHING_STEAM.STEAM.DERIVED</t>
  </si>
  <si>
    <t>FEC.ktoe.EE.NFM.SEC_ALU.SEC_FINISHING_STEAM.STEAM.BIOMASS_WASTE</t>
  </si>
  <si>
    <t>FEC.ktoe.EE.NFM.SEC_ALU.SEC_FINISHING_STEAM.STEAM.STEAM_DISTR</t>
  </si>
  <si>
    <t>FEC.ktoe.EE.NFM.SEC_ALU.SEC_FINISHING.ELEC.ELEC</t>
  </si>
  <si>
    <t>FEC.ktoe.EE.NFM.OTHER_NFM.TOTAL.TOTAL.TOTAL</t>
  </si>
  <si>
    <t>FEC.ktoe.EE.NFM.OTHER_NFM.LIGHT.GENERIC.ELEC</t>
  </si>
  <si>
    <t>FEC.ktoe.EE.NFM.OTHER_NFM.AIRCOMP.GENERIC.ELEC</t>
  </si>
  <si>
    <t>FEC.ktoe.EE.NFM.OTHER_NFM.MOTOR.GENERIC.ELEC</t>
  </si>
  <si>
    <t>FEC.ktoe.EE.NFM.OTHER_NFM.FANS.GENERIC.ELEC</t>
  </si>
  <si>
    <t>FEC.ktoe.EE.NFM.OTHER_NFM.LOW_ENTH.TOTAL.TOTAL</t>
  </si>
  <si>
    <t>FEC.ktoe.EE.NFM.OTHER_NFM.LOW_ENTH.THERM.DIESEL_LIQBIO</t>
  </si>
  <si>
    <t>FEC.ktoe.EE.NFM.OTHER_NFM.LOW_ENTH.THERM.NG_BIOGAS</t>
  </si>
  <si>
    <t>FEC.ktoe.EE.NFM.OTHER_NFM.LOW_ENTH.THERM.SOLAR_GEO</t>
  </si>
  <si>
    <t>FEC.ktoe.EE.NFM.OTHER_NFM.LOW_ENTH.HP.AMBIENT</t>
  </si>
  <si>
    <t>FEC.ktoe.EE.NFM.OTHER_NFM.LOW_ENTH.THERM.ELEC</t>
  </si>
  <si>
    <t>Other Metals: production</t>
  </si>
  <si>
    <t>FEC.ktoe.EE.NFM.OTHER_NFM.OTH_PRODUCTION.TOTAL.TOTAL</t>
  </si>
  <si>
    <t>Metal production - Thermal</t>
  </si>
  <si>
    <t>FEC.ktoe.EE.NFM.OTHER_NFM.OTH_PRODUCTION.THERM.TOTAL</t>
  </si>
  <si>
    <t>FEC.ktoe.EE.NFM.OTHER_NFM.OTH_PRODUCTION.THERM.SOLIDS</t>
  </si>
  <si>
    <t>FEC.ktoe.EE.NFM.OTHER_NFM.OTH_PRODUCTION.THERM.LPG</t>
  </si>
  <si>
    <t>FEC.ktoe.EE.NFM.OTHER_NFM.OTH_PRODUCTION.THERM.DIESEL_LIQBIO</t>
  </si>
  <si>
    <t>FEC.ktoe.EE.NFM.OTHER_NFM.OTH_PRODUCTION.THERM.RFO</t>
  </si>
  <si>
    <t>FEC.ktoe.EE.NFM.OTHER_NFM.OTH_PRODUCTION.THERM.NG_BIOGAS</t>
  </si>
  <si>
    <t>Metal production - Electric</t>
  </si>
  <si>
    <t>FEC.ktoe.EE.NFM.OTHER_NFM.OTH_PRODUCTION.ELEC.ELEC</t>
  </si>
  <si>
    <t>Metal processing  (metallurgy e.g. cast house, reheating)</t>
  </si>
  <si>
    <t>FEC.ktoe.EE.NFM.OTHER_NFM.OTH_PROCESSING.TOTAL.TOTAL</t>
  </si>
  <si>
    <t>Metal processing - Thermal</t>
  </si>
  <si>
    <t>FEC.ktoe.EE.NFM.OTHER_NFM.OTH_PROCESSING.THERM.TOTAL</t>
  </si>
  <si>
    <t>FEC.ktoe.EE.NFM.OTHER_NFM.OTH_PROCESSING.THERM.LPG</t>
  </si>
  <si>
    <t>FEC.ktoe.EE.NFM.OTHER_NFM.OTH_PROCESSING.THERM.DIESEL_LIQBIO</t>
  </si>
  <si>
    <t>FEC.ktoe.EE.NFM.OTHER_NFM.OTH_PROCESSING.THERM.RFO</t>
  </si>
  <si>
    <t>FEC.ktoe.EE.NFM.OTHER_NFM.OTH_PROCESSING.THERM.NG_BIOGAS</t>
  </si>
  <si>
    <t>Metal processing - Electric</t>
  </si>
  <si>
    <t>FEC.ktoe.EE.NFM.OTHER_NFM.OTH_PROCESSING.ELEC.ELEC</t>
  </si>
  <si>
    <t>Metal finishing</t>
  </si>
  <si>
    <t>Metal finishing - Thermal</t>
  </si>
  <si>
    <t>FEC.ktoe.EE.NFM.OTHER_NFM.OTH_FINISHING.THERM.TOTAL</t>
  </si>
  <si>
    <t>FEC.ktoe.EE.NFM.OTHER_NFM.OTH_FINISHING.THERM.LPG</t>
  </si>
  <si>
    <t>FEC.ktoe.EE.NFM.OTHER_NFM.OTH_FINISHING.THERM.DIESEL_LIQBIO</t>
  </si>
  <si>
    <t>FEC.ktoe.EE.NFM.OTHER_NFM.OTH_FINISHING.THERM.NG_BIOGAS</t>
  </si>
  <si>
    <t>Metal finishing - Steam</t>
  </si>
  <si>
    <t>FEC.ktoe.EE.NFM.OTHER_NFM.OTH_FINISHING_STEAM.TOTAL.TOTAL</t>
  </si>
  <si>
    <t>FEC.ktoe.EE.NFM.OTHER_NFM.OTH_FINISHING_STEAM.STEAM.SOLIDS</t>
  </si>
  <si>
    <t>FEC.ktoe.EE.NFM.OTHER_NFM.OTH_FINISHING_STEAM.STEAM.RFG</t>
  </si>
  <si>
    <t>FEC.ktoe.EE.NFM.OTHER_NFM.OTH_FINISHING_STEAM.STEAM.LPG</t>
  </si>
  <si>
    <t>FEC.ktoe.EE.NFM.OTHER_NFM.OTH_FINISHING_STEAM.STEAM.DIESEL_LIQBIO</t>
  </si>
  <si>
    <t>FEC.ktoe.EE.NFM.OTHER_NFM.OTH_FINISHING_STEAM.STEAM.RFO</t>
  </si>
  <si>
    <t>FEC.ktoe.EE.NFM.OTHER_NFM.OTH_FINISHING_STEAM.STEAM.OTHER</t>
  </si>
  <si>
    <t>FEC.ktoe.EE.NFM.OTHER_NFM.OTH_FINISHING_STEAM.STEAM.NG_BIOGAS</t>
  </si>
  <si>
    <t>FEC.ktoe.EE.NFM.OTHER_NFM.OTH_FINISHING_STEAM.STEAM.DERIVED</t>
  </si>
  <si>
    <t>FEC.ktoe.EE.NFM.OTHER_NFM.OTH_FINISHING_STEAM.STEAM.BIOMASS_WASTE</t>
  </si>
  <si>
    <t>FEC.ktoe.EE.NFM.OTHER_NFM.OTH_FINISHING_STEAM.STEAM.STEAM_DISTR</t>
  </si>
  <si>
    <t>Metal finishing - Electric</t>
  </si>
  <si>
    <t>FEC.ktoe.EE.NFM.OTHER_NFM.OTH_FINISHING.ELEC.ELEC</t>
  </si>
  <si>
    <t>UED.ktoe.EE.NFM.ALUMINA.TOTAL.TOTAL.TOTAL</t>
  </si>
  <si>
    <t>UED.ktoe.EE.NFM.ALUMINA.LIGHT.GENERIC.ELEC</t>
  </si>
  <si>
    <t>UED.ktoe.EE.NFM.ALUMINA.AIRCOMP.GENERIC.ELEC</t>
  </si>
  <si>
    <t>UED.ktoe.EE.NFM.ALUMINA.MOTOR.GENERIC.ELEC</t>
  </si>
  <si>
    <t>UED.ktoe.EE.NFM.ALUMINA.FANS.GENERIC.ELEC</t>
  </si>
  <si>
    <t>UED.ktoe.EE.NFM.ALUMINA.LOW_ENTH.TOTAL.TOTAL</t>
  </si>
  <si>
    <t>UED.ktoe.EE.NFM.ALUMINA.LOW_ENTH.THERM.DIESEL_LIQBIO</t>
  </si>
  <si>
    <t>UED.ktoe.EE.NFM.ALUMINA.LOW_ENTH.THERM.NG_BIOGAS</t>
  </si>
  <si>
    <t>UED.ktoe.EE.NFM.ALUMINA.LOW_ENTH.THERM.SOLAR_GEO</t>
  </si>
  <si>
    <t>UED.ktoe.EE.NFM.ALUMINA.LOW_ENTH.HP.AMBIENT</t>
  </si>
  <si>
    <t>UED.ktoe.EE.NFM.ALUMINA.LOW_ENTH.THERM.ELEC</t>
  </si>
  <si>
    <t>UED.ktoe.EE.NFM.ALUMINA.A_PRODUCTION.TOTAL.TOTAL</t>
  </si>
  <si>
    <t>UED.ktoe.EE.NFM.ALUMINA.A_PRODUCTION.STEAM.SOLIDS</t>
  </si>
  <si>
    <t>UED.ktoe.EE.NFM.ALUMINA.A_PRODUCTION.STEAM.RFG</t>
  </si>
  <si>
    <t>UED.ktoe.EE.NFM.ALUMINA.A_PRODUCTION.STEAM.LPG</t>
  </si>
  <si>
    <t>UED.ktoe.EE.NFM.ALUMINA.A_PRODUCTION.STEAM.DIESEL_LIQBIO</t>
  </si>
  <si>
    <t>UED.ktoe.EE.NFM.ALUMINA.A_PRODUCTION.STEAM.RFO</t>
  </si>
  <si>
    <t>UED.ktoe.EE.NFM.ALUMINA.A_PRODUCTION.STEAM.OTHER</t>
  </si>
  <si>
    <t>UED.ktoe.EE.NFM.ALUMINA.A_PRODUCTION.STEAM.NG_BIOGAS</t>
  </si>
  <si>
    <t>UED.ktoe.EE.NFM.ALUMINA.A_PRODUCTION.STEAM.DERIVED</t>
  </si>
  <si>
    <t>UED.ktoe.EE.NFM.ALUMINA.A_PRODUCTION.STEAM.BIOMASS_WASTE</t>
  </si>
  <si>
    <t>UED.ktoe.EE.NFM.ALUMINA.A_PRODUCTION.STEAM.STEAM_DISTR</t>
  </si>
  <si>
    <t>UED.ktoe.EE.NFM.ALUMINA.A_REFINING.TOTAL.TOTAL</t>
  </si>
  <si>
    <t>UED.ktoe.EE.NFM.ALUMINA.A_REFINING.THERM.LPG</t>
  </si>
  <si>
    <t>UED.ktoe.EE.NFM.ALUMINA.A_REFINING.THERM.DIESEL_LIQBIO</t>
  </si>
  <si>
    <t>UED.ktoe.EE.NFM.ALUMINA.A_REFINING.THERM.RFO</t>
  </si>
  <si>
    <t>UED.ktoe.EE.NFM.ALUMINA.A_REFINING.THERM.NG_BIOGAS</t>
  </si>
  <si>
    <t>UED.ktoe.EE.NFM.ALUMINA.A_REFINING.THERM.ELEC</t>
  </si>
  <si>
    <t>UED.ktoe.EE.NFM.PRIM_ALU.TOTAL.TOTAL.TOTAL</t>
  </si>
  <si>
    <t>UED.ktoe.EE.NFM.PRIM_ALU.LIGHT.GENERIC.ELEC</t>
  </si>
  <si>
    <t>UED.ktoe.EE.NFM.PRIM_ALU.AIRCOMP.GENERIC.ELEC</t>
  </si>
  <si>
    <t>UED.ktoe.EE.NFM.PRIM_ALU.MOTOR.GENERIC.ELEC</t>
  </si>
  <si>
    <t>UED.ktoe.EE.NFM.PRIM_ALU.FANS.GENERIC.ELEC</t>
  </si>
  <si>
    <t>UED.ktoe.EE.NFM.PRIM_ALU.LOW_ENTH.TOTAL.TOTAL</t>
  </si>
  <si>
    <t>UED.ktoe.EE.NFM.PRIM_ALU.LOW_ENTH.THERM.DIESEL_LIQBIO</t>
  </si>
  <si>
    <t>UED.ktoe.EE.NFM.PRIM_ALU.LOW_ENTH.THERM.NG_BIOGAS</t>
  </si>
  <si>
    <t>UED.ktoe.EE.NFM.PRIM_ALU.LOW_ENTH.THERM.SOLAR_GEO</t>
  </si>
  <si>
    <t>UED.ktoe.EE.NFM.PRIM_ALU.LOW_ENTH.HP.AMBIENT</t>
  </si>
  <si>
    <t>UED.ktoe.EE.NFM.PRIM_ALU.LOW_ENTH.THERM.ELEC</t>
  </si>
  <si>
    <t>UED.ktoe.EE.NFM.PRIM_ALU.SMELTING.ELEC.ELEC</t>
  </si>
  <si>
    <t>UED.ktoe.EE.NFM.PRIM_ALU.PROCESSING.TOTAL.TOTAL</t>
  </si>
  <si>
    <t>UED.ktoe.EE.NFM.PRIM_ALU.PROCESSING.THERM.TOTAL</t>
  </si>
  <si>
    <t>UED.ktoe.EE.NFM.PRIM_ALU.PROCESSING.THERM.LPG</t>
  </si>
  <si>
    <t>UED.ktoe.EE.NFM.PRIM_ALU.PROCESSING.THERM.DIESEL_LIQBIO</t>
  </si>
  <si>
    <t>UED.ktoe.EE.NFM.PRIM_ALU.PROCESSING.THERM.RFO</t>
  </si>
  <si>
    <t>UED.ktoe.EE.NFM.PRIM_ALU.PROCESSING.THERM.NG_BIOGAS</t>
  </si>
  <si>
    <t>UED.ktoe.EE.NFM.PRIM_ALU.PROCESSING.ELEC.ELEC</t>
  </si>
  <si>
    <t>UED.ktoe.EE.NFM.PRIM_ALU.FINISHING.THERM.TOTAL</t>
  </si>
  <si>
    <t>UED.ktoe.EE.NFM.PRIM_ALU.FINISHING.THERM.LPG</t>
  </si>
  <si>
    <t>UED.ktoe.EE.NFM.PRIM_ALU.FINISHING.THERM.DIESEL_LIQBIO</t>
  </si>
  <si>
    <t>UED.ktoe.EE.NFM.PRIM_ALU.FINISHING.THERM.NG_BIOGAS</t>
  </si>
  <si>
    <t>UED.ktoe.EE.NFM.PRIM_ALU.FINISHING_STEAM.TOTAL.TOTAL</t>
  </si>
  <si>
    <t>UED.ktoe.EE.NFM.PRIM_ALU.FINISHING_STEAM.STEAM.SOLIDS</t>
  </si>
  <si>
    <t>UED.ktoe.EE.NFM.PRIM_ALU.FINISHING_STEAM.STEAM.RFG</t>
  </si>
  <si>
    <t>UED.ktoe.EE.NFM.PRIM_ALU.FINISHING_STEAM.STEAM.LPG</t>
  </si>
  <si>
    <t>UED.ktoe.EE.NFM.PRIM_ALU.FINISHING_STEAM.STEAM.DIESEL_LIQBIO</t>
  </si>
  <si>
    <t>UED.ktoe.EE.NFM.PRIM_ALU.FINISHING_STEAM.STEAM.RFO</t>
  </si>
  <si>
    <t>UED.ktoe.EE.NFM.PRIM_ALU.FINISHING_STEAM.STEAM.OTHER</t>
  </si>
  <si>
    <t>UED.ktoe.EE.NFM.PRIM_ALU.FINISHING_STEAM.STEAM.NG_BIOGAS</t>
  </si>
  <si>
    <t>UED.ktoe.EE.NFM.PRIM_ALU.FINISHING_STEAM.STEAM.DERIVED</t>
  </si>
  <si>
    <t>UED.ktoe.EE.NFM.PRIM_ALU.FINISHING_STEAM.STEAM.BIOMASS_WASTE</t>
  </si>
  <si>
    <t>UED.ktoe.EE.NFM.PRIM_ALU.FINISHING_STEAM.STEAM.STEAM_DISTR</t>
  </si>
  <si>
    <t>UED.ktoe.EE.NFM.PRIM_ALU.FINISHING.ELEC.ELEC</t>
  </si>
  <si>
    <t>UED.ktoe.EE.NFM.SEC_ALU.TOTAL.TOTAL.TOTAL</t>
  </si>
  <si>
    <t>UED.ktoe.EE.NFM.SEC_ALU.LIGHT.GENERIC.ELEC</t>
  </si>
  <si>
    <t>UED.ktoe.EE.NFM.SEC_ALU.AIRCOMP.GENERIC.ELEC</t>
  </si>
  <si>
    <t>UED.ktoe.EE.NFM.SEC_ALU.MOTOR.GENERIC.ELEC</t>
  </si>
  <si>
    <t>UED.ktoe.EE.NFM.SEC_ALU.FANS.GENERIC.ELEC</t>
  </si>
  <si>
    <t>UED.ktoe.EE.NFM.SEC_ALU.LOW_ENTH.TOTAL.TOTAL</t>
  </si>
  <si>
    <t>UED.ktoe.EE.NFM.SEC_ALU.LOW_ENTH.THERM.DIESEL_LIQBIO</t>
  </si>
  <si>
    <t>UED.ktoe.EE.NFM.SEC_ALU.LOW_ENTH.THERM.NG_BIOGAS</t>
  </si>
  <si>
    <t>UED.ktoe.EE.NFM.SEC_ALU.LOW_ENTH.THERM.SOLAR_GEO</t>
  </si>
  <si>
    <t>UED.ktoe.EE.NFM.SEC_ALU.LOW_ENTH.HP.AMBIENT</t>
  </si>
  <si>
    <t>UED.ktoe.EE.NFM.SEC_ALU.LOW_ENTH.THERM.ELEC</t>
  </si>
  <si>
    <t>UED.ktoe.EE.NFM.SEC_ALU.SEC_REMELTING.TOTAL.TOTAL</t>
  </si>
  <si>
    <t>UED.ktoe.EE.NFM.SEC_ALU.SEC_REMELTING.THERM.TOTAL</t>
  </si>
  <si>
    <t>UED.ktoe.EE.NFM.SEC_ALU.SEC_REMELTING.THERM.LPG</t>
  </si>
  <si>
    <t>UED.ktoe.EE.NFM.SEC_ALU.SEC_REMELTING.THERM.DIESEL_LIQBIO</t>
  </si>
  <si>
    <t>UED.ktoe.EE.NFM.SEC_ALU.SEC_REMELTING.THERM.RFO</t>
  </si>
  <si>
    <t>UED.ktoe.EE.NFM.SEC_ALU.SEC_REMELTING.THERM.NG_BIOGAS</t>
  </si>
  <si>
    <t>UED.ktoe.EE.NFM.SEC_ALU.SEC_REMELTING.ELEC.ELEC</t>
  </si>
  <si>
    <t>UED.ktoe.EE.NFM.SEC_ALU.SEC_PROCESSING.TOTAL.TOTAL</t>
  </si>
  <si>
    <t>UED.ktoe.EE.NFM.SEC_ALU.SEC_PROCESSING.THERM.TOTAL</t>
  </si>
  <si>
    <t>UED.ktoe.EE.NFM.SEC_ALU.SEC_PROCESSING.THERM.LPG</t>
  </si>
  <si>
    <t>UED.ktoe.EE.NFM.SEC_ALU.SEC_PROCESSING.THERM.DIESEL_LIQBIO</t>
  </si>
  <si>
    <t>UED.ktoe.EE.NFM.SEC_ALU.SEC_PROCESSING.THERM.RFO</t>
  </si>
  <si>
    <t>UED.ktoe.EE.NFM.SEC_ALU.SEC_PROCESSING.THERM.NG_BIOGAS</t>
  </si>
  <si>
    <t>UED.ktoe.EE.NFM.SEC_ALU.SEC_PROCESSING.ELEC.ELEC</t>
  </si>
  <si>
    <t>UED.ktoe.EE.NFM.SEC_ALU.SEC_FINISHING.THERM.TOTAL</t>
  </si>
  <si>
    <t>UED.ktoe.EE.NFM.SEC_ALU.SEC_FINISHING.THERM.LPG</t>
  </si>
  <si>
    <t>UED.ktoe.EE.NFM.SEC_ALU.SEC_FINISHING.THERM.DIESEL_LIQBIO</t>
  </si>
  <si>
    <t>UED.ktoe.EE.NFM.SEC_ALU.SEC_FINISHING.THERM.NG_BIOGAS</t>
  </si>
  <si>
    <t>UED.ktoe.EE.NFM.SEC_ALU.SEC_FINISHING_STEAM.TOTAL.TOTAL</t>
  </si>
  <si>
    <t>UED.ktoe.EE.NFM.SEC_ALU.SEC_FINISHING_STEAM.STEAM.SOLIDS</t>
  </si>
  <si>
    <t>UED.ktoe.EE.NFM.SEC_ALU.SEC_FINISHING_STEAM.STEAM.RFG</t>
  </si>
  <si>
    <t>UED.ktoe.EE.NFM.SEC_ALU.SEC_FINISHING_STEAM.STEAM.LPG</t>
  </si>
  <si>
    <t>UED.ktoe.EE.NFM.SEC_ALU.SEC_FINISHING_STEAM.STEAM.DIESEL_LIQBIO</t>
  </si>
  <si>
    <t>UED.ktoe.EE.NFM.SEC_ALU.SEC_FINISHING_STEAM.STEAM.RFO</t>
  </si>
  <si>
    <t>UED.ktoe.EE.NFM.SEC_ALU.SEC_FINISHING_STEAM.STEAM.OTHER</t>
  </si>
  <si>
    <t>UED.ktoe.EE.NFM.SEC_ALU.SEC_FINISHING_STEAM.STEAM.NG_BIOGAS</t>
  </si>
  <si>
    <t>UED.ktoe.EE.NFM.SEC_ALU.SEC_FINISHING_STEAM.STEAM.DERIVED</t>
  </si>
  <si>
    <t>UED.ktoe.EE.NFM.SEC_ALU.SEC_FINISHING_STEAM.STEAM.BIOMASS_WASTE</t>
  </si>
  <si>
    <t>UED.ktoe.EE.NFM.SEC_ALU.SEC_FINISHING_STEAM.STEAM.STEAM_DISTR</t>
  </si>
  <si>
    <t>UED.ktoe.EE.NFM.SEC_ALU.SEC_FINISHING.ELEC.ELEC</t>
  </si>
  <si>
    <t>UED.ktoe.EE.NFM.OTHER_NFM.TOTAL.TOTAL.TOTAL</t>
  </si>
  <si>
    <t>UED.ktoe.EE.NFM.OTHER_NFM.LIGHT.GENERIC.ELEC</t>
  </si>
  <si>
    <t>UED.ktoe.EE.NFM.OTHER_NFM.AIRCOMP.GENERIC.ELEC</t>
  </si>
  <si>
    <t>UED.ktoe.EE.NFM.OTHER_NFM.MOTOR.GENERIC.ELEC</t>
  </si>
  <si>
    <t>UED.ktoe.EE.NFM.OTHER_NFM.FANS.GENERIC.ELEC</t>
  </si>
  <si>
    <t>UED.ktoe.EE.NFM.OTHER_NFM.LOW_ENTH.TOTAL.TOTAL</t>
  </si>
  <si>
    <t>UED.ktoe.EE.NFM.OTHER_NFM.LOW_ENTH.THERM.DIESEL_LIQBIO</t>
  </si>
  <si>
    <t>UED.ktoe.EE.NFM.OTHER_NFM.LOW_ENTH.THERM.NG_BIOGAS</t>
  </si>
  <si>
    <t>UED.ktoe.EE.NFM.OTHER_NFM.LOW_ENTH.THERM.SOLAR_GEO</t>
  </si>
  <si>
    <t>UED.ktoe.EE.NFM.OTHER_NFM.LOW_ENTH.HP.AMBIENT</t>
  </si>
  <si>
    <t>UED.ktoe.EE.NFM.OTHER_NFM.LOW_ENTH.THERM.ELEC</t>
  </si>
  <si>
    <t>UED.ktoe.EE.NFM.OTHER_NFM.OTH_PRODUCTION.TOTAL.TOTAL</t>
  </si>
  <si>
    <t>UED.ktoe.EE.NFM.OTHER_NFM.OTH_PRODUCTION.THERM.TOTAL</t>
  </si>
  <si>
    <t>UED.ktoe.EE.NFM.OTHER_NFM.OTH_PRODUCTION.THERM.SOLIDS</t>
  </si>
  <si>
    <t>UED.ktoe.EE.NFM.OTHER_NFM.OTH_PRODUCTION.THERM.LPG</t>
  </si>
  <si>
    <t>UED.ktoe.EE.NFM.OTHER_NFM.OTH_PRODUCTION.THERM.DIESEL_LIQBIO</t>
  </si>
  <si>
    <t>UED.ktoe.EE.NFM.OTHER_NFM.OTH_PRODUCTION.THERM.RFO</t>
  </si>
  <si>
    <t>UED.ktoe.EE.NFM.OTHER_NFM.OTH_PRODUCTION.THERM.NG_BIOGAS</t>
  </si>
  <si>
    <t>UED.ktoe.EE.NFM.OTHER_NFM.OTH_PRODUCTION.ELEC.ELEC</t>
  </si>
  <si>
    <t>UED.ktoe.EE.NFM.OTHER_NFM.OTH_PROCESSING.TOTAL.TOTAL</t>
  </si>
  <si>
    <t>UED.ktoe.EE.NFM.OTHER_NFM.OTH_PROCESSING.THERM.TOTAL</t>
  </si>
  <si>
    <t>UED.ktoe.EE.NFM.OTHER_NFM.OTH_PROCESSING.THERM.LPG</t>
  </si>
  <si>
    <t>UED.ktoe.EE.NFM.OTHER_NFM.OTH_PROCESSING.THERM.DIESEL_LIQBIO</t>
  </si>
  <si>
    <t>UED.ktoe.EE.NFM.OTHER_NFM.OTH_PROCESSING.THERM.RFO</t>
  </si>
  <si>
    <t>UED.ktoe.EE.NFM.OTHER_NFM.OTH_PROCESSING.THERM.NG_BIOGAS</t>
  </si>
  <si>
    <t>UED.ktoe.EE.NFM.OTHER_NFM.OTH_PROCESSING.ELEC.ELEC</t>
  </si>
  <si>
    <t>UED.ktoe.EE.NFM.OTHER_NFM.OTH_FINISHING.THERM.TOTAL</t>
  </si>
  <si>
    <t>UED.ktoe.EE.NFM.OTHER_NFM.OTH_FINISHING.THERM.LPG</t>
  </si>
  <si>
    <t>UED.ktoe.EE.NFM.OTHER_NFM.OTH_FINISHING.THERM.DIESEL_LIQBIO</t>
  </si>
  <si>
    <t>UED.ktoe.EE.NFM.OTHER_NFM.OTH_FINISHING.THERM.NG_BIOGAS</t>
  </si>
  <si>
    <t>UED.ktoe.EE.NFM.OTHER_NFM.OTH_FINISHING_STEAM.TOTAL.TOTAL</t>
  </si>
  <si>
    <t>UED.ktoe.EE.NFM.OTHER_NFM.OTH_FINISHING_STEAM.STEAM.SOLIDS</t>
  </si>
  <si>
    <t>UED.ktoe.EE.NFM.OTHER_NFM.OTH_FINISHING_STEAM.STEAM.RFG</t>
  </si>
  <si>
    <t>UED.ktoe.EE.NFM.OTHER_NFM.OTH_FINISHING_STEAM.STEAM.LPG</t>
  </si>
  <si>
    <t>UED.ktoe.EE.NFM.OTHER_NFM.OTH_FINISHING_STEAM.STEAM.DIESEL_LIQBIO</t>
  </si>
  <si>
    <t>UED.ktoe.EE.NFM.OTHER_NFM.OTH_FINISHING_STEAM.STEAM.RFO</t>
  </si>
  <si>
    <t>UED.ktoe.EE.NFM.OTHER_NFM.OTH_FINISHING_STEAM.STEAM.OTHER</t>
  </si>
  <si>
    <t>UED.ktoe.EE.NFM.OTHER_NFM.OTH_FINISHING_STEAM.STEAM.NG_BIOGAS</t>
  </si>
  <si>
    <t>UED.ktoe.EE.NFM.OTHER_NFM.OTH_FINISHING_STEAM.STEAM.DERIVED</t>
  </si>
  <si>
    <t>UED.ktoe.EE.NFM.OTHER_NFM.OTH_FINISHING_STEAM.STEAM.BIOMASS_WASTE</t>
  </si>
  <si>
    <t>UED.ktoe.EE.NFM.OTHER_NFM.OTH_FINISHING_STEAM.STEAM.STEAM_DISTR</t>
  </si>
  <si>
    <t>UED.ktoe.EE.NFM.OTHER_NFM.OTH_FINISHING.ELEC.ELEC</t>
  </si>
  <si>
    <t>FUEL_EMI.ktCO2.EE.NFM.ALUMINA.TOTAL.TOTAL.TOTAL</t>
  </si>
  <si>
    <t>FUEL_EMI.ktCO2.EE.NFM.ALUMINA.LIGHT.GENERIC.ELEC</t>
  </si>
  <si>
    <t>FUEL_EMI.ktCO2.EE.NFM.ALUMINA.AIRCOMP.GENERIC.ELEC</t>
  </si>
  <si>
    <t>FUEL_EMI.ktCO2.EE.NFM.ALUMINA.MOTOR.GENERIC.ELEC</t>
  </si>
  <si>
    <t>FUEL_EMI.ktCO2.EE.NFM.ALUMINA.FANS.GENERIC.ELEC</t>
  </si>
  <si>
    <t>FUEL_EMI.ktCO2.EE.NFM.ALUMINA.LOW_ENTH.TOTAL.TOTAL</t>
  </si>
  <si>
    <t>FUEL_EMI.ktCO2.EE.NFM.ALUMINA.LOW_ENTH.THERM.DIESEL_LIQBIO</t>
  </si>
  <si>
    <t>FUEL_EMI.ktCO2.EE.NFM.ALUMINA.LOW_ENTH.THERM.NG_BIOGAS</t>
  </si>
  <si>
    <t>FUEL_EMI.ktCO2.EE.NFM.ALUMINA.LOW_ENTH.THERM.SOLAR_GEO</t>
  </si>
  <si>
    <t>FUEL_EMI.ktCO2.EE.NFM.ALUMINA.LOW_ENTH.HP.AMBIENT</t>
  </si>
  <si>
    <t>FUEL_EMI.ktCO2.EE.NFM.ALUMINA.LOW_ENTH.THERM.ELEC</t>
  </si>
  <si>
    <t>FUEL_EMI.ktCO2.EE.NFM.ALUMINA.A_PRODUCTION.TOTAL.TOTAL</t>
  </si>
  <si>
    <t>FUEL_EMI.ktCO2.EE.NFM.ALUMINA.A_PRODUCTION.STEAM.SOLIDS</t>
  </si>
  <si>
    <t>FUEL_EMI.ktCO2.EE.NFM.ALUMINA.A_PRODUCTION.STEAM.RFG</t>
  </si>
  <si>
    <t>FUEL_EMI.ktCO2.EE.NFM.ALUMINA.A_PRODUCTION.STEAM.LPG</t>
  </si>
  <si>
    <t>FUEL_EMI.ktCO2.EE.NFM.ALUMINA.A_PRODUCTION.STEAM.DIESEL_LIQBIO</t>
  </si>
  <si>
    <t>FUEL_EMI.ktCO2.EE.NFM.ALUMINA.A_PRODUCTION.STEAM.RFO</t>
  </si>
  <si>
    <t>FUEL_EMI.ktCO2.EE.NFM.ALUMINA.A_PRODUCTION.STEAM.OTHER</t>
  </si>
  <si>
    <t>FUEL_EMI.ktCO2.EE.NFM.ALUMINA.A_PRODUCTION.STEAM.NG_BIOGAS</t>
  </si>
  <si>
    <t>FUEL_EMI.ktCO2.EE.NFM.ALUMINA.A_PRODUCTION.STEAM.DERIVED</t>
  </si>
  <si>
    <t>FUEL_EMI.ktCO2.EE.NFM.ALUMINA.A_PRODUCTION.STEAM.BIOMASS_WASTE</t>
  </si>
  <si>
    <t>FUEL_EMI.ktCO2.EE.NFM.ALUMINA.A_PRODUCTION.STEAM.STEAM_DISTR</t>
  </si>
  <si>
    <t>FUEL_EMI.ktCO2.EE.NFM.ALUMINA.A_REFINING.TOTAL.TOTAL</t>
  </si>
  <si>
    <t>FUEL_EMI.ktCO2.EE.NFM.ALUMINA.A_REFINING.THERM.LPG</t>
  </si>
  <si>
    <t>FUEL_EMI.ktCO2.EE.NFM.ALUMINA.A_REFINING.THERM.DIESEL_LIQBIO</t>
  </si>
  <si>
    <t>FUEL_EMI.ktCO2.EE.NFM.ALUMINA.A_REFINING.THERM.RFO</t>
  </si>
  <si>
    <t>FUEL_EMI.ktCO2.EE.NFM.ALUMINA.A_REFINING.THERM.NG_BIOGAS</t>
  </si>
  <si>
    <t>FUEL_EMI.ktCO2.EE.NFM.ALUMINA.A_REFINING.THERM.ELEC</t>
  </si>
  <si>
    <t>FUEL_EMI.ktCO2.EE.NFM.PRIM_ALU.LIGHT.GENERIC.ELEC</t>
  </si>
  <si>
    <t>FUEL_EMI.ktCO2.EE.NFM.PRIM_ALU.AIRCOMP.GENERIC.ELEC</t>
  </si>
  <si>
    <t>FUEL_EMI.ktCO2.EE.NFM.PRIM_ALU.MOTOR.GENERIC.ELEC</t>
  </si>
  <si>
    <t>FUEL_EMI.ktCO2.EE.NFM.PRIM_ALU.FANS.GENERIC.ELEC</t>
  </si>
  <si>
    <t>FUEL_EMI.ktCO2.EE.NFM.PRIM_ALU.LOW_ENTH.TOTAL.TOTAL</t>
  </si>
  <si>
    <t>FUEL_EMI.ktCO2.EE.NFM.PRIM_ALU.LOW_ENTH.THERM.DIESEL_LIQBIO</t>
  </si>
  <si>
    <t>FUEL_EMI.ktCO2.EE.NFM.PRIM_ALU.LOW_ENTH.THERM.NG_BIOGAS</t>
  </si>
  <si>
    <t>FUEL_EMI.ktCO2.EE.NFM.PRIM_ALU.LOW_ENTH.THERM.SOLAR_GEO</t>
  </si>
  <si>
    <t>FUEL_EMI.ktCO2.EE.NFM.PRIM_ALU.LOW_ENTH.HP.AMBIENT</t>
  </si>
  <si>
    <t>FUEL_EMI.ktCO2.EE.NFM.PRIM_ALU.LOW_ENTH.THERM.ELEC</t>
  </si>
  <si>
    <t>FUEL_EMI.ktCO2.EE.NFM.PRIM_ALU.SMELTING.ELEC.ELEC</t>
  </si>
  <si>
    <t>FUEL_EMI.ktCO2.EE.NFM.PRIM_ALU.PROCESSING.TOTAL.TOTAL</t>
  </si>
  <si>
    <t>FUEL_EMI.ktCO2.EE.NFM.PRIM_ALU.PROCESSING.THERM.TOTAL</t>
  </si>
  <si>
    <t>FUEL_EMI.ktCO2.EE.NFM.PRIM_ALU.PROCESSING.THERM.LPG</t>
  </si>
  <si>
    <t>FUEL_EMI.ktCO2.EE.NFM.PRIM_ALU.PROCESSING.THERM.DIESEL_LIQBIO</t>
  </si>
  <si>
    <t>FUEL_EMI.ktCO2.EE.NFM.PRIM_ALU.PROCESSING.THERM.RFO</t>
  </si>
  <si>
    <t>FUEL_EMI.ktCO2.EE.NFM.PRIM_ALU.PROCESSING.THERM.NG_BIOGAS</t>
  </si>
  <si>
    <t>FUEL_EMI.ktCO2.EE.NFM.PRIM_ALU.PROCESSING.ELEC.ELEC</t>
  </si>
  <si>
    <t>FUEL_EMI.ktCO2.EE.NFM.PRIM_ALU.FINISHING.THERM.TOTAL</t>
  </si>
  <si>
    <t>FUEL_EMI.ktCO2.EE.NFM.PRIM_ALU.FINISHING.THERM.LPG</t>
  </si>
  <si>
    <t>FUEL_EMI.ktCO2.EE.NFM.PRIM_ALU.FINISHING.THERM.DIESEL_LIQBIO</t>
  </si>
  <si>
    <t>FUEL_EMI.ktCO2.EE.NFM.PRIM_ALU.FINISHING.THERM.NG_BIOGAS</t>
  </si>
  <si>
    <t>FUEL_EMI.ktCO2.EE.NFM.PRIM_ALU.FINISHING_STEAM.TOTAL.TOTAL</t>
  </si>
  <si>
    <t>FUEL_EMI.ktCO2.EE.NFM.PRIM_ALU.FINISHING_STEAM.STEAM.SOLIDS</t>
  </si>
  <si>
    <t>FUEL_EMI.ktCO2.EE.NFM.PRIM_ALU.FINISHING_STEAM.STEAM.RFG</t>
  </si>
  <si>
    <t>FUEL_EMI.ktCO2.EE.NFM.PRIM_ALU.FINISHING_STEAM.STEAM.LPG</t>
  </si>
  <si>
    <t>FUEL_EMI.ktCO2.EE.NFM.PRIM_ALU.FINISHING_STEAM.STEAM.DIESEL_LIQBIO</t>
  </si>
  <si>
    <t>FUEL_EMI.ktCO2.EE.NFM.PRIM_ALU.FINISHING_STEAM.STEAM.RFO</t>
  </si>
  <si>
    <t>FUEL_EMI.ktCO2.EE.NFM.PRIM_ALU.FINISHING_STEAM.STEAM.OTHER</t>
  </si>
  <si>
    <t>FUEL_EMI.ktCO2.EE.NFM.PRIM_ALU.FINISHING_STEAM.STEAM.NG_BIOGAS</t>
  </si>
  <si>
    <t>FUEL_EMI.ktCO2.EE.NFM.PRIM_ALU.FINISHING_STEAM.STEAM.DERIVED</t>
  </si>
  <si>
    <t>FUEL_EMI.ktCO2.EE.NFM.PRIM_ALU.FINISHING_STEAM.STEAM.BIOMASS_WASTE</t>
  </si>
  <si>
    <t>FUEL_EMI.ktCO2.EE.NFM.PRIM_ALU.FINISHING_STEAM.STEAM.STEAM_DISTR</t>
  </si>
  <si>
    <t>FUEL_EMI.ktCO2.EE.NFM.PRIM_ALU.FINISHING.ELEC.ELEC</t>
  </si>
  <si>
    <t>PROCESS_EMI.ktCO2.EE.NFM.PRIM_ALU</t>
  </si>
  <si>
    <t>FUEL_EMI.ktCO2.EE.NFM.SEC_ALU.TOTAL.TOTAL.TOTAL</t>
  </si>
  <si>
    <t>FUEL_EMI.ktCO2.EE.NFM.SEC_ALU.LIGHT.GENERIC.ELEC</t>
  </si>
  <si>
    <t>FUEL_EMI.ktCO2.EE.NFM.SEC_ALU.AIRCOMP.GENERIC.ELEC</t>
  </si>
  <si>
    <t>FUEL_EMI.ktCO2.EE.NFM.SEC_ALU.MOTOR.GENERIC.ELEC</t>
  </si>
  <si>
    <t>FUEL_EMI.ktCO2.EE.NFM.SEC_ALU.FANS.GENERIC.ELEC</t>
  </si>
  <si>
    <t>FUEL_EMI.ktCO2.EE.NFM.SEC_ALU.LOW_ENTH.TOTAL.TOTAL</t>
  </si>
  <si>
    <t>FUEL_EMI.ktCO2.EE.NFM.SEC_ALU.LOW_ENTH.THERM.DIESEL_LIQBIO</t>
  </si>
  <si>
    <t>FUEL_EMI.ktCO2.EE.NFM.SEC_ALU.LOW_ENTH.THERM.NG_BIOGAS</t>
  </si>
  <si>
    <t>FUEL_EMI.ktCO2.EE.NFM.SEC_ALU.LOW_ENTH.THERM.SOLAR_GEO</t>
  </si>
  <si>
    <t>FUEL_EMI.ktCO2.EE.NFM.SEC_ALU.LOW_ENTH.HP.AMBIENT</t>
  </si>
  <si>
    <t>FUEL_EMI.ktCO2.EE.NFM.SEC_ALU.LOW_ENTH.THERM.ELEC</t>
  </si>
  <si>
    <t>FUEL_EMI.ktCO2.EE.NFM.SEC_ALU.SEC_REMELTING.TOTAL.TOTAL</t>
  </si>
  <si>
    <t>FUEL_EMI.ktCO2.EE.NFM.SEC_ALU.SEC_REMELTING.THERM.TOTAL</t>
  </si>
  <si>
    <t>FUEL_EMI.ktCO2.EE.NFM.SEC_ALU.SEC_REMELTING.THERM.LPG</t>
  </si>
  <si>
    <t>FUEL_EMI.ktCO2.EE.NFM.SEC_ALU.SEC_REMELTING.THERM.DIESEL_LIQBIO</t>
  </si>
  <si>
    <t>FUEL_EMI.ktCO2.EE.NFM.SEC_ALU.SEC_REMELTING.THERM.RFO</t>
  </si>
  <si>
    <t>FUEL_EMI.ktCO2.EE.NFM.SEC_ALU.SEC_REMELTING.THERM.NG_BIOGAS</t>
  </si>
  <si>
    <t>FUEL_EMI.ktCO2.EE.NFM.SEC_ALU.SEC_REMELTING.ELEC.ELEC</t>
  </si>
  <si>
    <t>FUEL_EMI.ktCO2.EE.NFM.SEC_ALU.SEC_PROCESSING.TOTAL.TOTAL</t>
  </si>
  <si>
    <t>FUEL_EMI.ktCO2.EE.NFM.SEC_ALU.SEC_PROCESSING.THERM.TOTAL</t>
  </si>
  <si>
    <t>FUEL_EMI.ktCO2.EE.NFM.SEC_ALU.SEC_PROCESSING.THERM.LPG</t>
  </si>
  <si>
    <t>FUEL_EMI.ktCO2.EE.NFM.SEC_ALU.SEC_PROCESSING.THERM.DIESEL_LIQBIO</t>
  </si>
  <si>
    <t>FUEL_EMI.ktCO2.EE.NFM.SEC_ALU.SEC_PROCESSING.THERM.RFO</t>
  </si>
  <si>
    <t>FUEL_EMI.ktCO2.EE.NFM.SEC_ALU.SEC_PROCESSING.THERM.NG_BIOGAS</t>
  </si>
  <si>
    <t>FUEL_EMI.ktCO2.EE.NFM.SEC_ALU.SEC_PROCESSING.ELEC.ELEC</t>
  </si>
  <si>
    <t>FUEL_EMI.ktCO2.EE.NFM.SEC_ALU.SEC_FINISHING.THERM.TOTAL</t>
  </si>
  <si>
    <t>FUEL_EMI.ktCO2.EE.NFM.SEC_ALU.SEC_FINISHING.THERM.LPG</t>
  </si>
  <si>
    <t>FUEL_EMI.ktCO2.EE.NFM.SEC_ALU.SEC_FINISHING.THERM.DIESEL_LIQBIO</t>
  </si>
  <si>
    <t>FUEL_EMI.ktCO2.EE.NFM.SEC_ALU.SEC_FINISHING.THERM.NG_BIOGAS</t>
  </si>
  <si>
    <t>FUEL_EMI.ktCO2.EE.NFM.SEC_ALU.SEC_FINISHING_STEAM.TOTAL.TOTAL</t>
  </si>
  <si>
    <t>FUEL_EMI.ktCO2.EE.NFM.SEC_ALU.SEC_FINISHING_STEAM.STEAM.SOLIDS</t>
  </si>
  <si>
    <t>FUEL_EMI.ktCO2.EE.NFM.SEC_ALU.SEC_FINISHING_STEAM.STEAM.RFG</t>
  </si>
  <si>
    <t>FUEL_EMI.ktCO2.EE.NFM.SEC_ALU.SEC_FINISHING_STEAM.STEAM.LPG</t>
  </si>
  <si>
    <t>FUEL_EMI.ktCO2.EE.NFM.SEC_ALU.SEC_FINISHING_STEAM.STEAM.DIESEL_LIQBIO</t>
  </si>
  <si>
    <t>FUEL_EMI.ktCO2.EE.NFM.SEC_ALU.SEC_FINISHING_STEAM.STEAM.RFO</t>
  </si>
  <si>
    <t>FUEL_EMI.ktCO2.EE.NFM.SEC_ALU.SEC_FINISHING_STEAM.STEAM.OTHER</t>
  </si>
  <si>
    <t>FUEL_EMI.ktCO2.EE.NFM.SEC_ALU.SEC_FINISHING_STEAM.STEAM.NG_BIOGAS</t>
  </si>
  <si>
    <t>FUEL_EMI.ktCO2.EE.NFM.SEC_ALU.SEC_FINISHING_STEAM.STEAM.DERIVED</t>
  </si>
  <si>
    <t>FUEL_EMI.ktCO2.EE.NFM.SEC_ALU.SEC_FINISHING_STEAM.STEAM.BIOMASS_WASTE</t>
  </si>
  <si>
    <t>FUEL_EMI.ktCO2.EE.NFM.SEC_ALU.SEC_FINISHING_STEAM.STEAM.STEAM_DISTR</t>
  </si>
  <si>
    <t>FUEL_EMI.ktCO2.EE.NFM.SEC_ALU.SEC_FINISHING.ELEC.ELEC</t>
  </si>
  <si>
    <t>FUEL_EMI.ktCO2.EE.NFM.OTHER_NFM.LIGHT.GENERIC.ELEC</t>
  </si>
  <si>
    <t>FUEL_EMI.ktCO2.EE.NFM.OTHER_NFM.AIRCOMP.GENERIC.ELEC</t>
  </si>
  <si>
    <t>FUEL_EMI.ktCO2.EE.NFM.OTHER_NFM.MOTOR.GENERIC.ELEC</t>
  </si>
  <si>
    <t>FUEL_EMI.ktCO2.EE.NFM.OTHER_NFM.FANS.GENERIC.ELEC</t>
  </si>
  <si>
    <t>FUEL_EMI.ktCO2.EE.NFM.OTHER_NFM.LOW_ENTH.TOTAL.TOTAL</t>
  </si>
  <si>
    <t>FUEL_EMI.ktCO2.EE.NFM.OTHER_NFM.LOW_ENTH.THERM.DIESEL_LIQBIO</t>
  </si>
  <si>
    <t>FUEL_EMI.ktCO2.EE.NFM.OTHER_NFM.LOW_ENTH.THERM.NG_BIOGAS</t>
  </si>
  <si>
    <t>FUEL_EMI.ktCO2.EE.NFM.OTHER_NFM.LOW_ENTH.THERM.SOLAR_GEO</t>
  </si>
  <si>
    <t>FUEL_EMI.ktCO2.EE.NFM.OTHER_NFM.LOW_ENTH.HP.AMBIENT</t>
  </si>
  <si>
    <t>FUEL_EMI.ktCO2.EE.NFM.OTHER_NFM.LOW_ENTH.THERM.ELEC</t>
  </si>
  <si>
    <t>FUEL_EMI.ktCO2.EE.NFM.OTHER_NFM.OTH_PRODUCTION.TOTAL.TOTAL</t>
  </si>
  <si>
    <t>FUEL_EMI.ktCO2.EE.NFM.OTHER_NFM.OTH_PRODUCTION.THERM.TOTAL</t>
  </si>
  <si>
    <t>FUEL_EMI.ktCO2.EE.NFM.OTHER_NFM.OTH_PRODUCTION.THERM.SOLIDS</t>
  </si>
  <si>
    <t>FUEL_EMI.ktCO2.EE.NFM.OTHER_NFM.OTH_PRODUCTION.THERM.LPG</t>
  </si>
  <si>
    <t>FUEL_EMI.ktCO2.EE.NFM.OTHER_NFM.OTH_PRODUCTION.THERM.DIESEL_LIQBIO</t>
  </si>
  <si>
    <t>FUEL_EMI.ktCO2.EE.NFM.OTHER_NFM.OTH_PRODUCTION.THERM.RFO</t>
  </si>
  <si>
    <t>FUEL_EMI.ktCO2.EE.NFM.OTHER_NFM.OTH_PRODUCTION.THERM.NG_BIOGAS</t>
  </si>
  <si>
    <t>FUEL_EMI.ktCO2.EE.NFM.OTHER_NFM.OTH_PRODUCTION.ELEC.ELEC</t>
  </si>
  <si>
    <t>FUEL_EMI.ktCO2.EE.NFM.OTHER_NFM.OTH_PROCESSING.TOTAL.TOTAL</t>
  </si>
  <si>
    <t>FUEL_EMI.ktCO2.EE.NFM.OTHER_NFM.OTH_PROCESSING.THERM.TOTAL</t>
  </si>
  <si>
    <t>FUEL_EMI.ktCO2.EE.NFM.OTHER_NFM.OTH_PROCESSING.THERM.LPG</t>
  </si>
  <si>
    <t>FUEL_EMI.ktCO2.EE.NFM.OTHER_NFM.OTH_PROCESSING.THERM.DIESEL_LIQBIO</t>
  </si>
  <si>
    <t>FUEL_EMI.ktCO2.EE.NFM.OTHER_NFM.OTH_PROCESSING.THERM.RFO</t>
  </si>
  <si>
    <t>FUEL_EMI.ktCO2.EE.NFM.OTHER_NFM.OTH_PROCESSING.THERM.NG_BIOGAS</t>
  </si>
  <si>
    <t>FUEL_EMI.ktCO2.EE.NFM.OTHER_NFM.OTH_PROCESSING.ELEC.ELEC</t>
  </si>
  <si>
    <t>FUEL_EMI.ktCO2.EE.NFM.OTHER_NFM.OTH_FINISHING.THERM.TOTAL</t>
  </si>
  <si>
    <t>FUEL_EMI.ktCO2.EE.NFM.OTHER_NFM.OTH_FINISHING.THERM.LPG</t>
  </si>
  <si>
    <t>FUEL_EMI.ktCO2.EE.NFM.OTHER_NFM.OTH_FINISHING.THERM.DIESEL_LIQBIO</t>
  </si>
  <si>
    <t>FUEL_EMI.ktCO2.EE.NFM.OTHER_NFM.OTH_FINISHING.THERM.NG_BIOGAS</t>
  </si>
  <si>
    <t>FUEL_EMI.ktCO2.EE.NFM.OTHER_NFM.OTH_FINISHING_STEAM.TOTAL.TOTAL</t>
  </si>
  <si>
    <t>FUEL_EMI.ktCO2.EE.NFM.OTHER_NFM.OTH_FINISHING_STEAM.STEAM.SOLIDS</t>
  </si>
  <si>
    <t>FUEL_EMI.ktCO2.EE.NFM.OTHER_NFM.OTH_FINISHING_STEAM.STEAM.RFG</t>
  </si>
  <si>
    <t>FUEL_EMI.ktCO2.EE.NFM.OTHER_NFM.OTH_FINISHING_STEAM.STEAM.LPG</t>
  </si>
  <si>
    <t>FUEL_EMI.ktCO2.EE.NFM.OTHER_NFM.OTH_FINISHING_STEAM.STEAM.DIESEL_LIQBIO</t>
  </si>
  <si>
    <t>FUEL_EMI.ktCO2.EE.NFM.OTHER_NFM.OTH_FINISHING_STEAM.STEAM.RFO</t>
  </si>
  <si>
    <t>FUEL_EMI.ktCO2.EE.NFM.OTHER_NFM.OTH_FINISHING_STEAM.STEAM.OTHER</t>
  </si>
  <si>
    <t>FUEL_EMI.ktCO2.EE.NFM.OTHER_NFM.OTH_FINISHING_STEAM.STEAM.NG_BIOGAS</t>
  </si>
  <si>
    <t>FUEL_EMI.ktCO2.EE.NFM.OTHER_NFM.OTH_FINISHING_STEAM.STEAM.DERIVED</t>
  </si>
  <si>
    <t>FUEL_EMI.ktCO2.EE.NFM.OTHER_NFM.OTH_FINISHING_STEAM.STEAM.BIOMASS_WASTE</t>
  </si>
  <si>
    <t>FUEL_EMI.ktCO2.EE.NFM.OTHER_NFM.OTH_FINISHING_STEAM.STEAM.STEAM_DISTR</t>
  </si>
  <si>
    <t>FUEL_EMI.ktCO2.EE.NFM.OTHER_NFM.OTH_FINISHING.ELEC.ELEC</t>
  </si>
  <si>
    <t>PROCESS_EMI.ktCO2.EE.NFM.OTHER_NFM</t>
  </si>
  <si>
    <t>Aluminium - primary production (without process emissions)</t>
  </si>
  <si>
    <t>Other non-ferrous metals (without process emissions)</t>
  </si>
  <si>
    <t>Basic and other chemicals</t>
  </si>
  <si>
    <t>VA.Meuro2023.EE.CHI.BASIC_CHEM</t>
  </si>
  <si>
    <t>VA.Meuro2023.EE.CHI.OTHER_CHEM</t>
  </si>
  <si>
    <t>VA.Meuro2023.EE.CHI.PHARM</t>
  </si>
  <si>
    <t>Basic chemicals (kt ethylene eq.)</t>
  </si>
  <si>
    <t>OUTPUT.kt.EE.CHI.BASIC_CHEM</t>
  </si>
  <si>
    <t>Other chemicals (kt ethylene eq.)</t>
  </si>
  <si>
    <t>OUTPUT.kt.EE.CHI.OTHER_CHEM</t>
  </si>
  <si>
    <t>Pharmaceutical products etc. (kt ethylene eq.)</t>
  </si>
  <si>
    <t>OUTPUT.kt.EE.CHI.PHARM</t>
  </si>
  <si>
    <t>CAP.kt.EE.CHI.BASIC_CHEM</t>
  </si>
  <si>
    <t>CAP.kt.EE.CHI.OTHER_CHEM</t>
  </si>
  <si>
    <t>CAP.kt.EE.CHI.PHARM</t>
  </si>
  <si>
    <t>NEWCAP.kt.EE.CHI.BASIC_CHEM</t>
  </si>
  <si>
    <t>NEWCAP.kt.EE.CHI.OTHER_CHEM</t>
  </si>
  <si>
    <t>NEWCAP.kt.EE.CHI.PHARM</t>
  </si>
  <si>
    <t>FEC.ktoe.EE.CHI.TOTAL.TOTAL.TOTAL.TOTAL</t>
  </si>
  <si>
    <t>FEC.ktoe.EE.CHI.TOTAL.TOTAL.TOTAL.SOLIDS</t>
  </si>
  <si>
    <t>FEC.ktoe.EE.CHI.TOTAL.TOTAL.TOTAL.RFG</t>
  </si>
  <si>
    <t>FEC.ktoe.EE.CHI.TOTAL.TOTAL.TOTAL.LPG</t>
  </si>
  <si>
    <t>FEC.ktoe.EE.CHI.TOTAL.TOTAL.TOTAL.DIESEL</t>
  </si>
  <si>
    <t>FEC.ktoe.EE.CHI.TOTAL.TOTAL.TOTAL.RFO</t>
  </si>
  <si>
    <t>FEC.ktoe.EE.CHI.TOTAL.TOTAL.TOTAL.OTHER</t>
  </si>
  <si>
    <t>FEC.ktoe.EE.CHI.TOTAL.TOTAL.TOTAL.NG</t>
  </si>
  <si>
    <t>FEC.ktoe.EE.CHI.TOTAL.TOTAL.TOTAL.DERIVED</t>
  </si>
  <si>
    <t>FEC.ktoe.EE.CHI.TOTAL.TOTAL.TOTAL.BIOMASS_WASTE</t>
  </si>
  <si>
    <t>FEC.ktoe.EE.CHI.TOTAL.TOTAL.TOTAL.BIOGAS</t>
  </si>
  <si>
    <t>FEC.ktoe.EE.CHI.TOTAL.TOTAL.TOTAL.LIQBIO</t>
  </si>
  <si>
    <t>FEC.ktoe.EE.CHI.TOTAL.TOTAL.TOTAL.SOLAR</t>
  </si>
  <si>
    <t>FEC.ktoe.EE.CHI.TOTAL.TOTAL.TOTAL.GEO</t>
  </si>
  <si>
    <t>FEC.ktoe.EE.CHI.TOTAL.TOTAL.TOTAL.AMBIENT</t>
  </si>
  <si>
    <t>FEC.ktoe.EE.CHI.TOTAL.TOTAL.TOTAL.STEAM_DISTR</t>
  </si>
  <si>
    <t>FEC.ktoe.EE.CHI.TOTAL.TOTAL.TOTAL.ELEC</t>
  </si>
  <si>
    <t>Non-energy use in the Chemical industry (ktoe)</t>
  </si>
  <si>
    <t>NONENERGY.ktoe.EE.CHI.TOTAL.TOTAL.TOTAL.TOTAL</t>
  </si>
  <si>
    <t>NONENERGY.ktoe.EE.CHI.TOTAL.TOTAL.TOTAL.SOLIDS</t>
  </si>
  <si>
    <t>NONENERGY.ktoe.EE.CHI.TOTAL.TOTAL.TOTAL.RFG</t>
  </si>
  <si>
    <t>NONENERGY.ktoe.EE.CHI.TOTAL.TOTAL.TOTAL.LPG</t>
  </si>
  <si>
    <t>NONENERGY.ktoe.EE.CHI.TOTAL.TOTAL.TOTAL.DIESEL</t>
  </si>
  <si>
    <t>NONENERGY.ktoe.EE.CHI.TOTAL.TOTAL.TOTAL.RFO</t>
  </si>
  <si>
    <t>NONENERGY.ktoe.EE.CHI.TOTAL.TOTAL.TOTAL.OTHER</t>
  </si>
  <si>
    <t>NONENERGY.ktoe.EE.CHI.TOTAL.TOTAL.TOTAL.NAPHTHA</t>
  </si>
  <si>
    <t>NONENERGY.ktoe.EE.CHI.TOTAL.TOTAL.TOTAL.NG_BIOGAS</t>
  </si>
  <si>
    <t>NONENERGY.ktoe.EE.CHI.TOTAL.TOTAL.TOTAL.DERIVED</t>
  </si>
  <si>
    <t>NONENERGY.ktoe.EE.CHI.TOTAL.TOTAL.TOTAL.BIOMASS_WASTE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</si>
  <si>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</si>
  <si>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</si>
  <si>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</si>
  <si>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</si>
  <si>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</si>
  <si>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FEC.ktoe.EE.CHI.BASIC_CHEM.LIGHT.GENERIC.ELEC</t>
  </si>
  <si>
    <t>FEC.ktoe.EE.CHI.BASIC_CHEM.AIRCOMP.GENERIC.ELEC</t>
  </si>
  <si>
    <t>FEC.ktoe.EE.CHI.BASIC_CHEM.MOTOR.GENERIC.ELEC</t>
  </si>
  <si>
    <t>FEC.ktoe.EE.CHI.BASIC_CHEM.FANS.GENERIC.ELEC</t>
  </si>
  <si>
    <t>FEC.ktoe.EE.CHI.BASIC_CHEM.LOW_ENTH.TOTAL.TOTAL</t>
  </si>
  <si>
    <t>FEC.ktoe.EE.CHI.BASIC_CHEM.LOW_ENTH.THERM.DIESEL_LIQBIO</t>
  </si>
  <si>
    <t>FEC.ktoe.EE.CHI.BASIC_CHEM.LOW_ENTH.THERM.NG_BIOGAS</t>
  </si>
  <si>
    <t>FEC.ktoe.EE.CHI.BASIC_CHEM.LOW_ENTH.THERM.SOLAR_GEO</t>
  </si>
  <si>
    <t>FEC.ktoe.EE.CHI.BASIC_CHEM.LOW_ENTH.HP.AMBIENT</t>
  </si>
  <si>
    <t>FEC.ktoe.EE.CHI.BASIC_CHEM.LOW_ENTH.THERM.ELEC</t>
  </si>
  <si>
    <t>Chemicals: Feedstock (energy used as raw material)</t>
  </si>
  <si>
    <t>Chemicals: Steam processing</t>
  </si>
  <si>
    <t>FEC.ktoe.EE.CHI.BASIC_CHEM.PROCESSING.TOTAL.TOTAL</t>
  </si>
  <si>
    <t>FEC.ktoe.EE.CHI.BASIC_CHEM.PROCESSING.STEAM.SOLIDS</t>
  </si>
  <si>
    <t>FEC.ktoe.EE.CHI.BASIC_CHEM.PROCESSING.STEAM.RFG</t>
  </si>
  <si>
    <t>FEC.ktoe.EE.CHI.BASIC_CHEM.PROCESSING.STEAM.LPG</t>
  </si>
  <si>
    <t>FEC.ktoe.EE.CHI.BASIC_CHEM.PROCESSING.STEAM.DIESEL_LIQBIO</t>
  </si>
  <si>
    <t>FEC.ktoe.EE.CHI.BASIC_CHEM.PROCESSING.STEAM.RFO</t>
  </si>
  <si>
    <t>FEC.ktoe.EE.CHI.BASIC_CHEM.PROCESSING.STEAM.OTHER</t>
  </si>
  <si>
    <t>FEC.ktoe.EE.CHI.BASIC_CHEM.PROCESSING.STEAM.NG_BIOGAS</t>
  </si>
  <si>
    <t>FEC.ktoe.EE.CHI.BASIC_CHEM.PROCESSING.STEAM.DERIVED</t>
  </si>
  <si>
    <t>FEC.ktoe.EE.CHI.BASIC_CHEM.PROCESSING.STEAM.BIOMASS_WASTE</t>
  </si>
  <si>
    <t>FEC.ktoe.EE.CHI.BASIC_CHEM.PROCESSING.STEAM.STEAM_DISTR</t>
  </si>
  <si>
    <t>Chemicals: Furnaces</t>
  </si>
  <si>
    <t>FEC.ktoe.EE.CHI.BASIC_CHEM.PROC_HEAT.TOTAL.TOTAL</t>
  </si>
  <si>
    <t>Chemicals: Furnaces - Thermal</t>
  </si>
  <si>
    <t>FEC.ktoe.EE.CHI.BASIC_CHEM.PROC_HEAT.THERM.TOTAL</t>
  </si>
  <si>
    <t>FEC.ktoe.EE.CHI.BASIC_CHEM.PROC_HEAT.THERM.SOLIDS</t>
  </si>
  <si>
    <t>FEC.ktoe.EE.CHI.BASIC_CHEM.PROC_HEAT.THERM.LPG</t>
  </si>
  <si>
    <t>FEC.ktoe.EE.CHI.BASIC_CHEM.PROC_HEAT.THERM.DIESEL_LIQBIO</t>
  </si>
  <si>
    <t>FEC.ktoe.EE.CHI.BASIC_CHEM.PROC_HEAT.THERM.RFO</t>
  </si>
  <si>
    <t>FEC.ktoe.EE.CHI.BASIC_CHEM.PROC_HEAT.THERM.NG_BIOGAS</t>
  </si>
  <si>
    <t>Chemicals: Furnaces - Electric</t>
  </si>
  <si>
    <t>FEC.ktoe.EE.CHI.BASIC_CHEM.PROC_HEAT.ELEC.ELEC</t>
  </si>
  <si>
    <t>Chemicals: Process cooling</t>
  </si>
  <si>
    <t>Chemicals: Process cooling - Natural gas and biogas</t>
  </si>
  <si>
    <t>FEC.ktoe.EE.CHI.BASIC_CHEM.PROC_COOL.THERM.NG_BIOGAS</t>
  </si>
  <si>
    <t>Chemicals: Process cooling - Steam</t>
  </si>
  <si>
    <t>FEC.ktoe.EE.CHI.BASIC_CHEM.PROC_COOL_STEAM.TOTAL.TOTAL</t>
  </si>
  <si>
    <t>FEC.ktoe.EE.CHI.BASIC_CHEM.PROC_COOL_STEAM.STEAM.SOLIDS</t>
  </si>
  <si>
    <t>FEC.ktoe.EE.CHI.BASIC_CHEM.PROC_COOL_STEAM.STEAM.RFG</t>
  </si>
  <si>
    <t>FEC.ktoe.EE.CHI.BASIC_CHEM.PROC_COOL_STEAM.STEAM.LPG</t>
  </si>
  <si>
    <t>FEC.ktoe.EE.CHI.BASIC_CHEM.PROC_COOL_STEAM.STEAM.DIESEL_LIQBIO</t>
  </si>
  <si>
    <t>FEC.ktoe.EE.CHI.BASIC_CHEM.PROC_COOL_STEAM.STEAM.RFO</t>
  </si>
  <si>
    <t>FEC.ktoe.EE.CHI.BASIC_CHEM.PROC_COOL_STEAM.STEAM.OTHER</t>
  </si>
  <si>
    <t>FEC.ktoe.EE.CHI.BASIC_CHEM.PROC_COOL_STEAM.STEAM.NG_BIOGAS</t>
  </si>
  <si>
    <t>FEC.ktoe.EE.CHI.BASIC_CHEM.PROC_COOL_STEAM.STEAM.DERIVED</t>
  </si>
  <si>
    <t>FEC.ktoe.EE.CHI.BASIC_CHEM.PROC_COOL_STEAM.STEAM.BIOMASS_WASTE</t>
  </si>
  <si>
    <t>FEC.ktoe.EE.CHI.BASIC_CHEM.PROC_COOL_STEAM.STEAM.STEAM_DISTR</t>
  </si>
  <si>
    <t>Chemicals: Process cooling - Electric</t>
  </si>
  <si>
    <t>FEC.ktoe.EE.CHI.BASIC_CHEM.PROC_COOL.ELEC.ELEC</t>
  </si>
  <si>
    <t>Chemicals: Generic electric process</t>
  </si>
  <si>
    <t>FEC.ktoe.EE.CHI.BASIC_CHEM.GENERIC.MECH.ELEC</t>
  </si>
  <si>
    <t>FEC.ktoe.EE.CHI.OTHER_CHEM.TOTAL.TOTAL.TOTAL</t>
  </si>
  <si>
    <t>FEC.ktoe.EE.CHI.OTHER_CHEM.LIGHT.GENERIC.ELEC</t>
  </si>
  <si>
    <t>FEC.ktoe.EE.CHI.OTHER_CHEM.AIRCOMP.GENERIC.ELEC</t>
  </si>
  <si>
    <t>FEC.ktoe.EE.CHI.OTHER_CHEM.MOTOR.GENERIC.ELEC</t>
  </si>
  <si>
    <t>FEC.ktoe.EE.CHI.OTHER_CHEM.FANS.GENERIC.ELEC</t>
  </si>
  <si>
    <t>FEC.ktoe.EE.CHI.OTHER_CHEM.LOW_ENTH.TOTAL.TOTAL</t>
  </si>
  <si>
    <t>FEC.ktoe.EE.CHI.OTHER_CHEM.LOW_ENTH.THERM.DIESEL_LIQBIO</t>
  </si>
  <si>
    <t>FEC.ktoe.EE.CHI.OTHER_CHEM.LOW_ENTH.THERM.NG_BIOGAS</t>
  </si>
  <si>
    <t>FEC.ktoe.EE.CHI.OTHER_CHEM.LOW_ENTH.THERM.SOLAR_GEO</t>
  </si>
  <si>
    <t>FEC.ktoe.EE.CHI.OTHER_CHEM.LOW_ENTH.HP.AMBIENT</t>
  </si>
  <si>
    <t>FEC.ktoe.EE.CHI.OTHER_CHEM.LOW_ENTH.THERM.ELEC</t>
  </si>
  <si>
    <t>Chemicals: High-enthalpy heat processing</t>
  </si>
  <si>
    <t>High-enthalpy heat processing - Steam</t>
  </si>
  <si>
    <t>FEC.ktoe.EE.CHI.OTHER_CHEM.PROCESSING_STEAM.TOTAL.TOTAL</t>
  </si>
  <si>
    <t>FEC.ktoe.EE.CHI.OTHER_CHEM.PROCESSING_STEAM.STEAM.SOLIDS</t>
  </si>
  <si>
    <t>FEC.ktoe.EE.CHI.OTHER_CHEM.PROCESSING_STEAM.STEAM.RFG</t>
  </si>
  <si>
    <t>FEC.ktoe.EE.CHI.OTHER_CHEM.PROCESSING_STEAM.STEAM.LPG</t>
  </si>
  <si>
    <t>FEC.ktoe.EE.CHI.OTHER_CHEM.PROCESSING_STEAM.STEAM.DIESEL_LIQBIO</t>
  </si>
  <si>
    <t>FEC.ktoe.EE.CHI.OTHER_CHEM.PROCESSING_STEAM.STEAM.RFO</t>
  </si>
  <si>
    <t>FEC.ktoe.EE.CHI.OTHER_CHEM.PROCESSING_STEAM.STEAM.OTHER</t>
  </si>
  <si>
    <t>FEC.ktoe.EE.CHI.OTHER_CHEM.PROCESSING_STEAM.STEAM.NG_BIOGAS</t>
  </si>
  <si>
    <t>FEC.ktoe.EE.CHI.OTHER_CHEM.PROCESSING_STEAM.STEAM.DERIVED</t>
  </si>
  <si>
    <t>FEC.ktoe.EE.CHI.OTHER_CHEM.PROCESSING_STEAM.STEAM.BIOMASS_WASTE</t>
  </si>
  <si>
    <t>FEC.ktoe.EE.CHI.OTHER_CHEM.PROCESSING_STEAM.STEAM.STEAM_DISTR</t>
  </si>
  <si>
    <t>High-enthalpy heat processing - Electric (microwave)</t>
  </si>
  <si>
    <t>FEC.ktoe.EE.CHI.OTHER_CHEM.PROCESSING.MICROW.ELEC</t>
  </si>
  <si>
    <t>FEC.ktoe.EE.CHI.OTHER_CHEM.PROC_HEAT.TOTAL.TOTAL</t>
  </si>
  <si>
    <t>FEC.ktoe.EE.CHI.OTHER_CHEM.PROC_HEAT.THERM.TOTAL</t>
  </si>
  <si>
    <t>FEC.ktoe.EE.CHI.OTHER_CHEM.PROC_HEAT.THERM.SOLIDS</t>
  </si>
  <si>
    <t>FEC.ktoe.EE.CHI.OTHER_CHEM.PROC_HEAT.THERM.LPG</t>
  </si>
  <si>
    <t>FEC.ktoe.EE.CHI.OTHER_CHEM.PROC_HEAT.THERM.DIESEL_LIQBIO</t>
  </si>
  <si>
    <t>FEC.ktoe.EE.CHI.OTHER_CHEM.PROC_HEAT.THERM.RFO</t>
  </si>
  <si>
    <t>FEC.ktoe.EE.CHI.OTHER_CHEM.PROC_HEAT.THERM.NG_BIOGAS</t>
  </si>
  <si>
    <t>FEC.ktoe.EE.CHI.OTHER_CHEM.PROC_HEAT.ELEC.ELEC</t>
  </si>
  <si>
    <t>FEC.ktoe.EE.CHI.OTHER_CHEM.PROC_COOL.THERM.NG_BIOGAS</t>
  </si>
  <si>
    <t>FEC.ktoe.EE.CHI.OTHER_CHEM.PROC_COOL_STEAM.TOTAL.TOTAL</t>
  </si>
  <si>
    <t>FEC.ktoe.EE.CHI.OTHER_CHEM.PROC_COOL_STEAM.STEAM.SOLIDS</t>
  </si>
  <si>
    <t>FEC.ktoe.EE.CHI.OTHER_CHEM.PROC_COOL_STEAM.STEAM.RFG</t>
  </si>
  <si>
    <t>FEC.ktoe.EE.CHI.OTHER_CHEM.PROC_COOL_STEAM.STEAM.LPG</t>
  </si>
  <si>
    <t>FEC.ktoe.EE.CHI.OTHER_CHEM.PROC_COOL_STEAM.STEAM.DIESEL_LIQBIO</t>
  </si>
  <si>
    <t>FEC.ktoe.EE.CHI.OTHER_CHEM.PROC_COOL_STEAM.STEAM.RFO</t>
  </si>
  <si>
    <t>FEC.ktoe.EE.CHI.OTHER_CHEM.PROC_COOL_STEAM.STEAM.OTHER</t>
  </si>
  <si>
    <t>FEC.ktoe.EE.CHI.OTHER_CHEM.PROC_COOL_STEAM.STEAM.NG_BIOGAS</t>
  </si>
  <si>
    <t>FEC.ktoe.EE.CHI.OTHER_CHEM.PROC_COOL_STEAM.STEAM.DERIVED</t>
  </si>
  <si>
    <t>FEC.ktoe.EE.CHI.OTHER_CHEM.PROC_COOL_STEAM.STEAM.BIOMASS_WASTE</t>
  </si>
  <si>
    <t>FEC.ktoe.EE.CHI.OTHER_CHEM.PROC_COOL_STEAM.STEAM.STEAM_DISTR</t>
  </si>
  <si>
    <t>FEC.ktoe.EE.CHI.OTHER_CHEM.PROC_COOL.ELEC.ELEC</t>
  </si>
  <si>
    <t>FEC.ktoe.EE.CHI.OTHER_CHEM.GENERIC.MECH.ELEC</t>
  </si>
  <si>
    <t>FEC.ktoe.EE.CHI.PHARM.TOTAL.TOTAL.TOTAL</t>
  </si>
  <si>
    <t>FEC.ktoe.EE.CHI.PHARM.LIGHT.GENERIC.ELEC</t>
  </si>
  <si>
    <t>FEC.ktoe.EE.CHI.PHARM.AIRCOMP.GENERIC.ELEC</t>
  </si>
  <si>
    <t>FEC.ktoe.EE.CHI.PHARM.MOTOR.GENERIC.ELEC</t>
  </si>
  <si>
    <t>FEC.ktoe.EE.CHI.PHARM.FANS.GENERIC.ELEC</t>
  </si>
  <si>
    <t>FEC.ktoe.EE.CHI.PHARM.LOW_ENTH.TOTAL.TOTAL</t>
  </si>
  <si>
    <t>FEC.ktoe.EE.CHI.PHARM.LOW_ENTH.THERM.DIESEL_LIQBIO</t>
  </si>
  <si>
    <t>FEC.ktoe.EE.CHI.PHARM.LOW_ENTH.THERM.NG_BIOGAS</t>
  </si>
  <si>
    <t>FEC.ktoe.EE.CHI.PHARM.LOW_ENTH.THERM.SOLAR_GEO</t>
  </si>
  <si>
    <t>FEC.ktoe.EE.CHI.PHARM.LOW_ENTH.HP.AMBIENT</t>
  </si>
  <si>
    <t>FEC.ktoe.EE.CHI.PHARM.LOW_ENTH.THERM.ELEC</t>
  </si>
  <si>
    <t>FEC.ktoe.EE.CHI.PHARM.PROCESSING_STEAM.TOTAL.TOTAL</t>
  </si>
  <si>
    <t>FEC.ktoe.EE.CHI.PHARM.PROCESSING_STEAM.STEAM.SOLIDS</t>
  </si>
  <si>
    <t>FEC.ktoe.EE.CHI.PHARM.PROCESSING_STEAM.STEAM.RFG</t>
  </si>
  <si>
    <t>FEC.ktoe.EE.CHI.PHARM.PROCESSING_STEAM.STEAM.LPG</t>
  </si>
  <si>
    <t>FEC.ktoe.EE.CHI.PHARM.PROCESSING_STEAM.STEAM.DIESEL_LIQBIO</t>
  </si>
  <si>
    <t>FEC.ktoe.EE.CHI.PHARM.PROCESSING_STEAM.STEAM.RFO</t>
  </si>
  <si>
    <t>FEC.ktoe.EE.CHI.PHARM.PROCESSING_STEAM.STEAM.OTHER</t>
  </si>
  <si>
    <t>FEC.ktoe.EE.CHI.PHARM.PROCESSING_STEAM.STEAM.NG_BIOGAS</t>
  </si>
  <si>
    <t>FEC.ktoe.EE.CHI.PHARM.PROCESSING_STEAM.STEAM.DERIVED</t>
  </si>
  <si>
    <t>FEC.ktoe.EE.CHI.PHARM.PROCESSING_STEAM.STEAM.BIOMASS_WASTE</t>
  </si>
  <si>
    <t>FEC.ktoe.EE.CHI.PHARM.PROCESSING_STEAM.STEAM.STEAM_DISTR</t>
  </si>
  <si>
    <t>FEC.ktoe.EE.CHI.PHARM.PROCESSING.MICROW.ELEC</t>
  </si>
  <si>
    <t>FEC.ktoe.EE.CHI.PHARM.PROC_HEAT.TOTAL.TOTAL</t>
  </si>
  <si>
    <t>FEC.ktoe.EE.CHI.PHARM.PROC_HEAT.THERM.TOTAL</t>
  </si>
  <si>
    <t>FEC.ktoe.EE.CHI.PHARM.PROC_HEAT.THERM.SOLIDS</t>
  </si>
  <si>
    <t>FEC.ktoe.EE.CHI.PHARM.PROC_HEAT.THERM.LPG</t>
  </si>
  <si>
    <t>FEC.ktoe.EE.CHI.PHARM.PROC_HEAT.THERM.DIESEL_LIQBIO</t>
  </si>
  <si>
    <t>FEC.ktoe.EE.CHI.PHARM.PROC_HEAT.THERM.RFO</t>
  </si>
  <si>
    <t>FEC.ktoe.EE.CHI.PHARM.PROC_HEAT.THERM.NG_BIOGAS</t>
  </si>
  <si>
    <t>FEC.ktoe.EE.CHI.PHARM.PROC_HEAT.ELEC.ELEC</t>
  </si>
  <si>
    <t>FEC.ktoe.EE.CHI.PHARM.PROC_COOL.THERM.NG_BIOGAS</t>
  </si>
  <si>
    <t>FEC.ktoe.EE.CHI.PHARM.PROC_COOL_STEAM.TOTAL.TOTAL</t>
  </si>
  <si>
    <t>FEC.ktoe.EE.CHI.PHARM.PROC_COOL_STEAM.STEAM.SOLIDS</t>
  </si>
  <si>
    <t>FEC.ktoe.EE.CHI.PHARM.PROC_COOL_STEAM.STEAM.RFG</t>
  </si>
  <si>
    <t>FEC.ktoe.EE.CHI.PHARM.PROC_COOL_STEAM.STEAM.LPG</t>
  </si>
  <si>
    <t>FEC.ktoe.EE.CHI.PHARM.PROC_COOL_STEAM.STEAM.DIESEL_LIQBIO</t>
  </si>
  <si>
    <t>FEC.ktoe.EE.CHI.PHARM.PROC_COOL_STEAM.STEAM.RFO</t>
  </si>
  <si>
    <t>FEC.ktoe.EE.CHI.PHARM.PROC_COOL_STEAM.STEAM.OTHER</t>
  </si>
  <si>
    <t>FEC.ktoe.EE.CHI.PHARM.PROC_COOL_STEAM.STEAM.NG_BIOGAS</t>
  </si>
  <si>
    <t>FEC.ktoe.EE.CHI.PHARM.PROC_COOL_STEAM.STEAM.DERIVED</t>
  </si>
  <si>
    <t>FEC.ktoe.EE.CHI.PHARM.PROC_COOL_STEAM.STEAM.BIOMASS_WASTE</t>
  </si>
  <si>
    <t>FEC.ktoe.EE.CHI.PHARM.PROC_COOL_STEAM.STEAM.STEAM_DISTR</t>
  </si>
  <si>
    <t>FEC.ktoe.EE.CHI.PHARM.PROC_COOL.ELEC.ELEC</t>
  </si>
  <si>
    <t>FEC.ktoe.EE.CHI.PHARM.GENERIC.MECH.ELEC</t>
  </si>
  <si>
    <t>Chemicals: Process cooling - Natural gas</t>
  </si>
  <si>
    <t>UED.ktoe.EE.CHI.BASIC_CHEM.LIGHT.GENERIC.ELEC</t>
  </si>
  <si>
    <t>UED.ktoe.EE.CHI.BASIC_CHEM.AIRCOMP.GENERIC.ELEC</t>
  </si>
  <si>
    <t>UED.ktoe.EE.CHI.BASIC_CHEM.MOTOR.GENERIC.ELEC</t>
  </si>
  <si>
    <t>UED.ktoe.EE.CHI.BASIC_CHEM.FANS.GENERIC.ELEC</t>
  </si>
  <si>
    <t>UED.ktoe.EE.CHI.BASIC_CHEM.LOW_ENTH.TOTAL.TOTAL</t>
  </si>
  <si>
    <t>UED.ktoe.EE.CHI.BASIC_CHEM.LOW_ENTH.THERM.DIESEL_LIQBIO</t>
  </si>
  <si>
    <t>UED.ktoe.EE.CHI.BASIC_CHEM.LOW_ENTH.THERM.NG_BIOGAS</t>
  </si>
  <si>
    <t>UED.ktoe.EE.CHI.BASIC_CHEM.LOW_ENTH.THERM.SOLAR_GEO</t>
  </si>
  <si>
    <t>UED.ktoe.EE.CHI.BASIC_CHEM.LOW_ENTH.HP.AMBIENT</t>
  </si>
  <si>
    <t>UED.ktoe.EE.CHI.BASIC_CHEM.LOW_ENTH.THERM.ELEC</t>
  </si>
  <si>
    <t>UED.ktoe.EE.CHI.BASIC_CHEM.PROCESSING.TOTAL.TOTAL</t>
  </si>
  <si>
    <t>UED.ktoe.EE.CHI.BASIC_CHEM.PROCESSING.STEAM.SOLIDS</t>
  </si>
  <si>
    <t>UED.ktoe.EE.CHI.BASIC_CHEM.PROCESSING.STEAM.RFG</t>
  </si>
  <si>
    <t>UED.ktoe.EE.CHI.BASIC_CHEM.PROCESSING.STEAM.LPG</t>
  </si>
  <si>
    <t>UED.ktoe.EE.CHI.BASIC_CHEM.PROCESSING.STEAM.DIESEL_LIQBIO</t>
  </si>
  <si>
    <t>UED.ktoe.EE.CHI.BASIC_CHEM.PROCESSING.STEAM.RFO</t>
  </si>
  <si>
    <t>UED.ktoe.EE.CHI.BASIC_CHEM.PROCESSING.STEAM.OTHER</t>
  </si>
  <si>
    <t>UED.ktoe.EE.CHI.BASIC_CHEM.PROCESSING.STEAM.NG_BIOGAS</t>
  </si>
  <si>
    <t>UED.ktoe.EE.CHI.BASIC_CHEM.PROCESSING.STEAM.DERIVED</t>
  </si>
  <si>
    <t>UED.ktoe.EE.CHI.BASIC_CHEM.PROCESSING.STEAM.BIOMASS_WASTE</t>
  </si>
  <si>
    <t>UED.ktoe.EE.CHI.BASIC_CHEM.PROCESSING.STEAM.STEAM_DISTR</t>
  </si>
  <si>
    <t>UED.ktoe.EE.CHI.BASIC_CHEM.PROC_HEAT.TOTAL.TOTAL</t>
  </si>
  <si>
    <t>UED.ktoe.EE.CHI.BASIC_CHEM.PROC_HEAT.THERM.TOTAL</t>
  </si>
  <si>
    <t>UED.ktoe.EE.CHI.BASIC_CHEM.PROC_HEAT.THERM.SOLIDS</t>
  </si>
  <si>
    <t>UED.ktoe.EE.CHI.BASIC_CHEM.PROC_HEAT.THERM.LPG</t>
  </si>
  <si>
    <t>UED.ktoe.EE.CHI.BASIC_CHEM.PROC_HEAT.THERM.DIESEL_LIQBIO</t>
  </si>
  <si>
    <t>UED.ktoe.EE.CHI.BASIC_CHEM.PROC_HEAT.THERM.RFO</t>
  </si>
  <si>
    <t>UED.ktoe.EE.CHI.BASIC_CHEM.PROC_HEAT.THERM.NG_BIOGAS</t>
  </si>
  <si>
    <t>UED.ktoe.EE.CHI.BASIC_CHEM.PROC_HEAT.ELEC.ELEC</t>
  </si>
  <si>
    <t>UED.ktoe.EE.CHI.BASIC_CHEM.PROC_COOL.THERM.NG_BIOGAS</t>
  </si>
  <si>
    <t>UED.ktoe.EE.CHI.BASIC_CHEM.PROC_COOL_STEAM.TOTAL.TOTAL</t>
  </si>
  <si>
    <t>UED.ktoe.EE.CHI.BASIC_CHEM.PROC_COOL_STEAM.STEAM.SOLIDS</t>
  </si>
  <si>
    <t>UED.ktoe.EE.CHI.BASIC_CHEM.PROC_COOL_STEAM.STEAM.RFG</t>
  </si>
  <si>
    <t>UED.ktoe.EE.CHI.BASIC_CHEM.PROC_COOL_STEAM.STEAM.LPG</t>
  </si>
  <si>
    <t>UED.ktoe.EE.CHI.BASIC_CHEM.PROC_COOL_STEAM.STEAM.DIESEL_LIQBIO</t>
  </si>
  <si>
    <t>UED.ktoe.EE.CHI.BASIC_CHEM.PROC_COOL_STEAM.STEAM.RFO</t>
  </si>
  <si>
    <t>UED.ktoe.EE.CHI.BASIC_CHEM.PROC_COOL_STEAM.STEAM.OTHER</t>
  </si>
  <si>
    <t>UED.ktoe.EE.CHI.BASIC_CHEM.PROC_COOL_STEAM.STEAM.NG_BIOGAS</t>
  </si>
  <si>
    <t>UED.ktoe.EE.CHI.BASIC_CHEM.PROC_COOL_STEAM.STEAM.DERIVED</t>
  </si>
  <si>
    <t>UED.ktoe.EE.CHI.BASIC_CHEM.PROC_COOL_STEAM.STEAM.BIOMASS_WASTE</t>
  </si>
  <si>
    <t>UED.ktoe.EE.CHI.BASIC_CHEM.PROC_COOL_STEAM.STEAM.STEAM_DISTR</t>
  </si>
  <si>
    <t>UED.ktoe.EE.CHI.BASIC_CHEM.PROC_COOL.ELEC.ELEC</t>
  </si>
  <si>
    <t>UED.ktoe.EE.CHI.BASIC_CHEM.GENERIC.MECH.ELEC</t>
  </si>
  <si>
    <t>UED.ktoe.EE.CHI.OTHER_CHEM.TOTAL.TOTAL.TOTAL</t>
  </si>
  <si>
    <t>UED.ktoe.EE.CHI.OTHER_CHEM.LIGHT.GENERIC.ELEC</t>
  </si>
  <si>
    <t>UED.ktoe.EE.CHI.OTHER_CHEM.AIRCOMP.GENERIC.ELEC</t>
  </si>
  <si>
    <t>UED.ktoe.EE.CHI.OTHER_CHEM.MOTOR.GENERIC.ELEC</t>
  </si>
  <si>
    <t>UED.ktoe.EE.CHI.OTHER_CHEM.FANS.GENERIC.ELEC</t>
  </si>
  <si>
    <t>UED.ktoe.EE.CHI.OTHER_CHEM.LOW_ENTH.TOTAL.TOTAL</t>
  </si>
  <si>
    <t>UED.ktoe.EE.CHI.OTHER_CHEM.LOW_ENTH.THERM.DIESEL_LIQBIO</t>
  </si>
  <si>
    <t>UED.ktoe.EE.CHI.OTHER_CHEM.LOW_ENTH.THERM.NG_BIOGAS</t>
  </si>
  <si>
    <t>UED.ktoe.EE.CHI.OTHER_CHEM.LOW_ENTH.THERM.SOLAR_GEO</t>
  </si>
  <si>
    <t>UED.ktoe.EE.CHI.OTHER_CHEM.LOW_ENTH.HP.AMBIENT</t>
  </si>
  <si>
    <t>UED.ktoe.EE.CHI.OTHER_CHEM.LOW_ENTH.THERM.ELEC</t>
  </si>
  <si>
    <t>UED.ktoe.EE.CHI.OTHER_CHEM.PROCESSING_STEAM.TOTAL.TOTAL</t>
  </si>
  <si>
    <t>UED.ktoe.EE.CHI.OTHER_CHEM.PROCESSING_STEAM.STEAM.SOLIDS</t>
  </si>
  <si>
    <t>UED.ktoe.EE.CHI.OTHER_CHEM.PROCESSING_STEAM.STEAM.RFG</t>
  </si>
  <si>
    <t>UED.ktoe.EE.CHI.OTHER_CHEM.PROCESSING_STEAM.STEAM.LPG</t>
  </si>
  <si>
    <t>UED.ktoe.EE.CHI.OTHER_CHEM.PROCESSING_STEAM.STEAM.DIESEL_LIQBIO</t>
  </si>
  <si>
    <t>UED.ktoe.EE.CHI.OTHER_CHEM.PROCESSING_STEAM.STEAM.RFO</t>
  </si>
  <si>
    <t>UED.ktoe.EE.CHI.OTHER_CHEM.PROCESSING_STEAM.STEAM.OTHER</t>
  </si>
  <si>
    <t>UED.ktoe.EE.CHI.OTHER_CHEM.PROCESSING_STEAM.STEAM.NG_BIOGAS</t>
  </si>
  <si>
    <t>UED.ktoe.EE.CHI.OTHER_CHEM.PROCESSING_STEAM.STEAM.DERIVED</t>
  </si>
  <si>
    <t>UED.ktoe.EE.CHI.OTHER_CHEM.PROCESSING_STEAM.STEAM.BIOMASS_WASTE</t>
  </si>
  <si>
    <t>UED.ktoe.EE.CHI.OTHER_CHEM.PROCESSING_STEAM.STEAM.STEAM_DISTR</t>
  </si>
  <si>
    <t>UED.ktoe.EE.CHI.OTHER_CHEM.PROCESSING.MICROW.ELEC</t>
  </si>
  <si>
    <t>UED.ktoe.EE.CHI.OTHER_CHEM.PROC_HEAT.TOTAL.TOTAL</t>
  </si>
  <si>
    <t>UED.ktoe.EE.CHI.OTHER_CHEM.PROC_HEAT.THERM.TOTAL</t>
  </si>
  <si>
    <t>UED.ktoe.EE.CHI.OTHER_CHEM.PROC_HEAT.THERM.SOLIDS</t>
  </si>
  <si>
    <t>UED.ktoe.EE.CHI.OTHER_CHEM.PROC_HEAT.THERM.LPG</t>
  </si>
  <si>
    <t>UED.ktoe.EE.CHI.OTHER_CHEM.PROC_HEAT.THERM.DIESEL_LIQBIO</t>
  </si>
  <si>
    <t>UED.ktoe.EE.CHI.OTHER_CHEM.PROC_HEAT.THERM.RFO</t>
  </si>
  <si>
    <t>UED.ktoe.EE.CHI.OTHER_CHEM.PROC_HEAT.THERM.NG_BIOGAS</t>
  </si>
  <si>
    <t>UED.ktoe.EE.CHI.OTHER_CHEM.PROC_HEAT.ELEC.ELEC</t>
  </si>
  <si>
    <t>UED.ktoe.EE.CHI.OTHER_CHEM.PROC_COOL.THERM.NG_BIOGAS</t>
  </si>
  <si>
    <t>UED.ktoe.EE.CHI.OTHER_CHEM.PROC_COOL_STEAM.TOTAL.TOTAL</t>
  </si>
  <si>
    <t>UED.ktoe.EE.CHI.OTHER_CHEM.PROC_COOL_STEAM.STEAM.SOLIDS</t>
  </si>
  <si>
    <t>UED.ktoe.EE.CHI.OTHER_CHEM.PROC_COOL_STEAM.STEAM.RFG</t>
  </si>
  <si>
    <t>UED.ktoe.EE.CHI.OTHER_CHEM.PROC_COOL_STEAM.STEAM.LPG</t>
  </si>
  <si>
    <t>UED.ktoe.EE.CHI.OTHER_CHEM.PROC_COOL_STEAM.STEAM.DIESEL_LIQBIO</t>
  </si>
  <si>
    <t>UED.ktoe.EE.CHI.OTHER_CHEM.PROC_COOL_STEAM.STEAM.RFO</t>
  </si>
  <si>
    <t>UED.ktoe.EE.CHI.OTHER_CHEM.PROC_COOL_STEAM.STEAM.OTHER</t>
  </si>
  <si>
    <t>UED.ktoe.EE.CHI.OTHER_CHEM.PROC_COOL_STEAM.STEAM.NG_BIOGAS</t>
  </si>
  <si>
    <t>UED.ktoe.EE.CHI.OTHER_CHEM.PROC_COOL_STEAM.STEAM.DERIVED</t>
  </si>
  <si>
    <t>UED.ktoe.EE.CHI.OTHER_CHEM.PROC_COOL_STEAM.STEAM.BIOMASS_WASTE</t>
  </si>
  <si>
    <t>UED.ktoe.EE.CHI.OTHER_CHEM.PROC_COOL_STEAM.STEAM.STEAM_DISTR</t>
  </si>
  <si>
    <t>UED.ktoe.EE.CHI.OTHER_CHEM.PROC_COOL.ELEC.ELEC</t>
  </si>
  <si>
    <t>UED.ktoe.EE.CHI.OTHER_CHEM.GENERIC.MECH.ELEC</t>
  </si>
  <si>
    <t>UED.ktoe.EE.CHI.PHARM.TOTAL.TOTAL.TOTAL</t>
  </si>
  <si>
    <t>UED.ktoe.EE.CHI.PHARM.LIGHT.GENERIC.ELEC</t>
  </si>
  <si>
    <t>UED.ktoe.EE.CHI.PHARM.AIRCOMP.GENERIC.ELEC</t>
  </si>
  <si>
    <t>UED.ktoe.EE.CHI.PHARM.MOTOR.GENERIC.ELEC</t>
  </si>
  <si>
    <t>UED.ktoe.EE.CHI.PHARM.FANS.GENERIC.ELEC</t>
  </si>
  <si>
    <t>UED.ktoe.EE.CHI.PHARM.LOW_ENTH.TOTAL.TOTAL</t>
  </si>
  <si>
    <t>UED.ktoe.EE.CHI.PHARM.LOW_ENTH.THERM.DIESEL_LIQBIO</t>
  </si>
  <si>
    <t>UED.ktoe.EE.CHI.PHARM.LOW_ENTH.THERM.NG_BIOGAS</t>
  </si>
  <si>
    <t>UED.ktoe.EE.CHI.PHARM.LOW_ENTH.THERM.SOLAR_GEO</t>
  </si>
  <si>
    <t>UED.ktoe.EE.CHI.PHARM.LOW_ENTH.HP.AMBIENT</t>
  </si>
  <si>
    <t>UED.ktoe.EE.CHI.PHARM.LOW_ENTH.THERM.ELEC</t>
  </si>
  <si>
    <t>UED.ktoe.EE.CHI.PHARM.PROCESSING_STEAM.TOTAL.TOTAL</t>
  </si>
  <si>
    <t>UED.ktoe.EE.CHI.PHARM.PROCESSING_STEAM.STEAM.SOLIDS</t>
  </si>
  <si>
    <t>UED.ktoe.EE.CHI.PHARM.PROCESSING_STEAM.STEAM.RFG</t>
  </si>
  <si>
    <t>UED.ktoe.EE.CHI.PHARM.PROCESSING_STEAM.STEAM.LPG</t>
  </si>
  <si>
    <t>UED.ktoe.EE.CHI.PHARM.PROCESSING_STEAM.STEAM.DIESEL_LIQBIO</t>
  </si>
  <si>
    <t>UED.ktoe.EE.CHI.PHARM.PROCESSING_STEAM.STEAM.RFO</t>
  </si>
  <si>
    <t>UED.ktoe.EE.CHI.PHARM.PROCESSING_STEAM.STEAM.OTHER</t>
  </si>
  <si>
    <t>UED.ktoe.EE.CHI.PHARM.PROCESSING_STEAM.STEAM.NG_BIOGAS</t>
  </si>
  <si>
    <t>UED.ktoe.EE.CHI.PHARM.PROCESSING_STEAM.STEAM.DERIVED</t>
  </si>
  <si>
    <t>UED.ktoe.EE.CHI.PHARM.PROCESSING_STEAM.STEAM.BIOMASS_WASTE</t>
  </si>
  <si>
    <t>UED.ktoe.EE.CHI.PHARM.PROCESSING_STEAM.STEAM.STEAM_DISTR</t>
  </si>
  <si>
    <t>UED.ktoe.EE.CHI.PHARM.PROCESSING.MICROW.ELEC</t>
  </si>
  <si>
    <t>UED.ktoe.EE.CHI.PHARM.PROC_HEAT.TOTAL.TOTAL</t>
  </si>
  <si>
    <t>UED.ktoe.EE.CHI.PHARM.PROC_HEAT.THERM.TOTAL</t>
  </si>
  <si>
    <t>UED.ktoe.EE.CHI.PHARM.PROC_HEAT.THERM.SOLIDS</t>
  </si>
  <si>
    <t>UED.ktoe.EE.CHI.PHARM.PROC_HEAT.THERM.LPG</t>
  </si>
  <si>
    <t>UED.ktoe.EE.CHI.PHARM.PROC_HEAT.THERM.DIESEL_LIQBIO</t>
  </si>
  <si>
    <t>UED.ktoe.EE.CHI.PHARM.PROC_HEAT.THERM.RFO</t>
  </si>
  <si>
    <t>UED.ktoe.EE.CHI.PHARM.PROC_HEAT.THERM.NG_BIOGAS</t>
  </si>
  <si>
    <t>UED.ktoe.EE.CHI.PHARM.PROC_HEAT.ELEC.ELEC</t>
  </si>
  <si>
    <t>UED.ktoe.EE.CHI.PHARM.PROC_COOL.THERM.NG_BIOGAS</t>
  </si>
  <si>
    <t>UED.ktoe.EE.CHI.PHARM.PROC_COOL_STEAM.TOTAL.TOTAL</t>
  </si>
  <si>
    <t>UED.ktoe.EE.CHI.PHARM.PROC_COOL_STEAM.STEAM.SOLIDS</t>
  </si>
  <si>
    <t>UED.ktoe.EE.CHI.PHARM.PROC_COOL_STEAM.STEAM.RFG</t>
  </si>
  <si>
    <t>UED.ktoe.EE.CHI.PHARM.PROC_COOL_STEAM.STEAM.LPG</t>
  </si>
  <si>
    <t>UED.ktoe.EE.CHI.PHARM.PROC_COOL_STEAM.STEAM.DIESEL_LIQBIO</t>
  </si>
  <si>
    <t>UED.ktoe.EE.CHI.PHARM.PROC_COOL_STEAM.STEAM.RFO</t>
  </si>
  <si>
    <t>UED.ktoe.EE.CHI.PHARM.PROC_COOL_STEAM.STEAM.OTHER</t>
  </si>
  <si>
    <t>UED.ktoe.EE.CHI.PHARM.PROC_COOL_STEAM.STEAM.NG_BIOGAS</t>
  </si>
  <si>
    <t>UED.ktoe.EE.CHI.PHARM.PROC_COOL_STEAM.STEAM.DERIVED</t>
  </si>
  <si>
    <t>UED.ktoe.EE.CHI.PHARM.PROC_COOL_STEAM.STEAM.BIOMASS_WASTE</t>
  </si>
  <si>
    <t>UED.ktoe.EE.CHI.PHARM.PROC_COOL_STEAM.STEAM.STEAM_DISTR</t>
  </si>
  <si>
    <t>UED.ktoe.EE.CHI.PHARM.PROC_COOL.ELEC.ELEC</t>
  </si>
  <si>
    <t>UED.ktoe.EE.CHI.PHARM.GENERIC.MECH.ELEC</t>
  </si>
  <si>
    <t>Basic chemicals (energy consumption)</t>
  </si>
  <si>
    <t>FUEL_EMI.ktCO2.EE.CHI.BASIC_CHEM.LIGHT.GENERIC.ELEC</t>
  </si>
  <si>
    <t>FUEL_EMI.ktCO2.EE.CHI.BASIC_CHEM.AIRCOMP.GENERIC.ELEC</t>
  </si>
  <si>
    <t>FUEL_EMI.ktCO2.EE.CHI.BASIC_CHEM.MOTOR.GENERIC.ELEC</t>
  </si>
  <si>
    <t>FUEL_EMI.ktCO2.EE.CHI.BASIC_CHEM.FANS.GENERIC.ELEC</t>
  </si>
  <si>
    <t>FUEL_EMI.ktCO2.EE.CHI.BASIC_CHEM.LOW_ENTH.TOTAL.TOTAL</t>
  </si>
  <si>
    <t>FUEL_EMI.ktCO2.EE.CHI.BASIC_CHEM.LOW_ENTH.THERM.DIESEL_LIQBIO</t>
  </si>
  <si>
    <t>FUEL_EMI.ktCO2.EE.CHI.BASIC_CHEM.LOW_ENTH.THERM.NG_BIOGAS</t>
  </si>
  <si>
    <t>FUEL_EMI.ktCO2.EE.CHI.BASIC_CHEM.LOW_ENTH.THERM.SOLAR_GEO</t>
  </si>
  <si>
    <t>FUEL_EMI.ktCO2.EE.CHI.BASIC_CHEM.LOW_ENTH.HP.AMBIENT</t>
  </si>
  <si>
    <t>FUEL_EMI.ktCO2.EE.CHI.BASIC_CHEM.LOW_ENTH.THERM.ELEC</t>
  </si>
  <si>
    <t>FUEL_EMI.ktCO2.EE.CHI.BASIC_CHEM.PROCESSING.TOTAL.TOTAL</t>
  </si>
  <si>
    <t>FUEL_EMI.ktCO2.EE.CHI.BASIC_CHEM.PROCESSING.STEAM.SOLIDS</t>
  </si>
  <si>
    <t>FUEL_EMI.ktCO2.EE.CHI.BASIC_CHEM.PROCESSING.STEAM.RFG</t>
  </si>
  <si>
    <t>FUEL_EMI.ktCO2.EE.CHI.BASIC_CHEM.PROCESSING.STEAM.LPG</t>
  </si>
  <si>
    <t>FUEL_EMI.ktCO2.EE.CHI.BASIC_CHEM.PROCESSING.STEAM.DIESEL_LIQBIO</t>
  </si>
  <si>
    <t>FUEL_EMI.ktCO2.EE.CHI.BASIC_CHEM.PROCESSING.STEAM.RFO</t>
  </si>
  <si>
    <t>FUEL_EMI.ktCO2.EE.CHI.BASIC_CHEM.PROCESSING.STEAM.OTHER</t>
  </si>
  <si>
    <t>FUEL_EMI.ktCO2.EE.CHI.BASIC_CHEM.PROCESSING.STEAM.NG_BIOGAS</t>
  </si>
  <si>
    <t>FUEL_EMI.ktCO2.EE.CHI.BASIC_CHEM.PROCESSING.STEAM.DERIVED</t>
  </si>
  <si>
    <t>FUEL_EMI.ktCO2.EE.CHI.BASIC_CHEM.PROCESSING.STEAM.BIOMASS_WASTE</t>
  </si>
  <si>
    <t>FUEL_EMI.ktCO2.EE.CHI.BASIC_CHEM.PROCESSING.STEAM.STEAM_DISTR</t>
  </si>
  <si>
    <t>FUEL_EMI.ktCO2.EE.CHI.BASIC_CHEM.PROC_HEAT.TOTAL.TOTAL</t>
  </si>
  <si>
    <t>FUEL_EMI.ktCO2.EE.CHI.BASIC_CHEM.PROC_HEAT.THERM.TOTAL</t>
  </si>
  <si>
    <t>FUEL_EMI.ktCO2.EE.CHI.BASIC_CHEM.PROC_HEAT.THERM.SOLIDS</t>
  </si>
  <si>
    <t>FUEL_EMI.ktCO2.EE.CHI.BASIC_CHEM.PROC_HEAT.THERM.LPG</t>
  </si>
  <si>
    <t>FUEL_EMI.ktCO2.EE.CHI.BASIC_CHEM.PROC_HEAT.THERM.DIESEL_LIQBIO</t>
  </si>
  <si>
    <t>FUEL_EMI.ktCO2.EE.CHI.BASIC_CHEM.PROC_HEAT.THERM.RFO</t>
  </si>
  <si>
    <t>FUEL_EMI.ktCO2.EE.CHI.BASIC_CHEM.PROC_HEAT.THERM.NG_BIOGAS</t>
  </si>
  <si>
    <t>FUEL_EMI.ktCO2.EE.CHI.BASIC_CHEM.PROC_HEAT.ELEC.ELEC</t>
  </si>
  <si>
    <t>FUEL_EMI.ktCO2.EE.CHI.BASIC_CHEM.PROC_COOL.THERM.NG_BIOGAS</t>
  </si>
  <si>
    <t>FUEL_EMI.ktCO2.EE.CHI.BASIC_CHEM.PROC_COOL_STEAM.TOTAL.TOTAL</t>
  </si>
  <si>
    <t>FUEL_EMI.ktCO2.EE.CHI.BASIC_CHEM.PROC_COOL_STEAM.STEAM.SOLIDS</t>
  </si>
  <si>
    <t>FUEL_EMI.ktCO2.EE.CHI.BASIC_CHEM.PROC_COOL_STEAM.STEAM.RFG</t>
  </si>
  <si>
    <t>FUEL_EMI.ktCO2.EE.CHI.BASIC_CHEM.PROC_COOL_STEAM.STEAM.LPG</t>
  </si>
  <si>
    <t>FUEL_EMI.ktCO2.EE.CHI.BASIC_CHEM.PROC_COOL_STEAM.STEAM.DIESEL_LIQBIO</t>
  </si>
  <si>
    <t>FUEL_EMI.ktCO2.EE.CHI.BASIC_CHEM.PROC_COOL_STEAM.STEAM.RFO</t>
  </si>
  <si>
    <t>FUEL_EMI.ktCO2.EE.CHI.BASIC_CHEM.PROC_COOL_STEAM.STEAM.OTHER</t>
  </si>
  <si>
    <t>FUEL_EMI.ktCO2.EE.CHI.BASIC_CHEM.PROC_COOL_STEAM.STEAM.NG_BIOGAS</t>
  </si>
  <si>
    <t>FUEL_EMI.ktCO2.EE.CHI.BASIC_CHEM.PROC_COOL_STEAM.STEAM.DERIVED</t>
  </si>
  <si>
    <t>FUEL_EMI.ktCO2.EE.CHI.BASIC_CHEM.PROC_COOL_STEAM.STEAM.BIOMASS_WASTE</t>
  </si>
  <si>
    <t>FUEL_EMI.ktCO2.EE.CHI.BASIC_CHEM.PROC_COOL_STEAM.STEAM.STEAM_DISTR</t>
  </si>
  <si>
    <t>FUEL_EMI.ktCO2.EE.CHI.BASIC_CHEM.PROC_COOL.ELEC.ELEC</t>
  </si>
  <si>
    <t>FUEL_EMI.ktCO2.EE.CHI.BASIC_CHEM.GENERIC.MECH.ELEC</t>
  </si>
  <si>
    <t>PROCESS_EMI.ktCO2.EE.CHI.BASIC_CHEM</t>
  </si>
  <si>
    <t>FUEL_EMI.ktCO2.EE.CHI.OTHER_CHEM.LIGHT.GENERIC.ELEC</t>
  </si>
  <si>
    <t>FUEL_EMI.ktCO2.EE.CHI.OTHER_CHEM.AIRCOMP.GENERIC.ELEC</t>
  </si>
  <si>
    <t>FUEL_EMI.ktCO2.EE.CHI.OTHER_CHEM.MOTOR.GENERIC.ELEC</t>
  </si>
  <si>
    <t>FUEL_EMI.ktCO2.EE.CHI.OTHER_CHEM.FANS.GENERIC.ELEC</t>
  </si>
  <si>
    <t>FUEL_EMI.ktCO2.EE.CHI.OTHER_CHEM.LOW_ENTH.TOTAL.TOTAL</t>
  </si>
  <si>
    <t>FUEL_EMI.ktCO2.EE.CHI.OTHER_CHEM.LOW_ENTH.THERM.DIESEL_LIQBIO</t>
  </si>
  <si>
    <t>FUEL_EMI.ktCO2.EE.CHI.OTHER_CHEM.LOW_ENTH.THERM.NG_BIOGAS</t>
  </si>
  <si>
    <t>FUEL_EMI.ktCO2.EE.CHI.OTHER_CHEM.LOW_ENTH.THERM.SOLAR_GEO</t>
  </si>
  <si>
    <t>FUEL_EMI.ktCO2.EE.CHI.OTHER_CHEM.LOW_ENTH.HP.AMBIENT</t>
  </si>
  <si>
    <t>FUEL_EMI.ktCO2.EE.CHI.OTHER_CHEM.LOW_ENTH.THERM.ELEC</t>
  </si>
  <si>
    <t>FUEL_EMI.ktCO2.EE.CHI.OTHER_CHEM.PROCESSING_STEAM.TOTAL.TOTAL</t>
  </si>
  <si>
    <t>FUEL_EMI.ktCO2.EE.CHI.OTHER_CHEM.PROCESSING_STEAM.STEAM.SOLIDS</t>
  </si>
  <si>
    <t>FUEL_EMI.ktCO2.EE.CHI.OTHER_CHEM.PROCESSING_STEAM.STEAM.RFG</t>
  </si>
  <si>
    <t>FUEL_EMI.ktCO2.EE.CHI.OTHER_CHEM.PROCESSING_STEAM.STEAM.LPG</t>
  </si>
  <si>
    <t>FUEL_EMI.ktCO2.EE.CHI.OTHER_CHEM.PROCESSING_STEAM.STEAM.DIESEL_LIQBIO</t>
  </si>
  <si>
    <t>FUEL_EMI.ktCO2.EE.CHI.OTHER_CHEM.PROCESSING_STEAM.STEAM.RFO</t>
  </si>
  <si>
    <t>FUEL_EMI.ktCO2.EE.CHI.OTHER_CHEM.PROCESSING_STEAM.STEAM.OTHER</t>
  </si>
  <si>
    <t>FUEL_EMI.ktCO2.EE.CHI.OTHER_CHEM.PROCESSING_STEAM.STEAM.NG_BIOGAS</t>
  </si>
  <si>
    <t>FUEL_EMI.ktCO2.EE.CHI.OTHER_CHEM.PROCESSING_STEAM.STEAM.DERIVED</t>
  </si>
  <si>
    <t>FUEL_EMI.ktCO2.EE.CHI.OTHER_CHEM.PROCESSING_STEAM.STEAM.BIOMASS_WASTE</t>
  </si>
  <si>
    <t>FUEL_EMI.ktCO2.EE.CHI.OTHER_CHEM.PROCESSING_STEAM.STEAM.STEAM_DISTR</t>
  </si>
  <si>
    <t>FUEL_EMI.ktCO2.EE.CHI.OTHER_CHEM.PROCESSING.MICROW.ELEC</t>
  </si>
  <si>
    <t>FUEL_EMI.ktCO2.EE.CHI.OTHER_CHEM.PROC_HEAT.TOTAL.TOTAL</t>
  </si>
  <si>
    <t>FUEL_EMI.ktCO2.EE.CHI.OTHER_CHEM.PROC_HEAT.THERM.TOTAL</t>
  </si>
  <si>
    <t>FUEL_EMI.ktCO2.EE.CHI.OTHER_CHEM.PROC_HEAT.THERM.SOLIDS</t>
  </si>
  <si>
    <t>FUEL_EMI.ktCO2.EE.CHI.OTHER_CHEM.PROC_HEAT.THERM.LPG</t>
  </si>
  <si>
    <t>FUEL_EMI.ktCO2.EE.CHI.OTHER_CHEM.PROC_HEAT.THERM.DIESEL_LIQBIO</t>
  </si>
  <si>
    <t>FUEL_EMI.ktCO2.EE.CHI.OTHER_CHEM.PROC_HEAT.THERM.RFO</t>
  </si>
  <si>
    <t>FUEL_EMI.ktCO2.EE.CHI.OTHER_CHEM.PROC_HEAT.THERM.NG_BIOGAS</t>
  </si>
  <si>
    <t>FUEL_EMI.ktCO2.EE.CHI.OTHER_CHEM.PROC_HEAT.ELEC.ELEC</t>
  </si>
  <si>
    <t>FUEL_EMI.ktCO2.EE.CHI.OTHER_CHEM.PROC_COOL.THERM.NG_BIOGAS</t>
  </si>
  <si>
    <t>FUEL_EMI.ktCO2.EE.CHI.OTHER_CHEM.PROC_COOL_STEAM.TOTAL.TOTAL</t>
  </si>
  <si>
    <t>FUEL_EMI.ktCO2.EE.CHI.OTHER_CHEM.PROC_COOL_STEAM.STEAM.SOLIDS</t>
  </si>
  <si>
    <t>FUEL_EMI.ktCO2.EE.CHI.OTHER_CHEM.PROC_COOL_STEAM.STEAM.RFG</t>
  </si>
  <si>
    <t>FUEL_EMI.ktCO2.EE.CHI.OTHER_CHEM.PROC_COOL_STEAM.STEAM.LPG</t>
  </si>
  <si>
    <t>FUEL_EMI.ktCO2.EE.CHI.OTHER_CHEM.PROC_COOL_STEAM.STEAM.DIESEL_LIQBIO</t>
  </si>
  <si>
    <t>FUEL_EMI.ktCO2.EE.CHI.OTHER_CHEM.PROC_COOL_STEAM.STEAM.RFO</t>
  </si>
  <si>
    <t>FUEL_EMI.ktCO2.EE.CHI.OTHER_CHEM.PROC_COOL_STEAM.STEAM.OTHER</t>
  </si>
  <si>
    <t>FUEL_EMI.ktCO2.EE.CHI.OTHER_CHEM.PROC_COOL_STEAM.STEAM.NG_BIOGAS</t>
  </si>
  <si>
    <t>FUEL_EMI.ktCO2.EE.CHI.OTHER_CHEM.PROC_COOL_STEAM.STEAM.DERIVED</t>
  </si>
  <si>
    <t>FUEL_EMI.ktCO2.EE.CHI.OTHER_CHEM.PROC_COOL_STEAM.STEAM.BIOMASS_WASTE</t>
  </si>
  <si>
    <t>FUEL_EMI.ktCO2.EE.CHI.OTHER_CHEM.PROC_COOL_STEAM.STEAM.STEAM_DISTR</t>
  </si>
  <si>
    <t>FUEL_EMI.ktCO2.EE.CHI.OTHER_CHEM.PROC_COOL.ELEC.ELEC</t>
  </si>
  <si>
    <t>FUEL_EMI.ktCO2.EE.CHI.OTHER_CHEM.GENERIC.MECH.ELEC</t>
  </si>
  <si>
    <t>PROCESS_EMI.ktCO2.EE.CHI.OTHER_CHEM</t>
  </si>
  <si>
    <t>FUEL_EMI.ktCO2.EE.CHI.PHARM.TOTAL.TOTAL.TOTAL</t>
  </si>
  <si>
    <t>FUEL_EMI.ktCO2.EE.CHI.PHARM.LIGHT.GENERIC.ELEC</t>
  </si>
  <si>
    <t>FUEL_EMI.ktCO2.EE.CHI.PHARM.AIRCOMP.GENERIC.ELEC</t>
  </si>
  <si>
    <t>FUEL_EMI.ktCO2.EE.CHI.PHARM.MOTOR.GENERIC.ELEC</t>
  </si>
  <si>
    <t>FUEL_EMI.ktCO2.EE.CHI.PHARM.FANS.GENERIC.ELEC</t>
  </si>
  <si>
    <t>FUEL_EMI.ktCO2.EE.CHI.PHARM.LOW_ENTH.TOTAL.TOTAL</t>
  </si>
  <si>
    <t>FUEL_EMI.ktCO2.EE.CHI.PHARM.LOW_ENTH.THERM.DIESEL_LIQBIO</t>
  </si>
  <si>
    <t>FUEL_EMI.ktCO2.EE.CHI.PHARM.LOW_ENTH.THERM.NG_BIOGAS</t>
  </si>
  <si>
    <t>FUEL_EMI.ktCO2.EE.CHI.PHARM.LOW_ENTH.THERM.SOLAR_GEO</t>
  </si>
  <si>
    <t>FUEL_EMI.ktCO2.EE.CHI.PHARM.LOW_ENTH.HP.AMBIENT</t>
  </si>
  <si>
    <t>FUEL_EMI.ktCO2.EE.CHI.PHARM.LOW_ENTH.THERM.ELEC</t>
  </si>
  <si>
    <t>FUEL_EMI.ktCO2.EE.CHI.PHARM.PROCESSING_STEAM.TOTAL.TOTAL</t>
  </si>
  <si>
    <t>FUEL_EMI.ktCO2.EE.CHI.PHARM.PROCESSING_STEAM.STEAM.SOLIDS</t>
  </si>
  <si>
    <t>FUEL_EMI.ktCO2.EE.CHI.PHARM.PROCESSING_STEAM.STEAM.RFG</t>
  </si>
  <si>
    <t>FUEL_EMI.ktCO2.EE.CHI.PHARM.PROCESSING_STEAM.STEAM.LPG</t>
  </si>
  <si>
    <t>FUEL_EMI.ktCO2.EE.CHI.PHARM.PROCESSING_STEAM.STEAM.DIESEL_LIQBIO</t>
  </si>
  <si>
    <t>FUEL_EMI.ktCO2.EE.CHI.PHARM.PROCESSING_STEAM.STEAM.RFO</t>
  </si>
  <si>
    <t>FUEL_EMI.ktCO2.EE.CHI.PHARM.PROCESSING_STEAM.STEAM.OTHER</t>
  </si>
  <si>
    <t>FUEL_EMI.ktCO2.EE.CHI.PHARM.PROCESSING_STEAM.STEAM.NG_BIOGAS</t>
  </si>
  <si>
    <t>FUEL_EMI.ktCO2.EE.CHI.PHARM.PROCESSING_STEAM.STEAM.DERIVED</t>
  </si>
  <si>
    <t>FUEL_EMI.ktCO2.EE.CHI.PHARM.PROCESSING_STEAM.STEAM.BIOMASS_WASTE</t>
  </si>
  <si>
    <t>FUEL_EMI.ktCO2.EE.CHI.PHARM.PROCESSING_STEAM.STEAM.STEAM_DISTR</t>
  </si>
  <si>
    <t>FUEL_EMI.ktCO2.EE.CHI.PHARM.PROCESSING.MICROW.ELEC</t>
  </si>
  <si>
    <t>FUEL_EMI.ktCO2.EE.CHI.PHARM.PROC_HEAT.TOTAL.TOTAL</t>
  </si>
  <si>
    <t>FUEL_EMI.ktCO2.EE.CHI.PHARM.PROC_HEAT.THERM.TOTAL</t>
  </si>
  <si>
    <t>FUEL_EMI.ktCO2.EE.CHI.PHARM.PROC_HEAT.THERM.SOLIDS</t>
  </si>
  <si>
    <t>FUEL_EMI.ktCO2.EE.CHI.PHARM.PROC_HEAT.THERM.LPG</t>
  </si>
  <si>
    <t>FUEL_EMI.ktCO2.EE.CHI.PHARM.PROC_HEAT.THERM.DIESEL_LIQBIO</t>
  </si>
  <si>
    <t>FUEL_EMI.ktCO2.EE.CHI.PHARM.PROC_HEAT.THERM.RFO</t>
  </si>
  <si>
    <t>FUEL_EMI.ktCO2.EE.CHI.PHARM.PROC_HEAT.THERM.NG_BIOGAS</t>
  </si>
  <si>
    <t>FUEL_EMI.ktCO2.EE.CHI.PHARM.PROC_HEAT.ELEC.ELEC</t>
  </si>
  <si>
    <t>FUEL_EMI.ktCO2.EE.CHI.PHARM.PROC_COOL.THERM.NG_BIOGAS</t>
  </si>
  <si>
    <t>FUEL_EMI.ktCO2.EE.CHI.PHARM.PROC_COOL_STEAM.TOTAL.TOTAL</t>
  </si>
  <si>
    <t>FUEL_EMI.ktCO2.EE.CHI.PHARM.PROC_COOL_STEAM.STEAM.SOLIDS</t>
  </si>
  <si>
    <t>FUEL_EMI.ktCO2.EE.CHI.PHARM.PROC_COOL_STEAM.STEAM.RFG</t>
  </si>
  <si>
    <t>FUEL_EMI.ktCO2.EE.CHI.PHARM.PROC_COOL_STEAM.STEAM.LPG</t>
  </si>
  <si>
    <t>FUEL_EMI.ktCO2.EE.CHI.PHARM.PROC_COOL_STEAM.STEAM.DIESEL_LIQBIO</t>
  </si>
  <si>
    <t>FUEL_EMI.ktCO2.EE.CHI.PHARM.PROC_COOL_STEAM.STEAM.RFO</t>
  </si>
  <si>
    <t>FUEL_EMI.ktCO2.EE.CHI.PHARM.PROC_COOL_STEAM.STEAM.OTHER</t>
  </si>
  <si>
    <t>FUEL_EMI.ktCO2.EE.CHI.PHARM.PROC_COOL_STEAM.STEAM.NG_BIOGAS</t>
  </si>
  <si>
    <t>FUEL_EMI.ktCO2.EE.CHI.PHARM.PROC_COOL_STEAM.STEAM.DERIVED</t>
  </si>
  <si>
    <t>FUEL_EMI.ktCO2.EE.CHI.PHARM.PROC_COOL_STEAM.STEAM.BIOMASS_WASTE</t>
  </si>
  <si>
    <t>FUEL_EMI.ktCO2.EE.CHI.PHARM.PROC_COOL_STEAM.STEAM.STEAM_DISTR</t>
  </si>
  <si>
    <t>FUEL_EMI.ktCO2.EE.CHI.PHARM.PROC_COOL.ELEC.ELEC</t>
  </si>
  <si>
    <t>FUEL_EMI.ktCO2.EE.CHI.PHARM.GENERIC.MECH.ELEC</t>
  </si>
  <si>
    <t>Basic chemicals (over energy consumption, without process emissions)</t>
  </si>
  <si>
    <t>Other chemicals (without process emissions)</t>
  </si>
  <si>
    <t>VA.Meuro2023.EE.NMM.CEM</t>
  </si>
  <si>
    <t>VA.Meuro2023.EE.NMM.CER</t>
  </si>
  <si>
    <t>VA.Meuro2023.EE.NMM.GLASS</t>
  </si>
  <si>
    <t>Cement (kt)</t>
  </si>
  <si>
    <t>OUTPUT.kt.EE.NMM.CEM</t>
  </si>
  <si>
    <t>Ceramics &amp; other NMM (kt bricks eq.)</t>
  </si>
  <si>
    <t>OUTPUT.kt.EE.NMM.CER</t>
  </si>
  <si>
    <t>Glass production  (kt)</t>
  </si>
  <si>
    <t>OUTPUT.kt.EE.NMM.GLASS</t>
  </si>
  <si>
    <t>CAP.kt.EE.NMM.CEM</t>
  </si>
  <si>
    <t>CAP.kt.EE.NMM.CER</t>
  </si>
  <si>
    <t>CAP.kt.EE.NMM.GLASS</t>
  </si>
  <si>
    <t>NEWCAP.kt.EE.NMM.CEM</t>
  </si>
  <si>
    <t>NEWCAP.kt.EE.NMM.CER</t>
  </si>
  <si>
    <t>NEWCAP.kt.EE.NMM.GLASS</t>
  </si>
  <si>
    <t>FEC.ktoe.EE.NMM.TOTAL.TOTAL.TOTAL.TOTAL</t>
  </si>
  <si>
    <t>FEC.ktoe.EE.NMM.TOTAL.TOTAL.TOTAL.SOLIDS</t>
  </si>
  <si>
    <t>FEC.ktoe.EE.NMM.TOTAL.TOTAL.TOTAL.RFG</t>
  </si>
  <si>
    <t>FEC.ktoe.EE.NMM.TOTAL.TOTAL.TOTAL.LPG</t>
  </si>
  <si>
    <t>FEC.ktoe.EE.NMM.TOTAL.TOTAL.TOTAL.DIESEL</t>
  </si>
  <si>
    <t>FEC.ktoe.EE.NMM.TOTAL.TOTAL.TOTAL.RFO</t>
  </si>
  <si>
    <t>FEC.ktoe.EE.NMM.TOTAL.TOTAL.TOTAL.OTHER</t>
  </si>
  <si>
    <t>FEC.ktoe.EE.NMM.TOTAL.TOTAL.TOTAL.NG</t>
  </si>
  <si>
    <t>FEC.ktoe.EE.NMM.TOTAL.TOTAL.TOTAL.DERIVED</t>
  </si>
  <si>
    <t>FEC.ktoe.EE.NMM.TOTAL.TOTAL.TOTAL.BIOMASS_WASTE</t>
  </si>
  <si>
    <t>FEC.ktoe.EE.NMM.TOTAL.TOTAL.TOTAL.BIOGAS</t>
  </si>
  <si>
    <t>FEC.ktoe.EE.NMM.TOTAL.TOTAL.TOTAL.LIQBIO</t>
  </si>
  <si>
    <t>FEC.ktoe.EE.NMM.TOTAL.TOTAL.TOTAL.SOLAR</t>
  </si>
  <si>
    <t>FEC.ktoe.EE.NMM.TOTAL.TOTAL.TOTAL.GEO</t>
  </si>
  <si>
    <t>FEC.ktoe.EE.NMM.TOTAL.TOTAL.TOTAL.AMBIENT</t>
  </si>
  <si>
    <t>FEC.ktoe.EE.NMM.TOTAL.TOTAL.TOTAL.STEAM_DISTR</t>
  </si>
  <si>
    <t>FEC.ktoe.EE.NMM.TOTAL.TOTAL.TOTAL.ELEC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</si>
  <si>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</si>
  <si>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</si>
  <si>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</si>
  <si>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FEC.ktoe.EE.NMM.CEM.TOTAL.TOTAL.TOTAL</t>
  </si>
  <si>
    <t>FEC.ktoe.EE.NMM.CEM.LIGHT.GENERIC.ELEC</t>
  </si>
  <si>
    <t>FEC.ktoe.EE.NMM.CEM.AIRCOMP.GENERIC.ELEC</t>
  </si>
  <si>
    <t>FEC.ktoe.EE.NMM.CEM.MOTOR.GENERIC.ELEC</t>
  </si>
  <si>
    <t>FEC.ktoe.EE.NMM.CEM.FANS.GENERIC.ELEC</t>
  </si>
  <si>
    <t>FEC.ktoe.EE.NMM.CEM.LOW_ENTH.TOTAL.TOTAL</t>
  </si>
  <si>
    <t>FEC.ktoe.EE.NMM.CEM.LOW_ENTH.THERM.DIESEL_LIQBIO</t>
  </si>
  <si>
    <t>FEC.ktoe.EE.NMM.CEM.LOW_ENTH.THERM.NG_BIOGAS</t>
  </si>
  <si>
    <t>FEC.ktoe.EE.NMM.CEM.LOW_ENTH.THERM.SOLAR_GEO</t>
  </si>
  <si>
    <t>FEC.ktoe.EE.NMM.CEM.LOW_ENTH.HP.AMBIENT</t>
  </si>
  <si>
    <t>FEC.ktoe.EE.NMM.CEM.LOW_ENTH.THERM.ELEC</t>
  </si>
  <si>
    <t>Cement: Grinding, milling of raw material</t>
  </si>
  <si>
    <t>FEC.ktoe.EE.NMM.CEM.GRINDING_RAW.MECH.ELEC</t>
  </si>
  <si>
    <t>Cement: Pre-heating and pre-calcination</t>
  </si>
  <si>
    <t>FEC.ktoe.EE.NMM.CEM.PREHEAT.TOTAL.TOTAL</t>
  </si>
  <si>
    <t>FEC.ktoe.EE.NMM.CEM.PREHEAT.THERM.SOLIDS</t>
  </si>
  <si>
    <t>FEC.ktoe.EE.NMM.CEM.PREHEAT.THERM.LPG</t>
  </si>
  <si>
    <t>FEC.ktoe.EE.NMM.CEM.PREHEAT.THERM.DIESEL_LIQBIO</t>
  </si>
  <si>
    <t>FEC.ktoe.EE.NMM.CEM.PREHEAT.THERM.RFO</t>
  </si>
  <si>
    <t>FEC.ktoe.EE.NMM.CEM.PREHEAT.THERM.OTHER</t>
  </si>
  <si>
    <t>FEC.ktoe.EE.NMM.CEM.PREHEAT.THERM.NG_BIOGAS</t>
  </si>
  <si>
    <t>FEC.ktoe.EE.NMM.CEM.PREHEAT.THERM.BIOMASS_WASTE</t>
  </si>
  <si>
    <t>Cement: Clinker production (kilns)</t>
  </si>
  <si>
    <t>FEC.ktoe.EE.NMM.CEM.KILN.TOTAL.TOTAL</t>
  </si>
  <si>
    <t>FEC.ktoe.EE.NMM.CEM.KILN.THERM.SOLIDS</t>
  </si>
  <si>
    <t>FEC.ktoe.EE.NMM.CEM.KILN.THERM.LPG</t>
  </si>
  <si>
    <t>FEC.ktoe.EE.NMM.CEM.KILN.THERM.DIESEL_LIQBIO</t>
  </si>
  <si>
    <t>FEC.ktoe.EE.NMM.CEM.KILN.THERM.RFO</t>
  </si>
  <si>
    <t>FEC.ktoe.EE.NMM.CEM.KILN.THERM.OTHER</t>
  </si>
  <si>
    <t>FEC.ktoe.EE.NMM.CEM.KILN.THERM.NG_BIOGAS</t>
  </si>
  <si>
    <t>FEC.ktoe.EE.NMM.CEM.KILN.THERM.BIOMASS_WASTE</t>
  </si>
  <si>
    <t>Cement: Grinding, packaging and precasting</t>
  </si>
  <si>
    <t>Cement: Grinding, packaging and precasting (electricity)</t>
  </si>
  <si>
    <t>FEC.ktoe.EE.NMM.CEM.PRECAST.MECH.ELEC</t>
  </si>
  <si>
    <t>Cement: Precasting - Steam</t>
  </si>
  <si>
    <t>FEC.ktoe.EE.NMM.CEM.PRECAST_STEAM.TOTAL.TOTAL</t>
  </si>
  <si>
    <t>FEC.ktoe.EE.NMM.CEM.PRECAST_STEAM.STEAM.SOLIDS</t>
  </si>
  <si>
    <t>FEC.ktoe.EE.NMM.CEM.PRECAST_STEAM.STEAM.RFG</t>
  </si>
  <si>
    <t>FEC.ktoe.EE.NMM.CEM.PRECAST_STEAM.STEAM.LPG</t>
  </si>
  <si>
    <t>FEC.ktoe.EE.NMM.CEM.PRECAST_STEAM.STEAM.DIESEL_LIQBIO</t>
  </si>
  <si>
    <t>FEC.ktoe.EE.NMM.CEM.PRECAST_STEAM.STEAM.RFO</t>
  </si>
  <si>
    <t>FEC.ktoe.EE.NMM.CEM.PRECAST_STEAM.STEAM.OTHER</t>
  </si>
  <si>
    <t>FEC.ktoe.EE.NMM.CEM.PRECAST_STEAM.STEAM.NG_BIOGAS</t>
  </si>
  <si>
    <t>FEC.ktoe.EE.NMM.CEM.PRECAST_STEAM.STEAM.DERIVED</t>
  </si>
  <si>
    <t>FEC.ktoe.EE.NMM.CEM.PRECAST_STEAM.STEAM.BIOMASS_WASTE</t>
  </si>
  <si>
    <t>FEC.ktoe.EE.NMM.CEM.PRECAST_STEAM.STEAM.STEAM_DISTR</t>
  </si>
  <si>
    <t>FEC.ktoe.EE.NMM.CER.TOTAL.TOTAL.TOTAL</t>
  </si>
  <si>
    <t>FEC.ktoe.EE.NMM.CER.LIGHT.GENERIC.ELEC</t>
  </si>
  <si>
    <t>FEC.ktoe.EE.NMM.CER.AIRCOMP.GENERIC.ELEC</t>
  </si>
  <si>
    <t>FEC.ktoe.EE.NMM.CER.MOTOR.GENERIC.ELEC</t>
  </si>
  <si>
    <t>FEC.ktoe.EE.NMM.CER.FANS.GENERIC.ELEC</t>
  </si>
  <si>
    <t>FEC.ktoe.EE.NMM.CER.LOW_ENTH.TOTAL.TOTAL</t>
  </si>
  <si>
    <t>FEC.ktoe.EE.NMM.CER.LOW_ENTH.THERM.DIESEL_LIQBIO</t>
  </si>
  <si>
    <t>FEC.ktoe.EE.NMM.CER.LOW_ENTH.THERM.NG_BIOGAS</t>
  </si>
  <si>
    <t>FEC.ktoe.EE.NMM.CER.LOW_ENTH.THERM.SOLAR_GEO</t>
  </si>
  <si>
    <t>FEC.ktoe.EE.NMM.CER.LOW_ENTH.HP.AMBIENT</t>
  </si>
  <si>
    <t>FEC.ktoe.EE.NMM.CER.LOW_ENTH.THERM.ELEC</t>
  </si>
  <si>
    <t>Ceramics: Mixing of raw material</t>
  </si>
  <si>
    <t>FEC.ktoe.EE.NMM.CER.MIXING.MECH.ELEC</t>
  </si>
  <si>
    <t>Ceramics: Drying and sintering of raw material</t>
  </si>
  <si>
    <t>Ceramics: Thermal drying and sintering</t>
  </si>
  <si>
    <t>FEC.ktoe.EE.NMM.CER.DRYING.TOTAL.TOTAL</t>
  </si>
  <si>
    <t>FEC.ktoe.EE.NMM.CER.DRYING.THERM.SOLIDS</t>
  </si>
  <si>
    <t>FEC.ktoe.EE.NMM.CER.DRYING.THERM.LPG</t>
  </si>
  <si>
    <t>FEC.ktoe.EE.NMM.CER.DRYING.THERM.DIESEL_LIQBIO</t>
  </si>
  <si>
    <t>FEC.ktoe.EE.NMM.CER.DRYING.THERM.RFO</t>
  </si>
  <si>
    <t>FEC.ktoe.EE.NMM.CER.DRYING.THERM.NG_BIOGAS</t>
  </si>
  <si>
    <t>Ceramics: Steam drying and sintering</t>
  </si>
  <si>
    <t>FEC.ktoe.EE.NMM.CER.DRYING_STEAM.TOTAL.TOTAL</t>
  </si>
  <si>
    <t>FEC.ktoe.EE.NMM.CER.DRYING_STEAM.STEAM.SOLIDS</t>
  </si>
  <si>
    <t>FEC.ktoe.EE.NMM.CER.DRYING_STEAM.STEAM.RFG</t>
  </si>
  <si>
    <t>FEC.ktoe.EE.NMM.CER.DRYING_STEAM.STEAM.LPG</t>
  </si>
  <si>
    <t>FEC.ktoe.EE.NMM.CER.DRYING_STEAM.STEAM.DIESEL_LIQBIO</t>
  </si>
  <si>
    <t>FEC.ktoe.EE.NMM.CER.DRYING_STEAM.STEAM.RFO</t>
  </si>
  <si>
    <t>FEC.ktoe.EE.NMM.CER.DRYING_STEAM.STEAM.OTHER</t>
  </si>
  <si>
    <t>FEC.ktoe.EE.NMM.CER.DRYING_STEAM.STEAM.NG_BIOGAS</t>
  </si>
  <si>
    <t>FEC.ktoe.EE.NMM.CER.DRYING_STEAM.STEAM.DERIVED</t>
  </si>
  <si>
    <t>FEC.ktoe.EE.NMM.CER.DRYING_STEAM.STEAM.BIOMASS_WASTE</t>
  </si>
  <si>
    <t>FEC.ktoe.EE.NMM.CER.DRYING_STEAM.STEAM.STEAM_DISTR</t>
  </si>
  <si>
    <t>Ceramics: Microwave drying and sintering</t>
  </si>
  <si>
    <t>FEC.ktoe.EE.NMM.CER.DRYING_MICROW.MICROW.ELEC</t>
  </si>
  <si>
    <t>Ceramics: Primary production process</t>
  </si>
  <si>
    <t>Ceramics: Thermal kiln</t>
  </si>
  <si>
    <t>FEC.ktoe.EE.NMM.CER.KILN_THERM.TOTAL.TOTAL</t>
  </si>
  <si>
    <t>FEC.ktoe.EE.NMM.CER.KILN_THERM.THERM.SOLIDS</t>
  </si>
  <si>
    <t>FEC.ktoe.EE.NMM.CER.KILN_THERM.THERM.LPG</t>
  </si>
  <si>
    <t>FEC.ktoe.EE.NMM.CER.KILN_THERM.THERM.DIESEL_LIQBIO</t>
  </si>
  <si>
    <t>FEC.ktoe.EE.NMM.CER.KILN_THERM.THERM.RFO</t>
  </si>
  <si>
    <t>FEC.ktoe.EE.NMM.CER.KILN_THERM.THERM.OTHER</t>
  </si>
  <si>
    <t>FEC.ktoe.EE.NMM.CER.KILN_THERM.THERM.NG_BIOGAS</t>
  </si>
  <si>
    <t>FEC.ktoe.EE.NMM.CER.KILN_THERM.THERM.BIOMASS_WASTE</t>
  </si>
  <si>
    <t>Ceramics: Electric kiln</t>
  </si>
  <si>
    <t>FEC.ktoe.EE.NMM.CER.KILN_ELEC.ELEC.ELEC</t>
  </si>
  <si>
    <t>Ceramics: Product finishing</t>
  </si>
  <si>
    <t>Ceramics: Thermal furnace</t>
  </si>
  <si>
    <t>FEC.ktoe.EE.NMM.CER.FINISHING.TOTAL.TOTAL</t>
  </si>
  <si>
    <t>FEC.ktoe.EE.NMM.CER.FINISHING.THERM.SOLIDS</t>
  </si>
  <si>
    <t>FEC.ktoe.EE.NMM.CER.FINISHING.THERM.LPG</t>
  </si>
  <si>
    <t>FEC.ktoe.EE.NMM.CER.FINISHING.THERM.DIESEL_LIQBIO</t>
  </si>
  <si>
    <t>FEC.ktoe.EE.NMM.CER.FINISHING.THERM.RFO</t>
  </si>
  <si>
    <t>FEC.ktoe.EE.NMM.CER.FINISHING.THERM.NG_BIOGAS</t>
  </si>
  <si>
    <t>Ceramics: Electric furnace</t>
  </si>
  <si>
    <t>FEC.ktoe.EE.NMM.CER.FINISHING_ELEC.ELEC.ELEC</t>
  </si>
  <si>
    <t>FEC.ktoe.EE.NMM.GLASS.TOTAL.TOTAL.TOTAL</t>
  </si>
  <si>
    <t>FEC.ktoe.EE.NMM.GLASS.LIGHT.GENERIC.ELEC</t>
  </si>
  <si>
    <t>FEC.ktoe.EE.NMM.GLASS.AIRCOMP.GENERIC.ELEC</t>
  </si>
  <si>
    <t>FEC.ktoe.EE.NMM.GLASS.MOTOR.GENERIC.ELEC</t>
  </si>
  <si>
    <t>FEC.ktoe.EE.NMM.GLASS.FANS.GENERIC.ELEC</t>
  </si>
  <si>
    <t>FEC.ktoe.EE.NMM.GLASS.LOW_ENTH.TOTAL.TOTAL</t>
  </si>
  <si>
    <t>FEC.ktoe.EE.NMM.GLASS.LOW_ENTH.THERM.DIESEL_LIQBIO</t>
  </si>
  <si>
    <t>FEC.ktoe.EE.NMM.GLASS.LOW_ENTH.THERM.NG_BIOGAS</t>
  </si>
  <si>
    <t>FEC.ktoe.EE.NMM.GLASS.LOW_ENTH.THERM.SOLAR_GEO</t>
  </si>
  <si>
    <t>FEC.ktoe.EE.NMM.GLASS.LOW_ENTH.HP.AMBIENT</t>
  </si>
  <si>
    <t>FEC.ktoe.EE.NMM.GLASS.LOW_ENTH.THERM.ELEC</t>
  </si>
  <si>
    <t>Glass: Melting tank</t>
  </si>
  <si>
    <t>Glass: Thermal melting tank</t>
  </si>
  <si>
    <t>FEC.ktoe.EE.NMM.GLASS.MELTING.TOTAL.TOTAL</t>
  </si>
  <si>
    <t>FEC.ktoe.EE.NMM.GLASS.MELTING.THERM.SOLIDS</t>
  </si>
  <si>
    <t>FEC.ktoe.EE.NMM.GLASS.MELTING.THERM.LPG</t>
  </si>
  <si>
    <t>FEC.ktoe.EE.NMM.GLASS.MELTING.THERM.DIESEL_LIQBIO</t>
  </si>
  <si>
    <t>FEC.ktoe.EE.NMM.GLASS.MELTING.THERM.RFO</t>
  </si>
  <si>
    <t>FEC.ktoe.EE.NMM.GLASS.MELTING.THERM.NG_BIOGAS</t>
  </si>
  <si>
    <t>Glass: Electric melting tank</t>
  </si>
  <si>
    <t>FEC.ktoe.EE.NMM.GLASS.MELTING_ELEC.ELEC.ELEC</t>
  </si>
  <si>
    <t>Glass: Forming</t>
  </si>
  <si>
    <t>FEC.ktoe.EE.NMM.GLASS.FORMING.ELEC.ELEC</t>
  </si>
  <si>
    <t>Glass: Annealing</t>
  </si>
  <si>
    <t>Glass: Annealing - thermal</t>
  </si>
  <si>
    <t>FEC.ktoe.EE.NMM.GLASS.ANNEALING.TOTAL.TOTAL</t>
  </si>
  <si>
    <t>FEC.ktoe.EE.NMM.GLASS.ANNEALING.THERM.SOLIDS</t>
  </si>
  <si>
    <t>FEC.ktoe.EE.NMM.GLASS.ANNEALING.THERM.LPG</t>
  </si>
  <si>
    <t>FEC.ktoe.EE.NMM.GLASS.ANNEALING.THERM.DIESEL_LIQBIO</t>
  </si>
  <si>
    <t>FEC.ktoe.EE.NMM.GLASS.ANNEALING.THERM.RFO</t>
  </si>
  <si>
    <t>FEC.ktoe.EE.NMM.GLASS.ANNEALING.THERM.NG_BIOGAS</t>
  </si>
  <si>
    <t>Glass: Annealing - electric</t>
  </si>
  <si>
    <t>FEC.ktoe.EE.NMM.GLASS.ANNEALING_ELEC.ELEC.ELEC</t>
  </si>
  <si>
    <t>Glass: Finishing processes</t>
  </si>
  <si>
    <t>FEC.ktoe.EE.NMM.GLASS.FINISHING.ELEC.ELEC</t>
  </si>
  <si>
    <t>Cement: Grinding, packaging - electric</t>
  </si>
  <si>
    <t>Cement: Precasting - steam</t>
  </si>
  <si>
    <t>UED.ktoe.EE.NMM.CEM.TOTAL.TOTAL.TOTAL</t>
  </si>
  <si>
    <t>UED.ktoe.EE.NMM.CEM.LIGHT.GENERIC.ELEC</t>
  </si>
  <si>
    <t>UED.ktoe.EE.NMM.CEM.AIRCOMP.GENERIC.ELEC</t>
  </si>
  <si>
    <t>UED.ktoe.EE.NMM.CEM.MOTOR.GENERIC.ELEC</t>
  </si>
  <si>
    <t>UED.ktoe.EE.NMM.CEM.FANS.GENERIC.ELEC</t>
  </si>
  <si>
    <t>UED.ktoe.EE.NMM.CEM.LOW_ENTH.TOTAL.TOTAL</t>
  </si>
  <si>
    <t>UED.ktoe.EE.NMM.CEM.LOW_ENTH.THERM.DIESEL_LIQBIO</t>
  </si>
  <si>
    <t>UED.ktoe.EE.NMM.CEM.LOW_ENTH.THERM.NG_BIOGAS</t>
  </si>
  <si>
    <t>UED.ktoe.EE.NMM.CEM.LOW_ENTH.THERM.SOLAR_GEO</t>
  </si>
  <si>
    <t>UED.ktoe.EE.NMM.CEM.LOW_ENTH.HP.AMBIENT</t>
  </si>
  <si>
    <t>UED.ktoe.EE.NMM.CEM.LOW_ENTH.THERM.ELEC</t>
  </si>
  <si>
    <t>UED.ktoe.EE.NMM.CEM.GRINDING_RAW.MECH.ELEC</t>
  </si>
  <si>
    <t>UED.ktoe.EE.NMM.CEM.PREHEAT.TOTAL.TOTAL</t>
  </si>
  <si>
    <t>UED.ktoe.EE.NMM.CEM.PREHEAT.THERM.SOLIDS</t>
  </si>
  <si>
    <t>UED.ktoe.EE.NMM.CEM.PREHEAT.THERM.LPG</t>
  </si>
  <si>
    <t>UED.ktoe.EE.NMM.CEM.PREHEAT.THERM.DIESEL_LIQBIO</t>
  </si>
  <si>
    <t>UED.ktoe.EE.NMM.CEM.PREHEAT.THERM.RFO</t>
  </si>
  <si>
    <t>UED.ktoe.EE.NMM.CEM.PREHEAT.THERM.OTHER</t>
  </si>
  <si>
    <t>UED.ktoe.EE.NMM.CEM.PREHEAT.THERM.NG_BIOGAS</t>
  </si>
  <si>
    <t>UED.ktoe.EE.NMM.CEM.PREHEAT.THERM.BIOMASS_WASTE</t>
  </si>
  <si>
    <t>UED.ktoe.EE.NMM.CEM.KILN.TOTAL.TOTAL</t>
  </si>
  <si>
    <t>UED.ktoe.EE.NMM.CEM.KILN.THERM.SOLIDS</t>
  </si>
  <si>
    <t>UED.ktoe.EE.NMM.CEM.KILN.THERM.LPG</t>
  </si>
  <si>
    <t>UED.ktoe.EE.NMM.CEM.KILN.THERM.DIESEL_LIQBIO</t>
  </si>
  <si>
    <t>UED.ktoe.EE.NMM.CEM.KILN.THERM.RFO</t>
  </si>
  <si>
    <t>UED.ktoe.EE.NMM.CEM.KILN.THERM.OTHER</t>
  </si>
  <si>
    <t>UED.ktoe.EE.NMM.CEM.KILN.THERM.NG_BIOGAS</t>
  </si>
  <si>
    <t>UED.ktoe.EE.NMM.CEM.KILN.THERM.BIOMASS_WASTE</t>
  </si>
  <si>
    <t>UED.ktoe.EE.NMM.CEM.PRECAST.MECH.ELEC</t>
  </si>
  <si>
    <t>UED.ktoe.EE.NMM.CEM.PRECAST_STEAM.TOTAL.TOTAL</t>
  </si>
  <si>
    <t>UED.ktoe.EE.NMM.CEM.PRECAST_STEAM.STEAM.SOLIDS</t>
  </si>
  <si>
    <t>UED.ktoe.EE.NMM.CEM.PRECAST_STEAM.STEAM.RFG</t>
  </si>
  <si>
    <t>UED.ktoe.EE.NMM.CEM.PRECAST_STEAM.STEAM.LPG</t>
  </si>
  <si>
    <t>UED.ktoe.EE.NMM.CEM.PRECAST_STEAM.STEAM.DIESEL_LIQBIO</t>
  </si>
  <si>
    <t>UED.ktoe.EE.NMM.CEM.PRECAST_STEAM.STEAM.RFO</t>
  </si>
  <si>
    <t>UED.ktoe.EE.NMM.CEM.PRECAST_STEAM.STEAM.OTHER</t>
  </si>
  <si>
    <t>UED.ktoe.EE.NMM.CEM.PRECAST_STEAM.STEAM.NG_BIOGAS</t>
  </si>
  <si>
    <t>UED.ktoe.EE.NMM.CEM.PRECAST_STEAM.STEAM.DERIVED</t>
  </si>
  <si>
    <t>UED.ktoe.EE.NMM.CEM.PRECAST_STEAM.STEAM.BIOMASS_WASTE</t>
  </si>
  <si>
    <t>UED.ktoe.EE.NMM.CEM.PRECAST_STEAM.STEAM.STEAM_DISTR</t>
  </si>
  <si>
    <t>UED.ktoe.EE.NMM.CER.TOTAL.TOTAL.TOTAL</t>
  </si>
  <si>
    <t>UED.ktoe.EE.NMM.CER.LIGHT.GENERIC.ELEC</t>
  </si>
  <si>
    <t>UED.ktoe.EE.NMM.CER.AIRCOMP.GENERIC.ELEC</t>
  </si>
  <si>
    <t>UED.ktoe.EE.NMM.CER.MOTOR.GENERIC.ELEC</t>
  </si>
  <si>
    <t>UED.ktoe.EE.NMM.CER.FANS.GENERIC.ELEC</t>
  </si>
  <si>
    <t>UED.ktoe.EE.NMM.CER.LOW_ENTH.TOTAL.TOTAL</t>
  </si>
  <si>
    <t>UED.ktoe.EE.NMM.CER.LOW_ENTH.THERM.DIESEL_LIQBIO</t>
  </si>
  <si>
    <t>UED.ktoe.EE.NMM.CER.LOW_ENTH.THERM.NG_BIOGAS</t>
  </si>
  <si>
    <t>UED.ktoe.EE.NMM.CER.LOW_ENTH.THERM.SOLAR_GEO</t>
  </si>
  <si>
    <t>UED.ktoe.EE.NMM.CER.LOW_ENTH.HP.AMBIENT</t>
  </si>
  <si>
    <t>UED.ktoe.EE.NMM.CER.LOW_ENTH.THERM.ELEC</t>
  </si>
  <si>
    <t>UED.ktoe.EE.NMM.CER.MIXING.MECH.ELEC</t>
  </si>
  <si>
    <t>UED.ktoe.EE.NMM.CER.DRYING.TOTAL.TOTAL</t>
  </si>
  <si>
    <t>UED.ktoe.EE.NMM.CER.DRYING.THERM.SOLIDS</t>
  </si>
  <si>
    <t>UED.ktoe.EE.NMM.CER.DRYING.THERM.LPG</t>
  </si>
  <si>
    <t>UED.ktoe.EE.NMM.CER.DRYING.THERM.DIESEL_LIQBIO</t>
  </si>
  <si>
    <t>UED.ktoe.EE.NMM.CER.DRYING.THERM.RFO</t>
  </si>
  <si>
    <t>UED.ktoe.EE.NMM.CER.DRYING.THERM.NG_BIOGAS</t>
  </si>
  <si>
    <t>UED.ktoe.EE.NMM.CER.DRYING_STEAM.TOTAL.TOTAL</t>
  </si>
  <si>
    <t>UED.ktoe.EE.NMM.CER.DRYING_STEAM.STEAM.SOLIDS</t>
  </si>
  <si>
    <t>UED.ktoe.EE.NMM.CER.DRYING_STEAM.STEAM.RFG</t>
  </si>
  <si>
    <t>UED.ktoe.EE.NMM.CER.DRYING_STEAM.STEAM.LPG</t>
  </si>
  <si>
    <t>UED.ktoe.EE.NMM.CER.DRYING_STEAM.STEAM.DIESEL_LIQBIO</t>
  </si>
  <si>
    <t>UED.ktoe.EE.NMM.CER.DRYING_STEAM.STEAM.RFO</t>
  </si>
  <si>
    <t>UED.ktoe.EE.NMM.CER.DRYING_STEAM.STEAM.OTHER</t>
  </si>
  <si>
    <t>UED.ktoe.EE.NMM.CER.DRYING_STEAM.STEAM.NG_BIOGAS</t>
  </si>
  <si>
    <t>UED.ktoe.EE.NMM.CER.DRYING_STEAM.STEAM.DERIVED</t>
  </si>
  <si>
    <t>UED.ktoe.EE.NMM.CER.DRYING_STEAM.STEAM.BIOMASS_WASTE</t>
  </si>
  <si>
    <t>UED.ktoe.EE.NMM.CER.DRYING_STEAM.STEAM.STEAM_DISTR</t>
  </si>
  <si>
    <t>UED.ktoe.EE.NMM.CER.DRYING_MICROW.MICROW.ELEC</t>
  </si>
  <si>
    <t>UED.ktoe.EE.NMM.CER.KILN_THERM.TOTAL.TOTAL</t>
  </si>
  <si>
    <t>UED.ktoe.EE.NMM.CER.KILN_THERM.THERM.SOLIDS</t>
  </si>
  <si>
    <t>UED.ktoe.EE.NMM.CER.KILN_THERM.THERM.LPG</t>
  </si>
  <si>
    <t>UED.ktoe.EE.NMM.CER.KILN_THERM.THERM.DIESEL_LIQBIO</t>
  </si>
  <si>
    <t>UED.ktoe.EE.NMM.CER.KILN_THERM.THERM.RFO</t>
  </si>
  <si>
    <t>UED.ktoe.EE.NMM.CER.KILN_THERM.THERM.OTHER</t>
  </si>
  <si>
    <t>UED.ktoe.EE.NMM.CER.KILN_THERM.THERM.NG_BIOGAS</t>
  </si>
  <si>
    <t>UED.ktoe.EE.NMM.CER.KILN_THERM.THERM.BIOMASS_WASTE</t>
  </si>
  <si>
    <t>UED.ktoe.EE.NMM.CER.KILN_ELEC.ELEC.ELEC</t>
  </si>
  <si>
    <t>UED.ktoe.EE.NMM.CER.FINISHING.TOTAL.TOTAL</t>
  </si>
  <si>
    <t>UED.ktoe.EE.NMM.CER.FINISHING.THERM.SOLIDS</t>
  </si>
  <si>
    <t>UED.ktoe.EE.NMM.CER.FINISHING.THERM.LPG</t>
  </si>
  <si>
    <t>UED.ktoe.EE.NMM.CER.FINISHING.THERM.DIESEL_LIQBIO</t>
  </si>
  <si>
    <t>UED.ktoe.EE.NMM.CER.FINISHING.THERM.RFO</t>
  </si>
  <si>
    <t>UED.ktoe.EE.NMM.CER.FINISHING.THERM.NG_BIOGAS</t>
  </si>
  <si>
    <t>UED.ktoe.EE.NMM.CER.FINISHING_ELEC.ELEC.ELEC</t>
  </si>
  <si>
    <t>UED.ktoe.EE.NMM.GLASS.TOTAL.TOTAL.TOTAL</t>
  </si>
  <si>
    <t>UED.ktoe.EE.NMM.GLASS.LIGHT.GENERIC.ELEC</t>
  </si>
  <si>
    <t>UED.ktoe.EE.NMM.GLASS.AIRCOMP.GENERIC.ELEC</t>
  </si>
  <si>
    <t>UED.ktoe.EE.NMM.GLASS.MOTOR.GENERIC.ELEC</t>
  </si>
  <si>
    <t>UED.ktoe.EE.NMM.GLASS.FANS.GENERIC.ELEC</t>
  </si>
  <si>
    <t>UED.ktoe.EE.NMM.GLASS.LOW_ENTH.TOTAL.TOTAL</t>
  </si>
  <si>
    <t>UED.ktoe.EE.NMM.GLASS.LOW_ENTH.THERM.DIESEL_LIQBIO</t>
  </si>
  <si>
    <t>UED.ktoe.EE.NMM.GLASS.LOW_ENTH.THERM.NG_BIOGAS</t>
  </si>
  <si>
    <t>UED.ktoe.EE.NMM.GLASS.LOW_ENTH.THERM.SOLAR_GEO</t>
  </si>
  <si>
    <t>UED.ktoe.EE.NMM.GLASS.LOW_ENTH.HP.AMBIENT</t>
  </si>
  <si>
    <t>UED.ktoe.EE.NMM.GLASS.LOW_ENTH.THERM.ELEC</t>
  </si>
  <si>
    <t>UED.ktoe.EE.NMM.GLASS.MELTING.TOTAL.TOTAL</t>
  </si>
  <si>
    <t>UED.ktoe.EE.NMM.GLASS.MELTING.THERM.SOLIDS</t>
  </si>
  <si>
    <t>UED.ktoe.EE.NMM.GLASS.MELTING.THERM.LPG</t>
  </si>
  <si>
    <t>UED.ktoe.EE.NMM.GLASS.MELTING.THERM.DIESEL_LIQBIO</t>
  </si>
  <si>
    <t>UED.ktoe.EE.NMM.GLASS.MELTING.THERM.RFO</t>
  </si>
  <si>
    <t>UED.ktoe.EE.NMM.GLASS.MELTING.THERM.NG_BIOGAS</t>
  </si>
  <si>
    <t>UED.ktoe.EE.NMM.GLASS.MELTING_ELEC.ELEC.ELEC</t>
  </si>
  <si>
    <t>UED.ktoe.EE.NMM.GLASS.FORMING.ELEC.ELEC</t>
  </si>
  <si>
    <t>UED.ktoe.EE.NMM.GLASS.ANNEALING.TOTAL.TOTAL</t>
  </si>
  <si>
    <t>UED.ktoe.EE.NMM.GLASS.ANNEALING.THERM.SOLIDS</t>
  </si>
  <si>
    <t>UED.ktoe.EE.NMM.GLASS.ANNEALING.THERM.LPG</t>
  </si>
  <si>
    <t>UED.ktoe.EE.NMM.GLASS.ANNEALING.THERM.DIESEL_LIQBIO</t>
  </si>
  <si>
    <t>UED.ktoe.EE.NMM.GLASS.ANNEALING.THERM.RFO</t>
  </si>
  <si>
    <t>UED.ktoe.EE.NMM.GLASS.ANNEALING.THERM.NG_BIOGAS</t>
  </si>
  <si>
    <t>UED.ktoe.EE.NMM.GLASS.ANNEALING_ELEC.ELEC.ELEC</t>
  </si>
  <si>
    <t>UED.ktoe.EE.NMM.GLASS.FINISHING.ELEC.ELEC</t>
  </si>
  <si>
    <t>FUEL_EMI.ktCO2.EE.NMM.CEM.LIGHT.GENERIC.ELEC</t>
  </si>
  <si>
    <t>FUEL_EMI.ktCO2.EE.NMM.CEM.AIRCOMP.GENERIC.ELEC</t>
  </si>
  <si>
    <t>FUEL_EMI.ktCO2.EE.NMM.CEM.MOTOR.GENERIC.ELEC</t>
  </si>
  <si>
    <t>FUEL_EMI.ktCO2.EE.NMM.CEM.FANS.GENERIC.ELEC</t>
  </si>
  <si>
    <t>FUEL_EMI.ktCO2.EE.NMM.CEM.LOW_ENTH.TOTAL.TOTAL</t>
  </si>
  <si>
    <t>FUEL_EMI.ktCO2.EE.NMM.CEM.LOW_ENTH.THERM.DIESEL_LIQBIO</t>
  </si>
  <si>
    <t>FUEL_EMI.ktCO2.EE.NMM.CEM.LOW_ENTH.THERM.NG_BIOGAS</t>
  </si>
  <si>
    <t>FUEL_EMI.ktCO2.EE.NMM.CEM.LOW_ENTH.THERM.SOLAR_GEO</t>
  </si>
  <si>
    <t>FUEL_EMI.ktCO2.EE.NMM.CEM.LOW_ENTH.HP.AMBIENT</t>
  </si>
  <si>
    <t>FUEL_EMI.ktCO2.EE.NMM.CEM.LOW_ENTH.THERM.ELEC</t>
  </si>
  <si>
    <t>FUEL_EMI.ktCO2.EE.NMM.CEM.GRINDING_RAW.MECH.ELEC</t>
  </si>
  <si>
    <t>FUEL_EMI.ktCO2.EE.NMM.CEM.PREHEAT.TOTAL.TOTAL</t>
  </si>
  <si>
    <t>FUEL_EMI.ktCO2.EE.NMM.CEM.PREHEAT.THERM.SOLIDS</t>
  </si>
  <si>
    <t>FUEL_EMI.ktCO2.EE.NMM.CEM.PREHEAT.THERM.LPG</t>
  </si>
  <si>
    <t>FUEL_EMI.ktCO2.EE.NMM.CEM.PREHEAT.THERM.DIESEL_LIQBIO</t>
  </si>
  <si>
    <t>FUEL_EMI.ktCO2.EE.NMM.CEM.PREHEAT.THERM.RFO</t>
  </si>
  <si>
    <t>FUEL_EMI.ktCO2.EE.NMM.CEM.PREHEAT.THERM.OTHER</t>
  </si>
  <si>
    <t>FUEL_EMI.ktCO2.EE.NMM.CEM.PREHEAT.THERM.NG_BIOGAS</t>
  </si>
  <si>
    <t>FUEL_EMI.ktCO2.EE.NMM.CEM.PREHEAT.THERM.BIOMASS_WASTE</t>
  </si>
  <si>
    <t>FUEL_EMI.ktCO2.EE.NMM.CEM.KILN.TOTAL.TOTAL</t>
  </si>
  <si>
    <t>FUEL_EMI.ktCO2.EE.NMM.CEM.KILN.THERM.SOLIDS</t>
  </si>
  <si>
    <t>FUEL_EMI.ktCO2.EE.NMM.CEM.KILN.THERM.LPG</t>
  </si>
  <si>
    <t>FUEL_EMI.ktCO2.EE.NMM.CEM.KILN.THERM.DIESEL_LIQBIO</t>
  </si>
  <si>
    <t>FUEL_EMI.ktCO2.EE.NMM.CEM.KILN.THERM.RFO</t>
  </si>
  <si>
    <t>FUEL_EMI.ktCO2.EE.NMM.CEM.KILN.THERM.OTHER</t>
  </si>
  <si>
    <t>FUEL_EMI.ktCO2.EE.NMM.CEM.KILN.THERM.NG_BIOGAS</t>
  </si>
  <si>
    <t>FUEL_EMI.ktCO2.EE.NMM.CEM.KILN.THERM.BIOMASS_WASTE</t>
  </si>
  <si>
    <t>FUEL_EMI.ktCO2.EE.NMM.CEM.PRECAST.MECH.ELEC</t>
  </si>
  <si>
    <t>FUEL_EMI.ktCO2.EE.NMM.CEM.PRECAST_STEAM.TOTAL.TOTAL</t>
  </si>
  <si>
    <t>FUEL_EMI.ktCO2.EE.NMM.CEM.PRECAST_STEAM.STEAM.SOLIDS</t>
  </si>
  <si>
    <t>FUEL_EMI.ktCO2.EE.NMM.CEM.PRECAST_STEAM.STEAM.RFG</t>
  </si>
  <si>
    <t>FUEL_EMI.ktCO2.EE.NMM.CEM.PRECAST_STEAM.STEAM.LPG</t>
  </si>
  <si>
    <t>FUEL_EMI.ktCO2.EE.NMM.CEM.PRECAST_STEAM.STEAM.DIESEL_LIQBIO</t>
  </si>
  <si>
    <t>FUEL_EMI.ktCO2.EE.NMM.CEM.PRECAST_STEAM.STEAM.RFO</t>
  </si>
  <si>
    <t>FUEL_EMI.ktCO2.EE.NMM.CEM.PRECAST_STEAM.STEAM.OTHER</t>
  </si>
  <si>
    <t>FUEL_EMI.ktCO2.EE.NMM.CEM.PRECAST_STEAM.STEAM.NG_BIOGAS</t>
  </si>
  <si>
    <t>FUEL_EMI.ktCO2.EE.NMM.CEM.PRECAST_STEAM.STEAM.DERIVED</t>
  </si>
  <si>
    <t>FUEL_EMI.ktCO2.EE.NMM.CEM.PRECAST_STEAM.STEAM.BIOMASS_WASTE</t>
  </si>
  <si>
    <t>FUEL_EMI.ktCO2.EE.NMM.CEM.PRECAST_STEAM.STEAM.STEAM_DISTR</t>
  </si>
  <si>
    <t>PROCESS_EMI.ktCO2.EE.NMM.CEM</t>
  </si>
  <si>
    <t>FUEL_EMI.ktCO2.EE.NMM.CER.LIGHT.GENERIC.ELEC</t>
  </si>
  <si>
    <t>FUEL_EMI.ktCO2.EE.NMM.CER.AIRCOMP.GENERIC.ELEC</t>
  </si>
  <si>
    <t>FUEL_EMI.ktCO2.EE.NMM.CER.MOTOR.GENERIC.ELEC</t>
  </si>
  <si>
    <t>FUEL_EMI.ktCO2.EE.NMM.CER.FANS.GENERIC.ELEC</t>
  </si>
  <si>
    <t>FUEL_EMI.ktCO2.EE.NMM.CER.LOW_ENTH.TOTAL.TOTAL</t>
  </si>
  <si>
    <t>FUEL_EMI.ktCO2.EE.NMM.CER.LOW_ENTH.THERM.DIESEL_LIQBIO</t>
  </si>
  <si>
    <t>FUEL_EMI.ktCO2.EE.NMM.CER.LOW_ENTH.THERM.NG_BIOGAS</t>
  </si>
  <si>
    <t>FUEL_EMI.ktCO2.EE.NMM.CER.LOW_ENTH.THERM.SOLAR_GEO</t>
  </si>
  <si>
    <t>FUEL_EMI.ktCO2.EE.NMM.CER.LOW_ENTH.HP.AMBIENT</t>
  </si>
  <si>
    <t>FUEL_EMI.ktCO2.EE.NMM.CER.LOW_ENTH.THERM.ELEC</t>
  </si>
  <si>
    <t>FUEL_EMI.ktCO2.EE.NMM.CER.MIXING.MECH.ELEC</t>
  </si>
  <si>
    <t>FUEL_EMI.ktCO2.EE.NMM.CER.DRYING.TOTAL.TOTAL</t>
  </si>
  <si>
    <t>FUEL_EMI.ktCO2.EE.NMM.CER.DRYING.THERM.SOLIDS</t>
  </si>
  <si>
    <t>FUEL_EMI.ktCO2.EE.NMM.CER.DRYING.THERM.LPG</t>
  </si>
  <si>
    <t>FUEL_EMI.ktCO2.EE.NMM.CER.DRYING.THERM.DIESEL_LIQBIO</t>
  </si>
  <si>
    <t>FUEL_EMI.ktCO2.EE.NMM.CER.DRYING.THERM.RFO</t>
  </si>
  <si>
    <t>FUEL_EMI.ktCO2.EE.NMM.CER.DRYING.THERM.NG_BIOGAS</t>
  </si>
  <si>
    <t>FUEL_EMI.ktCO2.EE.NMM.CER.DRYING_STEAM.TOTAL.TOTAL</t>
  </si>
  <si>
    <t>FUEL_EMI.ktCO2.EE.NMM.CER.DRYING_STEAM.STEAM.SOLIDS</t>
  </si>
  <si>
    <t>FUEL_EMI.ktCO2.EE.NMM.CER.DRYING_STEAM.STEAM.RFG</t>
  </si>
  <si>
    <t>FUEL_EMI.ktCO2.EE.NMM.CER.DRYING_STEAM.STEAM.LPG</t>
  </si>
  <si>
    <t>FUEL_EMI.ktCO2.EE.NMM.CER.DRYING_STEAM.STEAM.DIESEL_LIQBIO</t>
  </si>
  <si>
    <t>FUEL_EMI.ktCO2.EE.NMM.CER.DRYING_STEAM.STEAM.RFO</t>
  </si>
  <si>
    <t>FUEL_EMI.ktCO2.EE.NMM.CER.DRYING_STEAM.STEAM.OTHER</t>
  </si>
  <si>
    <t>FUEL_EMI.ktCO2.EE.NMM.CER.DRYING_STEAM.STEAM.NG_BIOGAS</t>
  </si>
  <si>
    <t>FUEL_EMI.ktCO2.EE.NMM.CER.DRYING_STEAM.STEAM.DERIVED</t>
  </si>
  <si>
    <t>FUEL_EMI.ktCO2.EE.NMM.CER.DRYING_STEAM.STEAM.BIOMASS_WASTE</t>
  </si>
  <si>
    <t>FUEL_EMI.ktCO2.EE.NMM.CER.DRYING_STEAM.STEAM.STEAM_DISTR</t>
  </si>
  <si>
    <t>FUEL_EMI.ktCO2.EE.NMM.CER.DRYING_MICROW.MICROW.ELEC</t>
  </si>
  <si>
    <t>FUEL_EMI.ktCO2.EE.NMM.CER.KILN_THERM.TOTAL.TOTAL</t>
  </si>
  <si>
    <t>FUEL_EMI.ktCO2.EE.NMM.CER.KILN_THERM.THERM.SOLIDS</t>
  </si>
  <si>
    <t>FUEL_EMI.ktCO2.EE.NMM.CER.KILN_THERM.THERM.LPG</t>
  </si>
  <si>
    <t>FUEL_EMI.ktCO2.EE.NMM.CER.KILN_THERM.THERM.DIESEL_LIQBIO</t>
  </si>
  <si>
    <t>FUEL_EMI.ktCO2.EE.NMM.CER.KILN_THERM.THERM.RFO</t>
  </si>
  <si>
    <t>FUEL_EMI.ktCO2.EE.NMM.CER.KILN_THERM.THERM.OTHER</t>
  </si>
  <si>
    <t>FUEL_EMI.ktCO2.EE.NMM.CER.KILN_THERM.THERM.NG_BIOGAS</t>
  </si>
  <si>
    <t>FUEL_EMI.ktCO2.EE.NMM.CER.KILN_THERM.THERM.BIOMASS_WASTE</t>
  </si>
  <si>
    <t>FUEL_EMI.ktCO2.EE.NMM.CER.KILN_ELEC.ELEC.ELEC</t>
  </si>
  <si>
    <t>FUEL_EMI.ktCO2.EE.NMM.CER.FINISHING.TOTAL.TOTAL</t>
  </si>
  <si>
    <t>FUEL_EMI.ktCO2.EE.NMM.CER.FINISHING.THERM.SOLIDS</t>
  </si>
  <si>
    <t>FUEL_EMI.ktCO2.EE.NMM.CER.FINISHING.THERM.LPG</t>
  </si>
  <si>
    <t>FUEL_EMI.ktCO2.EE.NMM.CER.FINISHING.THERM.DIESEL_LIQBIO</t>
  </si>
  <si>
    <t>FUEL_EMI.ktCO2.EE.NMM.CER.FINISHING.THERM.RFO</t>
  </si>
  <si>
    <t>FUEL_EMI.ktCO2.EE.NMM.CER.FINISHING.THERM.NG_BIOGAS</t>
  </si>
  <si>
    <t>FUEL_EMI.ktCO2.EE.NMM.CER.FINISHING_ELEC.ELEC.ELEC</t>
  </si>
  <si>
    <t>PROCESS_EMI.ktCO2.EE.NMM.CER</t>
  </si>
  <si>
    <t>FUEL_EMI.ktCO2.EE.NMM.GLASS.LIGHT.GENERIC.ELEC</t>
  </si>
  <si>
    <t>FUEL_EMI.ktCO2.EE.NMM.GLASS.AIRCOMP.GENERIC.ELEC</t>
  </si>
  <si>
    <t>FUEL_EMI.ktCO2.EE.NMM.GLASS.MOTOR.GENERIC.ELEC</t>
  </si>
  <si>
    <t>FUEL_EMI.ktCO2.EE.NMM.GLASS.FANS.GENERIC.ELEC</t>
  </si>
  <si>
    <t>FUEL_EMI.ktCO2.EE.NMM.GLASS.LOW_ENTH.TOTAL.TOTAL</t>
  </si>
  <si>
    <t>FUEL_EMI.ktCO2.EE.NMM.GLASS.LOW_ENTH.THERM.DIESEL_LIQBIO</t>
  </si>
  <si>
    <t>FUEL_EMI.ktCO2.EE.NMM.GLASS.LOW_ENTH.THERM.NG_BIOGAS</t>
  </si>
  <si>
    <t>FUEL_EMI.ktCO2.EE.NMM.GLASS.LOW_ENTH.THERM.SOLAR_GEO</t>
  </si>
  <si>
    <t>FUEL_EMI.ktCO2.EE.NMM.GLASS.LOW_ENTH.HP.AMBIENT</t>
  </si>
  <si>
    <t>FUEL_EMI.ktCO2.EE.NMM.GLASS.LOW_ENTH.THERM.ELEC</t>
  </si>
  <si>
    <t>FUEL_EMI.ktCO2.EE.NMM.GLASS.MELTING.TOTAL.TOTAL</t>
  </si>
  <si>
    <t>FUEL_EMI.ktCO2.EE.NMM.GLASS.MELTING.THERM.SOLIDS</t>
  </si>
  <si>
    <t>FUEL_EMI.ktCO2.EE.NMM.GLASS.MELTING.THERM.LPG</t>
  </si>
  <si>
    <t>FUEL_EMI.ktCO2.EE.NMM.GLASS.MELTING.THERM.DIESEL_LIQBIO</t>
  </si>
  <si>
    <t>FUEL_EMI.ktCO2.EE.NMM.GLASS.MELTING.THERM.RFO</t>
  </si>
  <si>
    <t>FUEL_EMI.ktCO2.EE.NMM.GLASS.MELTING.THERM.NG_BIOGAS</t>
  </si>
  <si>
    <t>FUEL_EMI.ktCO2.EE.NMM.GLASS.MELTING_ELEC.ELEC.ELEC</t>
  </si>
  <si>
    <t>FUEL_EMI.ktCO2.EE.NMM.GLASS.FORMING.ELEC.ELEC</t>
  </si>
  <si>
    <t>FUEL_EMI.ktCO2.EE.NMM.GLASS.ANNEALING.TOTAL.TOTAL</t>
  </si>
  <si>
    <t>FUEL_EMI.ktCO2.EE.NMM.GLASS.ANNEALING.THERM.SOLIDS</t>
  </si>
  <si>
    <t>FUEL_EMI.ktCO2.EE.NMM.GLASS.ANNEALING.THERM.LPG</t>
  </si>
  <si>
    <t>FUEL_EMI.ktCO2.EE.NMM.GLASS.ANNEALING.THERM.DIESEL_LIQBIO</t>
  </si>
  <si>
    <t>FUEL_EMI.ktCO2.EE.NMM.GLASS.ANNEALING.THERM.RFO</t>
  </si>
  <si>
    <t>FUEL_EMI.ktCO2.EE.NMM.GLASS.ANNEALING.THERM.NG_BIOGAS</t>
  </si>
  <si>
    <t>FUEL_EMI.ktCO2.EE.NMM.GLASS.ANNEALING_ELEC.ELEC.ELEC</t>
  </si>
  <si>
    <t>FUEL_EMI.ktCO2.EE.NMM.GLASS.FINISHING.ELEC.ELEC</t>
  </si>
  <si>
    <t>PROCESS_EMI.ktCO2.EE.NMM.GLASS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</si>
  <si>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</si>
  <si>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</si>
  <si>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</si>
  <si>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</si>
  <si>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</si>
  <si>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VA.Meuro2023.EE.PPA.PULP</t>
  </si>
  <si>
    <t>VA.Meuro2023.EE.PPA.PAPER</t>
  </si>
  <si>
    <t>VA.Meuro2023.EE.PPA.PRINT</t>
  </si>
  <si>
    <t>Pulp production (kt)</t>
  </si>
  <si>
    <t>OUTPUT.kt.EE.PPA.PULP</t>
  </si>
  <si>
    <t>Paper production  (kt)</t>
  </si>
  <si>
    <t>OUTPUT.kt.EE.PPA.PAPER</t>
  </si>
  <si>
    <t>Printing and media reproduction (kt paper eq.)</t>
  </si>
  <si>
    <t>OUTPUT.kt.EE.PPA.PRINT</t>
  </si>
  <si>
    <t>CAP.kt.EE.PPA.PULP</t>
  </si>
  <si>
    <t>CAP.kt.EE.PPA.PAPER</t>
  </si>
  <si>
    <t>CAP.kt.EE.PPA.PRINT</t>
  </si>
  <si>
    <t>NEWCAP.kt.EE.PPA.PULP</t>
  </si>
  <si>
    <t>NEWCAP.kt.EE.PPA.PAPER</t>
  </si>
  <si>
    <t>NEWCAP.kt.EE.PPA.PRINT</t>
  </si>
  <si>
    <t>FEC.ktoe.EE.PPA.TOTAL.TOTAL.TOTAL.TOTAL</t>
  </si>
  <si>
    <t>FEC.ktoe.EE.PPA.TOTAL.TOTAL.TOTAL.SOLIDS</t>
  </si>
  <si>
    <t>FEC.ktoe.EE.PPA.TOTAL.TOTAL.TOTAL.RFG</t>
  </si>
  <si>
    <t>FEC.ktoe.EE.PPA.TOTAL.TOTAL.TOTAL.LPG</t>
  </si>
  <si>
    <t>FEC.ktoe.EE.PPA.TOTAL.TOTAL.TOTAL.DIESEL</t>
  </si>
  <si>
    <t>FEC.ktoe.EE.PPA.TOTAL.TOTAL.TOTAL.RFO</t>
  </si>
  <si>
    <t>FEC.ktoe.EE.PPA.TOTAL.TOTAL.TOTAL.OTHER</t>
  </si>
  <si>
    <t>FEC.ktoe.EE.PPA.TOTAL.TOTAL.TOTAL.NG</t>
  </si>
  <si>
    <t>FEC.ktoe.EE.PPA.TOTAL.TOTAL.TOTAL.DERIVED</t>
  </si>
  <si>
    <t>FEC.ktoe.EE.PPA.TOTAL.TOTAL.TOTAL.BIOMASS_WASTE</t>
  </si>
  <si>
    <t>FEC.ktoe.EE.PPA.TOTAL.TOTAL.TOTAL.BIOGAS</t>
  </si>
  <si>
    <t>FEC.ktoe.EE.PPA.TOTAL.TOTAL.TOTAL.LIQBIO</t>
  </si>
  <si>
    <t>FEC.ktoe.EE.PPA.TOTAL.TOTAL.TOTAL.SOLAR</t>
  </si>
  <si>
    <t>FEC.ktoe.EE.PPA.TOTAL.TOTAL.TOTAL.GEO</t>
  </si>
  <si>
    <t>FEC.ktoe.EE.PPA.TOTAL.TOTAL.TOTAL.AMBIENT</t>
  </si>
  <si>
    <t>FEC.ktoe.EE.PPA.TOTAL.TOTAL.TOTAL.STEAM_DISTR</t>
  </si>
  <si>
    <t>FEC.ktoe.EE.PPA.TOTAL.TOTAL.TOTAL.ELEC</t>
  </si>
  <si>
    <t>FEC.ktoe.EE.PPA.PULP.TOTAL.TOTAL.TOTAL</t>
  </si>
  <si>
    <t>FEC.ktoe.EE.PPA.PULP.LIGHT.GENERIC.ELEC</t>
  </si>
  <si>
    <t>FEC.ktoe.EE.PPA.PULP.AIRCOMP.GENERIC.ELEC</t>
  </si>
  <si>
    <t>FEC.ktoe.EE.PPA.PULP.MOTOR.GENERIC.ELEC</t>
  </si>
  <si>
    <t>FEC.ktoe.EE.PPA.PULP.FANS.GENERIC.ELEC</t>
  </si>
  <si>
    <t>FEC.ktoe.EE.PPA.PULP.LOW_ENTH.TOTAL.TOTAL</t>
  </si>
  <si>
    <t>FEC.ktoe.EE.PPA.PULP.LOW_ENTH.THERM.DIESEL_LIQBIO</t>
  </si>
  <si>
    <t>FEC.ktoe.EE.PPA.PULP.LOW_ENTH.THERM.NG_BIOGAS</t>
  </si>
  <si>
    <t>FEC.ktoe.EE.PPA.PULP.LOW_ENTH.THERM.SOLAR_GEO</t>
  </si>
  <si>
    <t>FEC.ktoe.EE.PPA.PULP.LOW_ENTH.HP.AMBIENT</t>
  </si>
  <si>
    <t>FEC.ktoe.EE.PPA.PULP.LOW_ENTH.THERM.ELEC</t>
  </si>
  <si>
    <t>Pulp: Wood preparation, grinding</t>
  </si>
  <si>
    <t>FEC.ktoe.EE.PPA.PULP.PREPARATION.MECH.ELEC</t>
  </si>
  <si>
    <t>Pulp: Pulping</t>
  </si>
  <si>
    <t>Pulp: Pulping thermal</t>
  </si>
  <si>
    <t>FEC.ktoe.EE.PPA.PULP.PULPING.TOTAL.TOTAL</t>
  </si>
  <si>
    <t>FEC.ktoe.EE.PPA.PULP.PULPING.STEAM.SOLIDS</t>
  </si>
  <si>
    <t>FEC.ktoe.EE.PPA.PULP.PULPING.STEAM.RFG</t>
  </si>
  <si>
    <t>FEC.ktoe.EE.PPA.PULP.PULPING.STEAM.LPG</t>
  </si>
  <si>
    <t>FEC.ktoe.EE.PPA.PULP.PULPING.STEAM.DIESEL_LIQBIO</t>
  </si>
  <si>
    <t>FEC.ktoe.EE.PPA.PULP.PULPING.STEAM.RFO</t>
  </si>
  <si>
    <t>FEC.ktoe.EE.PPA.PULP.PULPING.STEAM.OTHER</t>
  </si>
  <si>
    <t>FEC.ktoe.EE.PPA.PULP.PULPING.STEAM.NG_BIOGAS</t>
  </si>
  <si>
    <t>FEC.ktoe.EE.PPA.PULP.PULPING.STEAM.DERIVED</t>
  </si>
  <si>
    <t>FEC.ktoe.EE.PPA.PULP.PULPING.STEAM.BIOMASS_WASTE</t>
  </si>
  <si>
    <t>FEC.ktoe.EE.PPA.PULP.PULPING.STEAM.STEAM_DISTR</t>
  </si>
  <si>
    <t>Pulp: Pulping electric</t>
  </si>
  <si>
    <t>FEC.ktoe.EE.PPA.PULP.PULPING_MECH.MECH.ELEC</t>
  </si>
  <si>
    <t>Pulp: Cleaning</t>
  </si>
  <si>
    <t>FEC.ktoe.EE.PPA.PULP.BLEACHING.THERM.ELEC</t>
  </si>
  <si>
    <t>FEC.ktoe.EE.PPA.PAPER.TOTAL.TOTAL.TOTAL</t>
  </si>
  <si>
    <t>FEC.ktoe.EE.PPA.PAPER.LIGHT.GENERIC.ELEC</t>
  </si>
  <si>
    <t>FEC.ktoe.EE.PPA.PAPER.AIRCOMP.GENERIC.ELEC</t>
  </si>
  <si>
    <t>FEC.ktoe.EE.PPA.PAPER.MOTOR.GENERIC.ELEC</t>
  </si>
  <si>
    <t>FEC.ktoe.EE.PPA.PAPER.FANS.GENERIC.ELEC</t>
  </si>
  <si>
    <t>FEC.ktoe.EE.PPA.PAPER.LOW_ENTH.TOTAL.TOTAL</t>
  </si>
  <si>
    <t>FEC.ktoe.EE.PPA.PAPER.LOW_ENTH.THERM.DIESEL_LIQBIO</t>
  </si>
  <si>
    <t>FEC.ktoe.EE.PPA.PAPER.LOW_ENTH.THERM.NG_BIOGAS</t>
  </si>
  <si>
    <t>FEC.ktoe.EE.PPA.PAPER.LOW_ENTH.THERM.SOLAR_GEO</t>
  </si>
  <si>
    <t>FEC.ktoe.EE.PPA.PAPER.LOW_ENTH.HP.AMBIENT</t>
  </si>
  <si>
    <t>FEC.ktoe.EE.PPA.PAPER.LOW_ENTH.THERM.ELEC</t>
  </si>
  <si>
    <t>Paper: Stock preparation</t>
  </si>
  <si>
    <t>Paper: Stock preparation - Thermal</t>
  </si>
  <si>
    <t>FEC.ktoe.EE.PPA.PAPER.PREPARATION.TOTAL.TOTAL</t>
  </si>
  <si>
    <t>FEC.ktoe.EE.PPA.PAPER.PREPARATION.THERM.SOLIDS</t>
  </si>
  <si>
    <t>FEC.ktoe.EE.PPA.PAPER.PREPARATION.THERM.RFG</t>
  </si>
  <si>
    <t>FEC.ktoe.EE.PPA.PAPER.PREPARATION.THERM.LPG</t>
  </si>
  <si>
    <t>FEC.ktoe.EE.PPA.PAPER.PREPARATION.THERM.DIESEL_LIQBIO</t>
  </si>
  <si>
    <t>FEC.ktoe.EE.PPA.PAPER.PREPARATION.THERM.RFO</t>
  </si>
  <si>
    <t>FEC.ktoe.EE.PPA.PAPER.PREPARATION.THERM.OTHER</t>
  </si>
  <si>
    <t>FEC.ktoe.EE.PPA.PAPER.PREPARATION.THERM.NG_BIOGAS</t>
  </si>
  <si>
    <t>FEC.ktoe.EE.PPA.PAPER.PREPARATION.THERM.DERIVED</t>
  </si>
  <si>
    <t>FEC.ktoe.EE.PPA.PAPER.PREPARATION.THERM.BIOMASS_WASTE</t>
  </si>
  <si>
    <t>FEC.ktoe.EE.PPA.PAPER.PREPARATION.THERM.STEAM_DISTR</t>
  </si>
  <si>
    <t>Paper: Stock preparation - Mechanical</t>
  </si>
  <si>
    <t>FEC.ktoe.EE.PPA.PAPER.PREPARATION_ELEC.MECH.ELEC</t>
  </si>
  <si>
    <t>Paper: Paper machine</t>
  </si>
  <si>
    <t>Paper: Paper machine - Steam use</t>
  </si>
  <si>
    <t>FEC.ktoe.EE.PPA.PAPER.PAPER_MACHINE.TOTAL.TOTAL</t>
  </si>
  <si>
    <t>FEC.ktoe.EE.PPA.PAPER.PAPER_MACHINE.STEAM.SOLIDS</t>
  </si>
  <si>
    <t>FEC.ktoe.EE.PPA.PAPER.PAPER_MACHINE.STEAM.RFG</t>
  </si>
  <si>
    <t>FEC.ktoe.EE.PPA.PAPER.PAPER_MACHINE.STEAM.LPG</t>
  </si>
  <si>
    <t>FEC.ktoe.EE.PPA.PAPER.PAPER_MACHINE.STEAM.DIESEL_LIQBIO</t>
  </si>
  <si>
    <t>FEC.ktoe.EE.PPA.PAPER.PAPER_MACHINE.STEAM.RFO</t>
  </si>
  <si>
    <t>FEC.ktoe.EE.PPA.PAPER.PAPER_MACHINE.STEAM.OTHER</t>
  </si>
  <si>
    <t>FEC.ktoe.EE.PPA.PAPER.PAPER_MACHINE.STEAM.NG_BIOGAS</t>
  </si>
  <si>
    <t>FEC.ktoe.EE.PPA.PAPER.PAPER_MACHINE.STEAM.DERIVED</t>
  </si>
  <si>
    <t>FEC.ktoe.EE.PPA.PAPER.PAPER_MACHINE.STEAM.BIOMASS_WASTE</t>
  </si>
  <si>
    <t>FEC.ktoe.EE.PPA.PAPER.PAPER_MACHINE.STEAM.STEAM_DISTR</t>
  </si>
  <si>
    <t>Paper: Paper machine - Electricity</t>
  </si>
  <si>
    <t>FEC.ktoe.EE.PPA.PAPER.PAPER_MACHINE_ELEC.ELEC.ELEC</t>
  </si>
  <si>
    <t>Paper: Product finishing</t>
  </si>
  <si>
    <t>Paper: Product finishing - Steam use</t>
  </si>
  <si>
    <t>FEC.ktoe.EE.PPA.PAPER.FINISHING.TOTAL.TOTAL</t>
  </si>
  <si>
    <t>FEC.ktoe.EE.PPA.PAPER.FINISHING.STEAM.SOLIDS</t>
  </si>
  <si>
    <t>FEC.ktoe.EE.PPA.PAPER.FINISHING.STEAM.RFG</t>
  </si>
  <si>
    <t>FEC.ktoe.EE.PPA.PAPER.FINISHING.STEAM.LPG</t>
  </si>
  <si>
    <t>FEC.ktoe.EE.PPA.PAPER.FINISHING.STEAM.DIESEL_LIQBIO</t>
  </si>
  <si>
    <t>FEC.ktoe.EE.PPA.PAPER.FINISHING.STEAM.RFO</t>
  </si>
  <si>
    <t>FEC.ktoe.EE.PPA.PAPER.FINISHING.STEAM.OTHER</t>
  </si>
  <si>
    <t>FEC.ktoe.EE.PPA.PAPER.FINISHING.STEAM.NG_BIOGAS</t>
  </si>
  <si>
    <t>FEC.ktoe.EE.PPA.PAPER.FINISHING.STEAM.DERIVED</t>
  </si>
  <si>
    <t>FEC.ktoe.EE.PPA.PAPER.FINISHING.STEAM.BIOMASS_WASTE</t>
  </si>
  <si>
    <t>FEC.ktoe.EE.PPA.PAPER.FINISHING.STEAM.STEAM_DISTR</t>
  </si>
  <si>
    <t>Paper: Product finishing - Electricity</t>
  </si>
  <si>
    <t>FEC.ktoe.EE.PPA.PAPER.FINISHING_ELEC.ELEC.ELEC</t>
  </si>
  <si>
    <t>FEC.ktoe.EE.PPA.PRINT.TOTAL.TOTAL.TOTAL</t>
  </si>
  <si>
    <t>FEC.ktoe.EE.PPA.PRINT.LIGHT.GENERIC.ELEC</t>
  </si>
  <si>
    <t>FEC.ktoe.EE.PPA.PRINT.AIRCOMP.GENERIC.ELEC</t>
  </si>
  <si>
    <t>FEC.ktoe.EE.PPA.PRINT.MOTOR.GENERIC.ELEC</t>
  </si>
  <si>
    <t>FEC.ktoe.EE.PPA.PRINT.FANS.GENERIC.ELEC</t>
  </si>
  <si>
    <t>FEC.ktoe.EE.PPA.PRINT.LOW_ENTH.TOTAL.TOTAL</t>
  </si>
  <si>
    <t>FEC.ktoe.EE.PPA.PRINT.LOW_ENTH.THERM.DIESEL_LIQBIO</t>
  </si>
  <si>
    <t>FEC.ktoe.EE.PPA.PRINT.LOW_ENTH.THERM.NG_BIOGAS</t>
  </si>
  <si>
    <t>FEC.ktoe.EE.PPA.PRINT.LOW_ENTH.THERM.SOLAR_GEO</t>
  </si>
  <si>
    <t>FEC.ktoe.EE.PPA.PRINT.LOW_ENTH.HP.AMBIENT</t>
  </si>
  <si>
    <t>FEC.ktoe.EE.PPA.PRINT.LOW_ENTH.THERM.ELEC</t>
  </si>
  <si>
    <t>Printing and publishing</t>
  </si>
  <si>
    <t>FEC.ktoe.EE.PPA.PRINT.PRINTING.MECH.ELEC</t>
  </si>
  <si>
    <t>UED.ktoe.EE.PPA.PULP.TOTAL.TOTAL.TOTAL</t>
  </si>
  <si>
    <t>UED.ktoe.EE.PPA.PULP.LIGHT.GENERIC.ELEC</t>
  </si>
  <si>
    <t>UED.ktoe.EE.PPA.PULP.AIRCOMP.GENERIC.ELEC</t>
  </si>
  <si>
    <t>UED.ktoe.EE.PPA.PULP.MOTOR.GENERIC.ELEC</t>
  </si>
  <si>
    <t>UED.ktoe.EE.PPA.PULP.FANS.GENERIC.ELEC</t>
  </si>
  <si>
    <t>UED.ktoe.EE.PPA.PULP.LOW_ENTH.TOTAL.TOTAL</t>
  </si>
  <si>
    <t>UED.ktoe.EE.PPA.PULP.LOW_ENTH.THERM.DIESEL_LIQBIO</t>
  </si>
  <si>
    <t>UED.ktoe.EE.PPA.PULP.LOW_ENTH.THERM.NG_BIOGAS</t>
  </si>
  <si>
    <t>UED.ktoe.EE.PPA.PULP.LOW_ENTH.THERM.SOLAR_GEO</t>
  </si>
  <si>
    <t>UED.ktoe.EE.PPA.PULP.LOW_ENTH.HP.AMBIENT</t>
  </si>
  <si>
    <t>UED.ktoe.EE.PPA.PULP.LOW_ENTH.THERM.ELEC</t>
  </si>
  <si>
    <t>UED.ktoe.EE.PPA.PULP.PREPARATION.MECH.ELEC</t>
  </si>
  <si>
    <t>UED.ktoe.EE.PPA.PULP.PULPING.TOTAL.TOTAL</t>
  </si>
  <si>
    <t>UED.ktoe.EE.PPA.PULP.PULPING.STEAM.SOLIDS</t>
  </si>
  <si>
    <t>UED.ktoe.EE.PPA.PULP.PULPING.STEAM.RFG</t>
  </si>
  <si>
    <t>UED.ktoe.EE.PPA.PULP.PULPING.STEAM.LPG</t>
  </si>
  <si>
    <t>UED.ktoe.EE.PPA.PULP.PULPING.STEAM.DIESEL_LIQBIO</t>
  </si>
  <si>
    <t>UED.ktoe.EE.PPA.PULP.PULPING.STEAM.RFO</t>
  </si>
  <si>
    <t>UED.ktoe.EE.PPA.PULP.PULPING.STEAM.OTHER</t>
  </si>
  <si>
    <t>UED.ktoe.EE.PPA.PULP.PULPING.STEAM.NG_BIOGAS</t>
  </si>
  <si>
    <t>UED.ktoe.EE.PPA.PULP.PULPING.STEAM.DERIVED</t>
  </si>
  <si>
    <t>UED.ktoe.EE.PPA.PULP.PULPING.STEAM.BIOMASS_WASTE</t>
  </si>
  <si>
    <t>UED.ktoe.EE.PPA.PULP.PULPING.STEAM.STEAM_DISTR</t>
  </si>
  <si>
    <t>UED.ktoe.EE.PPA.PULP.PULPING_MECH.MECH.ELEC</t>
  </si>
  <si>
    <t>UED.ktoe.EE.PPA.PULP.BLEACHING.THERM.ELEC</t>
  </si>
  <si>
    <t>UED.ktoe.EE.PPA.PAPER.TOTAL.TOTAL.TOTAL</t>
  </si>
  <si>
    <t>UED.ktoe.EE.PPA.PAPER.LIGHT.GENERIC.ELEC</t>
  </si>
  <si>
    <t>UED.ktoe.EE.PPA.PAPER.AIRCOMP.GENERIC.ELEC</t>
  </si>
  <si>
    <t>UED.ktoe.EE.PPA.PAPER.MOTOR.GENERIC.ELEC</t>
  </si>
  <si>
    <t>UED.ktoe.EE.PPA.PAPER.FANS.GENERIC.ELEC</t>
  </si>
  <si>
    <t>UED.ktoe.EE.PPA.PAPER.LOW_ENTH.TOTAL.TOTAL</t>
  </si>
  <si>
    <t>UED.ktoe.EE.PPA.PAPER.LOW_ENTH.THERM.DIESEL_LIQBIO</t>
  </si>
  <si>
    <t>UED.ktoe.EE.PPA.PAPER.LOW_ENTH.THERM.NG_BIOGAS</t>
  </si>
  <si>
    <t>UED.ktoe.EE.PPA.PAPER.LOW_ENTH.THERM.SOLAR_GEO</t>
  </si>
  <si>
    <t>UED.ktoe.EE.PPA.PAPER.LOW_ENTH.HP.AMBIENT</t>
  </si>
  <si>
    <t>UED.ktoe.EE.PPA.PAPER.LOW_ENTH.THERM.ELEC</t>
  </si>
  <si>
    <t>UED.ktoe.EE.PPA.PAPER.PREPARATION.TOTAL.TOTAL</t>
  </si>
  <si>
    <t>UED.ktoe.EE.PPA.PAPER.PREPARATION.THERM.SOLIDS</t>
  </si>
  <si>
    <t>UED.ktoe.EE.PPA.PAPER.PREPARATION.THERM.RFG</t>
  </si>
  <si>
    <t>UED.ktoe.EE.PPA.PAPER.PREPARATION.THERM.LPG</t>
  </si>
  <si>
    <t>UED.ktoe.EE.PPA.PAPER.PREPARATION.THERM.DIESEL_LIQBIO</t>
  </si>
  <si>
    <t>UED.ktoe.EE.PPA.PAPER.PREPARATION.THERM.RFO</t>
  </si>
  <si>
    <t>UED.ktoe.EE.PPA.PAPER.PREPARATION.THERM.OTHER</t>
  </si>
  <si>
    <t>UED.ktoe.EE.PPA.PAPER.PREPARATION.THERM.NG_BIOGAS</t>
  </si>
  <si>
    <t>UED.ktoe.EE.PPA.PAPER.PREPARATION.THERM.DERIVED</t>
  </si>
  <si>
    <t>UED.ktoe.EE.PPA.PAPER.PREPARATION.THERM.BIOMASS_WASTE</t>
  </si>
  <si>
    <t>UED.ktoe.EE.PPA.PAPER.PREPARATION.THERM.STEAM_DISTR</t>
  </si>
  <si>
    <t>UED.ktoe.EE.PPA.PAPER.PREPARATION_ELEC.MECH.ELEC</t>
  </si>
  <si>
    <t>UED.ktoe.EE.PPA.PAPER.PAPER_MACHINE.TOTAL.TOTAL</t>
  </si>
  <si>
    <t>UED.ktoe.EE.PPA.PAPER.PAPER_MACHINE.STEAM.SOLIDS</t>
  </si>
  <si>
    <t>UED.ktoe.EE.PPA.PAPER.PAPER_MACHINE.STEAM.RFG</t>
  </si>
  <si>
    <t>UED.ktoe.EE.PPA.PAPER.PAPER_MACHINE.STEAM.LPG</t>
  </si>
  <si>
    <t>UED.ktoe.EE.PPA.PAPER.PAPER_MACHINE.STEAM.DIESEL_LIQBIO</t>
  </si>
  <si>
    <t>UED.ktoe.EE.PPA.PAPER.PAPER_MACHINE.STEAM.RFO</t>
  </si>
  <si>
    <t>UED.ktoe.EE.PPA.PAPER.PAPER_MACHINE.STEAM.OTHER</t>
  </si>
  <si>
    <t>UED.ktoe.EE.PPA.PAPER.PAPER_MACHINE.STEAM.NG_BIOGAS</t>
  </si>
  <si>
    <t>UED.ktoe.EE.PPA.PAPER.PAPER_MACHINE.STEAM.DERIVED</t>
  </si>
  <si>
    <t>UED.ktoe.EE.PPA.PAPER.PAPER_MACHINE.STEAM.BIOMASS_WASTE</t>
  </si>
  <si>
    <t>UED.ktoe.EE.PPA.PAPER.PAPER_MACHINE.STEAM.STEAM_DISTR</t>
  </si>
  <si>
    <t>UED.ktoe.EE.PPA.PAPER.PAPER_MACHINE_ELEC.ELEC.ELEC</t>
  </si>
  <si>
    <t>UED.ktoe.EE.PPA.PAPER.FINISHING.TOTAL.TOTAL</t>
  </si>
  <si>
    <t>UED.ktoe.EE.PPA.PAPER.FINISHING.STEAM.SOLIDS</t>
  </si>
  <si>
    <t>UED.ktoe.EE.PPA.PAPER.FINISHING.STEAM.RFG</t>
  </si>
  <si>
    <t>UED.ktoe.EE.PPA.PAPER.FINISHING.STEAM.LPG</t>
  </si>
  <si>
    <t>UED.ktoe.EE.PPA.PAPER.FINISHING.STEAM.DIESEL_LIQBIO</t>
  </si>
  <si>
    <t>UED.ktoe.EE.PPA.PAPER.FINISHING.STEAM.RFO</t>
  </si>
  <si>
    <t>UED.ktoe.EE.PPA.PAPER.FINISHING.STEAM.OTHER</t>
  </si>
  <si>
    <t>UED.ktoe.EE.PPA.PAPER.FINISHING.STEAM.NG_BIOGAS</t>
  </si>
  <si>
    <t>UED.ktoe.EE.PPA.PAPER.FINISHING.STEAM.DERIVED</t>
  </si>
  <si>
    <t>UED.ktoe.EE.PPA.PAPER.FINISHING.STEAM.BIOMASS_WASTE</t>
  </si>
  <si>
    <t>UED.ktoe.EE.PPA.PAPER.FINISHING.STEAM.STEAM_DISTR</t>
  </si>
  <si>
    <t>UED.ktoe.EE.PPA.PAPER.FINISHING_ELEC.ELEC.ELEC</t>
  </si>
  <si>
    <t>UED.ktoe.EE.PPA.PRINT.TOTAL.TOTAL.TOTAL</t>
  </si>
  <si>
    <t>UED.ktoe.EE.PPA.PRINT.LIGHT.GENERIC.ELEC</t>
  </si>
  <si>
    <t>UED.ktoe.EE.PPA.PRINT.AIRCOMP.GENERIC.ELEC</t>
  </si>
  <si>
    <t>UED.ktoe.EE.PPA.PRINT.MOTOR.GENERIC.ELEC</t>
  </si>
  <si>
    <t>UED.ktoe.EE.PPA.PRINT.FANS.GENERIC.ELEC</t>
  </si>
  <si>
    <t>UED.ktoe.EE.PPA.PRINT.LOW_ENTH.TOTAL.TOTAL</t>
  </si>
  <si>
    <t>UED.ktoe.EE.PPA.PRINT.LOW_ENTH.THERM.DIESEL_LIQBIO</t>
  </si>
  <si>
    <t>UED.ktoe.EE.PPA.PRINT.LOW_ENTH.THERM.NG_BIOGAS</t>
  </si>
  <si>
    <t>UED.ktoe.EE.PPA.PRINT.LOW_ENTH.THERM.SOLAR_GEO</t>
  </si>
  <si>
    <t>UED.ktoe.EE.PPA.PRINT.LOW_ENTH.HP.AMBIENT</t>
  </si>
  <si>
    <t>UED.ktoe.EE.PPA.PRINT.LOW_ENTH.THERM.ELEC</t>
  </si>
  <si>
    <t>UED.ktoe.EE.PPA.PRINT.PRINTING.MECH.ELEC</t>
  </si>
  <si>
    <t>FUEL_EMI.ktCO2.EE.PPA.PULP.TOTAL.TOTAL.TOTAL</t>
  </si>
  <si>
    <t>FUEL_EMI.ktCO2.EE.PPA.PULP.LIGHT.GENERIC.ELEC</t>
  </si>
  <si>
    <t>FUEL_EMI.ktCO2.EE.PPA.PULP.AIRCOMP.GENERIC.ELEC</t>
  </si>
  <si>
    <t>FUEL_EMI.ktCO2.EE.PPA.PULP.MOTOR.GENERIC.ELEC</t>
  </si>
  <si>
    <t>FUEL_EMI.ktCO2.EE.PPA.PULP.FANS.GENERIC.ELEC</t>
  </si>
  <si>
    <t>FUEL_EMI.ktCO2.EE.PPA.PULP.LOW_ENTH.TOTAL.TOTAL</t>
  </si>
  <si>
    <t>FUEL_EMI.ktCO2.EE.PPA.PULP.LOW_ENTH.THERM.DIESEL_LIQBIO</t>
  </si>
  <si>
    <t>FUEL_EMI.ktCO2.EE.PPA.PULP.LOW_ENTH.THERM.NG_BIOGAS</t>
  </si>
  <si>
    <t>FUEL_EMI.ktCO2.EE.PPA.PULP.LOW_ENTH.THERM.SOLAR_GEO</t>
  </si>
  <si>
    <t>FUEL_EMI.ktCO2.EE.PPA.PULP.LOW_ENTH.HP.AMBIENT</t>
  </si>
  <si>
    <t>FUEL_EMI.ktCO2.EE.PPA.PULP.LOW_ENTH.THERM.ELEC</t>
  </si>
  <si>
    <t>FUEL_EMI.ktCO2.EE.PPA.PULP.PREPARATION.MECH.ELEC</t>
  </si>
  <si>
    <t>FUEL_EMI.ktCO2.EE.PPA.PULP.PULPING.TOTAL.TOTAL</t>
  </si>
  <si>
    <t>FUEL_EMI.ktCO2.EE.PPA.PULP.PULPING.STEAM.SOLIDS</t>
  </si>
  <si>
    <t>FUEL_EMI.ktCO2.EE.PPA.PULP.PULPING.STEAM.RFG</t>
  </si>
  <si>
    <t>FUEL_EMI.ktCO2.EE.PPA.PULP.PULPING.STEAM.LPG</t>
  </si>
  <si>
    <t>FUEL_EMI.ktCO2.EE.PPA.PULP.PULPING.STEAM.DIESEL_LIQBIO</t>
  </si>
  <si>
    <t>FUEL_EMI.ktCO2.EE.PPA.PULP.PULPING.STEAM.RFO</t>
  </si>
  <si>
    <t>FUEL_EMI.ktCO2.EE.PPA.PULP.PULPING.STEAM.OTHER</t>
  </si>
  <si>
    <t>FUEL_EMI.ktCO2.EE.PPA.PULP.PULPING.STEAM.NG_BIOGAS</t>
  </si>
  <si>
    <t>FUEL_EMI.ktCO2.EE.PPA.PULP.PULPING.STEAM.DERIVED</t>
  </si>
  <si>
    <t>FUEL_EMI.ktCO2.EE.PPA.PULP.PULPING.STEAM.BIOMASS_WASTE</t>
  </si>
  <si>
    <t>FUEL_EMI.ktCO2.EE.PPA.PULP.PULPING.STEAM.STEAM_DISTR</t>
  </si>
  <si>
    <t>FUEL_EMI.ktCO2.EE.PPA.PULP.PULPING_MECH.MECH.ELEC</t>
  </si>
  <si>
    <t>FUEL_EMI.ktCO2.EE.PPA.PULP.BLEACHING.THERM.ELEC</t>
  </si>
  <si>
    <t>FUEL_EMI.ktCO2.EE.PPA.PAPER.TOTAL.TOTAL.TOTAL</t>
  </si>
  <si>
    <t>FUEL_EMI.ktCO2.EE.PPA.PAPER.LIGHT.GENERIC.ELEC</t>
  </si>
  <si>
    <t>FUEL_EMI.ktCO2.EE.PPA.PAPER.AIRCOMP.GENERIC.ELEC</t>
  </si>
  <si>
    <t>FUEL_EMI.ktCO2.EE.PPA.PAPER.MOTOR.GENERIC.ELEC</t>
  </si>
  <si>
    <t>FUEL_EMI.ktCO2.EE.PPA.PAPER.FANS.GENERIC.ELEC</t>
  </si>
  <si>
    <t>FUEL_EMI.ktCO2.EE.PPA.PAPER.LOW_ENTH.TOTAL.TOTAL</t>
  </si>
  <si>
    <t>FUEL_EMI.ktCO2.EE.PPA.PAPER.LOW_ENTH.THERM.DIESEL_LIQBIO</t>
  </si>
  <si>
    <t>FUEL_EMI.ktCO2.EE.PPA.PAPER.LOW_ENTH.THERM.NG_BIOGAS</t>
  </si>
  <si>
    <t>FUEL_EMI.ktCO2.EE.PPA.PAPER.LOW_ENTH.THERM.SOLAR_GEO</t>
  </si>
  <si>
    <t>FUEL_EMI.ktCO2.EE.PPA.PAPER.LOW_ENTH.HP.AMBIENT</t>
  </si>
  <si>
    <t>FUEL_EMI.ktCO2.EE.PPA.PAPER.LOW_ENTH.THERM.ELEC</t>
  </si>
  <si>
    <t>FUEL_EMI.ktCO2.EE.PPA.PAPER.PREPARATION.TOTAL.TOTAL</t>
  </si>
  <si>
    <t>FUEL_EMI.ktCO2.EE.PPA.PAPER.PREPARATION.THERM.SOLIDS</t>
  </si>
  <si>
    <t>FUEL_EMI.ktCO2.EE.PPA.PAPER.PREPARATION.THERM.RFG</t>
  </si>
  <si>
    <t>FUEL_EMI.ktCO2.EE.PPA.PAPER.PREPARATION.THERM.LPG</t>
  </si>
  <si>
    <t>FUEL_EMI.ktCO2.EE.PPA.PAPER.PREPARATION.THERM.DIESEL_LIQBIO</t>
  </si>
  <si>
    <t>FUEL_EMI.ktCO2.EE.PPA.PAPER.PREPARATION.THERM.RFO</t>
  </si>
  <si>
    <t>FUEL_EMI.ktCO2.EE.PPA.PAPER.PREPARATION.THERM.OTHER</t>
  </si>
  <si>
    <t>FUEL_EMI.ktCO2.EE.PPA.PAPER.PREPARATION.THERM.NG_BIOGAS</t>
  </si>
  <si>
    <t>FUEL_EMI.ktCO2.EE.PPA.PAPER.PREPARATION.THERM.DERIVED</t>
  </si>
  <si>
    <t>FUEL_EMI.ktCO2.EE.PPA.PAPER.PREPARATION.THERM.BIOMASS_WASTE</t>
  </si>
  <si>
    <t>FUEL_EMI.ktCO2.EE.PPA.PAPER.PREPARATION.THERM.STEAM_DISTR</t>
  </si>
  <si>
    <t>FUEL_EMI.ktCO2.EE.PPA.PAPER.PREPARATION_ELEC.MECH.ELEC</t>
  </si>
  <si>
    <t>FUEL_EMI.ktCO2.EE.PPA.PAPER.PAPER_MACHINE.TOTAL.TOTAL</t>
  </si>
  <si>
    <t>FUEL_EMI.ktCO2.EE.PPA.PAPER.PAPER_MACHINE.STEAM.SOLIDS</t>
  </si>
  <si>
    <t>FUEL_EMI.ktCO2.EE.PPA.PAPER.PAPER_MACHINE.STEAM.RFG</t>
  </si>
  <si>
    <t>FUEL_EMI.ktCO2.EE.PPA.PAPER.PAPER_MACHINE.STEAM.LPG</t>
  </si>
  <si>
    <t>FUEL_EMI.ktCO2.EE.PPA.PAPER.PAPER_MACHINE.STEAM.DIESEL_LIQBIO</t>
  </si>
  <si>
    <t>FUEL_EMI.ktCO2.EE.PPA.PAPER.PAPER_MACHINE.STEAM.RFO</t>
  </si>
  <si>
    <t>FUEL_EMI.ktCO2.EE.PPA.PAPER.PAPER_MACHINE.STEAM.OTHER</t>
  </si>
  <si>
    <t>FUEL_EMI.ktCO2.EE.PPA.PAPER.PAPER_MACHINE.STEAM.NG_BIOGAS</t>
  </si>
  <si>
    <t>FUEL_EMI.ktCO2.EE.PPA.PAPER.PAPER_MACHINE.STEAM.DERIVED</t>
  </si>
  <si>
    <t>FUEL_EMI.ktCO2.EE.PPA.PAPER.PAPER_MACHINE.STEAM.BIOMASS_WASTE</t>
  </si>
  <si>
    <t>FUEL_EMI.ktCO2.EE.PPA.PAPER.PAPER_MACHINE.STEAM.STEAM_DISTR</t>
  </si>
  <si>
    <t>FUEL_EMI.ktCO2.EE.PPA.PAPER.PAPER_MACHINE_ELEC.ELEC.ELEC</t>
  </si>
  <si>
    <t>FUEL_EMI.ktCO2.EE.PPA.PAPER.FINISHING.TOTAL.TOTAL</t>
  </si>
  <si>
    <t>FUEL_EMI.ktCO2.EE.PPA.PAPER.FINISHING.STEAM.SOLIDS</t>
  </si>
  <si>
    <t>FUEL_EMI.ktCO2.EE.PPA.PAPER.FINISHING.STEAM.RFG</t>
  </si>
  <si>
    <t>FUEL_EMI.ktCO2.EE.PPA.PAPER.FINISHING.STEAM.LPG</t>
  </si>
  <si>
    <t>FUEL_EMI.ktCO2.EE.PPA.PAPER.FINISHING.STEAM.DIESEL_LIQBIO</t>
  </si>
  <si>
    <t>FUEL_EMI.ktCO2.EE.PPA.PAPER.FINISHING.STEAM.RFO</t>
  </si>
  <si>
    <t>FUEL_EMI.ktCO2.EE.PPA.PAPER.FINISHING.STEAM.OTHER</t>
  </si>
  <si>
    <t>FUEL_EMI.ktCO2.EE.PPA.PAPER.FINISHING.STEAM.NG_BIOGAS</t>
  </si>
  <si>
    <t>FUEL_EMI.ktCO2.EE.PPA.PAPER.FINISHING.STEAM.DERIVED</t>
  </si>
  <si>
    <t>FUEL_EMI.ktCO2.EE.PPA.PAPER.FINISHING.STEAM.BIOMASS_WASTE</t>
  </si>
  <si>
    <t>FUEL_EMI.ktCO2.EE.PPA.PAPER.FINISHING.STEAM.STEAM_DISTR</t>
  </si>
  <si>
    <t>FUEL_EMI.ktCO2.EE.PPA.PAPER.FINISHING_ELEC.ELEC.ELEC</t>
  </si>
  <si>
    <t>FUEL_EMI.ktCO2.EE.PPA.PRINT.TOTAL.TOTAL.TOTAL</t>
  </si>
  <si>
    <t>FUEL_EMI.ktCO2.EE.PPA.PRINT.LIGHT.GENERIC.ELEC</t>
  </si>
  <si>
    <t>FUEL_EMI.ktCO2.EE.PPA.PRINT.AIRCOMP.GENERIC.ELEC</t>
  </si>
  <si>
    <t>FUEL_EMI.ktCO2.EE.PPA.PRINT.MOTOR.GENERIC.ELEC</t>
  </si>
  <si>
    <t>FUEL_EMI.ktCO2.EE.PPA.PRINT.FANS.GENERIC.ELEC</t>
  </si>
  <si>
    <t>FUEL_EMI.ktCO2.EE.PPA.PRINT.LOW_ENTH.TOTAL.TOTAL</t>
  </si>
  <si>
    <t>FUEL_EMI.ktCO2.EE.PPA.PRINT.LOW_ENTH.THERM.DIESEL_LIQBIO</t>
  </si>
  <si>
    <t>FUEL_EMI.ktCO2.EE.PPA.PRINT.LOW_ENTH.THERM.NG_BIOGAS</t>
  </si>
  <si>
    <t>FUEL_EMI.ktCO2.EE.PPA.PRINT.LOW_ENTH.THERM.SOLAR_GEO</t>
  </si>
  <si>
    <t>FUEL_EMI.ktCO2.EE.PPA.PRINT.LOW_ENTH.HP.AMBIENT</t>
  </si>
  <si>
    <t>FUEL_EMI.ktCO2.EE.PPA.PRINT.LOW_ENTH.THERM.ELEC</t>
  </si>
  <si>
    <t>FUEL_EMI.ktCO2.EE.PPA.PRINT.PRINTING.MECH.ELEC</t>
  </si>
  <si>
    <t>VA.Meuro2023.EE.FBT.FBT</t>
  </si>
  <si>
    <t>Physical output (index)</t>
  </si>
  <si>
    <t>OUTPUT.index.EE.FBT.FBT</t>
  </si>
  <si>
    <t>Installed capacity (production index)</t>
  </si>
  <si>
    <t>CAP.index.EE.FBT.FBT</t>
  </si>
  <si>
    <t>Capacity investment (production index)</t>
  </si>
  <si>
    <t>NEWCAP.index.EE.FBT.FBT</t>
  </si>
  <si>
    <t>Decommissioned capacity (production index)</t>
  </si>
  <si>
    <t>Idle capacity (production index)</t>
  </si>
  <si>
    <t>FEC.ktoe.EE.FBT.FBT.TOTAL.TOTAL.TOTAL</t>
  </si>
  <si>
    <t>FEC.ktoe.EE.FBT.FBT.TOTAL.TOTAL.SOLIDS</t>
  </si>
  <si>
    <t>FEC.ktoe.EE.FBT.FBT.TOTAL.TOTAL.RFG</t>
  </si>
  <si>
    <t>FEC.ktoe.EE.FBT.FBT.TOTAL.TOTAL.LPG</t>
  </si>
  <si>
    <t>FEC.ktoe.EE.FBT.FBT.TOTAL.TOTAL.DIESEL</t>
  </si>
  <si>
    <t>FEC.ktoe.EE.FBT.FBT.TOTAL.TOTAL.RFO</t>
  </si>
  <si>
    <t>FEC.ktoe.EE.FBT.FBT.TOTAL.TOTAL.OTHER</t>
  </si>
  <si>
    <t>FEC.ktoe.EE.FBT.FBT.TOTAL.TOTAL.NG</t>
  </si>
  <si>
    <t>FEC.ktoe.EE.FBT.FBT.TOTAL.TOTAL.DERIVED</t>
  </si>
  <si>
    <t>FEC.ktoe.EE.FBT.FBT.TOTAL.TOTAL.BIOMASS_WASTE</t>
  </si>
  <si>
    <t>FEC.ktoe.EE.FBT.FBT.TOTAL.TOTAL.BIOGAS</t>
  </si>
  <si>
    <t>FEC.ktoe.EE.FBT.FBT.TOTAL.TOTAL.LIQBIO</t>
  </si>
  <si>
    <t>FEC.ktoe.EE.FBT.FBT.TOTAL.TOTAL.SOLAR</t>
  </si>
  <si>
    <t>FEC.ktoe.EE.FBT.FBT.TOTAL.TOTAL.GEO</t>
  </si>
  <si>
    <t>FEC.ktoe.EE.FBT.FBT.TOTAL.TOTAL.AMBIENT</t>
  </si>
  <si>
    <t>FEC.ktoe.EE.FBT.FBT.TOTAL.TOTAL.STEAM_DISTR</t>
  </si>
  <si>
    <t>FEC.ktoe.EE.FBT.FBT.TOTAL.TOTAL.ELEC</t>
  </si>
  <si>
    <t>Energy intensity (toe / physical output index)</t>
  </si>
  <si>
    <t>Useful energy demand intensity (toe useful / physical output index)</t>
  </si>
  <si>
    <t>FEC.ktoe.EE.FBT.FBT.LIGHT.GENERIC.ELEC</t>
  </si>
  <si>
    <t>FEC.ktoe.EE.FBT.FBT.AIRCOMP.GENERIC.ELEC</t>
  </si>
  <si>
    <t>FEC.ktoe.EE.FBT.FBT.MOTOR.GENERIC.ELEC</t>
  </si>
  <si>
    <t>FEC.ktoe.EE.FBT.FBT.FANS.GENERIC.ELEC</t>
  </si>
  <si>
    <t>FEC.ktoe.EE.FBT.FBT.LOW_ENTH.TOTAL.TOTAL</t>
  </si>
  <si>
    <t>FEC.ktoe.EE.FBT.FBT.LOW_ENTH.THERM.DIESEL_LIQBIO</t>
  </si>
  <si>
    <t>FEC.ktoe.EE.FBT.FBT.LOW_ENTH.THERM.NG_BIOGAS</t>
  </si>
  <si>
    <t>FEC.ktoe.EE.FBT.FBT.LOW_ENTH.THERM.SOLAR_GEO</t>
  </si>
  <si>
    <t>FEC.ktoe.EE.FBT.FBT.LOW_ENTH.HP.AMBIENT</t>
  </si>
  <si>
    <t>FEC.ktoe.EE.FBT.FBT.LOW_ENTH.THERM.ELEC</t>
  </si>
  <si>
    <t>Food: Oven (direct heat)</t>
  </si>
  <si>
    <t>Food: Direct Heat - Thermal</t>
  </si>
  <si>
    <t>FEC.ktoe.EE.FBT.FBT.OVEN.THERM.TOTAL</t>
  </si>
  <si>
    <t>FEC.ktoe.EE.FBT.FBT.OVEN.THERM.SOLIDS</t>
  </si>
  <si>
    <t>FEC.ktoe.EE.FBT.FBT.OVEN.THERM.LPG</t>
  </si>
  <si>
    <t>FEC.ktoe.EE.FBT.FBT.OVEN.THERM.DIESEL_LIQBIO</t>
  </si>
  <si>
    <t>FEC.ktoe.EE.FBT.FBT.OVEN.THERM.RFO</t>
  </si>
  <si>
    <t>FEC.ktoe.EE.FBT.FBT.OVEN.THERM.NG_BIOGAS</t>
  </si>
  <si>
    <t>Food: Direct Heat - Electric</t>
  </si>
  <si>
    <t>FEC.ktoe.EE.FBT.FBT.OVEN.ELEC.ELEC</t>
  </si>
  <si>
    <t>Food: Direct Heat - Microwave</t>
  </si>
  <si>
    <t>FEC.ktoe.EE.FBT.FBT.OVEN_MICROW.MICROW.ELEC</t>
  </si>
  <si>
    <t>Food: Specific process heat</t>
  </si>
  <si>
    <t>Food: Process Heat - Thermal</t>
  </si>
  <si>
    <t>FEC.ktoe.EE.FBT.FBT.PROC_HEAT.THERM.TOTAL</t>
  </si>
  <si>
    <t>FEC.ktoe.EE.FBT.FBT.PROC_HEAT.THERM.SOLIDS</t>
  </si>
  <si>
    <t>FEC.ktoe.EE.FBT.FBT.PROC_HEAT.THERM.LPG</t>
  </si>
  <si>
    <t>FEC.ktoe.EE.FBT.FBT.PROC_HEAT.THERM.DIESEL_LIQBIO</t>
  </si>
  <si>
    <t>FEC.ktoe.EE.FBT.FBT.PROC_HEAT.THERM.RFO</t>
  </si>
  <si>
    <t>FEC.ktoe.EE.FBT.FBT.PROC_HEAT.THERM.NG_BIOGAS</t>
  </si>
  <si>
    <t>Food: Process Heat - Electric</t>
  </si>
  <si>
    <t>FEC.ktoe.EE.FBT.FBT.PROC_HEAT.ELEC.ELEC</t>
  </si>
  <si>
    <t>Food: Process Heat - Microwave</t>
  </si>
  <si>
    <t>FEC.ktoe.EE.FBT.FBT.PROC_HEAT_MICROW.MICROW.ELEC</t>
  </si>
  <si>
    <t>Food: Steam processing</t>
  </si>
  <si>
    <t>FEC.ktoe.EE.FBT.FBT.PROCESSING.TOTAL.TOTAL</t>
  </si>
  <si>
    <t>FEC.ktoe.EE.FBT.FBT.PROCESSING.STEAM.SOLIDS</t>
  </si>
  <si>
    <t>FEC.ktoe.EE.FBT.FBT.PROCESSING.STEAM.RFG</t>
  </si>
  <si>
    <t>FEC.ktoe.EE.FBT.FBT.PROCESSING.STEAM.LPG</t>
  </si>
  <si>
    <t>FEC.ktoe.EE.FBT.FBT.PROCESSING.STEAM.DIESEL_LIQBIO</t>
  </si>
  <si>
    <t>FEC.ktoe.EE.FBT.FBT.PROCESSING.STEAM.RFO</t>
  </si>
  <si>
    <t>FEC.ktoe.EE.FBT.FBT.PROCESSING.STEAM.OTHER</t>
  </si>
  <si>
    <t>FEC.ktoe.EE.FBT.FBT.PROCESSING.STEAM.NG_BIOGAS</t>
  </si>
  <si>
    <t>FEC.ktoe.EE.FBT.FBT.PROCESSING.STEAM.DERIVED</t>
  </si>
  <si>
    <t>FEC.ktoe.EE.FBT.FBT.PROCESSING.STEAM.BIOMASS_WASTE</t>
  </si>
  <si>
    <t>FEC.ktoe.EE.FBT.FBT.PROCESSING.STEAM.STEAM_DISTR</t>
  </si>
  <si>
    <t>Food: Drying</t>
  </si>
  <si>
    <t>Food: Thermal drying</t>
  </si>
  <si>
    <t>FEC.ktoe.EE.FBT.FBT.DRYING.TOTAL.TOTAL</t>
  </si>
  <si>
    <t>FEC.ktoe.EE.FBT.FBT.DRYING.THERM.SOLIDS</t>
  </si>
  <si>
    <t>FEC.ktoe.EE.FBT.FBT.DRYING.THERM.LPG</t>
  </si>
  <si>
    <t>FEC.ktoe.EE.FBT.FBT.DRYING.THERM.DIESEL_LIQBIO</t>
  </si>
  <si>
    <t>FEC.ktoe.EE.FBT.FBT.DRYING.THERM.RFO</t>
  </si>
  <si>
    <t>FEC.ktoe.EE.FBT.FBT.DRYING.THERM.NG_BIOGAS</t>
  </si>
  <si>
    <t>Food: Steam drying</t>
  </si>
  <si>
    <t>FEC.ktoe.EE.FBT.FBT.DRYING_STEAM.TOTAL.TOTAL</t>
  </si>
  <si>
    <t>FEC.ktoe.EE.FBT.FBT.DRYING_STEAM.STEAM.SOLIDS</t>
  </si>
  <si>
    <t>FEC.ktoe.EE.FBT.FBT.DRYING_STEAM.STEAM.RFG</t>
  </si>
  <si>
    <t>FEC.ktoe.EE.FBT.FBT.DRYING_STEAM.STEAM.LPG</t>
  </si>
  <si>
    <t>FEC.ktoe.EE.FBT.FBT.DRYING_STEAM.STEAM.DIESEL_LIQBIO</t>
  </si>
  <si>
    <t>FEC.ktoe.EE.FBT.FBT.DRYING_STEAM.STEAM.RFO</t>
  </si>
  <si>
    <t>FEC.ktoe.EE.FBT.FBT.DRYING_STEAM.STEAM.OTHER</t>
  </si>
  <si>
    <t>FEC.ktoe.EE.FBT.FBT.DRYING_STEAM.STEAM.NG_BIOGAS</t>
  </si>
  <si>
    <t>FEC.ktoe.EE.FBT.FBT.DRYING_STEAM.STEAM.DERIVED</t>
  </si>
  <si>
    <t>FEC.ktoe.EE.FBT.FBT.DRYING_STEAM.STEAM.BIOMASS_WASTE</t>
  </si>
  <si>
    <t>FEC.ktoe.EE.FBT.FBT.DRYING_STEAM.STEAM.STEAM_DISTR</t>
  </si>
  <si>
    <t>Food: Electric drying</t>
  </si>
  <si>
    <t>FEC.ktoe.EE.FBT.FBT.DRYING_ELEC.ELEC.ELEC</t>
  </si>
  <si>
    <t>Food: Freeze drying</t>
  </si>
  <si>
    <t>FEC.ktoe.EE.FBT.FBT.DRYING_FREEZE.FREEZE_DRY.ELEC</t>
  </si>
  <si>
    <t>Food: Microwave drying</t>
  </si>
  <si>
    <t>FEC.ktoe.EE.FBT.FBT.DRYING_MICROW.MICROW.ELEC</t>
  </si>
  <si>
    <t>Food: Process cooling and refrigeration</t>
  </si>
  <si>
    <t>Food: Thermal cooling</t>
  </si>
  <si>
    <t>FEC.ktoe.EE.FBT.FBT.PROC_COOL_THERM.THERM.NG_BIOGAS</t>
  </si>
  <si>
    <t>Food: Steam cooling</t>
  </si>
  <si>
    <t>FEC.ktoe.EE.FBT.FBT.PROC_COOL.TOTAL.TOTAL</t>
  </si>
  <si>
    <t>FEC.ktoe.EE.FBT.FBT.PROC_COOL.STEAM.SOLIDS</t>
  </si>
  <si>
    <t>FEC.ktoe.EE.FBT.FBT.PROC_COOL.STEAM.RFG</t>
  </si>
  <si>
    <t>FEC.ktoe.EE.FBT.FBT.PROC_COOL.STEAM.LPG</t>
  </si>
  <si>
    <t>FEC.ktoe.EE.FBT.FBT.PROC_COOL.STEAM.DIESEL_LIQBIO</t>
  </si>
  <si>
    <t>FEC.ktoe.EE.FBT.FBT.PROC_COOL.STEAM.RFO</t>
  </si>
  <si>
    <t>FEC.ktoe.EE.FBT.FBT.PROC_COOL.STEAM.OTHER</t>
  </si>
  <si>
    <t>FEC.ktoe.EE.FBT.FBT.PROC_COOL.STEAM.NG_BIOGAS</t>
  </si>
  <si>
    <t>FEC.ktoe.EE.FBT.FBT.PROC_COOL.STEAM.DERIVED</t>
  </si>
  <si>
    <t>FEC.ktoe.EE.FBT.FBT.PROC_COOL.STEAM.BIOMASS_WASTE</t>
  </si>
  <si>
    <t>FEC.ktoe.EE.FBT.FBT.PROC_COOL.STEAM.STEAM_DISTR</t>
  </si>
  <si>
    <t>Food: Electric cooling</t>
  </si>
  <si>
    <t>FEC.ktoe.EE.FBT.FBT.PROC_COOL_ELEC.ELEC.ELEC</t>
  </si>
  <si>
    <t>Food: Electric machinery</t>
  </si>
  <si>
    <t>FEC.ktoe.EE.FBT.FBT.GENERIC.MECH.ELEC</t>
  </si>
  <si>
    <t>UED.ktoe.EE.FBT.FBT.TOTAL.TOTAL.TOTAL</t>
  </si>
  <si>
    <t>UED.ktoe.EE.FBT.FBT.LIGHT.GENERIC.ELEC</t>
  </si>
  <si>
    <t>UED.ktoe.EE.FBT.FBT.AIRCOMP.GENERIC.ELEC</t>
  </si>
  <si>
    <t>UED.ktoe.EE.FBT.FBT.MOTOR.GENERIC.ELEC</t>
  </si>
  <si>
    <t>UED.ktoe.EE.FBT.FBT.FANS.GENERIC.ELEC</t>
  </si>
  <si>
    <t>UED.ktoe.EE.FBT.FBT.LOW_ENTH.TOTAL.TOTAL</t>
  </si>
  <si>
    <t>UED.ktoe.EE.FBT.FBT.LOW_ENTH.THERM.DIESEL_LIQBIO</t>
  </si>
  <si>
    <t>UED.ktoe.EE.FBT.FBT.LOW_ENTH.THERM.NG_BIOGAS</t>
  </si>
  <si>
    <t>UED.ktoe.EE.FBT.FBT.LOW_ENTH.THERM.SOLAR_GEO</t>
  </si>
  <si>
    <t>UED.ktoe.EE.FBT.FBT.LOW_ENTH.HP.AMBIENT</t>
  </si>
  <si>
    <t>UED.ktoe.EE.FBT.FBT.LOW_ENTH.THERM.ELEC</t>
  </si>
  <si>
    <t>UED.ktoe.EE.FBT.FBT.OVEN.THERM.TOTAL</t>
  </si>
  <si>
    <t>UED.ktoe.EE.FBT.FBT.OVEN.THERM.SOLIDS</t>
  </si>
  <si>
    <t>UED.ktoe.EE.FBT.FBT.OVEN.THERM.LPG</t>
  </si>
  <si>
    <t>UED.ktoe.EE.FBT.FBT.OVEN.THERM.DIESEL_LIQBIO</t>
  </si>
  <si>
    <t>UED.ktoe.EE.FBT.FBT.OVEN.THERM.RFO</t>
  </si>
  <si>
    <t>UED.ktoe.EE.FBT.FBT.OVEN.THERM.NG_BIOGAS</t>
  </si>
  <si>
    <t>UED.ktoe.EE.FBT.FBT.OVEN.ELEC.ELEC</t>
  </si>
  <si>
    <t>UED.ktoe.EE.FBT.FBT.OVEN_MICROW.MICROW.ELEC</t>
  </si>
  <si>
    <t>UED.ktoe.EE.FBT.FBT.PROC_HEAT.THERM.TOTAL</t>
  </si>
  <si>
    <t>UED.ktoe.EE.FBT.FBT.PROC_HEAT.THERM.SOLIDS</t>
  </si>
  <si>
    <t>UED.ktoe.EE.FBT.FBT.PROC_HEAT.THERM.LPG</t>
  </si>
  <si>
    <t>UED.ktoe.EE.FBT.FBT.PROC_HEAT.THERM.DIESEL_LIQBIO</t>
  </si>
  <si>
    <t>UED.ktoe.EE.FBT.FBT.PROC_HEAT.THERM.RFO</t>
  </si>
  <si>
    <t>UED.ktoe.EE.FBT.FBT.PROC_HEAT.THERM.NG_BIOGAS</t>
  </si>
  <si>
    <t>UED.ktoe.EE.FBT.FBT.PROC_HEAT.ELEC.ELEC</t>
  </si>
  <si>
    <t>UED.ktoe.EE.FBT.FBT.PROC_HEAT_MICROW.MICROW.ELEC</t>
  </si>
  <si>
    <t>UED.ktoe.EE.FBT.FBT.PROCESSING.TOTAL.TOTAL</t>
  </si>
  <si>
    <t>UED.ktoe.EE.FBT.FBT.PROCESSING.STEAM.SOLIDS</t>
  </si>
  <si>
    <t>UED.ktoe.EE.FBT.FBT.PROCESSING.STEAM.RFG</t>
  </si>
  <si>
    <t>UED.ktoe.EE.FBT.FBT.PROCESSING.STEAM.LPG</t>
  </si>
  <si>
    <t>UED.ktoe.EE.FBT.FBT.PROCESSING.STEAM.DIESEL_LIQBIO</t>
  </si>
  <si>
    <t>UED.ktoe.EE.FBT.FBT.PROCESSING.STEAM.RFO</t>
  </si>
  <si>
    <t>UED.ktoe.EE.FBT.FBT.PROCESSING.STEAM.OTHER</t>
  </si>
  <si>
    <t>UED.ktoe.EE.FBT.FBT.PROCESSING.STEAM.NG_BIOGAS</t>
  </si>
  <si>
    <t>UED.ktoe.EE.FBT.FBT.PROCESSING.STEAM.DERIVED</t>
  </si>
  <si>
    <t>UED.ktoe.EE.FBT.FBT.PROCESSING.STEAM.BIOMASS_WASTE</t>
  </si>
  <si>
    <t>UED.ktoe.EE.FBT.FBT.PROCESSING.STEAM.STEAM_DISTR</t>
  </si>
  <si>
    <t>UED.ktoe.EE.FBT.FBT.DRYING.TOTAL.TOTAL</t>
  </si>
  <si>
    <t>UED.ktoe.EE.FBT.FBT.DRYING.THERM.SOLIDS</t>
  </si>
  <si>
    <t>UED.ktoe.EE.FBT.FBT.DRYING.THERM.LPG</t>
  </si>
  <si>
    <t>UED.ktoe.EE.FBT.FBT.DRYING.THERM.DIESEL_LIQBIO</t>
  </si>
  <si>
    <t>UED.ktoe.EE.FBT.FBT.DRYING.THERM.RFO</t>
  </si>
  <si>
    <t>UED.ktoe.EE.FBT.FBT.DRYING.THERM.NG_BIOGAS</t>
  </si>
  <si>
    <t>UED.ktoe.EE.FBT.FBT.DRYING_STEAM.TOTAL.TOTAL</t>
  </si>
  <si>
    <t>UED.ktoe.EE.FBT.FBT.DRYING_STEAM.STEAM.SOLIDS</t>
  </si>
  <si>
    <t>UED.ktoe.EE.FBT.FBT.DRYING_STEAM.STEAM.RFG</t>
  </si>
  <si>
    <t>UED.ktoe.EE.FBT.FBT.DRYING_STEAM.STEAM.LPG</t>
  </si>
  <si>
    <t>UED.ktoe.EE.FBT.FBT.DRYING_STEAM.STEAM.DIESEL_LIQBIO</t>
  </si>
  <si>
    <t>UED.ktoe.EE.FBT.FBT.DRYING_STEAM.STEAM.RFO</t>
  </si>
  <si>
    <t>UED.ktoe.EE.FBT.FBT.DRYING_STEAM.STEAM.OTHER</t>
  </si>
  <si>
    <t>UED.ktoe.EE.FBT.FBT.DRYING_STEAM.STEAM.NG_BIOGAS</t>
  </si>
  <si>
    <t>UED.ktoe.EE.FBT.FBT.DRYING_STEAM.STEAM.DERIVED</t>
  </si>
  <si>
    <t>UED.ktoe.EE.FBT.FBT.DRYING_STEAM.STEAM.BIOMASS_WASTE</t>
  </si>
  <si>
    <t>UED.ktoe.EE.FBT.FBT.DRYING_STEAM.STEAM.STEAM_DISTR</t>
  </si>
  <si>
    <t>UED.ktoe.EE.FBT.FBT.DRYING_ELEC.ELEC.ELEC</t>
  </si>
  <si>
    <t>UED.ktoe.EE.FBT.FBT.DRYING_FREEZE.FREEZE_DRY.ELEC</t>
  </si>
  <si>
    <t>UED.ktoe.EE.FBT.FBT.DRYING_MICROW.MICROW.ELEC</t>
  </si>
  <si>
    <t>UED.ktoe.EE.FBT.FBT.PROC_COOL_THERM.THERM.NG_BIOGAS</t>
  </si>
  <si>
    <t>UED.ktoe.EE.FBT.FBT.PROC_COOL.TOTAL.TOTAL</t>
  </si>
  <si>
    <t>UED.ktoe.EE.FBT.FBT.PROC_COOL.STEAM.SOLIDS</t>
  </si>
  <si>
    <t>UED.ktoe.EE.FBT.FBT.PROC_COOL.STEAM.RFG</t>
  </si>
  <si>
    <t>UED.ktoe.EE.FBT.FBT.PROC_COOL.STEAM.LPG</t>
  </si>
  <si>
    <t>UED.ktoe.EE.FBT.FBT.PROC_COOL.STEAM.DIESEL_LIQBIO</t>
  </si>
  <si>
    <t>UED.ktoe.EE.FBT.FBT.PROC_COOL.STEAM.RFO</t>
  </si>
  <si>
    <t>UED.ktoe.EE.FBT.FBT.PROC_COOL.STEAM.OTHER</t>
  </si>
  <si>
    <t>UED.ktoe.EE.FBT.FBT.PROC_COOL.STEAM.NG_BIOGAS</t>
  </si>
  <si>
    <t>UED.ktoe.EE.FBT.FBT.PROC_COOL.STEAM.DERIVED</t>
  </si>
  <si>
    <t>UED.ktoe.EE.FBT.FBT.PROC_COOL.STEAM.BIOMASS_WASTE</t>
  </si>
  <si>
    <t>UED.ktoe.EE.FBT.FBT.PROC_COOL.STEAM.STEAM_DISTR</t>
  </si>
  <si>
    <t>UED.ktoe.EE.FBT.FBT.PROC_COOL_ELEC.ELEC.ELEC</t>
  </si>
  <si>
    <t>UED.ktoe.EE.FBT.FBT.GENERIC.MECH.ELEC</t>
  </si>
  <si>
    <t>FUEL_EMI.ktCO2.EE.FBT.FBT.TOTAL.TOTAL.TOTAL</t>
  </si>
  <si>
    <t>FUEL_EMI.ktCO2.EE.FBT.FBT.LIGHT.GENERIC.ELEC</t>
  </si>
  <si>
    <t>FUEL_EMI.ktCO2.EE.FBT.FBT.AIRCOMP.GENERIC.ELEC</t>
  </si>
  <si>
    <t>FUEL_EMI.ktCO2.EE.FBT.FBT.MOTOR.GENERIC.ELEC</t>
  </si>
  <si>
    <t>FUEL_EMI.ktCO2.EE.FBT.FBT.FANS.GENERIC.ELEC</t>
  </si>
  <si>
    <t>FUEL_EMI.ktCO2.EE.FBT.FBT.LOW_ENTH.TOTAL.TOTAL</t>
  </si>
  <si>
    <t>FUEL_EMI.ktCO2.EE.FBT.FBT.LOW_ENTH.THERM.DIESEL_LIQBIO</t>
  </si>
  <si>
    <t>FUEL_EMI.ktCO2.EE.FBT.FBT.LOW_ENTH.THERM.NG_BIOGAS</t>
  </si>
  <si>
    <t>FUEL_EMI.ktCO2.EE.FBT.FBT.LOW_ENTH.THERM.SOLAR_GEO</t>
  </si>
  <si>
    <t>FUEL_EMI.ktCO2.EE.FBT.FBT.LOW_ENTH.HP.AMBIENT</t>
  </si>
  <si>
    <t>FUEL_EMI.ktCO2.EE.FBT.FBT.LOW_ENTH.THERM.ELEC</t>
  </si>
  <si>
    <t>FUEL_EMI.ktCO2.EE.FBT.FBT.OVEN.THERM.TOTAL</t>
  </si>
  <si>
    <t>FUEL_EMI.ktCO2.EE.FBT.FBT.OVEN.THERM.SOLIDS</t>
  </si>
  <si>
    <t>FUEL_EMI.ktCO2.EE.FBT.FBT.OVEN.THERM.LPG</t>
  </si>
  <si>
    <t>FUEL_EMI.ktCO2.EE.FBT.FBT.OVEN.THERM.DIESEL_LIQBIO</t>
  </si>
  <si>
    <t>FUEL_EMI.ktCO2.EE.FBT.FBT.OVEN.THERM.RFO</t>
  </si>
  <si>
    <t>FUEL_EMI.ktCO2.EE.FBT.FBT.OVEN.THERM.NG_BIOGAS</t>
  </si>
  <si>
    <t>FUEL_EMI.ktCO2.EE.FBT.FBT.OVEN.ELEC.ELEC</t>
  </si>
  <si>
    <t>FUEL_EMI.ktCO2.EE.FBT.FBT.OVEN_MICROW.MICROW.ELEC</t>
  </si>
  <si>
    <t>FUEL_EMI.ktCO2.EE.FBT.FBT.PROC_HEAT.THERM.TOTAL</t>
  </si>
  <si>
    <t>FUEL_EMI.ktCO2.EE.FBT.FBT.PROC_HEAT.THERM.SOLIDS</t>
  </si>
  <si>
    <t>FUEL_EMI.ktCO2.EE.FBT.FBT.PROC_HEAT.THERM.LPG</t>
  </si>
  <si>
    <t>FUEL_EMI.ktCO2.EE.FBT.FBT.PROC_HEAT.THERM.DIESEL_LIQBIO</t>
  </si>
  <si>
    <t>FUEL_EMI.ktCO2.EE.FBT.FBT.PROC_HEAT.THERM.RFO</t>
  </si>
  <si>
    <t>FUEL_EMI.ktCO2.EE.FBT.FBT.PROC_HEAT.THERM.NG_BIOGAS</t>
  </si>
  <si>
    <t>FUEL_EMI.ktCO2.EE.FBT.FBT.PROC_HEAT.ELEC.ELEC</t>
  </si>
  <si>
    <t>FUEL_EMI.ktCO2.EE.FBT.FBT.PROC_HEAT_MICROW.MICROW.ELEC</t>
  </si>
  <si>
    <t>FUEL_EMI.ktCO2.EE.FBT.FBT.PROCESSING.TOTAL.TOTAL</t>
  </si>
  <si>
    <t>FUEL_EMI.ktCO2.EE.FBT.FBT.PROCESSING.STEAM.SOLIDS</t>
  </si>
  <si>
    <t>FUEL_EMI.ktCO2.EE.FBT.FBT.PROCESSING.STEAM.RFG</t>
  </si>
  <si>
    <t>FUEL_EMI.ktCO2.EE.FBT.FBT.PROCESSING.STEAM.LPG</t>
  </si>
  <si>
    <t>FUEL_EMI.ktCO2.EE.FBT.FBT.PROCESSING.STEAM.DIESEL_LIQBIO</t>
  </si>
  <si>
    <t>FUEL_EMI.ktCO2.EE.FBT.FBT.PROCESSING.STEAM.RFO</t>
  </si>
  <si>
    <t>FUEL_EMI.ktCO2.EE.FBT.FBT.PROCESSING.STEAM.OTHER</t>
  </si>
  <si>
    <t>FUEL_EMI.ktCO2.EE.FBT.FBT.PROCESSING.STEAM.NG_BIOGAS</t>
  </si>
  <si>
    <t>FUEL_EMI.ktCO2.EE.FBT.FBT.PROCESSING.STEAM.DERIVED</t>
  </si>
  <si>
    <t>FUEL_EMI.ktCO2.EE.FBT.FBT.PROCESSING.STEAM.BIOMASS_WASTE</t>
  </si>
  <si>
    <t>FUEL_EMI.ktCO2.EE.FBT.FBT.PROCESSING.STEAM.STEAM_DISTR</t>
  </si>
  <si>
    <t>FUEL_EMI.ktCO2.EE.FBT.FBT.DRYING.TOTAL.TOTAL</t>
  </si>
  <si>
    <t>FUEL_EMI.ktCO2.EE.FBT.FBT.DRYING.THERM.SOLIDS</t>
  </si>
  <si>
    <t>FUEL_EMI.ktCO2.EE.FBT.FBT.DRYING.THERM.LPG</t>
  </si>
  <si>
    <t>FUEL_EMI.ktCO2.EE.FBT.FBT.DRYING.THERM.DIESEL_LIQBIO</t>
  </si>
  <si>
    <t>FUEL_EMI.ktCO2.EE.FBT.FBT.DRYING.THERM.RFO</t>
  </si>
  <si>
    <t>FUEL_EMI.ktCO2.EE.FBT.FBT.DRYING.THERM.NG_BIOGAS</t>
  </si>
  <si>
    <t>FUEL_EMI.ktCO2.EE.FBT.FBT.DRYING_STEAM.TOTAL.TOTAL</t>
  </si>
  <si>
    <t>FUEL_EMI.ktCO2.EE.FBT.FBT.DRYING_STEAM.STEAM.SOLIDS</t>
  </si>
  <si>
    <t>FUEL_EMI.ktCO2.EE.FBT.FBT.DRYING_STEAM.STEAM.RFG</t>
  </si>
  <si>
    <t>FUEL_EMI.ktCO2.EE.FBT.FBT.DRYING_STEAM.STEAM.LPG</t>
  </si>
  <si>
    <t>FUEL_EMI.ktCO2.EE.FBT.FBT.DRYING_STEAM.STEAM.DIESEL_LIQBIO</t>
  </si>
  <si>
    <t>FUEL_EMI.ktCO2.EE.FBT.FBT.DRYING_STEAM.STEAM.RFO</t>
  </si>
  <si>
    <t>FUEL_EMI.ktCO2.EE.FBT.FBT.DRYING_STEAM.STEAM.OTHER</t>
  </si>
  <si>
    <t>FUEL_EMI.ktCO2.EE.FBT.FBT.DRYING_STEAM.STEAM.NG_BIOGAS</t>
  </si>
  <si>
    <t>FUEL_EMI.ktCO2.EE.FBT.FBT.DRYING_STEAM.STEAM.DERIVED</t>
  </si>
  <si>
    <t>FUEL_EMI.ktCO2.EE.FBT.FBT.DRYING_STEAM.STEAM.BIOMASS_WASTE</t>
  </si>
  <si>
    <t>FUEL_EMI.ktCO2.EE.FBT.FBT.DRYING_STEAM.STEAM.STEAM_DISTR</t>
  </si>
  <si>
    <t>FUEL_EMI.ktCO2.EE.FBT.FBT.DRYING_ELEC.ELEC.ELEC</t>
  </si>
  <si>
    <t>FUEL_EMI.ktCO2.EE.FBT.FBT.DRYING_FREEZE.FREEZE_DRY.ELEC</t>
  </si>
  <si>
    <t>FUEL_EMI.ktCO2.EE.FBT.FBT.DRYING_MICROW.MICROW.ELEC</t>
  </si>
  <si>
    <t>FUEL_EMI.ktCO2.EE.FBT.FBT.PROC_COOL_THERM.THERM.NG_BIOGAS</t>
  </si>
  <si>
    <t>FUEL_EMI.ktCO2.EE.FBT.FBT.PROC_COOL.TOTAL.TOTAL</t>
  </si>
  <si>
    <t>FUEL_EMI.ktCO2.EE.FBT.FBT.PROC_COOL.STEAM.SOLIDS</t>
  </si>
  <si>
    <t>FUEL_EMI.ktCO2.EE.FBT.FBT.PROC_COOL.STEAM.RFG</t>
  </si>
  <si>
    <t>FUEL_EMI.ktCO2.EE.FBT.FBT.PROC_COOL.STEAM.LPG</t>
  </si>
  <si>
    <t>FUEL_EMI.ktCO2.EE.FBT.FBT.PROC_COOL.STEAM.DIESEL_LIQBIO</t>
  </si>
  <si>
    <t>FUEL_EMI.ktCO2.EE.FBT.FBT.PROC_COOL.STEAM.RFO</t>
  </si>
  <si>
    <t>FUEL_EMI.ktCO2.EE.FBT.FBT.PROC_COOL.STEAM.OTHER</t>
  </si>
  <si>
    <t>FUEL_EMI.ktCO2.EE.FBT.FBT.PROC_COOL.STEAM.NG_BIOGAS</t>
  </si>
  <si>
    <t>FUEL_EMI.ktCO2.EE.FBT.FBT.PROC_COOL.STEAM.DERIVED</t>
  </si>
  <si>
    <t>FUEL_EMI.ktCO2.EE.FBT.FBT.PROC_COOL.STEAM.BIOMASS_WASTE</t>
  </si>
  <si>
    <t>FUEL_EMI.ktCO2.EE.FBT.FBT.PROC_COOL.STEAM.STEAM_DISTR</t>
  </si>
  <si>
    <t>FUEL_EMI.ktCO2.EE.FBT.FBT.PROC_COOL_ELEC.ELEC.ELEC</t>
  </si>
  <si>
    <t>FUEL_EMI.ktCO2.EE.FBT.FBT.GENERIC.MECH.ELEC</t>
  </si>
  <si>
    <t>VA.Meuro2023.EE.TRE.TRE</t>
  </si>
  <si>
    <t>OUTPUT.index.EE.TRE.TRE</t>
  </si>
  <si>
    <t>CAP.index.EE.TRE.TRE</t>
  </si>
  <si>
    <t>NEWCAP.index.EE.TRE.TRE</t>
  </si>
  <si>
    <t>FEC.ktoe.EE.TRE.TRE.TOTAL.TOTAL.TOTAL</t>
  </si>
  <si>
    <t>FEC.ktoe.EE.TRE.TRE.TOTAL.TOTAL.SOLIDS</t>
  </si>
  <si>
    <t>FEC.ktoe.EE.TRE.TRE.TOTAL.TOTAL.RFG</t>
  </si>
  <si>
    <t>FEC.ktoe.EE.TRE.TRE.TOTAL.TOTAL.LPG</t>
  </si>
  <si>
    <t>FEC.ktoe.EE.TRE.TRE.TOTAL.TOTAL.DIESEL</t>
  </si>
  <si>
    <t>FEC.ktoe.EE.TRE.TRE.TOTAL.TOTAL.RFO</t>
  </si>
  <si>
    <t>FEC.ktoe.EE.TRE.TRE.TOTAL.TOTAL.OTHER</t>
  </si>
  <si>
    <t>FEC.ktoe.EE.TRE.TRE.TOTAL.TOTAL.NG</t>
  </si>
  <si>
    <t>FEC.ktoe.EE.TRE.TRE.TOTAL.TOTAL.DERIVED</t>
  </si>
  <si>
    <t>FEC.ktoe.EE.TRE.TRE.TOTAL.TOTAL.BIOMASS_WASTE</t>
  </si>
  <si>
    <t>FEC.ktoe.EE.TRE.TRE.TOTAL.TOTAL.BIOGAS</t>
  </si>
  <si>
    <t>FEC.ktoe.EE.TRE.TRE.TOTAL.TOTAL.LIQBIO</t>
  </si>
  <si>
    <t>FEC.ktoe.EE.TRE.TRE.TOTAL.TOTAL.SOLAR</t>
  </si>
  <si>
    <t>FEC.ktoe.EE.TRE.TRE.TOTAL.TOTAL.GEO</t>
  </si>
  <si>
    <t>FEC.ktoe.EE.TRE.TRE.TOTAL.TOTAL.AMBIENT</t>
  </si>
  <si>
    <t>FEC.ktoe.EE.TRE.TRE.TOTAL.TOTAL.STEAM_DISTR</t>
  </si>
  <si>
    <t>FEC.ktoe.EE.TRE.TRE.TOTAL.TOTAL.ELEC</t>
  </si>
  <si>
    <t>FEC.ktoe.EE.TRE.TRE.LIGHT.GENERIC.ELEC</t>
  </si>
  <si>
    <t>FEC.ktoe.EE.TRE.TRE.AIRCOMP.GENERIC.ELEC</t>
  </si>
  <si>
    <t>FEC.ktoe.EE.TRE.TRE.MOTOR.GENERIC.ELEC</t>
  </si>
  <si>
    <t>FEC.ktoe.EE.TRE.TRE.FANS.GENERIC.ELEC</t>
  </si>
  <si>
    <t>FEC.ktoe.EE.TRE.TRE.LOW_ENTH.TOTAL.TOTAL</t>
  </si>
  <si>
    <t>FEC.ktoe.EE.TRE.TRE.LOW_ENTH.THERM.DIESEL_LIQBIO</t>
  </si>
  <si>
    <t>FEC.ktoe.EE.TRE.TRE.LOW_ENTH.THERM.NG_BIOGAS</t>
  </si>
  <si>
    <t>FEC.ktoe.EE.TRE.TRE.LOW_ENTH.THERM.SOLAR_GEO</t>
  </si>
  <si>
    <t>FEC.ktoe.EE.TRE.TRE.LOW_ENTH.HP.AMBIENT</t>
  </si>
  <si>
    <t>FEC.ktoe.EE.TRE.TRE.LOW_ENTH.THERM.ELEC</t>
  </si>
  <si>
    <t>Trans. Eq.: Foundries</t>
  </si>
  <si>
    <t>Trans. Eq.: Thermal Foundries</t>
  </si>
  <si>
    <t>FEC.ktoe.EE.TRE.TRE.FOUNDRY.THERM.TOTAL</t>
  </si>
  <si>
    <t>FEC.ktoe.EE.TRE.TRE.FOUNDRY.THERM.SOLIDS</t>
  </si>
  <si>
    <t>FEC.ktoe.EE.TRE.TRE.FOUNDRY.THERM.LPG</t>
  </si>
  <si>
    <t>FEC.ktoe.EE.TRE.TRE.FOUNDRY.THERM.DIESEL_LIQBIO</t>
  </si>
  <si>
    <t>FEC.ktoe.EE.TRE.TRE.FOUNDRY.THERM.RFO</t>
  </si>
  <si>
    <t>FEC.ktoe.EE.TRE.TRE.FOUNDRY.THERM.NG_BIOGAS</t>
  </si>
  <si>
    <t>Trans. Eq.: Electric Foundries</t>
  </si>
  <si>
    <t>FEC.ktoe.EE.TRE.TRE.FOUNDRY.ELEC.ELEC</t>
  </si>
  <si>
    <t>Trans. Eq.: Connection techniques</t>
  </si>
  <si>
    <t>Trans. Eq.: Thermal connection</t>
  </si>
  <si>
    <t>FEC.ktoe.EE.TRE.TRE.CONNECTION_THERM.THERM.NG_BIOGAS</t>
  </si>
  <si>
    <t>Trans. Eq.: Electric connection</t>
  </si>
  <si>
    <t>FEC.ktoe.EE.TRE.TRE.CONNECTION_ELEC.ELEC.ELEC</t>
  </si>
  <si>
    <t>Trans. Eq.: Heat treatment</t>
  </si>
  <si>
    <t>Trans. Eq.: Heat treatment - Thermal</t>
  </si>
  <si>
    <t>FEC.ktoe.EE.TRE.TRE.HEAT_TREAT.THERM.TOTAL</t>
  </si>
  <si>
    <t>FEC.ktoe.EE.TRE.TRE.HEAT_TREAT.THERM.SOLIDS</t>
  </si>
  <si>
    <t>FEC.ktoe.EE.TRE.TRE.HEAT_TREAT.THERM.LPG</t>
  </si>
  <si>
    <t>FEC.ktoe.EE.TRE.TRE.HEAT_TREAT.THERM.DIESEL_LIQBIO</t>
  </si>
  <si>
    <t>FEC.ktoe.EE.TRE.TRE.HEAT_TREAT.THERM.RFO</t>
  </si>
  <si>
    <t>FEC.ktoe.EE.TRE.TRE.HEAT_TREAT.THERM.NG_BIOGAS</t>
  </si>
  <si>
    <t>Trans. Eq.: Heat treatment - Electric</t>
  </si>
  <si>
    <t>FEC.ktoe.EE.TRE.TRE.HEAT_TREAT.ELEC.ELEC</t>
  </si>
  <si>
    <t>Trans. Eq.: Steam processing</t>
  </si>
  <si>
    <t>FEC.ktoe.EE.TRE.TRE.PROCESSING.TOTAL.TOTAL</t>
  </si>
  <si>
    <t>FEC.ktoe.EE.TRE.TRE.PROCESSING.STEAM.SOLIDS</t>
  </si>
  <si>
    <t>FEC.ktoe.EE.TRE.TRE.PROCESSING.STEAM.RFG</t>
  </si>
  <si>
    <t>FEC.ktoe.EE.TRE.TRE.PROCESSING.STEAM.LPG</t>
  </si>
  <si>
    <t>FEC.ktoe.EE.TRE.TRE.PROCESSING.STEAM.DIESEL_LIQBIO</t>
  </si>
  <si>
    <t>FEC.ktoe.EE.TRE.TRE.PROCESSING.STEAM.RFO</t>
  </si>
  <si>
    <t>FEC.ktoe.EE.TRE.TRE.PROCESSING.STEAM.OTHER</t>
  </si>
  <si>
    <t>FEC.ktoe.EE.TRE.TRE.PROCESSING.STEAM.NG_BIOGAS</t>
  </si>
  <si>
    <t>FEC.ktoe.EE.TRE.TRE.PROCESSING.STEAM.DERIVED</t>
  </si>
  <si>
    <t>FEC.ktoe.EE.TRE.TRE.PROCESSING.STEAM.BIOMASS_WASTE</t>
  </si>
  <si>
    <t>FEC.ktoe.EE.TRE.TRE.PROCESSING.STEAM.STEAM_DISTR</t>
  </si>
  <si>
    <t>Trans. Eq.: General machinery</t>
  </si>
  <si>
    <t>FEC.ktoe.EE.TRE.TRE.GENERIC.MECH.ELEC</t>
  </si>
  <si>
    <t>Trans. Eq.: Product finishing</t>
  </si>
  <si>
    <t>FEC.ktoe.EE.TRE.TRE.FINISHING.THERM.ELEC</t>
  </si>
  <si>
    <t>UED.ktoe.EE.TRE.TRE.TOTAL.TOTAL.TOTAL</t>
  </si>
  <si>
    <t>UED.ktoe.EE.TRE.TRE.LIGHT.GENERIC.ELEC</t>
  </si>
  <si>
    <t>UED.ktoe.EE.TRE.TRE.AIRCOMP.GENERIC.ELEC</t>
  </si>
  <si>
    <t>UED.ktoe.EE.TRE.TRE.MOTOR.GENERIC.ELEC</t>
  </si>
  <si>
    <t>UED.ktoe.EE.TRE.TRE.FANS.GENERIC.ELEC</t>
  </si>
  <si>
    <t>UED.ktoe.EE.TRE.TRE.LOW_ENTH.TOTAL.TOTAL</t>
  </si>
  <si>
    <t>UED.ktoe.EE.TRE.TRE.LOW_ENTH.THERM.DIESEL_LIQBIO</t>
  </si>
  <si>
    <t>UED.ktoe.EE.TRE.TRE.LOW_ENTH.THERM.NG_BIOGAS</t>
  </si>
  <si>
    <t>UED.ktoe.EE.TRE.TRE.LOW_ENTH.THERM.SOLAR_GEO</t>
  </si>
  <si>
    <t>UED.ktoe.EE.TRE.TRE.LOW_ENTH.HP.AMBIENT</t>
  </si>
  <si>
    <t>UED.ktoe.EE.TRE.TRE.LOW_ENTH.THERM.ELEC</t>
  </si>
  <si>
    <t>UED.ktoe.EE.TRE.TRE.FOUNDRY.THERM.TOTAL</t>
  </si>
  <si>
    <t>UED.ktoe.EE.TRE.TRE.FOUNDRY.THERM.SOLIDS</t>
  </si>
  <si>
    <t>UED.ktoe.EE.TRE.TRE.FOUNDRY.THERM.LPG</t>
  </si>
  <si>
    <t>UED.ktoe.EE.TRE.TRE.FOUNDRY.THERM.DIESEL_LIQBIO</t>
  </si>
  <si>
    <t>UED.ktoe.EE.TRE.TRE.FOUNDRY.THERM.RFO</t>
  </si>
  <si>
    <t>UED.ktoe.EE.TRE.TRE.FOUNDRY.THERM.NG_BIOGAS</t>
  </si>
  <si>
    <t>UED.ktoe.EE.TRE.TRE.FOUNDRY.ELEC.ELEC</t>
  </si>
  <si>
    <t>UED.ktoe.EE.TRE.TRE.CONNECTION_THERM.THERM.NG_BIOGAS</t>
  </si>
  <si>
    <t>UED.ktoe.EE.TRE.TRE.CONNECTION_ELEC.ELEC.ELEC</t>
  </si>
  <si>
    <t>UED.ktoe.EE.TRE.TRE.HEAT_TREAT.THERM.TOTAL</t>
  </si>
  <si>
    <t>UED.ktoe.EE.TRE.TRE.HEAT_TREAT.THERM.SOLIDS</t>
  </si>
  <si>
    <t>UED.ktoe.EE.TRE.TRE.HEAT_TREAT.THERM.LPG</t>
  </si>
  <si>
    <t>UED.ktoe.EE.TRE.TRE.HEAT_TREAT.THERM.DIESEL_LIQBIO</t>
  </si>
  <si>
    <t>UED.ktoe.EE.TRE.TRE.HEAT_TREAT.THERM.RFO</t>
  </si>
  <si>
    <t>UED.ktoe.EE.TRE.TRE.HEAT_TREAT.THERM.NG_BIOGAS</t>
  </si>
  <si>
    <t>UED.ktoe.EE.TRE.TRE.HEAT_TREAT.ELEC.ELEC</t>
  </si>
  <si>
    <t>UED.ktoe.EE.TRE.TRE.PROCESSING.TOTAL.TOTAL</t>
  </si>
  <si>
    <t>UED.ktoe.EE.TRE.TRE.PROCESSING.STEAM.SOLIDS</t>
  </si>
  <si>
    <t>UED.ktoe.EE.TRE.TRE.PROCESSING.STEAM.RFG</t>
  </si>
  <si>
    <t>UED.ktoe.EE.TRE.TRE.PROCESSING.STEAM.LPG</t>
  </si>
  <si>
    <t>UED.ktoe.EE.TRE.TRE.PROCESSING.STEAM.DIESEL_LIQBIO</t>
  </si>
  <si>
    <t>UED.ktoe.EE.TRE.TRE.PROCESSING.STEAM.RFO</t>
  </si>
  <si>
    <t>UED.ktoe.EE.TRE.TRE.PROCESSING.STEAM.OTHER</t>
  </si>
  <si>
    <t>UED.ktoe.EE.TRE.TRE.PROCESSING.STEAM.NG_BIOGAS</t>
  </si>
  <si>
    <t>UED.ktoe.EE.TRE.TRE.PROCESSING.STEAM.DERIVED</t>
  </si>
  <si>
    <t>UED.ktoe.EE.TRE.TRE.PROCESSING.STEAM.BIOMASS_WASTE</t>
  </si>
  <si>
    <t>UED.ktoe.EE.TRE.TRE.PROCESSING.STEAM.STEAM_DISTR</t>
  </si>
  <si>
    <t>UED.ktoe.EE.TRE.TRE.GENERIC.MECH.ELEC</t>
  </si>
  <si>
    <t>UED.ktoe.EE.TRE.TRE.FINISHING.THERM.ELEC</t>
  </si>
  <si>
    <t>FUEL_EMI.ktCO2.EE.TRE.TRE.TOTAL.TOTAL.TOTAL</t>
  </si>
  <si>
    <t>FUEL_EMI.ktCO2.EE.TRE.TRE.LIGHT.GENERIC.ELEC</t>
  </si>
  <si>
    <t>FUEL_EMI.ktCO2.EE.TRE.TRE.AIRCOMP.GENERIC.ELEC</t>
  </si>
  <si>
    <t>FUEL_EMI.ktCO2.EE.TRE.TRE.MOTOR.GENERIC.ELEC</t>
  </si>
  <si>
    <t>FUEL_EMI.ktCO2.EE.TRE.TRE.FANS.GENERIC.ELEC</t>
  </si>
  <si>
    <t>FUEL_EMI.ktCO2.EE.TRE.TRE.LOW_ENTH.TOTAL.TOTAL</t>
  </si>
  <si>
    <t>FUEL_EMI.ktCO2.EE.TRE.TRE.LOW_ENTH.THERM.DIESEL_LIQBIO</t>
  </si>
  <si>
    <t>FUEL_EMI.ktCO2.EE.TRE.TRE.LOW_ENTH.THERM.NG_BIOGAS</t>
  </si>
  <si>
    <t>FUEL_EMI.ktCO2.EE.TRE.TRE.LOW_ENTH.THERM.SOLAR_GEO</t>
  </si>
  <si>
    <t>FUEL_EMI.ktCO2.EE.TRE.TRE.LOW_ENTH.HP.AMBIENT</t>
  </si>
  <si>
    <t>FUEL_EMI.ktCO2.EE.TRE.TRE.LOW_ENTH.THERM.ELEC</t>
  </si>
  <si>
    <t>FUEL_EMI.ktCO2.EE.TRE.TRE.FOUNDRY.THERM.TOTAL</t>
  </si>
  <si>
    <t>FUEL_EMI.ktCO2.EE.TRE.TRE.FOUNDRY.THERM.SOLIDS</t>
  </si>
  <si>
    <t>FUEL_EMI.ktCO2.EE.TRE.TRE.FOUNDRY.THERM.LPG</t>
  </si>
  <si>
    <t>FUEL_EMI.ktCO2.EE.TRE.TRE.FOUNDRY.THERM.DIESEL_LIQBIO</t>
  </si>
  <si>
    <t>FUEL_EMI.ktCO2.EE.TRE.TRE.FOUNDRY.THERM.RFO</t>
  </si>
  <si>
    <t>FUEL_EMI.ktCO2.EE.TRE.TRE.FOUNDRY.THERM.NG_BIOGAS</t>
  </si>
  <si>
    <t>FUEL_EMI.ktCO2.EE.TRE.TRE.FOUNDRY.ELEC.ELEC</t>
  </si>
  <si>
    <t>FUEL_EMI.ktCO2.EE.TRE.TRE.CONNECTION_THERM.THERM.NG_BIOGAS</t>
  </si>
  <si>
    <t>FUEL_EMI.ktCO2.EE.TRE.TRE.CONNECTION_ELEC.ELEC.ELEC</t>
  </si>
  <si>
    <t>FUEL_EMI.ktCO2.EE.TRE.TRE.HEAT_TREAT.THERM.TOTAL</t>
  </si>
  <si>
    <t>FUEL_EMI.ktCO2.EE.TRE.TRE.HEAT_TREAT.THERM.SOLIDS</t>
  </si>
  <si>
    <t>FUEL_EMI.ktCO2.EE.TRE.TRE.HEAT_TREAT.THERM.LPG</t>
  </si>
  <si>
    <t>FUEL_EMI.ktCO2.EE.TRE.TRE.HEAT_TREAT.THERM.DIESEL_LIQBIO</t>
  </si>
  <si>
    <t>FUEL_EMI.ktCO2.EE.TRE.TRE.HEAT_TREAT.THERM.RFO</t>
  </si>
  <si>
    <t>FUEL_EMI.ktCO2.EE.TRE.TRE.HEAT_TREAT.THERM.NG_BIOGAS</t>
  </si>
  <si>
    <t>FUEL_EMI.ktCO2.EE.TRE.TRE.HEAT_TREAT.ELEC.ELEC</t>
  </si>
  <si>
    <t>FUEL_EMI.ktCO2.EE.TRE.TRE.PROCESSING.TOTAL.TOTAL</t>
  </si>
  <si>
    <t>FUEL_EMI.ktCO2.EE.TRE.TRE.PROCESSING.STEAM.SOLIDS</t>
  </si>
  <si>
    <t>FUEL_EMI.ktCO2.EE.TRE.TRE.PROCESSING.STEAM.RFG</t>
  </si>
  <si>
    <t>FUEL_EMI.ktCO2.EE.TRE.TRE.PROCESSING.STEAM.LPG</t>
  </si>
  <si>
    <t>FUEL_EMI.ktCO2.EE.TRE.TRE.PROCESSING.STEAM.DIESEL_LIQBIO</t>
  </si>
  <si>
    <t>FUEL_EMI.ktCO2.EE.TRE.TRE.PROCESSING.STEAM.RFO</t>
  </si>
  <si>
    <t>FUEL_EMI.ktCO2.EE.TRE.TRE.PROCESSING.STEAM.OTHER</t>
  </si>
  <si>
    <t>FUEL_EMI.ktCO2.EE.TRE.TRE.PROCESSING.STEAM.NG_BIOGAS</t>
  </si>
  <si>
    <t>FUEL_EMI.ktCO2.EE.TRE.TRE.PROCESSING.STEAM.DERIVED</t>
  </si>
  <si>
    <t>FUEL_EMI.ktCO2.EE.TRE.TRE.PROCESSING.STEAM.BIOMASS_WASTE</t>
  </si>
  <si>
    <t>FUEL_EMI.ktCO2.EE.TRE.TRE.PROCESSING.STEAM.STEAM_DISTR</t>
  </si>
  <si>
    <t>FUEL_EMI.ktCO2.EE.TRE.TRE.GENERIC.MECH.ELEC</t>
  </si>
  <si>
    <t>FUEL_EMI.ktCO2.EE.TRE.TRE.FINISHING.THERM.ELEC</t>
  </si>
  <si>
    <t>VA.Meuro2023.EE.MAE.MAE</t>
  </si>
  <si>
    <t>OUTPUT.index.EE.MAE.MAE</t>
  </si>
  <si>
    <t>CAP.index.EE.MAE.MAE</t>
  </si>
  <si>
    <t>NEWCAP.index.EE.MAE.MAE</t>
  </si>
  <si>
    <t>FEC.ktoe.EE.MAE.MAE.TOTAL.TOTAL.TOTAL</t>
  </si>
  <si>
    <t>FEC.ktoe.EE.MAE.MAE.TOTAL.TOTAL.SOLIDS</t>
  </si>
  <si>
    <t>FEC.ktoe.EE.MAE.MAE.TOTAL.TOTAL.RFG</t>
  </si>
  <si>
    <t>FEC.ktoe.EE.MAE.MAE.TOTAL.TOTAL.LPG</t>
  </si>
  <si>
    <t>FEC.ktoe.EE.MAE.MAE.TOTAL.TOTAL.DIESEL</t>
  </si>
  <si>
    <t>FEC.ktoe.EE.MAE.MAE.TOTAL.TOTAL.RFO</t>
  </si>
  <si>
    <t>FEC.ktoe.EE.MAE.MAE.TOTAL.TOTAL.OTHER</t>
  </si>
  <si>
    <t>FEC.ktoe.EE.MAE.MAE.TOTAL.TOTAL.NG</t>
  </si>
  <si>
    <t>FEC.ktoe.EE.MAE.MAE.TOTAL.TOTAL.DERIVED</t>
  </si>
  <si>
    <t>FEC.ktoe.EE.MAE.MAE.TOTAL.TOTAL.BIOMASS_WASTE</t>
  </si>
  <si>
    <t>FEC.ktoe.EE.MAE.MAE.TOTAL.TOTAL.BIOGAS</t>
  </si>
  <si>
    <t>FEC.ktoe.EE.MAE.MAE.TOTAL.TOTAL.LIQBIO</t>
  </si>
  <si>
    <t>FEC.ktoe.EE.MAE.MAE.TOTAL.TOTAL.SOLAR</t>
  </si>
  <si>
    <t>FEC.ktoe.EE.MAE.MAE.TOTAL.TOTAL.GEO</t>
  </si>
  <si>
    <t>FEC.ktoe.EE.MAE.MAE.TOTAL.TOTAL.AMBIENT</t>
  </si>
  <si>
    <t>FEC.ktoe.EE.MAE.MAE.TOTAL.TOTAL.STEAM_DISTR</t>
  </si>
  <si>
    <t>FEC.ktoe.EE.MAE.MAE.TOTAL.TOTAL.ELEC</t>
  </si>
  <si>
    <t>FEC.ktoe.EE.MAE.MAE.LIGHT.GENERIC.ELEC</t>
  </si>
  <si>
    <t>FEC.ktoe.EE.MAE.MAE.AIRCOMP.GENERIC.ELEC</t>
  </si>
  <si>
    <t>FEC.ktoe.EE.MAE.MAE.MOTOR.GENERIC.ELEC</t>
  </si>
  <si>
    <t>FEC.ktoe.EE.MAE.MAE.FANS.GENERIC.ELEC</t>
  </si>
  <si>
    <t>FEC.ktoe.EE.MAE.MAE.LOW_ENTH.TOTAL.TOTAL</t>
  </si>
  <si>
    <t>FEC.ktoe.EE.MAE.MAE.LOW_ENTH.THERM.DIESEL_LIQBIO</t>
  </si>
  <si>
    <t>FEC.ktoe.EE.MAE.MAE.LOW_ENTH.THERM.NG_BIOGAS</t>
  </si>
  <si>
    <t>FEC.ktoe.EE.MAE.MAE.LOW_ENTH.THERM.SOLAR_GEO</t>
  </si>
  <si>
    <t>FEC.ktoe.EE.MAE.MAE.LOW_ENTH.HP.AMBIENT</t>
  </si>
  <si>
    <t>FEC.ktoe.EE.MAE.MAE.LOW_ENTH.THERM.ELEC</t>
  </si>
  <si>
    <t>Mach. Eq.: Foundries</t>
  </si>
  <si>
    <t>Mach. Eq.: Thermal Foundries</t>
  </si>
  <si>
    <t>FEC.ktoe.EE.MAE.MAE.FOUNDRY.THERM.TOTAL</t>
  </si>
  <si>
    <t>FEC.ktoe.EE.MAE.MAE.FOUNDRY.THERM.SOLIDS</t>
  </si>
  <si>
    <t>FEC.ktoe.EE.MAE.MAE.FOUNDRY.THERM.LPG</t>
  </si>
  <si>
    <t>FEC.ktoe.EE.MAE.MAE.FOUNDRY.THERM.DIESEL_LIQBIO</t>
  </si>
  <si>
    <t>FEC.ktoe.EE.MAE.MAE.FOUNDRY.THERM.RFO</t>
  </si>
  <si>
    <t>FEC.ktoe.EE.MAE.MAE.FOUNDRY.THERM.NG_BIOGAS</t>
  </si>
  <si>
    <t>Mach. Eq.: Electric Foundries</t>
  </si>
  <si>
    <t>FEC.ktoe.EE.MAE.MAE.FOUNDRY.ELEC.ELEC</t>
  </si>
  <si>
    <t>Mach. Eq.: Connection techniques</t>
  </si>
  <si>
    <t>Mach. Eq.: Thermal connection</t>
  </si>
  <si>
    <t>FEC.ktoe.EE.MAE.MAE.CONNECTION_THERM.THERM.NG_BIOGAS</t>
  </si>
  <si>
    <t>Mach. Eq.: Electric connection</t>
  </si>
  <si>
    <t>FEC.ktoe.EE.MAE.MAE.CONNECTION_ELEC.ELEC.ELEC</t>
  </si>
  <si>
    <t>Mach. Eq.: Heat treatment</t>
  </si>
  <si>
    <t>Mach. Eq.: Heat treatment - Thermal</t>
  </si>
  <si>
    <t>FEC.ktoe.EE.MAE.MAE.HEAT_TREAT.THERM.TOTAL</t>
  </si>
  <si>
    <t>FEC.ktoe.EE.MAE.MAE.HEAT_TREAT.THERM.SOLIDS</t>
  </si>
  <si>
    <t>FEC.ktoe.EE.MAE.MAE.HEAT_TREAT.THERM.LPG</t>
  </si>
  <si>
    <t>FEC.ktoe.EE.MAE.MAE.HEAT_TREAT.THERM.DIESEL_LIQBIO</t>
  </si>
  <si>
    <t>FEC.ktoe.EE.MAE.MAE.HEAT_TREAT.THERM.RFO</t>
  </si>
  <si>
    <t>FEC.ktoe.EE.MAE.MAE.HEAT_TREAT.THERM.NG_BIOGAS</t>
  </si>
  <si>
    <t>Mach. Eq.: Heat treatment - Electric</t>
  </si>
  <si>
    <t>FEC.ktoe.EE.MAE.MAE.HEAT_TREAT.ELEC.ELEC</t>
  </si>
  <si>
    <t>Mach. Eq.: Steam processing</t>
  </si>
  <si>
    <t>FEC.ktoe.EE.MAE.MAE.PROCESSING.TOTAL.TOTAL</t>
  </si>
  <si>
    <t>FEC.ktoe.EE.MAE.MAE.PROCESSING.STEAM.SOLIDS</t>
  </si>
  <si>
    <t>FEC.ktoe.EE.MAE.MAE.PROCESSING.STEAM.RFG</t>
  </si>
  <si>
    <t>FEC.ktoe.EE.MAE.MAE.PROCESSING.STEAM.LPG</t>
  </si>
  <si>
    <t>FEC.ktoe.EE.MAE.MAE.PROCESSING.STEAM.DIESEL_LIQBIO</t>
  </si>
  <si>
    <t>FEC.ktoe.EE.MAE.MAE.PROCESSING.STEAM.RFO</t>
  </si>
  <si>
    <t>FEC.ktoe.EE.MAE.MAE.PROCESSING.STEAM.OTHER</t>
  </si>
  <si>
    <t>FEC.ktoe.EE.MAE.MAE.PROCESSING.STEAM.NG_BIOGAS</t>
  </si>
  <si>
    <t>FEC.ktoe.EE.MAE.MAE.PROCESSING.STEAM.DERIVED</t>
  </si>
  <si>
    <t>FEC.ktoe.EE.MAE.MAE.PROCESSING.STEAM.BIOMASS_WASTE</t>
  </si>
  <si>
    <t>FEC.ktoe.EE.MAE.MAE.PROCESSING.STEAM.STEAM_DISTR</t>
  </si>
  <si>
    <t>Mach. Eq.: General machinery</t>
  </si>
  <si>
    <t>FEC.ktoe.EE.MAE.MAE.GENERIC.MECH.ELEC</t>
  </si>
  <si>
    <t>Mach. Eq.: Product finishing</t>
  </si>
  <si>
    <t>FEC.ktoe.EE.MAE.MAE.FINISHING.THERM.ELEC</t>
  </si>
  <si>
    <t>UED.ktoe.EE.MAE.MAE.TOTAL.TOTAL.TOTAL</t>
  </si>
  <si>
    <t>UED.ktoe.EE.MAE.MAE.LIGHT.GENERIC.ELEC</t>
  </si>
  <si>
    <t>UED.ktoe.EE.MAE.MAE.AIRCOMP.GENERIC.ELEC</t>
  </si>
  <si>
    <t>UED.ktoe.EE.MAE.MAE.MOTOR.GENERIC.ELEC</t>
  </si>
  <si>
    <t>UED.ktoe.EE.MAE.MAE.FANS.GENERIC.ELEC</t>
  </si>
  <si>
    <t>UED.ktoe.EE.MAE.MAE.LOW_ENTH.TOTAL.TOTAL</t>
  </si>
  <si>
    <t>UED.ktoe.EE.MAE.MAE.LOW_ENTH.THERM.DIESEL_LIQBIO</t>
  </si>
  <si>
    <t>UED.ktoe.EE.MAE.MAE.LOW_ENTH.THERM.NG_BIOGAS</t>
  </si>
  <si>
    <t>UED.ktoe.EE.MAE.MAE.LOW_ENTH.THERM.SOLAR_GEO</t>
  </si>
  <si>
    <t>UED.ktoe.EE.MAE.MAE.LOW_ENTH.HP.AMBIENT</t>
  </si>
  <si>
    <t>UED.ktoe.EE.MAE.MAE.LOW_ENTH.THERM.ELEC</t>
  </si>
  <si>
    <t>UED.ktoe.EE.MAE.MAE.FOUNDRY.THERM.TOTAL</t>
  </si>
  <si>
    <t>UED.ktoe.EE.MAE.MAE.FOUNDRY.THERM.SOLIDS</t>
  </si>
  <si>
    <t>UED.ktoe.EE.MAE.MAE.FOUNDRY.THERM.LPG</t>
  </si>
  <si>
    <t>UED.ktoe.EE.MAE.MAE.FOUNDRY.THERM.DIESEL_LIQBIO</t>
  </si>
  <si>
    <t>UED.ktoe.EE.MAE.MAE.FOUNDRY.THERM.RFO</t>
  </si>
  <si>
    <t>UED.ktoe.EE.MAE.MAE.FOUNDRY.THERM.NG_BIOGAS</t>
  </si>
  <si>
    <t>UED.ktoe.EE.MAE.MAE.FOUNDRY.ELEC.ELEC</t>
  </si>
  <si>
    <t>UED.ktoe.EE.MAE.MAE.CONNECTION_THERM.THERM.NG_BIOGAS</t>
  </si>
  <si>
    <t>UED.ktoe.EE.MAE.MAE.CONNECTION_ELEC.ELEC.ELEC</t>
  </si>
  <si>
    <t>UED.ktoe.EE.MAE.MAE.HEAT_TREAT.THERM.TOTAL</t>
  </si>
  <si>
    <t>UED.ktoe.EE.MAE.MAE.HEAT_TREAT.THERM.SOLIDS</t>
  </si>
  <si>
    <t>UED.ktoe.EE.MAE.MAE.HEAT_TREAT.THERM.LPG</t>
  </si>
  <si>
    <t>UED.ktoe.EE.MAE.MAE.HEAT_TREAT.THERM.DIESEL_LIQBIO</t>
  </si>
  <si>
    <t>UED.ktoe.EE.MAE.MAE.HEAT_TREAT.THERM.RFO</t>
  </si>
  <si>
    <t>UED.ktoe.EE.MAE.MAE.HEAT_TREAT.THERM.NG_BIOGAS</t>
  </si>
  <si>
    <t>UED.ktoe.EE.MAE.MAE.HEAT_TREAT.ELEC.ELEC</t>
  </si>
  <si>
    <t>UED.ktoe.EE.MAE.MAE.PROCESSING.TOTAL.TOTAL</t>
  </si>
  <si>
    <t>UED.ktoe.EE.MAE.MAE.PROCESSING.STEAM.SOLIDS</t>
  </si>
  <si>
    <t>UED.ktoe.EE.MAE.MAE.PROCESSING.STEAM.RFG</t>
  </si>
  <si>
    <t>UED.ktoe.EE.MAE.MAE.PROCESSING.STEAM.LPG</t>
  </si>
  <si>
    <t>UED.ktoe.EE.MAE.MAE.PROCESSING.STEAM.DIESEL_LIQBIO</t>
  </si>
  <si>
    <t>UED.ktoe.EE.MAE.MAE.PROCESSING.STEAM.RFO</t>
  </si>
  <si>
    <t>UED.ktoe.EE.MAE.MAE.PROCESSING.STEAM.OTHER</t>
  </si>
  <si>
    <t>UED.ktoe.EE.MAE.MAE.PROCESSING.STEAM.NG_BIOGAS</t>
  </si>
  <si>
    <t>UED.ktoe.EE.MAE.MAE.PROCESSING.STEAM.DERIVED</t>
  </si>
  <si>
    <t>UED.ktoe.EE.MAE.MAE.PROCESSING.STEAM.BIOMASS_WASTE</t>
  </si>
  <si>
    <t>UED.ktoe.EE.MAE.MAE.PROCESSING.STEAM.STEAM_DISTR</t>
  </si>
  <si>
    <t>UED.ktoe.EE.MAE.MAE.GENERIC.MECH.ELEC</t>
  </si>
  <si>
    <t>UED.ktoe.EE.MAE.MAE.FINISHING.THERM.ELEC</t>
  </si>
  <si>
    <t>FUEL_EMI.ktCO2.EE.MAE.MAE.TOTAL.TOTAL.TOTAL</t>
  </si>
  <si>
    <t>FUEL_EMI.ktCO2.EE.MAE.MAE.LIGHT.GENERIC.ELEC</t>
  </si>
  <si>
    <t>FUEL_EMI.ktCO2.EE.MAE.MAE.AIRCOMP.GENERIC.ELEC</t>
  </si>
  <si>
    <t>FUEL_EMI.ktCO2.EE.MAE.MAE.MOTOR.GENERIC.ELEC</t>
  </si>
  <si>
    <t>FUEL_EMI.ktCO2.EE.MAE.MAE.FANS.GENERIC.ELEC</t>
  </si>
  <si>
    <t>FUEL_EMI.ktCO2.EE.MAE.MAE.LOW_ENTH.TOTAL.TOTAL</t>
  </si>
  <si>
    <t>FUEL_EMI.ktCO2.EE.MAE.MAE.LOW_ENTH.THERM.DIESEL_LIQBIO</t>
  </si>
  <si>
    <t>FUEL_EMI.ktCO2.EE.MAE.MAE.LOW_ENTH.THERM.NG_BIOGAS</t>
  </si>
  <si>
    <t>FUEL_EMI.ktCO2.EE.MAE.MAE.LOW_ENTH.THERM.SOLAR_GEO</t>
  </si>
  <si>
    <t>FUEL_EMI.ktCO2.EE.MAE.MAE.LOW_ENTH.HP.AMBIENT</t>
  </si>
  <si>
    <t>FUEL_EMI.ktCO2.EE.MAE.MAE.LOW_ENTH.THERM.ELEC</t>
  </si>
  <si>
    <t>FUEL_EMI.ktCO2.EE.MAE.MAE.FOUNDRY.THERM.TOTAL</t>
  </si>
  <si>
    <t>FUEL_EMI.ktCO2.EE.MAE.MAE.FOUNDRY.THERM.SOLIDS</t>
  </si>
  <si>
    <t>FUEL_EMI.ktCO2.EE.MAE.MAE.FOUNDRY.THERM.LPG</t>
  </si>
  <si>
    <t>FUEL_EMI.ktCO2.EE.MAE.MAE.FOUNDRY.THERM.DIESEL_LIQBIO</t>
  </si>
  <si>
    <t>FUEL_EMI.ktCO2.EE.MAE.MAE.FOUNDRY.THERM.RFO</t>
  </si>
  <si>
    <t>FUEL_EMI.ktCO2.EE.MAE.MAE.FOUNDRY.THERM.NG_BIOGAS</t>
  </si>
  <si>
    <t>FUEL_EMI.ktCO2.EE.MAE.MAE.FOUNDRY.ELEC.ELEC</t>
  </si>
  <si>
    <t>FUEL_EMI.ktCO2.EE.MAE.MAE.CONNECTION_THERM.THERM.NG_BIOGAS</t>
  </si>
  <si>
    <t>FUEL_EMI.ktCO2.EE.MAE.MAE.CONNECTION_ELEC.ELEC.ELEC</t>
  </si>
  <si>
    <t>FUEL_EMI.ktCO2.EE.MAE.MAE.HEAT_TREAT.THERM.TOTAL</t>
  </si>
  <si>
    <t>FUEL_EMI.ktCO2.EE.MAE.MAE.HEAT_TREAT.THERM.SOLIDS</t>
  </si>
  <si>
    <t>FUEL_EMI.ktCO2.EE.MAE.MAE.HEAT_TREAT.THERM.LPG</t>
  </si>
  <si>
    <t>FUEL_EMI.ktCO2.EE.MAE.MAE.HEAT_TREAT.THERM.DIESEL_LIQBIO</t>
  </si>
  <si>
    <t>FUEL_EMI.ktCO2.EE.MAE.MAE.HEAT_TREAT.THERM.RFO</t>
  </si>
  <si>
    <t>FUEL_EMI.ktCO2.EE.MAE.MAE.HEAT_TREAT.THERM.NG_BIOGAS</t>
  </si>
  <si>
    <t>FUEL_EMI.ktCO2.EE.MAE.MAE.HEAT_TREAT.ELEC.ELEC</t>
  </si>
  <si>
    <t>FUEL_EMI.ktCO2.EE.MAE.MAE.PROCESSING.TOTAL.TOTAL</t>
  </si>
  <si>
    <t>FUEL_EMI.ktCO2.EE.MAE.MAE.PROCESSING.STEAM.SOLIDS</t>
  </si>
  <si>
    <t>FUEL_EMI.ktCO2.EE.MAE.MAE.PROCESSING.STEAM.RFG</t>
  </si>
  <si>
    <t>FUEL_EMI.ktCO2.EE.MAE.MAE.PROCESSING.STEAM.LPG</t>
  </si>
  <si>
    <t>FUEL_EMI.ktCO2.EE.MAE.MAE.PROCESSING.STEAM.DIESEL_LIQBIO</t>
  </si>
  <si>
    <t>FUEL_EMI.ktCO2.EE.MAE.MAE.PROCESSING.STEAM.RFO</t>
  </si>
  <si>
    <t>FUEL_EMI.ktCO2.EE.MAE.MAE.PROCESSING.STEAM.OTHER</t>
  </si>
  <si>
    <t>FUEL_EMI.ktCO2.EE.MAE.MAE.PROCESSING.STEAM.NG_BIOGAS</t>
  </si>
  <si>
    <t>FUEL_EMI.ktCO2.EE.MAE.MAE.PROCESSING.STEAM.DERIVED</t>
  </si>
  <si>
    <t>FUEL_EMI.ktCO2.EE.MAE.MAE.PROCESSING.STEAM.BIOMASS_WASTE</t>
  </si>
  <si>
    <t>FUEL_EMI.ktCO2.EE.MAE.MAE.PROCESSING.STEAM.STEAM_DISTR</t>
  </si>
  <si>
    <t>FUEL_EMI.ktCO2.EE.MAE.MAE.GENERIC.MECH.ELEC</t>
  </si>
  <si>
    <t>FUEL_EMI.ktCO2.EE.MAE.MAE.FINISHING.THERM.ELEC</t>
  </si>
  <si>
    <t>VA.Meuro2023.EE.TEL.TEL</t>
  </si>
  <si>
    <t>OUTPUT.index.EE.TEL.TEL</t>
  </si>
  <si>
    <t>CAP.index.EE.TEL.TEL</t>
  </si>
  <si>
    <t>NEWCAP.index.EE.TEL.TEL</t>
  </si>
  <si>
    <t>FEC.ktoe.EE.TEL.TEL.TOTAL.TOTAL.TOTAL</t>
  </si>
  <si>
    <t>FEC.ktoe.EE.TEL.TEL.TOTAL.TOTAL.SOLIDS</t>
  </si>
  <si>
    <t>FEC.ktoe.EE.TEL.TEL.TOTAL.TOTAL.RFG</t>
  </si>
  <si>
    <t>FEC.ktoe.EE.TEL.TEL.TOTAL.TOTAL.LPG</t>
  </si>
  <si>
    <t>FEC.ktoe.EE.TEL.TEL.TOTAL.TOTAL.DIESEL</t>
  </si>
  <si>
    <t>FEC.ktoe.EE.TEL.TEL.TOTAL.TOTAL.RFO</t>
  </si>
  <si>
    <t>FEC.ktoe.EE.TEL.TEL.TOTAL.TOTAL.OTHER</t>
  </si>
  <si>
    <t>FEC.ktoe.EE.TEL.TEL.TOTAL.TOTAL.NG</t>
  </si>
  <si>
    <t>FEC.ktoe.EE.TEL.TEL.TOTAL.TOTAL.DERIVED</t>
  </si>
  <si>
    <t>FEC.ktoe.EE.TEL.TEL.TOTAL.TOTAL.BIOMASS_WASTE</t>
  </si>
  <si>
    <t>FEC.ktoe.EE.TEL.TEL.TOTAL.TOTAL.BIOGAS</t>
  </si>
  <si>
    <t>FEC.ktoe.EE.TEL.TEL.TOTAL.TOTAL.LIQBIO</t>
  </si>
  <si>
    <t>FEC.ktoe.EE.TEL.TEL.TOTAL.TOTAL.SOLAR</t>
  </si>
  <si>
    <t>FEC.ktoe.EE.TEL.TEL.TOTAL.TOTAL.GEO</t>
  </si>
  <si>
    <t>FEC.ktoe.EE.TEL.TEL.TOTAL.TOTAL.AMBIENT</t>
  </si>
  <si>
    <t>FEC.ktoe.EE.TEL.TEL.TOTAL.TOTAL.STEAM_DISTR</t>
  </si>
  <si>
    <t>FEC.ktoe.EE.TEL.TEL.TOTAL.TOTAL.ELEC</t>
  </si>
  <si>
    <t>FEC.ktoe.EE.TEL.TEL.LIGHT.GENERIC.ELEC</t>
  </si>
  <si>
    <t>FEC.ktoe.EE.TEL.TEL.AIRCOMP.GENERIC.ELEC</t>
  </si>
  <si>
    <t>FEC.ktoe.EE.TEL.TEL.MOTOR.GENERIC.ELEC</t>
  </si>
  <si>
    <t>FEC.ktoe.EE.TEL.TEL.FANS.GENERIC.ELEC</t>
  </si>
  <si>
    <t>FEC.ktoe.EE.TEL.TEL.LOW_ENTH.TOTAL.TOTAL</t>
  </si>
  <si>
    <t>FEC.ktoe.EE.TEL.TEL.LOW_ENTH.THERM.DIESEL_LIQBIO</t>
  </si>
  <si>
    <t>FEC.ktoe.EE.TEL.TEL.LOW_ENTH.THERM.NG_BIOGAS</t>
  </si>
  <si>
    <t>FEC.ktoe.EE.TEL.TEL.LOW_ENTH.THERM.SOLAR_GEO</t>
  </si>
  <si>
    <t>FEC.ktoe.EE.TEL.TEL.LOW_ENTH.HP.AMBIENT</t>
  </si>
  <si>
    <t>FEC.ktoe.EE.TEL.TEL.LOW_ENTH.THERM.ELEC</t>
  </si>
  <si>
    <t>Textiles: Pretreatment with steam</t>
  </si>
  <si>
    <t>FEC.ktoe.EE.TEL.TEL.PRETREAT.TOTAL.TOTAL</t>
  </si>
  <si>
    <t>FEC.ktoe.EE.TEL.TEL.PRETREAT.STEAM.SOLIDS</t>
  </si>
  <si>
    <t>FEC.ktoe.EE.TEL.TEL.PRETREAT.STEAM.RFG</t>
  </si>
  <si>
    <t>FEC.ktoe.EE.TEL.TEL.PRETREAT.STEAM.LPG</t>
  </si>
  <si>
    <t>FEC.ktoe.EE.TEL.TEL.PRETREAT.STEAM.DIESEL_LIQBIO</t>
  </si>
  <si>
    <t>FEC.ktoe.EE.TEL.TEL.PRETREAT.STEAM.RFO</t>
  </si>
  <si>
    <t>FEC.ktoe.EE.TEL.TEL.PRETREAT.STEAM.OTHER</t>
  </si>
  <si>
    <t>FEC.ktoe.EE.TEL.TEL.PRETREAT.STEAM.NG_BIOGAS</t>
  </si>
  <si>
    <t>FEC.ktoe.EE.TEL.TEL.PRETREAT.STEAM.DERIVED</t>
  </si>
  <si>
    <t>FEC.ktoe.EE.TEL.TEL.PRETREAT.STEAM.BIOMASS_WASTE</t>
  </si>
  <si>
    <t>FEC.ktoe.EE.TEL.TEL.PRETREAT.STEAM.STEAM_DISTR</t>
  </si>
  <si>
    <t>Textiles: Wet processing with steam</t>
  </si>
  <si>
    <t>FEC.ktoe.EE.TEL.TEL.PROCESSING.TOTAL.TOTAL</t>
  </si>
  <si>
    <t>FEC.ktoe.EE.TEL.TEL.PROCESSING.STEAM.SOLIDS</t>
  </si>
  <si>
    <t>FEC.ktoe.EE.TEL.TEL.PROCESSING.STEAM.RFG</t>
  </si>
  <si>
    <t>FEC.ktoe.EE.TEL.TEL.PROCESSING.STEAM.LPG</t>
  </si>
  <si>
    <t>FEC.ktoe.EE.TEL.TEL.PROCESSING.STEAM.DIESEL_LIQBIO</t>
  </si>
  <si>
    <t>FEC.ktoe.EE.TEL.TEL.PROCESSING.STEAM.RFO</t>
  </si>
  <si>
    <t>FEC.ktoe.EE.TEL.TEL.PROCESSING.STEAM.OTHER</t>
  </si>
  <si>
    <t>FEC.ktoe.EE.TEL.TEL.PROCESSING.STEAM.NG_BIOGAS</t>
  </si>
  <si>
    <t>FEC.ktoe.EE.TEL.TEL.PROCESSING.STEAM.DERIVED</t>
  </si>
  <si>
    <t>FEC.ktoe.EE.TEL.TEL.PROCESSING.STEAM.BIOMASS_WASTE</t>
  </si>
  <si>
    <t>FEC.ktoe.EE.TEL.TEL.PROCESSING.STEAM.STEAM_DISTR</t>
  </si>
  <si>
    <t>Textiles: Electric general machinery</t>
  </si>
  <si>
    <t>FEC.ktoe.EE.TEL.TEL.GENERIC.MECH.ELEC</t>
  </si>
  <si>
    <t>Textiles: Drying</t>
  </si>
  <si>
    <t>Textiles: Thermal drying</t>
  </si>
  <si>
    <t>FEC.ktoe.EE.TEL.TEL.DRYING.TOTAL.TOTAL</t>
  </si>
  <si>
    <t>FEC.ktoe.EE.TEL.TEL.DRYING.THERM.SOLIDS</t>
  </si>
  <si>
    <t>FEC.ktoe.EE.TEL.TEL.DRYING.THERM.LPG</t>
  </si>
  <si>
    <t>FEC.ktoe.EE.TEL.TEL.DRYING.THERM.DIESEL_LIQBIO</t>
  </si>
  <si>
    <t>FEC.ktoe.EE.TEL.TEL.DRYING.THERM.RFO</t>
  </si>
  <si>
    <t>FEC.ktoe.EE.TEL.TEL.DRYING.THERM.NG_BIOGAS</t>
  </si>
  <si>
    <t>Textiles: Steam drying</t>
  </si>
  <si>
    <t>FEC.ktoe.EE.TEL.TEL.DRYING_STEAM.TOTAL.TOTAL</t>
  </si>
  <si>
    <t>FEC.ktoe.EE.TEL.TEL.DRYING_STEAM.STEAM.SOLIDS</t>
  </si>
  <si>
    <t>FEC.ktoe.EE.TEL.TEL.DRYING_STEAM.STEAM.RFG</t>
  </si>
  <si>
    <t>FEC.ktoe.EE.TEL.TEL.DRYING_STEAM.STEAM.LPG</t>
  </si>
  <si>
    <t>FEC.ktoe.EE.TEL.TEL.DRYING_STEAM.STEAM.DIESEL_LIQBIO</t>
  </si>
  <si>
    <t>FEC.ktoe.EE.TEL.TEL.DRYING_STEAM.STEAM.RFO</t>
  </si>
  <si>
    <t>FEC.ktoe.EE.TEL.TEL.DRYING_STEAM.STEAM.OTHER</t>
  </si>
  <si>
    <t>FEC.ktoe.EE.TEL.TEL.DRYING_STEAM.STEAM.NG_BIOGAS</t>
  </si>
  <si>
    <t>FEC.ktoe.EE.TEL.TEL.DRYING_STEAM.STEAM.DERIVED</t>
  </si>
  <si>
    <t>FEC.ktoe.EE.TEL.TEL.DRYING_STEAM.STEAM.BIOMASS_WASTE</t>
  </si>
  <si>
    <t>FEC.ktoe.EE.TEL.TEL.DRYING_STEAM.STEAM.STEAM_DISTR</t>
  </si>
  <si>
    <t>Textiles: Electric drying</t>
  </si>
  <si>
    <t>FEC.ktoe.EE.TEL.TEL.DRYING_ELEC.ELEC.ELEC</t>
  </si>
  <si>
    <t>Textiles: Microwave drying</t>
  </si>
  <si>
    <t>FEC.ktoe.EE.TEL.TEL.DRYING_MICROW.MICROW.ELEC</t>
  </si>
  <si>
    <t>Textiles: Finishing Electric</t>
  </si>
  <si>
    <t>FEC.ktoe.EE.TEL.TEL.FINISHING.THERM.ELEC</t>
  </si>
  <si>
    <t>UED.ktoe.EE.TEL.TEL.TOTAL.TOTAL.TOTAL</t>
  </si>
  <si>
    <t>UED.ktoe.EE.TEL.TEL.LIGHT.GENERIC.ELEC</t>
  </si>
  <si>
    <t>UED.ktoe.EE.TEL.TEL.AIRCOMP.GENERIC.ELEC</t>
  </si>
  <si>
    <t>UED.ktoe.EE.TEL.TEL.MOTOR.GENERIC.ELEC</t>
  </si>
  <si>
    <t>UED.ktoe.EE.TEL.TEL.FANS.GENERIC.ELEC</t>
  </si>
  <si>
    <t>UED.ktoe.EE.TEL.TEL.LOW_ENTH.TOTAL.TOTAL</t>
  </si>
  <si>
    <t>UED.ktoe.EE.TEL.TEL.LOW_ENTH.THERM.DIESEL_LIQBIO</t>
  </si>
  <si>
    <t>UED.ktoe.EE.TEL.TEL.LOW_ENTH.THERM.NG_BIOGAS</t>
  </si>
  <si>
    <t>UED.ktoe.EE.TEL.TEL.LOW_ENTH.THERM.SOLAR_GEO</t>
  </si>
  <si>
    <t>UED.ktoe.EE.TEL.TEL.LOW_ENTH.HP.AMBIENT</t>
  </si>
  <si>
    <t>UED.ktoe.EE.TEL.TEL.LOW_ENTH.THERM.ELEC</t>
  </si>
  <si>
    <t>UED.ktoe.EE.TEL.TEL.PRETREAT.TOTAL.TOTAL</t>
  </si>
  <si>
    <t>UED.ktoe.EE.TEL.TEL.PRETREAT.STEAM.SOLIDS</t>
  </si>
  <si>
    <t>UED.ktoe.EE.TEL.TEL.PRETREAT.STEAM.RFG</t>
  </si>
  <si>
    <t>UED.ktoe.EE.TEL.TEL.PRETREAT.STEAM.LPG</t>
  </si>
  <si>
    <t>UED.ktoe.EE.TEL.TEL.PRETREAT.STEAM.DIESEL_LIQBIO</t>
  </si>
  <si>
    <t>UED.ktoe.EE.TEL.TEL.PRETREAT.STEAM.RFO</t>
  </si>
  <si>
    <t>UED.ktoe.EE.TEL.TEL.PRETREAT.STEAM.OTHER</t>
  </si>
  <si>
    <t>UED.ktoe.EE.TEL.TEL.PRETREAT.STEAM.NG_BIOGAS</t>
  </si>
  <si>
    <t>UED.ktoe.EE.TEL.TEL.PRETREAT.STEAM.DERIVED</t>
  </si>
  <si>
    <t>UED.ktoe.EE.TEL.TEL.PRETREAT.STEAM.BIOMASS_WASTE</t>
  </si>
  <si>
    <t>UED.ktoe.EE.TEL.TEL.PRETREAT.STEAM.STEAM_DISTR</t>
  </si>
  <si>
    <t>UED.ktoe.EE.TEL.TEL.PROCESSING.TOTAL.TOTAL</t>
  </si>
  <si>
    <t>UED.ktoe.EE.TEL.TEL.PROCESSING.STEAM.SOLIDS</t>
  </si>
  <si>
    <t>UED.ktoe.EE.TEL.TEL.PROCESSING.STEAM.RFG</t>
  </si>
  <si>
    <t>UED.ktoe.EE.TEL.TEL.PROCESSING.STEAM.LPG</t>
  </si>
  <si>
    <t>UED.ktoe.EE.TEL.TEL.PROCESSING.STEAM.DIESEL_LIQBIO</t>
  </si>
  <si>
    <t>UED.ktoe.EE.TEL.TEL.PROCESSING.STEAM.RFO</t>
  </si>
  <si>
    <t>UED.ktoe.EE.TEL.TEL.PROCESSING.STEAM.OTHER</t>
  </si>
  <si>
    <t>UED.ktoe.EE.TEL.TEL.PROCESSING.STEAM.NG_BIOGAS</t>
  </si>
  <si>
    <t>UED.ktoe.EE.TEL.TEL.PROCESSING.STEAM.DERIVED</t>
  </si>
  <si>
    <t>UED.ktoe.EE.TEL.TEL.PROCESSING.STEAM.BIOMASS_WASTE</t>
  </si>
  <si>
    <t>UED.ktoe.EE.TEL.TEL.PROCESSING.STEAM.STEAM_DISTR</t>
  </si>
  <si>
    <t>UED.ktoe.EE.TEL.TEL.GENERIC.MECH.ELEC</t>
  </si>
  <si>
    <t>UED.ktoe.EE.TEL.TEL.DRYING.TOTAL.TOTAL</t>
  </si>
  <si>
    <t>UED.ktoe.EE.TEL.TEL.DRYING.THERM.SOLIDS</t>
  </si>
  <si>
    <t>UED.ktoe.EE.TEL.TEL.DRYING.THERM.LPG</t>
  </si>
  <si>
    <t>UED.ktoe.EE.TEL.TEL.DRYING.THERM.DIESEL_LIQBIO</t>
  </si>
  <si>
    <t>UED.ktoe.EE.TEL.TEL.DRYING.THERM.RFO</t>
  </si>
  <si>
    <t>UED.ktoe.EE.TEL.TEL.DRYING.THERM.NG_BIOGAS</t>
  </si>
  <si>
    <t>UED.ktoe.EE.TEL.TEL.DRYING_STEAM.TOTAL.TOTAL</t>
  </si>
  <si>
    <t>UED.ktoe.EE.TEL.TEL.DRYING_STEAM.STEAM.SOLIDS</t>
  </si>
  <si>
    <t>UED.ktoe.EE.TEL.TEL.DRYING_STEAM.STEAM.RFG</t>
  </si>
  <si>
    <t>UED.ktoe.EE.TEL.TEL.DRYING_STEAM.STEAM.LPG</t>
  </si>
  <si>
    <t>UED.ktoe.EE.TEL.TEL.DRYING_STEAM.STEAM.DIESEL_LIQBIO</t>
  </si>
  <si>
    <t>UED.ktoe.EE.TEL.TEL.DRYING_STEAM.STEAM.RFO</t>
  </si>
  <si>
    <t>UED.ktoe.EE.TEL.TEL.DRYING_STEAM.STEAM.OTHER</t>
  </si>
  <si>
    <t>UED.ktoe.EE.TEL.TEL.DRYING_STEAM.STEAM.NG_BIOGAS</t>
  </si>
  <si>
    <t>UED.ktoe.EE.TEL.TEL.DRYING_STEAM.STEAM.DERIVED</t>
  </si>
  <si>
    <t>UED.ktoe.EE.TEL.TEL.DRYING_STEAM.STEAM.BIOMASS_WASTE</t>
  </si>
  <si>
    <t>UED.ktoe.EE.TEL.TEL.DRYING_STEAM.STEAM.STEAM_DISTR</t>
  </si>
  <si>
    <t>UED.ktoe.EE.TEL.TEL.DRYING_ELEC.ELEC.ELEC</t>
  </si>
  <si>
    <t>UED.ktoe.EE.TEL.TEL.DRYING_MICROW.MICROW.ELEC</t>
  </si>
  <si>
    <t>UED.ktoe.EE.TEL.TEL.FINISHING.THERM.ELEC</t>
  </si>
  <si>
    <t>FUEL_EMI.ktCO2.EE.TEL.TEL.TOTAL.TOTAL.TOTAL</t>
  </si>
  <si>
    <t>FUEL_EMI.ktCO2.EE.TEL.TEL.LIGHT.GENERIC.ELEC</t>
  </si>
  <si>
    <t>FUEL_EMI.ktCO2.EE.TEL.TEL.AIRCOMP.GENERIC.ELEC</t>
  </si>
  <si>
    <t>FUEL_EMI.ktCO2.EE.TEL.TEL.MOTOR.GENERIC.ELEC</t>
  </si>
  <si>
    <t>FUEL_EMI.ktCO2.EE.TEL.TEL.FANS.GENERIC.ELEC</t>
  </si>
  <si>
    <t>FUEL_EMI.ktCO2.EE.TEL.TEL.LOW_ENTH.TOTAL.TOTAL</t>
  </si>
  <si>
    <t>FUEL_EMI.ktCO2.EE.TEL.TEL.LOW_ENTH.THERM.DIESEL_LIQBIO</t>
  </si>
  <si>
    <t>FUEL_EMI.ktCO2.EE.TEL.TEL.LOW_ENTH.THERM.NG_BIOGAS</t>
  </si>
  <si>
    <t>FUEL_EMI.ktCO2.EE.TEL.TEL.LOW_ENTH.THERM.SOLAR_GEO</t>
  </si>
  <si>
    <t>FUEL_EMI.ktCO2.EE.TEL.TEL.LOW_ENTH.HP.AMBIENT</t>
  </si>
  <si>
    <t>FUEL_EMI.ktCO2.EE.TEL.TEL.LOW_ENTH.THERM.ELEC</t>
  </si>
  <si>
    <t>FUEL_EMI.ktCO2.EE.TEL.TEL.PRETREAT.TOTAL.TOTAL</t>
  </si>
  <si>
    <t>FUEL_EMI.ktCO2.EE.TEL.TEL.PRETREAT.STEAM.SOLIDS</t>
  </si>
  <si>
    <t>FUEL_EMI.ktCO2.EE.TEL.TEL.PRETREAT.STEAM.RFG</t>
  </si>
  <si>
    <t>FUEL_EMI.ktCO2.EE.TEL.TEL.PRETREAT.STEAM.LPG</t>
  </si>
  <si>
    <t>FUEL_EMI.ktCO2.EE.TEL.TEL.PRETREAT.STEAM.DIESEL_LIQBIO</t>
  </si>
  <si>
    <t>FUEL_EMI.ktCO2.EE.TEL.TEL.PRETREAT.STEAM.RFO</t>
  </si>
  <si>
    <t>FUEL_EMI.ktCO2.EE.TEL.TEL.PRETREAT.STEAM.OTHER</t>
  </si>
  <si>
    <t>FUEL_EMI.ktCO2.EE.TEL.TEL.PRETREAT.STEAM.NG_BIOGAS</t>
  </si>
  <si>
    <t>FUEL_EMI.ktCO2.EE.TEL.TEL.PRETREAT.STEAM.DERIVED</t>
  </si>
  <si>
    <t>FUEL_EMI.ktCO2.EE.TEL.TEL.PRETREAT.STEAM.BIOMASS_WASTE</t>
  </si>
  <si>
    <t>FUEL_EMI.ktCO2.EE.TEL.TEL.PRETREAT.STEAM.STEAM_DISTR</t>
  </si>
  <si>
    <t>FUEL_EMI.ktCO2.EE.TEL.TEL.PROCESSING.TOTAL.TOTAL</t>
  </si>
  <si>
    <t>FUEL_EMI.ktCO2.EE.TEL.TEL.PROCESSING.STEAM.SOLIDS</t>
  </si>
  <si>
    <t>FUEL_EMI.ktCO2.EE.TEL.TEL.PROCESSING.STEAM.RFG</t>
  </si>
  <si>
    <t>FUEL_EMI.ktCO2.EE.TEL.TEL.PROCESSING.STEAM.LPG</t>
  </si>
  <si>
    <t>FUEL_EMI.ktCO2.EE.TEL.TEL.PROCESSING.STEAM.DIESEL_LIQBIO</t>
  </si>
  <si>
    <t>FUEL_EMI.ktCO2.EE.TEL.TEL.PROCESSING.STEAM.RFO</t>
  </si>
  <si>
    <t>FUEL_EMI.ktCO2.EE.TEL.TEL.PROCESSING.STEAM.OTHER</t>
  </si>
  <si>
    <t>FUEL_EMI.ktCO2.EE.TEL.TEL.PROCESSING.STEAM.NG_BIOGAS</t>
  </si>
  <si>
    <t>FUEL_EMI.ktCO2.EE.TEL.TEL.PROCESSING.STEAM.DERIVED</t>
  </si>
  <si>
    <t>FUEL_EMI.ktCO2.EE.TEL.TEL.PROCESSING.STEAM.BIOMASS_WASTE</t>
  </si>
  <si>
    <t>FUEL_EMI.ktCO2.EE.TEL.TEL.PROCESSING.STEAM.STEAM_DISTR</t>
  </si>
  <si>
    <t>FUEL_EMI.ktCO2.EE.TEL.TEL.GENERIC.MECH.ELEC</t>
  </si>
  <si>
    <t>FUEL_EMI.ktCO2.EE.TEL.TEL.DRYING.TOTAL.TOTAL</t>
  </si>
  <si>
    <t>FUEL_EMI.ktCO2.EE.TEL.TEL.DRYING.THERM.SOLIDS</t>
  </si>
  <si>
    <t>FUEL_EMI.ktCO2.EE.TEL.TEL.DRYING.THERM.LPG</t>
  </si>
  <si>
    <t>FUEL_EMI.ktCO2.EE.TEL.TEL.DRYING.THERM.DIESEL_LIQBIO</t>
  </si>
  <si>
    <t>FUEL_EMI.ktCO2.EE.TEL.TEL.DRYING.THERM.RFO</t>
  </si>
  <si>
    <t>FUEL_EMI.ktCO2.EE.TEL.TEL.DRYING.THERM.NG_BIOGAS</t>
  </si>
  <si>
    <t>FUEL_EMI.ktCO2.EE.TEL.TEL.DRYING_STEAM.TOTAL.TOTAL</t>
  </si>
  <si>
    <t>FUEL_EMI.ktCO2.EE.TEL.TEL.DRYING_STEAM.STEAM.SOLIDS</t>
  </si>
  <si>
    <t>FUEL_EMI.ktCO2.EE.TEL.TEL.DRYING_STEAM.STEAM.RFG</t>
  </si>
  <si>
    <t>FUEL_EMI.ktCO2.EE.TEL.TEL.DRYING_STEAM.STEAM.LPG</t>
  </si>
  <si>
    <t>FUEL_EMI.ktCO2.EE.TEL.TEL.DRYING_STEAM.STEAM.DIESEL_LIQBIO</t>
  </si>
  <si>
    <t>FUEL_EMI.ktCO2.EE.TEL.TEL.DRYING_STEAM.STEAM.RFO</t>
  </si>
  <si>
    <t>FUEL_EMI.ktCO2.EE.TEL.TEL.DRYING_STEAM.STEAM.OTHER</t>
  </si>
  <si>
    <t>FUEL_EMI.ktCO2.EE.TEL.TEL.DRYING_STEAM.STEAM.NG_BIOGAS</t>
  </si>
  <si>
    <t>FUEL_EMI.ktCO2.EE.TEL.TEL.DRYING_STEAM.STEAM.DERIVED</t>
  </si>
  <si>
    <t>FUEL_EMI.ktCO2.EE.TEL.TEL.DRYING_STEAM.STEAM.BIOMASS_WASTE</t>
  </si>
  <si>
    <t>FUEL_EMI.ktCO2.EE.TEL.TEL.DRYING_STEAM.STEAM.STEAM_DISTR</t>
  </si>
  <si>
    <t>FUEL_EMI.ktCO2.EE.TEL.TEL.DRYING_ELEC.ELEC.ELEC</t>
  </si>
  <si>
    <t>FUEL_EMI.ktCO2.EE.TEL.TEL.DRYING_MICROW.MICROW.ELEC</t>
  </si>
  <si>
    <t>FUEL_EMI.ktCO2.EE.TEL.TEL.FINISHING.THERM.ELEC</t>
  </si>
  <si>
    <t>VA.Meuro2023.EE.WWP.WWP</t>
  </si>
  <si>
    <t>OUTPUT.index.EE.WWP.WWP</t>
  </si>
  <si>
    <t>CAP.index.EE.WWP.WWP</t>
  </si>
  <si>
    <t>NEWCAP.index.EE.WWP.WWP</t>
  </si>
  <si>
    <t>FEC.ktoe.EE.WWP.WWP.TOTAL.TOTAL.TOTAL</t>
  </si>
  <si>
    <t>FEC.ktoe.EE.WWP.WWP.TOTAL.TOTAL.SOLIDS</t>
  </si>
  <si>
    <t>FEC.ktoe.EE.WWP.WWP.TOTAL.TOTAL.RFG</t>
  </si>
  <si>
    <t>FEC.ktoe.EE.WWP.WWP.TOTAL.TOTAL.LPG</t>
  </si>
  <si>
    <t>FEC.ktoe.EE.WWP.WWP.TOTAL.TOTAL.DIESEL</t>
  </si>
  <si>
    <t>FEC.ktoe.EE.WWP.WWP.TOTAL.TOTAL.RFO</t>
  </si>
  <si>
    <t>FEC.ktoe.EE.WWP.WWP.TOTAL.TOTAL.OTHER</t>
  </si>
  <si>
    <t>FEC.ktoe.EE.WWP.WWP.TOTAL.TOTAL.NG</t>
  </si>
  <si>
    <t>FEC.ktoe.EE.WWP.WWP.TOTAL.TOTAL.DERIVED</t>
  </si>
  <si>
    <t>FEC.ktoe.EE.WWP.WWP.TOTAL.TOTAL.BIOMASS_WASTE</t>
  </si>
  <si>
    <t>FEC.ktoe.EE.WWP.WWP.TOTAL.TOTAL.BIOGAS</t>
  </si>
  <si>
    <t>FEC.ktoe.EE.WWP.WWP.TOTAL.TOTAL.LIQBIO</t>
  </si>
  <si>
    <t>FEC.ktoe.EE.WWP.WWP.TOTAL.TOTAL.SOLAR</t>
  </si>
  <si>
    <t>FEC.ktoe.EE.WWP.WWP.TOTAL.TOTAL.GEO</t>
  </si>
  <si>
    <t>FEC.ktoe.EE.WWP.WWP.TOTAL.TOTAL.AMBIENT</t>
  </si>
  <si>
    <t>FEC.ktoe.EE.WWP.WWP.TOTAL.TOTAL.STEAM_DISTR</t>
  </si>
  <si>
    <t>FEC.ktoe.EE.WWP.WWP.TOTAL.TOTAL.ELEC</t>
  </si>
  <si>
    <t>FEC.ktoe.EE.WWP.WWP.LIGHT.GENERIC.ELEC</t>
  </si>
  <si>
    <t>FEC.ktoe.EE.WWP.WWP.AIRCOMP.GENERIC.ELEC</t>
  </si>
  <si>
    <t>FEC.ktoe.EE.WWP.WWP.MOTOR.GENERIC.ELEC</t>
  </si>
  <si>
    <t>FEC.ktoe.EE.WWP.WWP.FANS.GENERIC.ELEC</t>
  </si>
  <si>
    <t>FEC.ktoe.EE.WWP.WWP.LOW_ENTH.TOTAL.TOTAL</t>
  </si>
  <si>
    <t>FEC.ktoe.EE.WWP.WWP.LOW_ENTH.THERM.DIESEL_LIQBIO</t>
  </si>
  <si>
    <t>FEC.ktoe.EE.WWP.WWP.LOW_ENTH.THERM.NG_BIOGAS</t>
  </si>
  <si>
    <t>FEC.ktoe.EE.WWP.WWP.LOW_ENTH.THERM.SOLAR_GEO</t>
  </si>
  <si>
    <t>FEC.ktoe.EE.WWP.WWP.LOW_ENTH.HP.AMBIENT</t>
  </si>
  <si>
    <t>FEC.ktoe.EE.WWP.WWP.LOW_ENTH.THERM.ELEC</t>
  </si>
  <si>
    <t>Wood: Specific processes with steam</t>
  </si>
  <si>
    <t>FEC.ktoe.EE.WWP.WWP.PROCESSING.TOTAL.TOTAL</t>
  </si>
  <si>
    <t>FEC.ktoe.EE.WWP.WWP.PROCESSING.STEAM.SOLIDS</t>
  </si>
  <si>
    <t>FEC.ktoe.EE.WWP.WWP.PROCESSING.STEAM.RFG</t>
  </si>
  <si>
    <t>FEC.ktoe.EE.WWP.WWP.PROCESSING.STEAM.LPG</t>
  </si>
  <si>
    <t>FEC.ktoe.EE.WWP.WWP.PROCESSING.STEAM.DIESEL_LIQBIO</t>
  </si>
  <si>
    <t>FEC.ktoe.EE.WWP.WWP.PROCESSING.STEAM.RFO</t>
  </si>
  <si>
    <t>FEC.ktoe.EE.WWP.WWP.PROCESSING.STEAM.OTHER</t>
  </si>
  <si>
    <t>FEC.ktoe.EE.WWP.WWP.PROCESSING.STEAM.NG_BIOGAS</t>
  </si>
  <si>
    <t>FEC.ktoe.EE.WWP.WWP.PROCESSING.STEAM.DERIVED</t>
  </si>
  <si>
    <t>FEC.ktoe.EE.WWP.WWP.PROCESSING.STEAM.BIOMASS_WASTE</t>
  </si>
  <si>
    <t>FEC.ktoe.EE.WWP.WWP.PROCESSING.STEAM.STEAM_DISTR</t>
  </si>
  <si>
    <t>Wood: Electric mechanical processes</t>
  </si>
  <si>
    <t>FEC.ktoe.EE.WWP.WWP.GENERIC.MECH.ELEC</t>
  </si>
  <si>
    <t>Wood: Drying</t>
  </si>
  <si>
    <t>Wood: Thermal drying</t>
  </si>
  <si>
    <t>FEC.ktoe.EE.WWP.WWP.DRYING.TOTAL.TOTAL</t>
  </si>
  <si>
    <t>FEC.ktoe.EE.WWP.WWP.DRYING.THERM.SOLIDS</t>
  </si>
  <si>
    <t>FEC.ktoe.EE.WWP.WWP.DRYING.THERM.LPG</t>
  </si>
  <si>
    <t>FEC.ktoe.EE.WWP.WWP.DRYING.THERM.DIESEL_LIQBIO</t>
  </si>
  <si>
    <t>FEC.ktoe.EE.WWP.WWP.DRYING.THERM.RFO</t>
  </si>
  <si>
    <t>FEC.ktoe.EE.WWP.WWP.DRYING.THERM.NG_BIOGAS</t>
  </si>
  <si>
    <t>Wood: Steam drying</t>
  </si>
  <si>
    <t>FEC.ktoe.EE.WWP.WWP.DRYING_STEAM.TOTAL.TOTAL</t>
  </si>
  <si>
    <t>FEC.ktoe.EE.WWP.WWP.DRYING_STEAM.STEAM.SOLIDS</t>
  </si>
  <si>
    <t>FEC.ktoe.EE.WWP.WWP.DRYING_STEAM.STEAM.RFG</t>
  </si>
  <si>
    <t>FEC.ktoe.EE.WWP.WWP.DRYING_STEAM.STEAM.LPG</t>
  </si>
  <si>
    <t>FEC.ktoe.EE.WWP.WWP.DRYING_STEAM.STEAM.DIESEL_LIQBIO</t>
  </si>
  <si>
    <t>FEC.ktoe.EE.WWP.WWP.DRYING_STEAM.STEAM.RFO</t>
  </si>
  <si>
    <t>FEC.ktoe.EE.WWP.WWP.DRYING_STEAM.STEAM.OTHER</t>
  </si>
  <si>
    <t>FEC.ktoe.EE.WWP.WWP.DRYING_STEAM.STEAM.NG_BIOGAS</t>
  </si>
  <si>
    <t>FEC.ktoe.EE.WWP.WWP.DRYING_STEAM.STEAM.DERIVED</t>
  </si>
  <si>
    <t>FEC.ktoe.EE.WWP.WWP.DRYING_STEAM.STEAM.BIOMASS_WASTE</t>
  </si>
  <si>
    <t>FEC.ktoe.EE.WWP.WWP.DRYING_STEAM.STEAM.STEAM_DISTR</t>
  </si>
  <si>
    <t>Wood: Electric drying</t>
  </si>
  <si>
    <t>FEC.ktoe.EE.WWP.WWP.DRYING_ELEC.ELEC.ELEC</t>
  </si>
  <si>
    <t>Wood: Microwave drying</t>
  </si>
  <si>
    <t>FEC.ktoe.EE.WWP.WWP.DRYING_MICROW.MICROW.ELEC</t>
  </si>
  <si>
    <t>Wood: Finishing Electric</t>
  </si>
  <si>
    <t>FEC.ktoe.EE.WWP.WWP.FINISHING.ELEC.ELEC</t>
  </si>
  <si>
    <t>UED.ktoe.EE.WWP.WWP.TOTAL.TOTAL.TOTAL</t>
  </si>
  <si>
    <t>UED.ktoe.EE.WWP.WWP.LIGHT.GENERIC.ELEC</t>
  </si>
  <si>
    <t>UED.ktoe.EE.WWP.WWP.AIRCOMP.GENERIC.ELEC</t>
  </si>
  <si>
    <t>UED.ktoe.EE.WWP.WWP.MOTOR.GENERIC.ELEC</t>
  </si>
  <si>
    <t>UED.ktoe.EE.WWP.WWP.FANS.GENERIC.ELEC</t>
  </si>
  <si>
    <t>UED.ktoe.EE.WWP.WWP.LOW_ENTH.TOTAL.TOTAL</t>
  </si>
  <si>
    <t>UED.ktoe.EE.WWP.WWP.LOW_ENTH.THERM.DIESEL_LIQBIO</t>
  </si>
  <si>
    <t>UED.ktoe.EE.WWP.WWP.LOW_ENTH.THERM.NG_BIOGAS</t>
  </si>
  <si>
    <t>UED.ktoe.EE.WWP.WWP.LOW_ENTH.THERM.SOLAR_GEO</t>
  </si>
  <si>
    <t>UED.ktoe.EE.WWP.WWP.LOW_ENTH.HP.AMBIENT</t>
  </si>
  <si>
    <t>UED.ktoe.EE.WWP.WWP.LOW_ENTH.THERM.ELEC</t>
  </si>
  <si>
    <t>UED.ktoe.EE.WWP.WWP.PROCESSING.TOTAL.TOTAL</t>
  </si>
  <si>
    <t>UED.ktoe.EE.WWP.WWP.PROCESSING.STEAM.SOLIDS</t>
  </si>
  <si>
    <t>UED.ktoe.EE.WWP.WWP.PROCESSING.STEAM.RFG</t>
  </si>
  <si>
    <t>UED.ktoe.EE.WWP.WWP.PROCESSING.STEAM.LPG</t>
  </si>
  <si>
    <t>UED.ktoe.EE.WWP.WWP.PROCESSING.STEAM.DIESEL_LIQBIO</t>
  </si>
  <si>
    <t>UED.ktoe.EE.WWP.WWP.PROCESSING.STEAM.RFO</t>
  </si>
  <si>
    <t>UED.ktoe.EE.WWP.WWP.PROCESSING.STEAM.OTHER</t>
  </si>
  <si>
    <t>UED.ktoe.EE.WWP.WWP.PROCESSING.STEAM.NG_BIOGAS</t>
  </si>
  <si>
    <t>UED.ktoe.EE.WWP.WWP.PROCESSING.STEAM.DERIVED</t>
  </si>
  <si>
    <t>UED.ktoe.EE.WWP.WWP.PROCESSING.STEAM.BIOMASS_WASTE</t>
  </si>
  <si>
    <t>UED.ktoe.EE.WWP.WWP.PROCESSING.STEAM.STEAM_DISTR</t>
  </si>
  <si>
    <t>UED.ktoe.EE.WWP.WWP.GENERIC.MECH.ELEC</t>
  </si>
  <si>
    <t>UED.ktoe.EE.WWP.WWP.DRYING.TOTAL.TOTAL</t>
  </si>
  <si>
    <t>UED.ktoe.EE.WWP.WWP.DRYING.THERM.SOLIDS</t>
  </si>
  <si>
    <t>UED.ktoe.EE.WWP.WWP.DRYING.THERM.LPG</t>
  </si>
  <si>
    <t>UED.ktoe.EE.WWP.WWP.DRYING.THERM.DIESEL_LIQBIO</t>
  </si>
  <si>
    <t>UED.ktoe.EE.WWP.WWP.DRYING.THERM.RFO</t>
  </si>
  <si>
    <t>UED.ktoe.EE.WWP.WWP.DRYING.THERM.NG_BIOGAS</t>
  </si>
  <si>
    <t>UED.ktoe.EE.WWP.WWP.DRYING_STEAM.TOTAL.TOTAL</t>
  </si>
  <si>
    <t>UED.ktoe.EE.WWP.WWP.DRYING_STEAM.STEAM.SOLIDS</t>
  </si>
  <si>
    <t>UED.ktoe.EE.WWP.WWP.DRYING_STEAM.STEAM.RFG</t>
  </si>
  <si>
    <t>UED.ktoe.EE.WWP.WWP.DRYING_STEAM.STEAM.LPG</t>
  </si>
  <si>
    <t>UED.ktoe.EE.WWP.WWP.DRYING_STEAM.STEAM.DIESEL_LIQBIO</t>
  </si>
  <si>
    <t>UED.ktoe.EE.WWP.WWP.DRYING_STEAM.STEAM.RFO</t>
  </si>
  <si>
    <t>UED.ktoe.EE.WWP.WWP.DRYING_STEAM.STEAM.OTHER</t>
  </si>
  <si>
    <t>UED.ktoe.EE.WWP.WWP.DRYING_STEAM.STEAM.NG_BIOGAS</t>
  </si>
  <si>
    <t>UED.ktoe.EE.WWP.WWP.DRYING_STEAM.STEAM.DERIVED</t>
  </si>
  <si>
    <t>UED.ktoe.EE.WWP.WWP.DRYING_STEAM.STEAM.BIOMASS_WASTE</t>
  </si>
  <si>
    <t>UED.ktoe.EE.WWP.WWP.DRYING_STEAM.STEAM.STEAM_DISTR</t>
  </si>
  <si>
    <t>UED.ktoe.EE.WWP.WWP.DRYING_ELEC.ELEC.ELEC</t>
  </si>
  <si>
    <t>UED.ktoe.EE.WWP.WWP.DRYING_MICROW.MICROW.ELEC</t>
  </si>
  <si>
    <t>UED.ktoe.EE.WWP.WWP.FINISHING.ELEC.ELEC</t>
  </si>
  <si>
    <t>FUEL_EMI.ktCO2.EE.WWP.WWP.TOTAL.TOTAL.TOTAL</t>
  </si>
  <si>
    <t>FUEL_EMI.ktCO2.EE.WWP.WWP.LIGHT.GENERIC.ELEC</t>
  </si>
  <si>
    <t>FUEL_EMI.ktCO2.EE.WWP.WWP.AIRCOMP.GENERIC.ELEC</t>
  </si>
  <si>
    <t>FUEL_EMI.ktCO2.EE.WWP.WWP.MOTOR.GENERIC.ELEC</t>
  </si>
  <si>
    <t>FUEL_EMI.ktCO2.EE.WWP.WWP.FANS.GENERIC.ELEC</t>
  </si>
  <si>
    <t>FUEL_EMI.ktCO2.EE.WWP.WWP.LOW_ENTH.TOTAL.TOTAL</t>
  </si>
  <si>
    <t>FUEL_EMI.ktCO2.EE.WWP.WWP.LOW_ENTH.THERM.DIESEL_LIQBIO</t>
  </si>
  <si>
    <t>FUEL_EMI.ktCO2.EE.WWP.WWP.LOW_ENTH.THERM.NG_BIOGAS</t>
  </si>
  <si>
    <t>FUEL_EMI.ktCO2.EE.WWP.WWP.LOW_ENTH.THERM.SOLAR_GEO</t>
  </si>
  <si>
    <t>FUEL_EMI.ktCO2.EE.WWP.WWP.LOW_ENTH.HP.AMBIENT</t>
  </si>
  <si>
    <t>FUEL_EMI.ktCO2.EE.WWP.WWP.LOW_ENTH.THERM.ELEC</t>
  </si>
  <si>
    <t>FUEL_EMI.ktCO2.EE.WWP.WWP.PROCESSING.TOTAL.TOTAL</t>
  </si>
  <si>
    <t>FUEL_EMI.ktCO2.EE.WWP.WWP.PROCESSING.STEAM.SOLIDS</t>
  </si>
  <si>
    <t>FUEL_EMI.ktCO2.EE.WWP.WWP.PROCESSING.STEAM.RFG</t>
  </si>
  <si>
    <t>FUEL_EMI.ktCO2.EE.WWP.WWP.PROCESSING.STEAM.LPG</t>
  </si>
  <si>
    <t>FUEL_EMI.ktCO2.EE.WWP.WWP.PROCESSING.STEAM.DIESEL_LIQBIO</t>
  </si>
  <si>
    <t>FUEL_EMI.ktCO2.EE.WWP.WWP.PROCESSING.STEAM.RFO</t>
  </si>
  <si>
    <t>FUEL_EMI.ktCO2.EE.WWP.WWP.PROCESSING.STEAM.OTHER</t>
  </si>
  <si>
    <t>FUEL_EMI.ktCO2.EE.WWP.WWP.PROCESSING.STEAM.NG_BIOGAS</t>
  </si>
  <si>
    <t>FUEL_EMI.ktCO2.EE.WWP.WWP.PROCESSING.STEAM.DERIVED</t>
  </si>
  <si>
    <t>FUEL_EMI.ktCO2.EE.WWP.WWP.PROCESSING.STEAM.BIOMASS_WASTE</t>
  </si>
  <si>
    <t>FUEL_EMI.ktCO2.EE.WWP.WWP.PROCESSING.STEAM.STEAM_DISTR</t>
  </si>
  <si>
    <t>FUEL_EMI.ktCO2.EE.WWP.WWP.GENERIC.MECH.ELEC</t>
  </si>
  <si>
    <t>FUEL_EMI.ktCO2.EE.WWP.WWP.DRYING.TOTAL.TOTAL</t>
  </si>
  <si>
    <t>FUEL_EMI.ktCO2.EE.WWP.WWP.DRYING.THERM.SOLIDS</t>
  </si>
  <si>
    <t>FUEL_EMI.ktCO2.EE.WWP.WWP.DRYING.THERM.LPG</t>
  </si>
  <si>
    <t>FUEL_EMI.ktCO2.EE.WWP.WWP.DRYING.THERM.DIESEL_LIQBIO</t>
  </si>
  <si>
    <t>FUEL_EMI.ktCO2.EE.WWP.WWP.DRYING.THERM.RFO</t>
  </si>
  <si>
    <t>FUEL_EMI.ktCO2.EE.WWP.WWP.DRYING.THERM.NG_BIOGAS</t>
  </si>
  <si>
    <t>FUEL_EMI.ktCO2.EE.WWP.WWP.DRYING_STEAM.TOTAL.TOTAL</t>
  </si>
  <si>
    <t>FUEL_EMI.ktCO2.EE.WWP.WWP.DRYING_STEAM.STEAM.SOLIDS</t>
  </si>
  <si>
    <t>FUEL_EMI.ktCO2.EE.WWP.WWP.DRYING_STEAM.STEAM.RFG</t>
  </si>
  <si>
    <t>FUEL_EMI.ktCO2.EE.WWP.WWP.DRYING_STEAM.STEAM.LPG</t>
  </si>
  <si>
    <t>FUEL_EMI.ktCO2.EE.WWP.WWP.DRYING_STEAM.STEAM.DIESEL_LIQBIO</t>
  </si>
  <si>
    <t>FUEL_EMI.ktCO2.EE.WWP.WWP.DRYING_STEAM.STEAM.RFO</t>
  </si>
  <si>
    <t>FUEL_EMI.ktCO2.EE.WWP.WWP.DRYING_STEAM.STEAM.OTHER</t>
  </si>
  <si>
    <t>FUEL_EMI.ktCO2.EE.WWP.WWP.DRYING_STEAM.STEAM.NG_BIOGAS</t>
  </si>
  <si>
    <t>FUEL_EMI.ktCO2.EE.WWP.WWP.DRYING_STEAM.STEAM.DERIVED</t>
  </si>
  <si>
    <t>FUEL_EMI.ktCO2.EE.WWP.WWP.DRYING_STEAM.STEAM.BIOMASS_WASTE</t>
  </si>
  <si>
    <t>FUEL_EMI.ktCO2.EE.WWP.WWP.DRYING_STEAM.STEAM.STEAM_DISTR</t>
  </si>
  <si>
    <t>FUEL_EMI.ktCO2.EE.WWP.WWP.DRYING_ELEC.ELEC.ELEC</t>
  </si>
  <si>
    <t>FUEL_EMI.ktCO2.EE.WWP.WWP.DRYING_MICROW.MICROW.ELEC</t>
  </si>
  <si>
    <t>FUEL_EMI.ktCO2.EE.WWP.WWP.FINISHING.ELEC.ELEC</t>
  </si>
  <si>
    <t>VA.Meuro2023.EE.OIS.OIS</t>
  </si>
  <si>
    <t>OUTPUT.index.EE.OIS.OIS</t>
  </si>
  <si>
    <t>CAP.index.EE.OIS.OIS</t>
  </si>
  <si>
    <t>NEWCAP.index.EE.OIS.OIS</t>
  </si>
  <si>
    <t>Energy consumption (ktoe)*</t>
  </si>
  <si>
    <t>FEC.ktoe.EE.OIS.OIS.TOTAL.TOTAL.TOTAL</t>
  </si>
  <si>
    <t>FEC.ktoe.EE.OIS.OIS.TOTAL.TOTAL.SOLIDS</t>
  </si>
  <si>
    <t>FEC.ktoe.EE.OIS.OIS.TOTAL.TOTAL.RFG</t>
  </si>
  <si>
    <t>FEC.ktoe.EE.OIS.OIS.TOTAL.TOTAL.LPG</t>
  </si>
  <si>
    <t>FEC.ktoe.EE.OIS.OIS.TOTAL.TOTAL.DIESEL</t>
  </si>
  <si>
    <t>FEC.ktoe.EE.OIS.OIS.TOTAL.TOTAL.RFO</t>
  </si>
  <si>
    <t>FEC.ktoe.EE.OIS.OIS.TOTAL.TOTAL.OTHER</t>
  </si>
  <si>
    <t>FEC.ktoe.EE.OIS.OIS.TOTAL.TOTAL.NG</t>
  </si>
  <si>
    <t>FEC.ktoe.EE.OIS.OIS.TOTAL.TOTAL.DERIVED</t>
  </si>
  <si>
    <t>FEC.ktoe.EE.OIS.OIS.TOTAL.TOTAL.BIOMASS_WASTE</t>
  </si>
  <si>
    <t>FEC.ktoe.EE.OIS.OIS.TOTAL.TOTAL.BIOGAS</t>
  </si>
  <si>
    <t>FEC.ktoe.EE.OIS.OIS.TOTAL.TOTAL.LIQBIO</t>
  </si>
  <si>
    <t>FEC.ktoe.EE.OIS.OIS.TOTAL.TOTAL.SOLAR</t>
  </si>
  <si>
    <t>FEC.ktoe.EE.OIS.OIS.TOTAL.TOTAL.GEO</t>
  </si>
  <si>
    <t>FEC.ktoe.EE.OIS.OIS.TOTAL.TOTAL.AMBIENT</t>
  </si>
  <si>
    <t>FEC.ktoe.EE.OIS.OIS.TOTAL.TOTAL.STEAM_DISTR</t>
  </si>
  <si>
    <t>FEC.ktoe.EE.OIS.OIS.TOTAL.TOTAL.ELEC</t>
  </si>
  <si>
    <t>*Energy consumption includes consumption in Mining and Quarrying and Construction sectors</t>
  </si>
  <si>
    <t>FEC.ktoe.EE.OIS.OIS.LIGHT.GENERIC.ELEC</t>
  </si>
  <si>
    <t>FEC.ktoe.EE.OIS.OIS.AIRCOMP.GENERIC.ELEC</t>
  </si>
  <si>
    <t>FEC.ktoe.EE.OIS.OIS.MOTOR.GENERIC.ELEC</t>
  </si>
  <si>
    <t>FEC.ktoe.EE.OIS.OIS.FANS.GENERIC.ELEC</t>
  </si>
  <si>
    <t>FEC.ktoe.EE.OIS.OIS.LOW_ENTH.TOTAL.TOTAL</t>
  </si>
  <si>
    <t>FEC.ktoe.EE.OIS.OIS.LOW_ENTH.THERM.DIESEL_LIQBIO</t>
  </si>
  <si>
    <t>FEC.ktoe.EE.OIS.OIS.LOW_ENTH.THERM.NG_BIOGAS</t>
  </si>
  <si>
    <t>FEC.ktoe.EE.OIS.OIS.LOW_ENTH.THERM.SOLAR_GEO</t>
  </si>
  <si>
    <t>FEC.ktoe.EE.OIS.OIS.LOW_ENTH.HP.AMBIENT</t>
  </si>
  <si>
    <t>FEC.ktoe.EE.OIS.OIS.LOW_ENTH.THERM.ELEC</t>
  </si>
  <si>
    <t>Other Industrial sectors: Steam processing</t>
  </si>
  <si>
    <t>FEC.ktoe.EE.OIS.OIS.PROCESSING.TOTAL.TOTAL</t>
  </si>
  <si>
    <t>FEC.ktoe.EE.OIS.OIS.PROCESSING.STEAM.SOLIDS</t>
  </si>
  <si>
    <t>FEC.ktoe.EE.OIS.OIS.PROCESSING.STEAM.RFG</t>
  </si>
  <si>
    <t>FEC.ktoe.EE.OIS.OIS.PROCESSING.STEAM.LPG</t>
  </si>
  <si>
    <t>FEC.ktoe.EE.OIS.OIS.PROCESSING.STEAM.DIESEL_LIQBIO</t>
  </si>
  <si>
    <t>FEC.ktoe.EE.OIS.OIS.PROCESSING.STEAM.RFO</t>
  </si>
  <si>
    <t>FEC.ktoe.EE.OIS.OIS.PROCESSING.STEAM.OTHER</t>
  </si>
  <si>
    <t>FEC.ktoe.EE.OIS.OIS.PROCESSING.STEAM.NG_BIOGAS</t>
  </si>
  <si>
    <t>FEC.ktoe.EE.OIS.OIS.PROCESSING.STEAM.DERIVED</t>
  </si>
  <si>
    <t>FEC.ktoe.EE.OIS.OIS.PROCESSING.STEAM.BIOMASS_WASTE</t>
  </si>
  <si>
    <t>FEC.ktoe.EE.OIS.OIS.PROCESSING.STEAM.STEAM_DISTR</t>
  </si>
  <si>
    <t>Other Industrial sectors: Process heating</t>
  </si>
  <si>
    <t>Other Industrial sectors: Thermal processing</t>
  </si>
  <si>
    <t>FEC.ktoe.EE.OIS.OIS.PROC_HEAT.TOTAL.TOTAL</t>
  </si>
  <si>
    <t>FEC.ktoe.EE.OIS.OIS.PROC_HEAT.THERM.SOLIDS</t>
  </si>
  <si>
    <t>FEC.ktoe.EE.OIS.OIS.PROC_HEAT.THERM.LPG</t>
  </si>
  <si>
    <t>FEC.ktoe.EE.OIS.OIS.PROC_HEAT.THERM.DIESEL_LIQBIO</t>
  </si>
  <si>
    <t>FEC.ktoe.EE.OIS.OIS.PROC_HEAT.THERM.RFO</t>
  </si>
  <si>
    <t>FEC.ktoe.EE.OIS.OIS.PROC_HEAT.THERM.NG_BIOGAS</t>
  </si>
  <si>
    <t>Other Industrial sectors: Electric processing</t>
  </si>
  <si>
    <t>FEC.ktoe.EE.OIS.OIS.PROC_HEAT_ELEC.ELEC.ELEC</t>
  </si>
  <si>
    <t>Other Industrial sectors: Drying</t>
  </si>
  <si>
    <t>Other Industries: Thermal drying</t>
  </si>
  <si>
    <t>FEC.ktoe.EE.OIS.OIS.DRYING.TOTAL.TOTAL</t>
  </si>
  <si>
    <t>FEC.ktoe.EE.OIS.OIS.DRYING.THERM.SOLIDS</t>
  </si>
  <si>
    <t>FEC.ktoe.EE.OIS.OIS.DRYING.THERM.LPG</t>
  </si>
  <si>
    <t>FEC.ktoe.EE.OIS.OIS.DRYING.THERM.DIESEL_LIQBIO</t>
  </si>
  <si>
    <t>FEC.ktoe.EE.OIS.OIS.DRYING.THERM.RFO</t>
  </si>
  <si>
    <t>FEC.ktoe.EE.OIS.OIS.DRYING.THERM.NG_BIOGAS</t>
  </si>
  <si>
    <t>Other Industries: Steam drying</t>
  </si>
  <si>
    <t>FEC.ktoe.EE.OIS.OIS.DRYING_STEAM.TOTAL.TOTAL</t>
  </si>
  <si>
    <t>FEC.ktoe.EE.OIS.OIS.DRYING_STEAM.STEAM.SOLIDS</t>
  </si>
  <si>
    <t>FEC.ktoe.EE.OIS.OIS.DRYING_STEAM.STEAM.RFG</t>
  </si>
  <si>
    <t>FEC.ktoe.EE.OIS.OIS.DRYING_STEAM.STEAM.LPG</t>
  </si>
  <si>
    <t>FEC.ktoe.EE.OIS.OIS.DRYING_STEAM.STEAM.DIESEL_LIQBIO</t>
  </si>
  <si>
    <t>FEC.ktoe.EE.OIS.OIS.DRYING_STEAM.STEAM.RFO</t>
  </si>
  <si>
    <t>FEC.ktoe.EE.OIS.OIS.DRYING_STEAM.STEAM.OTHER</t>
  </si>
  <si>
    <t>FEC.ktoe.EE.OIS.OIS.DRYING_STEAM.STEAM.NG_BIOGAS</t>
  </si>
  <si>
    <t>FEC.ktoe.EE.OIS.OIS.DRYING_STEAM.STEAM.DERIVED</t>
  </si>
  <si>
    <t>FEC.ktoe.EE.OIS.OIS.DRYING_STEAM.STEAM.BIOMASS_WASTE</t>
  </si>
  <si>
    <t>FEC.ktoe.EE.OIS.OIS.DRYING_STEAM.STEAM.STEAM_DISTR</t>
  </si>
  <si>
    <t>Other Industries: Electric drying</t>
  </si>
  <si>
    <t>FEC.ktoe.EE.OIS.OIS.DRYING_ELEC.ELEC.ELEC</t>
  </si>
  <si>
    <t>Other Industrial sectors: Process Cooling</t>
  </si>
  <si>
    <t>Other Industries: Thermal cooling</t>
  </si>
  <si>
    <t>FEC.ktoe.EE.OIS.OIS.PROC_COOL_THERM.THERM.NG_BIOGAS</t>
  </si>
  <si>
    <t>Other Industries: Steam cooling</t>
  </si>
  <si>
    <t>FEC.ktoe.EE.OIS.OIS.PROC_COOL_STEAM.TOTAL.TOTAL</t>
  </si>
  <si>
    <t>FEC.ktoe.EE.OIS.OIS.PROC_COOL_STEAM.STEAM.SOLIDS</t>
  </si>
  <si>
    <t>FEC.ktoe.EE.OIS.OIS.PROC_COOL_STEAM.STEAM.RFG</t>
  </si>
  <si>
    <t>FEC.ktoe.EE.OIS.OIS.PROC_COOL_STEAM.STEAM.LPG</t>
  </si>
  <si>
    <t>FEC.ktoe.EE.OIS.OIS.PROC_COOL_STEAM.STEAM.DIESEL_LIQBIO</t>
  </si>
  <si>
    <t>FEC.ktoe.EE.OIS.OIS.PROC_COOL_STEAM.STEAM.RFO</t>
  </si>
  <si>
    <t>FEC.ktoe.EE.OIS.OIS.PROC_COOL_STEAM.STEAM.OTHER</t>
  </si>
  <si>
    <t>FEC.ktoe.EE.OIS.OIS.PROC_COOL_STEAM.STEAM.NG_BIOGAS</t>
  </si>
  <si>
    <t>FEC.ktoe.EE.OIS.OIS.PROC_COOL_STEAM.STEAM.DERIVED</t>
  </si>
  <si>
    <t>FEC.ktoe.EE.OIS.OIS.PROC_COOL_STEAM.STEAM.BIOMASS_WASTE</t>
  </si>
  <si>
    <t>FEC.ktoe.EE.OIS.OIS.PROC_COOL_STEAM.STEAM.STEAM_DISTR</t>
  </si>
  <si>
    <t>Other Industries: Electric cooling</t>
  </si>
  <si>
    <t>FEC.ktoe.EE.OIS.OIS.PROC_COOL_ELEC.ELEC.ELEC</t>
  </si>
  <si>
    <t>Other Industrial sectors: Diesel motors (incl. biofuels)</t>
  </si>
  <si>
    <t>FEC.ktoe.EE.OIS.OIS.MOTOR.MECH.DIESEL_LIQBIO</t>
  </si>
  <si>
    <t>Other Industrial sectors: Electric machinery</t>
  </si>
  <si>
    <t>FEC.ktoe.EE.OIS.OIS.GENERIC.MECH.ELEC</t>
  </si>
  <si>
    <t>Other Industrial sectors: Diesel motors</t>
  </si>
  <si>
    <t>UED.ktoe.EE.OIS.OIS.TOTAL.TOTAL.TOTAL</t>
  </si>
  <si>
    <t>UED.ktoe.EE.OIS.OIS.LIGHT.GENERIC.ELEC</t>
  </si>
  <si>
    <t>UED.ktoe.EE.OIS.OIS.AIRCOMP.GENERIC.ELEC</t>
  </si>
  <si>
    <t>UED.ktoe.EE.OIS.OIS.MOTOR.GENERIC.ELEC</t>
  </si>
  <si>
    <t>UED.ktoe.EE.OIS.OIS.FANS.GENERIC.ELEC</t>
  </si>
  <si>
    <t>UED.ktoe.EE.OIS.OIS.LOW_ENTH.TOTAL.TOTAL</t>
  </si>
  <si>
    <t>UED.ktoe.EE.OIS.OIS.LOW_ENTH.THERM.DIESEL_LIQBIO</t>
  </si>
  <si>
    <t>UED.ktoe.EE.OIS.OIS.LOW_ENTH.THERM.NG_BIOGAS</t>
  </si>
  <si>
    <t>UED.ktoe.EE.OIS.OIS.LOW_ENTH.THERM.SOLAR_GEO</t>
  </si>
  <si>
    <t>UED.ktoe.EE.OIS.OIS.LOW_ENTH.HP.AMBIENT</t>
  </si>
  <si>
    <t>UED.ktoe.EE.OIS.OIS.LOW_ENTH.THERM.ELEC</t>
  </si>
  <si>
    <t>UED.ktoe.EE.OIS.OIS.PROCESSING.TOTAL.TOTAL</t>
  </si>
  <si>
    <t>UED.ktoe.EE.OIS.OIS.PROCESSING.STEAM.SOLIDS</t>
  </si>
  <si>
    <t>UED.ktoe.EE.OIS.OIS.PROCESSING.STEAM.RFG</t>
  </si>
  <si>
    <t>UED.ktoe.EE.OIS.OIS.PROCESSING.STEAM.LPG</t>
  </si>
  <si>
    <t>UED.ktoe.EE.OIS.OIS.PROCESSING.STEAM.DIESEL_LIQBIO</t>
  </si>
  <si>
    <t>UED.ktoe.EE.OIS.OIS.PROCESSING.STEAM.RFO</t>
  </si>
  <si>
    <t>UED.ktoe.EE.OIS.OIS.PROCESSING.STEAM.OTHER</t>
  </si>
  <si>
    <t>UED.ktoe.EE.OIS.OIS.PROCESSING.STEAM.NG_BIOGAS</t>
  </si>
  <si>
    <t>UED.ktoe.EE.OIS.OIS.PROCESSING.STEAM.DERIVED</t>
  </si>
  <si>
    <t>UED.ktoe.EE.OIS.OIS.PROCESSING.STEAM.BIOMASS_WASTE</t>
  </si>
  <si>
    <t>UED.ktoe.EE.OIS.OIS.PROCESSING.STEAM.STEAM_DISTR</t>
  </si>
  <si>
    <t>UED.ktoe.EE.OIS.OIS.PROC_HEAT.TOTAL.TOTAL</t>
  </si>
  <si>
    <t>UED.ktoe.EE.OIS.OIS.PROC_HEAT.THERM.SOLIDS</t>
  </si>
  <si>
    <t>UED.ktoe.EE.OIS.OIS.PROC_HEAT.THERM.LPG</t>
  </si>
  <si>
    <t>UED.ktoe.EE.OIS.OIS.PROC_HEAT.THERM.DIESEL_LIQBIO</t>
  </si>
  <si>
    <t>UED.ktoe.EE.OIS.OIS.PROC_HEAT.THERM.RFO</t>
  </si>
  <si>
    <t>UED.ktoe.EE.OIS.OIS.PROC_HEAT.THERM.NG_BIOGAS</t>
  </si>
  <si>
    <t>UED.ktoe.EE.OIS.OIS.PROC_HEAT_ELEC.ELEC.ELEC</t>
  </si>
  <si>
    <t>UED.ktoe.EE.OIS.OIS.DRYING.TOTAL.TOTAL</t>
  </si>
  <si>
    <t>UED.ktoe.EE.OIS.OIS.DRYING.THERM.SOLIDS</t>
  </si>
  <si>
    <t>UED.ktoe.EE.OIS.OIS.DRYING.THERM.LPG</t>
  </si>
  <si>
    <t>UED.ktoe.EE.OIS.OIS.DRYING.THERM.DIESEL_LIQBIO</t>
  </si>
  <si>
    <t>UED.ktoe.EE.OIS.OIS.DRYING.THERM.RFO</t>
  </si>
  <si>
    <t>UED.ktoe.EE.OIS.OIS.DRYING.THERM.NG_BIOGAS</t>
  </si>
  <si>
    <t>UED.ktoe.EE.OIS.OIS.DRYING_STEAM.TOTAL.TOTAL</t>
  </si>
  <si>
    <t>UED.ktoe.EE.OIS.OIS.DRYING_STEAM.STEAM.SOLIDS</t>
  </si>
  <si>
    <t>UED.ktoe.EE.OIS.OIS.DRYING_STEAM.STEAM.RFG</t>
  </si>
  <si>
    <t>UED.ktoe.EE.OIS.OIS.DRYING_STEAM.STEAM.LPG</t>
  </si>
  <si>
    <t>UED.ktoe.EE.OIS.OIS.DRYING_STEAM.STEAM.DIESEL_LIQBIO</t>
  </si>
  <si>
    <t>UED.ktoe.EE.OIS.OIS.DRYING_STEAM.STEAM.RFO</t>
  </si>
  <si>
    <t>UED.ktoe.EE.OIS.OIS.DRYING_STEAM.STEAM.OTHER</t>
  </si>
  <si>
    <t>UED.ktoe.EE.OIS.OIS.DRYING_STEAM.STEAM.NG_BIOGAS</t>
  </si>
  <si>
    <t>UED.ktoe.EE.OIS.OIS.DRYING_STEAM.STEAM.DERIVED</t>
  </si>
  <si>
    <t>UED.ktoe.EE.OIS.OIS.DRYING_STEAM.STEAM.BIOMASS_WASTE</t>
  </si>
  <si>
    <t>UED.ktoe.EE.OIS.OIS.DRYING_STEAM.STEAM.STEAM_DISTR</t>
  </si>
  <si>
    <t>UED.ktoe.EE.OIS.OIS.DRYING_ELEC.ELEC.ELEC</t>
  </si>
  <si>
    <t>UED.ktoe.EE.OIS.OIS.PROC_COOL_THERM.THERM.NG_BIOGAS</t>
  </si>
  <si>
    <t>UED.ktoe.EE.OIS.OIS.PROC_COOL_STEAM.TOTAL.TOTAL</t>
  </si>
  <si>
    <t>UED.ktoe.EE.OIS.OIS.PROC_COOL_STEAM.STEAM.SOLIDS</t>
  </si>
  <si>
    <t>UED.ktoe.EE.OIS.OIS.PROC_COOL_STEAM.STEAM.RFG</t>
  </si>
  <si>
    <t>UED.ktoe.EE.OIS.OIS.PROC_COOL_STEAM.STEAM.LPG</t>
  </si>
  <si>
    <t>UED.ktoe.EE.OIS.OIS.PROC_COOL_STEAM.STEAM.DIESEL_LIQBIO</t>
  </si>
  <si>
    <t>UED.ktoe.EE.OIS.OIS.PROC_COOL_STEAM.STEAM.RFO</t>
  </si>
  <si>
    <t>UED.ktoe.EE.OIS.OIS.PROC_COOL_STEAM.STEAM.OTHER</t>
  </si>
  <si>
    <t>UED.ktoe.EE.OIS.OIS.PROC_COOL_STEAM.STEAM.NG_BIOGAS</t>
  </si>
  <si>
    <t>UED.ktoe.EE.OIS.OIS.PROC_COOL_STEAM.STEAM.DERIVED</t>
  </si>
  <si>
    <t>UED.ktoe.EE.OIS.OIS.PROC_COOL_STEAM.STEAM.BIOMASS_WASTE</t>
  </si>
  <si>
    <t>UED.ktoe.EE.OIS.OIS.PROC_COOL_STEAM.STEAM.STEAM_DISTR</t>
  </si>
  <si>
    <t>UED.ktoe.EE.OIS.OIS.PROC_COOL_ELEC.ELEC.ELEC</t>
  </si>
  <si>
    <t>UED.ktoe.EE.OIS.OIS.MOTOR.MECH.DIESEL_LIQBIO</t>
  </si>
  <si>
    <t>UED.ktoe.EE.OIS.OIS.GENERIC.MECH.ELEC</t>
  </si>
  <si>
    <t>FUEL_EMI.ktCO2.EE.OIS.OIS.TOTAL.TOTAL.TOTAL</t>
  </si>
  <si>
    <t>FUEL_EMI.ktCO2.EE.OIS.OIS.LIGHT.GENERIC.ELEC</t>
  </si>
  <si>
    <t>FUEL_EMI.ktCO2.EE.OIS.OIS.AIRCOMP.GENERIC.ELEC</t>
  </si>
  <si>
    <t>FUEL_EMI.ktCO2.EE.OIS.OIS.MOTOR.GENERIC.ELEC</t>
  </si>
  <si>
    <t>FUEL_EMI.ktCO2.EE.OIS.OIS.FANS.GENERIC.ELEC</t>
  </si>
  <si>
    <t>FUEL_EMI.ktCO2.EE.OIS.OIS.LOW_ENTH.TOTAL.TOTAL</t>
  </si>
  <si>
    <t>FUEL_EMI.ktCO2.EE.OIS.OIS.LOW_ENTH.THERM.DIESEL_LIQBIO</t>
  </si>
  <si>
    <t>FUEL_EMI.ktCO2.EE.OIS.OIS.LOW_ENTH.THERM.NG_BIOGAS</t>
  </si>
  <si>
    <t>FUEL_EMI.ktCO2.EE.OIS.OIS.LOW_ENTH.THERM.SOLAR_GEO</t>
  </si>
  <si>
    <t>FUEL_EMI.ktCO2.EE.OIS.OIS.LOW_ENTH.HP.AMBIENT</t>
  </si>
  <si>
    <t>FUEL_EMI.ktCO2.EE.OIS.OIS.LOW_ENTH.THERM.ELEC</t>
  </si>
  <si>
    <t>FUEL_EMI.ktCO2.EE.OIS.OIS.PROCESSING.TOTAL.TOTAL</t>
  </si>
  <si>
    <t>FUEL_EMI.ktCO2.EE.OIS.OIS.PROCESSING.STEAM.SOLIDS</t>
  </si>
  <si>
    <t>FUEL_EMI.ktCO2.EE.OIS.OIS.PROCESSING.STEAM.RFG</t>
  </si>
  <si>
    <t>FUEL_EMI.ktCO2.EE.OIS.OIS.PROCESSING.STEAM.LPG</t>
  </si>
  <si>
    <t>FUEL_EMI.ktCO2.EE.OIS.OIS.PROCESSING.STEAM.DIESEL_LIQBIO</t>
  </si>
  <si>
    <t>FUEL_EMI.ktCO2.EE.OIS.OIS.PROCESSING.STEAM.RFO</t>
  </si>
  <si>
    <t>FUEL_EMI.ktCO2.EE.OIS.OIS.PROCESSING.STEAM.OTHER</t>
  </si>
  <si>
    <t>FUEL_EMI.ktCO2.EE.OIS.OIS.PROCESSING.STEAM.NG_BIOGAS</t>
  </si>
  <si>
    <t>FUEL_EMI.ktCO2.EE.OIS.OIS.PROCESSING.STEAM.DERIVED</t>
  </si>
  <si>
    <t>FUEL_EMI.ktCO2.EE.OIS.OIS.PROCESSING.STEAM.BIOMASS_WASTE</t>
  </si>
  <si>
    <t>FUEL_EMI.ktCO2.EE.OIS.OIS.PROCESSING.STEAM.STEAM_DISTR</t>
  </si>
  <si>
    <t>FUEL_EMI.ktCO2.EE.OIS.OIS.PROC_HEAT.TOTAL.TOTAL</t>
  </si>
  <si>
    <t>FUEL_EMI.ktCO2.EE.OIS.OIS.PROC_HEAT.THERM.SOLIDS</t>
  </si>
  <si>
    <t>FUEL_EMI.ktCO2.EE.OIS.OIS.PROC_HEAT.THERM.LPG</t>
  </si>
  <si>
    <t>FUEL_EMI.ktCO2.EE.OIS.OIS.PROC_HEAT.THERM.DIESEL_LIQBIO</t>
  </si>
  <si>
    <t>FUEL_EMI.ktCO2.EE.OIS.OIS.PROC_HEAT.THERM.RFO</t>
  </si>
  <si>
    <t>FUEL_EMI.ktCO2.EE.OIS.OIS.PROC_HEAT.THERM.NG_BIOGAS</t>
  </si>
  <si>
    <t>FUEL_EMI.ktCO2.EE.OIS.OIS.PROC_HEAT_ELEC.ELEC.ELEC</t>
  </si>
  <si>
    <t>FUEL_EMI.ktCO2.EE.OIS.OIS.DRYING.TOTAL.TOTAL</t>
  </si>
  <si>
    <t>FUEL_EMI.ktCO2.EE.OIS.OIS.DRYING.THERM.SOLIDS</t>
  </si>
  <si>
    <t>FUEL_EMI.ktCO2.EE.OIS.OIS.DRYING.THERM.LPG</t>
  </si>
  <si>
    <t>FUEL_EMI.ktCO2.EE.OIS.OIS.DRYING.THERM.DIESEL_LIQBIO</t>
  </si>
  <si>
    <t>FUEL_EMI.ktCO2.EE.OIS.OIS.DRYING.THERM.RFO</t>
  </si>
  <si>
    <t>FUEL_EMI.ktCO2.EE.OIS.OIS.DRYING.THERM.NG_BIOGAS</t>
  </si>
  <si>
    <t>FUEL_EMI.ktCO2.EE.OIS.OIS.DRYING_STEAM.TOTAL.TOTAL</t>
  </si>
  <si>
    <t>FUEL_EMI.ktCO2.EE.OIS.OIS.DRYING_STEAM.STEAM.SOLIDS</t>
  </si>
  <si>
    <t>FUEL_EMI.ktCO2.EE.OIS.OIS.DRYING_STEAM.STEAM.RFG</t>
  </si>
  <si>
    <t>FUEL_EMI.ktCO2.EE.OIS.OIS.DRYING_STEAM.STEAM.LPG</t>
  </si>
  <si>
    <t>FUEL_EMI.ktCO2.EE.OIS.OIS.DRYING_STEAM.STEAM.DIESEL_LIQBIO</t>
  </si>
  <si>
    <t>FUEL_EMI.ktCO2.EE.OIS.OIS.DRYING_STEAM.STEAM.RFO</t>
  </si>
  <si>
    <t>FUEL_EMI.ktCO2.EE.OIS.OIS.DRYING_STEAM.STEAM.OTHER</t>
  </si>
  <si>
    <t>FUEL_EMI.ktCO2.EE.OIS.OIS.DRYING_STEAM.STEAM.NG_BIOGAS</t>
  </si>
  <si>
    <t>FUEL_EMI.ktCO2.EE.OIS.OIS.DRYING_STEAM.STEAM.DERIVED</t>
  </si>
  <si>
    <t>FUEL_EMI.ktCO2.EE.OIS.OIS.DRYING_STEAM.STEAM.BIOMASS_WASTE</t>
  </si>
  <si>
    <t>FUEL_EMI.ktCO2.EE.OIS.OIS.DRYING_STEAM.STEAM.STEAM_DISTR</t>
  </si>
  <si>
    <t>FUEL_EMI.ktCO2.EE.OIS.OIS.DRYING_ELEC.ELEC.ELEC</t>
  </si>
  <si>
    <t>FUEL_EMI.ktCO2.EE.OIS.OIS.PROC_COOL_THERM.THERM.NG_BIOGAS</t>
  </si>
  <si>
    <t>FUEL_EMI.ktCO2.EE.OIS.OIS.PROC_COOL_STEAM.TOTAL.TOTAL</t>
  </si>
  <si>
    <t>FUEL_EMI.ktCO2.EE.OIS.OIS.PROC_COOL_STEAM.STEAM.SOLIDS</t>
  </si>
  <si>
    <t>FUEL_EMI.ktCO2.EE.OIS.OIS.PROC_COOL_STEAM.STEAM.RFG</t>
  </si>
  <si>
    <t>FUEL_EMI.ktCO2.EE.OIS.OIS.PROC_COOL_STEAM.STEAM.LPG</t>
  </si>
  <si>
    <t>FUEL_EMI.ktCO2.EE.OIS.OIS.PROC_COOL_STEAM.STEAM.DIESEL_LIQBIO</t>
  </si>
  <si>
    <t>FUEL_EMI.ktCO2.EE.OIS.OIS.PROC_COOL_STEAM.STEAM.RFO</t>
  </si>
  <si>
    <t>FUEL_EMI.ktCO2.EE.OIS.OIS.PROC_COOL_STEAM.STEAM.OTHER</t>
  </si>
  <si>
    <t>FUEL_EMI.ktCO2.EE.OIS.OIS.PROC_COOL_STEAM.STEAM.NG_BIOGAS</t>
  </si>
  <si>
    <t>FUEL_EMI.ktCO2.EE.OIS.OIS.PROC_COOL_STEAM.STEAM.DERIVED</t>
  </si>
  <si>
    <t>FUEL_EMI.ktCO2.EE.OIS.OIS.PROC_COOL_STEAM.STEAM.BIOMASS_WASTE</t>
  </si>
  <si>
    <t>FUEL_EMI.ktCO2.EE.OIS.OIS.PROC_COOL_STEAM.STEAM.STEAM_DISTR</t>
  </si>
  <si>
    <t>FUEL_EMI.ktCO2.EE.OIS.OIS.PROC_COOL_ELEC.ELEC.ELEC</t>
  </si>
  <si>
    <t>FUEL_EMI.ktCO2.EE.OIS.OIS.MOTOR.MECH.DIESEL_LIQBIO</t>
  </si>
  <si>
    <t>FUEL_EMI.ktCO2.EE.OIS.OIS.GENERIC.MECH.ELEC</t>
  </si>
  <si>
    <t>Estonia</t>
  </si>
  <si>
    <t>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</si>
</sst>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;\-#,##0.00;&quot;-&quot;"/>
    <numFmt numFmtId="168" formatCode="#,##0.0"/>
    <numFmt numFmtId="169" formatCode="0.00%;\-0.00%;&quot;-&quot;"/>
    <numFmt numFmtId="170" formatCode="0.0"/>
    <numFmt numFmtId="171" formatCode="#,##0.0;\-#,##0.0;&quot;&quot;"/>
    <numFmt numFmtId="172" formatCode="0.000"/>
    <numFmt numFmtId="173" formatCode="#,##0;\-#,##0;&quot;-&quot;"/>
    <numFmt numFmtId="174" formatCode="#,##0.000"/>
    <numFmt numFmtId="175" formatCode="0.00000"/>
    <numFmt numFmtId="176" formatCode="#,##0.000000"/>
    <numFmt numFmtId="177" formatCode="mmmm\ yyyy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61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3" fillId="2" borderId="0" xfId="2" applyFill="1"/>
    <xf numFmtId="0" fontId="4" fillId="2" borderId="0" xfId="2" applyFont="1" applyFill="1" applyAlignment="1">
      <alignment horizontal="left" indent="1"/>
    </xf>
    <xf numFmtId="0" fontId="42" fillId="2" borderId="0" xfId="5" applyFont="1" applyFill="1"/>
    <xf numFmtId="0" fontId="20" fillId="2" borderId="0" xfId="5" applyFont="1" applyFill="1" applyAlignment="1">
      <alignment horizontal="center" vertical="center"/>
    </xf>
    <xf numFmtId="0" fontId="43" fillId="2" borderId="2" xfId="5" applyFont="1" applyFill="1" applyBorder="1" applyAlignment="1">
      <alignment vertical="center"/>
    </xf>
    <xf numFmtId="0" fontId="44" fillId="2" borderId="2" xfId="5" applyFont="1" applyFill="1" applyBorder="1" applyAlignment="1">
      <alignment vertical="center"/>
    </xf>
    <xf numFmtId="0" fontId="45" fillId="2" borderId="0" xfId="5" applyFont="1" applyFill="1" applyAlignment="1">
      <alignment vertical="center"/>
    </xf>
    <xf numFmtId="0" fontId="44" fillId="2" borderId="0" xfId="5" applyFont="1" applyFill="1" applyAlignment="1">
      <alignment vertical="center"/>
    </xf>
    <xf numFmtId="0" fontId="48" fillId="2" borderId="0" xfId="5" applyFont="1" applyFill="1" applyAlignment="1">
      <alignment vertical="center"/>
    </xf>
    <xf numFmtId="0" fontId="49" fillId="2" borderId="0" xfId="8" applyFont="1" applyFill="1" applyAlignment="1">
      <alignment vertical="center"/>
    </xf>
    <xf numFmtId="0" fontId="50" fillId="2" borderId="0" xfId="2" applyFont="1" applyFill="1" applyAlignment="1">
      <alignment horizontal="left" vertical="center" indent="1"/>
    </xf>
    <xf numFmtId="0" fontId="51" fillId="2" borderId="1" xfId="0" applyFont="1" applyFill="1" applyBorder="1"/>
    <xf numFmtId="0" fontId="52" fillId="2" borderId="0" xfId="0" applyFont="1" applyFill="1"/>
    <xf numFmtId="0" fontId="52" fillId="2" borderId="0" xfId="0" applyFont="1" applyFill="1" applyAlignment="1">
      <alignment horizontal="left" indent="1"/>
    </xf>
    <xf numFmtId="166" fontId="23" fillId="4" borderId="2" xfId="4" applyNumberFormat="1" applyFont="1" applyFill="1" applyBorder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4" xfId="4" applyNumberFormat="1" applyFont="1" applyFill="1" applyBorder="1" applyAlignment="1">
      <alignment vertical="center"/>
    </xf>
    <xf numFmtId="166" fontId="20" fillId="2" borderId="3" xfId="4" applyNumberFormat="1" applyFont="1" applyFill="1" applyBorder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66" fontId="23" fillId="2" borderId="2" xfId="4" applyNumberFormat="1" applyFont="1" applyFill="1" applyBorder="1" applyAlignment="1">
      <alignment vertical="center"/>
    </xf>
    <xf numFmtId="166" fontId="20" fillId="2" borderId="7" xfId="4" applyNumberFormat="1" applyFont="1" applyFill="1" applyBorder="1" applyAlignment="1">
      <alignment vertical="center"/>
    </xf>
    <xf numFmtId="166" fontId="23" fillId="5" borderId="2" xfId="4" applyNumberFormat="1" applyFont="1" applyFill="1" applyBorder="1" applyAlignment="1">
      <alignment vertical="center"/>
    </xf>
    <xf numFmtId="166" fontId="21" fillId="2" borderId="6" xfId="4" applyNumberFormat="1" applyFont="1" applyFill="1" applyBorder="1" applyAlignment="1">
      <alignment vertical="center"/>
    </xf>
    <xf numFmtId="166" fontId="21" fillId="2" borderId="5" xfId="4" applyNumberFormat="1" applyFont="1" applyFill="1" applyBorder="1" applyAlignment="1">
      <alignment vertical="center"/>
    </xf>
    <xf numFmtId="166" fontId="20" fillId="2" borderId="9" xfId="4" applyNumberFormat="1" applyFont="1" applyFill="1" applyBorder="1" applyAlignment="1">
      <alignment vertical="center"/>
    </xf>
    <xf numFmtId="166" fontId="20" fillId="2" borderId="8" xfId="4" applyNumberFormat="1" applyFont="1" applyFill="1" applyBorder="1" applyAlignment="1">
      <alignment vertical="center"/>
    </xf>
    <xf numFmtId="167" fontId="23" fillId="4" borderId="2" xfId="4" applyNumberFormat="1" applyFont="1" applyFill="1" applyBorder="1" applyAlignment="1">
      <alignment vertical="center"/>
    </xf>
    <xf numFmtId="167" fontId="20" fillId="2" borderId="7" xfId="4" applyNumberFormat="1" applyFont="1" applyFill="1" applyBorder="1" applyAlignment="1">
      <alignment vertical="center"/>
    </xf>
    <xf numFmtId="167" fontId="20" fillId="2" borderId="0" xfId="4" applyNumberFormat="1" applyFont="1" applyFill="1" applyAlignment="1">
      <alignment vertical="center"/>
    </xf>
    <xf numFmtId="167" fontId="20" fillId="2" borderId="4" xfId="4" applyNumberFormat="1" applyFont="1" applyFill="1" applyBorder="1" applyAlignment="1">
      <alignment vertical="center"/>
    </xf>
    <xf numFmtId="167" fontId="21" fillId="2" borderId="6" xfId="4" applyNumberFormat="1" applyFont="1" applyFill="1" applyBorder="1" applyAlignment="1">
      <alignment vertical="center"/>
    </xf>
    <xf numFmtId="167" fontId="21" fillId="2" borderId="5" xfId="4" applyNumberFormat="1" applyFont="1" applyFill="1" applyBorder="1" applyAlignment="1">
      <alignment vertical="center"/>
    </xf>
    <xf numFmtId="167" fontId="20" fillId="2" borderId="3" xfId="4" applyNumberFormat="1" applyFont="1" applyFill="1" applyBorder="1" applyAlignment="1">
      <alignment vertical="center"/>
    </xf>
    <xf numFmtId="167" fontId="20" fillId="2" borderId="1" xfId="4" applyNumberFormat="1" applyFont="1" applyFill="1" applyBorder="1" applyAlignment="1">
      <alignment vertical="center"/>
    </xf>
    <xf numFmtId="168" fontId="29" fillId="5" borderId="2" xfId="4" applyNumberFormat="1" applyFont="1" applyFill="1" applyBorder="1" applyAlignment="1">
      <alignment vertical="center"/>
    </xf>
    <xf numFmtId="168" fontId="31" fillId="2" borderId="0" xfId="4" applyNumberFormat="1" applyFont="1" applyFill="1" applyAlignment="1">
      <alignment vertical="center"/>
    </xf>
    <xf numFmtId="168" fontId="31" fillId="2" borderId="2" xfId="4" applyNumberFormat="1" applyFont="1" applyFill="1" applyBorder="1" applyAlignment="1">
      <alignment vertical="center"/>
    </xf>
    <xf numFmtId="168" fontId="32" fillId="2" borderId="0" xfId="4" applyNumberFormat="1" applyFont="1" applyFill="1" applyAlignment="1">
      <alignment vertical="center"/>
    </xf>
    <xf numFmtId="168" fontId="32" fillId="2" borderId="1" xfId="4" applyNumberFormat="1" applyFont="1" applyFill="1" applyBorder="1" applyAlignment="1">
      <alignment vertical="center"/>
    </xf>
    <xf numFmtId="168" fontId="33" fillId="2" borderId="2" xfId="4" applyNumberFormat="1" applyFont="1" applyFill="1" applyBorder="1" applyAlignment="1">
      <alignment vertical="center"/>
    </xf>
    <xf numFmtId="168" fontId="35" fillId="2" borderId="0" xfId="4" applyNumberFormat="1" applyFont="1" applyFill="1" applyAlignment="1">
      <alignment vertical="center"/>
    </xf>
    <xf numFmtId="168" fontId="20" fillId="2" borderId="0" xfId="4" applyNumberFormat="1" applyFont="1" applyFill="1" applyAlignment="1">
      <alignment vertical="center"/>
    </xf>
    <xf numFmtId="168" fontId="20" fillId="2" borderId="1" xfId="4" applyNumberFormat="1" applyFont="1" applyFill="1" applyBorder="1" applyAlignment="1">
      <alignment vertical="center"/>
    </xf>
    <xf numFmtId="169" fontId="30" fillId="5" borderId="2" xfId="1" applyNumberFormat="1" applyFont="1" applyFill="1" applyBorder="1" applyAlignment="1">
      <alignment vertical="center"/>
    </xf>
    <xf numFmtId="169" fontId="31" fillId="2" borderId="0" xfId="4" applyNumberFormat="1" applyFont="1" applyFill="1" applyAlignment="1">
      <alignment vertical="center"/>
    </xf>
    <xf numFmtId="169" fontId="33" fillId="2" borderId="9" xfId="4" applyNumberFormat="1" applyFont="1" applyFill="1" applyBorder="1" applyAlignment="1">
      <alignment vertical="center"/>
    </xf>
    <xf numFmtId="169" fontId="33" fillId="2" borderId="1" xfId="4" applyNumberFormat="1" applyFont="1" applyFill="1" applyBorder="1" applyAlignment="1">
      <alignment vertical="center"/>
    </xf>
    <xf numFmtId="168" fontId="34" fillId="2" borderId="2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69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0" fontId="10" fillId="2" borderId="0" xfId="4" applyNumberFormat="1" applyFont="1" applyFill="1" applyAlignment="1">
      <alignment vertical="center"/>
    </xf>
    <xf numFmtId="170" fontId="14" fillId="2" borderId="0" xfId="4" applyNumberFormat="1" applyFont="1" applyFill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2" fontId="15" fillId="2" borderId="0" xfId="4" applyNumberFormat="1" applyFont="1" applyFill="1" applyAlignment="1">
      <alignment vertical="center"/>
    </xf>
    <xf numFmtId="172" fontId="36" fillId="2" borderId="0" xfId="4" applyNumberFormat="1" applyFont="1" applyFill="1" applyAlignment="1">
      <alignment vertical="center"/>
    </xf>
    <xf numFmtId="173" fontId="23" fillId="5" borderId="2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67" fontId="23" fillId="5" borderId="2" xfId="4" applyNumberFormat="1" applyFont="1" applyFill="1" applyBorder="1" applyAlignment="1">
      <alignment vertical="center"/>
    </xf>
    <xf numFmtId="167" fontId="34" fillId="2" borderId="9" xfId="4" applyNumberFormat="1" applyFont="1" applyFill="1" applyBorder="1" applyAlignment="1">
      <alignment vertical="center"/>
    </xf>
    <xf numFmtId="167" fontId="34" fillId="2" borderId="1" xfId="4" applyNumberFormat="1" applyFont="1" applyFill="1" applyBorder="1" applyAlignment="1">
      <alignment vertical="center"/>
    </xf>
    <xf numFmtId="165" fontId="27" fillId="4" borderId="2" xfId="4" applyNumberFormat="1" applyFont="1" applyFill="1" applyBorder="1" applyAlignment="1">
      <alignment vertical="center"/>
    </xf>
    <xf numFmtId="174" fontId="10" fillId="2" borderId="0" xfId="4" applyNumberFormat="1" applyFont="1" applyFill="1" applyAlignment="1">
      <alignment vertical="center"/>
    </xf>
    <xf numFmtId="168" fontId="31" fillId="2" borderId="9" xfId="4" applyNumberFormat="1" applyFont="1" applyFill="1" applyBorder="1" applyAlignment="1">
      <alignment vertical="center"/>
    </xf>
    <xf numFmtId="168" fontId="31" fillId="2" borderId="10" xfId="4" applyNumberFormat="1" applyFont="1" applyFill="1" applyBorder="1" applyAlignment="1">
      <alignment vertical="center"/>
    </xf>
    <xf numFmtId="168" fontId="33" fillId="2" borderId="4" xfId="4" applyNumberFormat="1" applyFont="1" applyFill="1" applyBorder="1" applyAlignment="1">
      <alignment vertical="center"/>
    </xf>
    <xf numFmtId="168" fontId="37" fillId="2" borderId="0" xfId="4" applyNumberFormat="1" applyFont="1" applyFill="1" applyAlignment="1">
      <alignment vertical="center"/>
    </xf>
    <xf numFmtId="168" fontId="37" fillId="2" borderId="1" xfId="4" applyNumberFormat="1" applyFont="1" applyFill="1" applyBorder="1" applyAlignment="1">
      <alignment vertical="center"/>
    </xf>
    <xf numFmtId="168" fontId="16" fillId="2" borderId="0" xfId="4" applyNumberFormat="1" applyFont="1" applyFill="1" applyAlignment="1">
      <alignment vertical="center"/>
    </xf>
    <xf numFmtId="168" fontId="14" fillId="2" borderId="0" xfId="4" applyNumberFormat="1" applyFont="1" applyFill="1" applyAlignment="1">
      <alignment vertical="center"/>
    </xf>
    <xf numFmtId="169" fontId="31" fillId="2" borderId="9" xfId="1" applyNumberFormat="1" applyFont="1" applyFill="1" applyBorder="1" applyAlignment="1">
      <alignment vertical="center"/>
    </xf>
    <xf numFmtId="169" fontId="31" fillId="2" borderId="0" xfId="1" applyNumberFormat="1" applyFont="1" applyFill="1" applyAlignment="1">
      <alignment vertical="center"/>
    </xf>
    <xf numFmtId="169" fontId="31" fillId="2" borderId="10" xfId="1" applyNumberFormat="1" applyFont="1" applyFill="1" applyBorder="1" applyAlignment="1">
      <alignment vertical="center"/>
    </xf>
    <xf numFmtId="169" fontId="33" fillId="2" borderId="0" xfId="1" applyNumberFormat="1" applyFont="1" applyFill="1" applyAlignment="1">
      <alignment vertical="center"/>
    </xf>
    <xf numFmtId="169" fontId="38" fillId="2" borderId="0" xfId="1" applyNumberFormat="1" applyFont="1" applyFill="1" applyAlignment="1">
      <alignment vertical="center"/>
    </xf>
    <xf numFmtId="169" fontId="38" fillId="2" borderId="1" xfId="1" applyNumberFormat="1" applyFont="1" applyFill="1" applyBorder="1" applyAlignment="1">
      <alignment vertical="center"/>
    </xf>
    <xf numFmtId="167" fontId="30" fillId="5" borderId="9" xfId="1" applyNumberFormat="1" applyFont="1" applyFill="1" applyBorder="1" applyAlignment="1">
      <alignment vertical="center"/>
    </xf>
    <xf numFmtId="167" fontId="31" fillId="2" borderId="9" xfId="1" applyNumberFormat="1" applyFont="1" applyFill="1" applyBorder="1" applyAlignment="1">
      <alignment vertical="center"/>
    </xf>
    <xf numFmtId="167" fontId="31" fillId="2" borderId="0" xfId="1" applyNumberFormat="1" applyFont="1" applyFill="1" applyAlignment="1">
      <alignment vertical="center"/>
    </xf>
    <xf numFmtId="167" fontId="31" fillId="2" borderId="10" xfId="1" applyNumberFormat="1" applyFont="1" applyFill="1" applyBorder="1" applyAlignment="1">
      <alignment vertical="center"/>
    </xf>
    <xf numFmtId="167" fontId="33" fillId="2" borderId="0" xfId="1" applyNumberFormat="1" applyFont="1" applyFill="1" applyAlignment="1">
      <alignment vertical="center"/>
    </xf>
    <xf numFmtId="167" fontId="33" fillId="2" borderId="1" xfId="1" applyNumberFormat="1" applyFont="1" applyFill="1" applyBorder="1" applyAlignment="1">
      <alignment vertical="center"/>
    </xf>
    <xf numFmtId="168" fontId="37" fillId="2" borderId="10" xfId="4" applyNumberFormat="1" applyFont="1" applyFill="1" applyBorder="1" applyAlignment="1">
      <alignment vertical="center"/>
    </xf>
    <xf numFmtId="168" fontId="34" fillId="2" borderId="8" xfId="4" applyNumberFormat="1" applyFont="1" applyFill="1" applyBorder="1" applyAlignment="1">
      <alignment vertical="center"/>
    </xf>
    <xf numFmtId="169" fontId="38" fillId="2" borderId="10" xfId="1" applyNumberFormat="1" applyFont="1" applyFill="1" applyBorder="1" applyAlignment="1">
      <alignment vertical="center"/>
    </xf>
    <xf numFmtId="169" fontId="34" fillId="2" borderId="8" xfId="1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71" fontId="34" fillId="2" borderId="0" xfId="4" applyNumberFormat="1" applyFont="1" applyFill="1" applyAlignment="1">
      <alignment vertical="center"/>
    </xf>
    <xf numFmtId="166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73" fontId="34" fillId="2" borderId="9" xfId="4" applyNumberFormat="1" applyFont="1" applyFill="1" applyBorder="1" applyAlignment="1">
      <alignment vertical="center"/>
    </xf>
    <xf numFmtId="173" fontId="34" fillId="2" borderId="0" xfId="4" applyNumberFormat="1" applyFont="1" applyFill="1" applyAlignment="1">
      <alignment vertical="center"/>
    </xf>
    <xf numFmtId="173" fontId="34" fillId="2" borderId="1" xfId="4" applyNumberFormat="1" applyFont="1" applyFill="1" applyBorder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67" fontId="23" fillId="5" borderId="0" xfId="4" applyNumberFormat="1" applyFont="1" applyFill="1" applyAlignment="1">
      <alignment vertical="center"/>
    </xf>
    <xf numFmtId="167" fontId="34" fillId="2" borderId="0" xfId="4" applyNumberFormat="1" applyFont="1" applyFill="1" applyAlignment="1">
      <alignment vertical="center"/>
    </xf>
    <xf numFmtId="170" fontId="33" fillId="2" borderId="4" xfId="4" applyNumberFormat="1" applyFont="1" applyFill="1" applyBorder="1" applyAlignment="1">
      <alignment vertical="center"/>
    </xf>
    <xf numFmtId="170" fontId="20" fillId="2" borderId="0" xfId="1" applyNumberFormat="1" applyFont="1" applyFill="1" applyAlignment="1">
      <alignment vertical="center"/>
    </xf>
    <xf numFmtId="170" fontId="20" fillId="2" borderId="1" xfId="1" applyNumberFormat="1" applyFont="1" applyFill="1" applyBorder="1" applyAlignment="1">
      <alignment vertical="center"/>
    </xf>
    <xf numFmtId="170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69" fontId="31" fillId="2" borderId="9" xfId="4" applyNumberFormat="1" applyFont="1" applyFill="1" applyBorder="1" applyAlignment="1">
      <alignment vertical="center"/>
    </xf>
    <xf numFmtId="169" fontId="31" fillId="2" borderId="10" xfId="4" applyNumberFormat="1" applyFont="1" applyFill="1" applyBorder="1" applyAlignment="1">
      <alignment vertical="center"/>
    </xf>
    <xf numFmtId="169" fontId="33" fillId="2" borderId="0" xfId="4" applyNumberFormat="1" applyFont="1" applyFill="1" applyAlignment="1">
      <alignment vertical="center"/>
    </xf>
    <xf numFmtId="169" fontId="37" fillId="2" borderId="0" xfId="4" applyNumberFormat="1" applyFont="1" applyFill="1" applyAlignment="1">
      <alignment vertical="center"/>
    </xf>
    <xf numFmtId="169" fontId="37" fillId="2" borderId="1" xfId="4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9" fontId="39" fillId="2" borderId="8" xfId="1" applyNumberFormat="1" applyFont="1" applyFill="1" applyBorder="1" applyAlignment="1">
      <alignment vertical="center"/>
    </xf>
    <xf numFmtId="167" fontId="12" fillId="2" borderId="0" xfId="1" applyNumberFormat="1" applyFont="1" applyFill="1" applyAlignment="1">
      <alignment vertical="center"/>
    </xf>
    <xf numFmtId="173" fontId="23" fillId="5" borderId="9" xfId="4" applyNumberFormat="1" applyFont="1" applyFill="1" applyBorder="1" applyAlignment="1">
      <alignment vertical="center"/>
    </xf>
    <xf numFmtId="167" fontId="23" fillId="5" borderId="9" xfId="4" applyNumberFormat="1" applyFont="1" applyFill="1" applyBorder="1" applyAlignment="1">
      <alignment vertical="center"/>
    </xf>
    <xf numFmtId="168" fontId="34" fillId="2" borderId="4" xfId="4" applyNumberFormat="1" applyFont="1" applyFill="1" applyBorder="1" applyAlignment="1">
      <alignment vertical="center"/>
    </xf>
    <xf numFmtId="168" fontId="41" fillId="2" borderId="0" xfId="4" applyNumberFormat="1" applyFont="1" applyFill="1" applyAlignment="1">
      <alignment vertical="center"/>
    </xf>
    <xf numFmtId="168" fontId="33" fillId="2" borderId="8" xfId="4" applyNumberFormat="1" applyFont="1" applyFill="1" applyBorder="1" applyAlignment="1">
      <alignment vertical="center"/>
    </xf>
    <xf numFmtId="169" fontId="34" fillId="2" borderId="4" xfId="1" applyNumberFormat="1" applyFont="1" applyFill="1" applyBorder="1" applyAlignment="1">
      <alignment vertical="center"/>
    </xf>
    <xf numFmtId="169" fontId="37" fillId="2" borderId="0" xfId="1" applyNumberFormat="1" applyFont="1" applyFill="1" applyAlignment="1">
      <alignment vertical="center"/>
    </xf>
    <xf numFmtId="169" fontId="33" fillId="2" borderId="1" xfId="1" applyNumberFormat="1" applyFont="1" applyFill="1" applyBorder="1" applyAlignment="1">
      <alignment vertical="center"/>
    </xf>
    <xf numFmtId="167" fontId="30" fillId="5" borderId="2" xfId="1" applyNumberFormat="1" applyFont="1" applyFill="1" applyBorder="1" applyAlignment="1">
      <alignment vertical="center"/>
    </xf>
    <xf numFmtId="167" fontId="34" fillId="2" borderId="4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68" fontId="33" fillId="2" borderId="3" xfId="4" applyNumberFormat="1" applyFont="1" applyFill="1" applyBorder="1" applyAlignment="1">
      <alignment vertical="center"/>
    </xf>
    <xf numFmtId="168" fontId="35" fillId="2" borderId="1" xfId="4" applyNumberFormat="1" applyFont="1" applyFill="1" applyBorder="1" applyAlignment="1">
      <alignment vertical="center"/>
    </xf>
    <xf numFmtId="169" fontId="37" fillId="2" borderId="1" xfId="1" applyNumberFormat="1" applyFont="1" applyFill="1" applyBorder="1" applyAlignment="1">
      <alignment vertical="center"/>
    </xf>
    <xf numFmtId="169" fontId="37" fillId="2" borderId="10" xfId="1" applyNumberFormat="1" applyFont="1" applyFill="1" applyBorder="1" applyAlignment="1">
      <alignment vertical="center"/>
    </xf>
    <xf numFmtId="170" fontId="14" fillId="2" borderId="1" xfId="4" applyNumberFormat="1" applyFont="1" applyFill="1" applyBorder="1" applyAlignment="1">
      <alignment vertical="center"/>
    </xf>
    <xf numFmtId="170" fontId="37" fillId="2" borderId="0" xfId="4" applyNumberFormat="1" applyFont="1" applyFill="1" applyAlignment="1">
      <alignment vertical="center"/>
    </xf>
    <xf numFmtId="167" fontId="31" fillId="2" borderId="9" xfId="4" applyNumberFormat="1" applyFont="1" applyFill="1" applyBorder="1" applyAlignment="1">
      <alignment vertical="center"/>
    </xf>
    <xf numFmtId="167" fontId="31" fillId="2" borderId="0" xfId="4" applyNumberFormat="1" applyFont="1" applyFill="1" applyAlignment="1">
      <alignment vertical="center"/>
    </xf>
    <xf numFmtId="167" fontId="31" fillId="2" borderId="10" xfId="4" applyNumberFormat="1" applyFont="1" applyFill="1" applyBorder="1" applyAlignment="1">
      <alignment vertical="center"/>
    </xf>
    <xf numFmtId="167" fontId="33" fillId="2" borderId="1" xfId="4" applyNumberFormat="1" applyFont="1" applyFill="1" applyBorder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66" fontId="23" fillId="4" borderId="9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66" fontId="23" fillId="5" borderId="3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66" fontId="23" fillId="5" borderId="10" xfId="4" applyNumberFormat="1" applyFont="1" applyFill="1" applyBorder="1" applyAlignment="1">
      <alignment vertical="center"/>
    </xf>
    <xf numFmtId="166" fontId="23" fillId="4" borderId="1" xfId="4" applyNumberFormat="1" applyFont="1" applyFill="1" applyBorder="1" applyAlignment="1">
      <alignment vertical="center"/>
    </xf>
    <xf numFmtId="166" fontId="23" fillId="5" borderId="0" xfId="4" applyNumberFormat="1" applyFont="1" applyFill="1" applyAlignment="1">
      <alignment vertical="center"/>
    </xf>
    <xf numFmtId="167" fontId="23" fillId="5" borderId="1" xfId="4" applyNumberFormat="1" applyFont="1" applyFill="1" applyBorder="1" applyAlignment="1">
      <alignment vertical="center"/>
    </xf>
    <xf numFmtId="168" fontId="37" fillId="2" borderId="4" xfId="4" applyNumberFormat="1" applyFont="1" applyFill="1" applyBorder="1" applyAlignment="1">
      <alignment vertical="center"/>
    </xf>
    <xf numFmtId="168" fontId="37" fillId="2" borderId="3" xfId="4" applyNumberFormat="1" applyFont="1" applyFill="1" applyBorder="1" applyAlignment="1">
      <alignment vertical="center"/>
    </xf>
    <xf numFmtId="167" fontId="33" fillId="2" borderId="0" xfId="4" applyNumberFormat="1" applyFont="1" applyFill="1" applyAlignment="1">
      <alignment vertical="center"/>
    </xf>
    <xf numFmtId="165" fontId="33" fillId="2" borderId="0" xfId="4" applyNumberFormat="1" applyFont="1" applyFill="1" applyAlignment="1">
      <alignment vertical="center"/>
    </xf>
    <xf numFmtId="168" fontId="33" fillId="2" borderId="1" xfId="4" applyNumberFormat="1" applyFont="1" applyFill="1" applyBorder="1" applyAlignment="1">
      <alignment vertical="center"/>
    </xf>
    <xf numFmtId="170" fontId="37" fillId="2" borderId="9" xfId="4" applyNumberFormat="1" applyFont="1" applyFill="1" applyBorder="1" applyAlignment="1">
      <alignment vertical="center"/>
    </xf>
    <xf numFmtId="168" fontId="37" fillId="2" borderId="9" xfId="4" applyNumberFormat="1" applyFont="1" applyFill="1" applyBorder="1" applyAlignment="1">
      <alignment vertical="center"/>
    </xf>
    <xf numFmtId="165" fontId="33" fillId="2" borderId="9" xfId="4" applyNumberFormat="1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20" fillId="2" borderId="0" xfId="5" applyFont="1" applyFill="1" applyAlignment="1">
      <alignment vertical="center"/>
    </xf>
    <xf numFmtId="0" fontId="18" fillId="2" borderId="0" xfId="5" applyFont="1" applyFill="1" applyAlignment="1">
      <alignment vertical="center"/>
    </xf>
    <xf numFmtId="177" fontId="47" fillId="2" borderId="0" xfId="5" quotePrefix="1" applyNumberFormat="1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0" fontId="46" fillId="2" borderId="0" xfId="5" applyFont="1" applyFill="1" applyAlignment="1">
      <alignment horizontal="left" vertical="center"/>
    </xf>
    <xf numFmtId="0" fontId="53" fillId="0" borderId="0" xfId="5" applyFont="1" applyAlignment="1">
      <alignment horizontal="left" vertical="center"/>
    </xf>
  </cellXfs>
  <cellStyles count="9">
    <cellStyle name="Comma 2" xfId="3"/>
    <cellStyle name="Hyperlink" xfId="2" builtinId="8"/>
    <cellStyle name="Normal" xfId="0" builtinId="0"/>
    <cellStyle name="Normal 2" xfId="4"/>
    <cellStyle name="Normal 2 2" xfId="8"/>
    <cellStyle name="Normal 3" xfId="5"/>
    <cellStyle name="Percent" xfId="1" builtinId="5"/>
    <cellStyle name="Percent 2" xfId="6"/>
    <cellStyle name="Percent 3" xfId="7"/>
  </cellStyles>
  <dxfs count="12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54" customWidth="1"/>
    <col min="5" max="21" width="9.7109375" style="354" customWidth="1"/>
    <col min="22" max="22" width="9.7109375" style="192" customWidth="1"/>
    <col min="23" max="23" width="107.42578125" style="354" customWidth="1"/>
    <col min="24" max="24" width="44.7109375" style="354" customWidth="1"/>
    <col min="25" max="26" width="9.7109375" style="354" customWidth="1"/>
    <col min="27" max="54" width="9.140625" style="354" customWidth="1"/>
    <col min="55" max="16384" width="9.140625" style="354"/>
  </cols>
  <sheetData>
    <row r="1" spans="1:23" ht="15" customHeight="1" x14ac:dyDescent="0.25">
      <c r="A1" s="355"/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</row>
    <row r="2" spans="1:23" ht="21" customHeight="1" x14ac:dyDescent="0.35">
      <c r="A2" s="191"/>
      <c r="B2" s="360"/>
      <c r="C2" s="360"/>
      <c r="D2" s="360"/>
      <c r="E2" s="360"/>
      <c r="F2" s="360"/>
      <c r="G2" s="360"/>
      <c r="H2" s="360"/>
      <c r="I2" s="360"/>
      <c r="J2" s="360"/>
      <c r="K2" s="360"/>
      <c r="L2" s="355"/>
      <c r="M2" s="355"/>
      <c r="N2" s="355"/>
      <c r="O2" s="355"/>
      <c r="P2" s="355"/>
      <c r="Q2" s="355"/>
    </row>
    <row r="3" spans="1:23" ht="15" customHeight="1" x14ac:dyDescent="0.25">
      <c r="A3" s="355"/>
      <c r="B3" s="360"/>
      <c r="C3" s="360"/>
      <c r="D3" s="360"/>
      <c r="E3" s="360"/>
      <c r="F3" s="360"/>
      <c r="G3" s="360"/>
      <c r="H3" s="360"/>
      <c r="I3" s="360"/>
      <c r="J3" s="360"/>
      <c r="K3" s="360"/>
      <c r="L3" s="355"/>
      <c r="M3" s="355"/>
      <c r="N3" s="355"/>
      <c r="O3" s="355"/>
      <c r="P3" s="355"/>
      <c r="Q3" s="355"/>
    </row>
    <row r="4" spans="1:23" ht="15" customHeight="1" x14ac:dyDescent="0.25">
      <c r="A4" s="355"/>
      <c r="B4" s="355"/>
      <c r="C4" s="355"/>
      <c r="D4" s="355"/>
      <c r="E4" s="355"/>
      <c r="F4" s="355"/>
      <c r="G4" s="355"/>
      <c r="H4" s="355"/>
      <c r="I4" s="355"/>
      <c r="J4" s="355"/>
      <c r="K4" s="355"/>
      <c r="L4" s="355"/>
      <c r="M4" s="355"/>
      <c r="N4" s="355"/>
      <c r="O4" s="355"/>
      <c r="P4" s="355"/>
      <c r="Q4" s="355"/>
    </row>
    <row r="6" spans="1:23" ht="31.15" customHeight="1" x14ac:dyDescent="0.25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354"/>
    </row>
    <row r="7" spans="1:23" ht="15" customHeight="1" x14ac:dyDescent="0.25">
      <c r="V7" s="354"/>
    </row>
    <row r="8" spans="1:23" ht="15" customHeight="1" x14ac:dyDescent="0.25">
      <c r="V8" s="354"/>
    </row>
    <row r="9" spans="1:23" ht="15" customHeight="1" x14ac:dyDescent="0.25">
      <c r="V9" s="354"/>
    </row>
    <row r="10" spans="1:23" ht="28.9" customHeight="1" x14ac:dyDescent="0.25">
      <c r="C10" s="195" t="s">
        <v>3247</v>
      </c>
      <c r="V10" s="354"/>
    </row>
    <row r="11" spans="1:23" ht="15" customHeight="1" x14ac:dyDescent="0.25">
      <c r="V11" s="354"/>
    </row>
    <row r="15" spans="1:23" ht="30" customHeight="1" x14ac:dyDescent="0.25">
      <c r="C15" s="195" t="s">
        <v>1</v>
      </c>
    </row>
    <row r="16" spans="1:23" ht="15" customHeight="1" x14ac:dyDescent="0.25">
      <c r="W16" s="196"/>
    </row>
    <row r="17" spans="12:32" ht="15" customHeight="1" x14ac:dyDescent="0.25">
      <c r="W17" s="196"/>
    </row>
    <row r="28" spans="12:32" ht="21" customHeight="1" x14ac:dyDescent="0.25">
      <c r="L28" s="359" t="s">
        <v>2</v>
      </c>
      <c r="M28" s="358"/>
      <c r="N28" s="358"/>
      <c r="O28" s="358"/>
    </row>
    <row r="29" spans="12:32" ht="15" customHeight="1" x14ac:dyDescent="0.25">
      <c r="V29" s="354"/>
    </row>
    <row r="30" spans="12:32" ht="18" customHeight="1" x14ac:dyDescent="0.25">
      <c r="L30" s="357">
        <v>45967.47384259259</v>
      </c>
      <c r="M30" s="358"/>
      <c r="N30" s="358"/>
      <c r="O30" s="358"/>
      <c r="V30" s="354"/>
    </row>
    <row r="31" spans="12:32" ht="15" customHeight="1" x14ac:dyDescent="0.25">
      <c r="L31" s="356" t="s">
        <v>3</v>
      </c>
      <c r="V31" s="354"/>
      <c r="AA31" s="197"/>
      <c r="AB31" s="197"/>
      <c r="AC31" s="197"/>
      <c r="AD31" s="197"/>
      <c r="AE31" s="197"/>
      <c r="AF31" s="197"/>
    </row>
    <row r="32" spans="12:32" ht="15" customHeight="1" x14ac:dyDescent="0.25">
      <c r="V32" s="354"/>
    </row>
    <row r="33" spans="2:32" ht="15" customHeight="1" x14ac:dyDescent="0.25">
      <c r="B33" s="198" t="s">
        <v>4</v>
      </c>
      <c r="V33" s="354"/>
    </row>
    <row r="34" spans="2:32" ht="15" customHeight="1" x14ac:dyDescent="0.25">
      <c r="B34" s="198"/>
      <c r="V34" s="198"/>
    </row>
    <row r="35" spans="2:32" ht="15" customHeight="1" x14ac:dyDescent="0.25">
      <c r="B35" s="198" t="s">
        <v>5</v>
      </c>
      <c r="V35" s="198"/>
    </row>
    <row r="36" spans="2:32" ht="15" customHeight="1" x14ac:dyDescent="0.25">
      <c r="B36" s="198" t="s">
        <v>6</v>
      </c>
      <c r="E36" s="197"/>
      <c r="F36" s="197"/>
      <c r="G36" s="197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W36" s="197"/>
      <c r="X36" s="197"/>
      <c r="Y36" s="197"/>
      <c r="Z36" s="197"/>
    </row>
    <row r="38" spans="2:32" ht="15" customHeight="1" x14ac:dyDescent="0.25">
      <c r="B38" s="198" t="s">
        <v>7</v>
      </c>
    </row>
    <row r="39" spans="2:32" ht="15" customHeight="1" x14ac:dyDescent="0.25">
      <c r="B39" s="198" t="s">
        <v>8</v>
      </c>
    </row>
    <row r="40" spans="2:32" ht="15" customHeight="1" x14ac:dyDescent="0.25">
      <c r="B40" s="199" t="s">
        <v>9</v>
      </c>
      <c r="AA40" s="197"/>
      <c r="AB40" s="197"/>
      <c r="AC40" s="197"/>
      <c r="AD40" s="197"/>
      <c r="AE40" s="197"/>
      <c r="AF40" s="197"/>
    </row>
  </sheetData>
  <mergeCells count="3">
    <mergeCell ref="L30:O30"/>
    <mergeCell ref="L28:O28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61"/>
  <sheetViews>
    <sheetView showGridLines="0" workbookViewId="0"/>
  </sheetViews>
  <sheetFormatPr defaultColWidth="9.140625" defaultRowHeight="15" x14ac:dyDescent="0.25"/>
  <cols>
    <col min="1" max="1" width="7.7109375" style="48" customWidth="1"/>
    <col min="2" max="2" width="15.85546875" style="48" customWidth="1"/>
    <col min="3" max="3" width="2.85546875" style="48" customWidth="1"/>
    <col min="4" max="4" width="54.7109375" style="48" customWidth="1"/>
    <col min="5" max="15" width="9.140625" style="48" customWidth="1"/>
    <col min="16" max="16384" width="9.140625" style="48"/>
  </cols>
  <sheetData>
    <row r="1" spans="1:4" ht="18" customHeight="1" x14ac:dyDescent="0.3">
      <c r="A1" s="180" t="s">
        <v>3248</v>
      </c>
      <c r="B1" s="180" t="s">
        <v>3247</v>
      </c>
      <c r="C1" s="181"/>
      <c r="D1" s="182"/>
    </row>
    <row r="2" spans="1:4" ht="18" customHeight="1" x14ac:dyDescent="0.3">
      <c r="A2" s="179"/>
      <c r="B2" s="181"/>
      <c r="C2" s="181"/>
      <c r="D2" s="182"/>
    </row>
    <row r="3" spans="1:4" ht="18" customHeight="1" x14ac:dyDescent="0.3">
      <c r="A3" s="179"/>
      <c r="B3" s="200" t="s">
        <v>10</v>
      </c>
      <c r="C3" s="183"/>
      <c r="D3" s="183"/>
    </row>
    <row r="4" spans="1:4" ht="15" customHeight="1" x14ac:dyDescent="0.3">
      <c r="A4" s="184"/>
      <c r="B4" s="185" t="str">
        <f ca="1">HYPERLINK("#"&amp;CELL("address",Ind_Summary!$B$2),MID(CELL("filename",Ind_Summary!$B$2),FIND("]",CELL("filename",Ind_Summary!$B$2))+1,256))</f>
        <v>Ind_Summary</v>
      </c>
      <c r="D4" s="201" t="s">
        <v>11</v>
      </c>
    </row>
    <row r="5" spans="1:4" ht="15" customHeight="1" x14ac:dyDescent="0.3">
      <c r="A5" s="184"/>
      <c r="B5" s="186" t="str">
        <f ca="1">HYPERLINK("#"&amp;CELL("address",Ind_Summary_fec!$B$2),MID(CELL("filename",Ind_Summary_fec!$B$2),FIND("]",CELL("filename",Ind_Summary_fec!$B$2))+1,256))</f>
        <v>Ind_Summary_fec</v>
      </c>
      <c r="D5" s="202" t="s">
        <v>12</v>
      </c>
    </row>
    <row r="6" spans="1:4" ht="15" customHeight="1" x14ac:dyDescent="0.3">
      <c r="A6" s="184"/>
      <c r="B6" s="186" t="str">
        <f ca="1">HYPERLINK("#"&amp;CELL("address",Ind_Summary_ued!$B$2),MID(CELL("filename",Ind_Summary_ued!$B$2),FIND("]",CELL("filename",Ind_Summary_ued!$B$2))+1,256))</f>
        <v>Ind_Summary_ued</v>
      </c>
      <c r="D6" s="202" t="s">
        <v>13</v>
      </c>
    </row>
    <row r="7" spans="1:4" ht="5.0999999999999996" customHeight="1" x14ac:dyDescent="0.3">
      <c r="A7" s="184"/>
      <c r="B7" s="188"/>
      <c r="D7" s="181"/>
    </row>
    <row r="8" spans="1:4" x14ac:dyDescent="0.25">
      <c r="A8" s="189"/>
      <c r="B8" s="185" t="str">
        <f ca="1">HYPERLINK("#"&amp;CELL("address",ISI!$B$2),MID(CELL("filename",ISI!$B$2),FIND("]",CELL("filename",ISI!$B$2))+1,256))</f>
        <v>ISI</v>
      </c>
      <c r="D8" s="201" t="s">
        <v>14</v>
      </c>
    </row>
    <row r="9" spans="1:4" x14ac:dyDescent="0.25">
      <c r="A9" s="189"/>
      <c r="B9" s="186" t="str">
        <f ca="1">HYPERLINK("#"&amp;CELL("address",ISI_fec!$B$2),MID(CELL("filename",ISI_fec!$B$2),FIND("]",CELL("filename",ISI_fec!$B$2))+1,256))</f>
        <v>ISI_fec</v>
      </c>
      <c r="D9" s="202" t="s">
        <v>15</v>
      </c>
    </row>
    <row r="10" spans="1:4" x14ac:dyDescent="0.25">
      <c r="A10" s="189"/>
      <c r="B10" s="186" t="str">
        <f ca="1">HYPERLINK("#"&amp;CELL("address",ISI_ued!$B$2),MID(CELL("filename",ISI_ued!$B$2),FIND("]",CELL("filename",ISI_ued!$B$2))+1,256))</f>
        <v>ISI_ued</v>
      </c>
      <c r="D10" s="202" t="s">
        <v>16</v>
      </c>
    </row>
    <row r="11" spans="1:4" x14ac:dyDescent="0.25">
      <c r="A11" s="189"/>
      <c r="B11" s="186" t="str">
        <f ca="1">HYPERLINK("#"&amp;CELL("address",ISI_emi!$B$2),MID(CELL("filename",ISI_emi!$B$2),FIND("]",CELL("filename",ISI_emi!$B$2))+1,256))</f>
        <v>ISI_emi</v>
      </c>
      <c r="D11" s="202" t="s">
        <v>17</v>
      </c>
    </row>
    <row r="12" spans="1:4" ht="5.0999999999999996" customHeight="1" x14ac:dyDescent="0.25">
      <c r="A12" s="189"/>
      <c r="B12" s="190"/>
      <c r="D12" s="187"/>
    </row>
    <row r="13" spans="1:4" x14ac:dyDescent="0.25">
      <c r="B13" s="185" t="str">
        <f ca="1">HYPERLINK("#"&amp;CELL("address",NFM!$B$2),MID(CELL("filename",NFM!$B$2),FIND("]",CELL("filename",NFM!$B$2))+1,256))</f>
        <v>NFM</v>
      </c>
      <c r="D13" s="201" t="s">
        <v>18</v>
      </c>
    </row>
    <row r="14" spans="1:4" x14ac:dyDescent="0.25">
      <c r="B14" s="186" t="str">
        <f ca="1">HYPERLINK("#"&amp;CELL("address",NFM_fec!$B$2),MID(CELL("filename",NFM_fec!$B$2),FIND("]",CELL("filename",NFM_fec!$B$2))+1,256))</f>
        <v>NFM_fec</v>
      </c>
      <c r="D14" s="202" t="s">
        <v>15</v>
      </c>
    </row>
    <row r="15" spans="1:4" x14ac:dyDescent="0.25">
      <c r="B15" s="186" t="str">
        <f ca="1">HYPERLINK("#"&amp;CELL("address",NFM_ued!$B$2),MID(CELL("filename",NFM_ued!$B$2),FIND("]",CELL("filename",NFM_ued!$B$2))+1,256))</f>
        <v>NFM_ued</v>
      </c>
      <c r="D15" s="202" t="s">
        <v>16</v>
      </c>
    </row>
    <row r="16" spans="1:4" x14ac:dyDescent="0.25">
      <c r="B16" s="186" t="str">
        <f ca="1">HYPERLINK("#"&amp;CELL("address",NFM_emi!$B$2),MID(CELL("filename",NFM_emi!$B$2),FIND("]",CELL("filename",NFM_emi!$B$2))+1,256))</f>
        <v>NFM_emi</v>
      </c>
      <c r="D16" s="202" t="s">
        <v>17</v>
      </c>
    </row>
    <row r="17" spans="2:4" ht="5.0999999999999996" customHeight="1" x14ac:dyDescent="0.25">
      <c r="B17" s="190"/>
      <c r="D17" s="187"/>
    </row>
    <row r="18" spans="2:4" x14ac:dyDescent="0.25">
      <c r="B18" s="185" t="str">
        <f ca="1">HYPERLINK("#"&amp;CELL("address",CHI!$B$2),MID(CELL("filename",CHI!$B$2),FIND("]",CELL("filename",CHI!$B$2))+1,256))</f>
        <v>CHI</v>
      </c>
      <c r="D18" s="201" t="s">
        <v>19</v>
      </c>
    </row>
    <row r="19" spans="2:4" x14ac:dyDescent="0.25">
      <c r="B19" s="186" t="str">
        <f ca="1">HYPERLINK("#"&amp;CELL("address",CHI_fec!$B$2),MID(CELL("filename",CHI_fec!$B$2),FIND("]",CELL("filename",CHI_fec!$B$2))+1,256))</f>
        <v>CHI_fec</v>
      </c>
      <c r="D19" s="202" t="s">
        <v>15</v>
      </c>
    </row>
    <row r="20" spans="2:4" x14ac:dyDescent="0.25">
      <c r="B20" s="186" t="str">
        <f ca="1">HYPERLINK("#"&amp;CELL("address",CHI_ued!$B$2),MID(CELL("filename",CHI_ued!$B$2),FIND("]",CELL("filename",CHI_ued!$B$2))+1,256))</f>
        <v>CHI_ued</v>
      </c>
      <c r="D20" s="202" t="s">
        <v>16</v>
      </c>
    </row>
    <row r="21" spans="2:4" x14ac:dyDescent="0.25">
      <c r="B21" s="186" t="str">
        <f ca="1">HYPERLINK("#"&amp;CELL("address",CHI_emi!$B$2),MID(CELL("filename",CHI_emi!$B$2),FIND("]",CELL("filename",CHI_emi!$B$2))+1,256))</f>
        <v>CHI_emi</v>
      </c>
      <c r="D21" s="202" t="s">
        <v>17</v>
      </c>
    </row>
    <row r="22" spans="2:4" ht="5.0999999999999996" customHeight="1" x14ac:dyDescent="0.25">
      <c r="B22" s="190"/>
      <c r="D22" s="187"/>
    </row>
    <row r="23" spans="2:4" x14ac:dyDescent="0.25">
      <c r="B23" s="185" t="str">
        <f ca="1">HYPERLINK("#"&amp;CELL("address",NMM!$B$2),MID(CELL("filename",NMM!$B$2),FIND("]",CELL("filename",NMM!$B$2))+1,256))</f>
        <v>NMM</v>
      </c>
      <c r="D23" s="201" t="s">
        <v>20</v>
      </c>
    </row>
    <row r="24" spans="2:4" x14ac:dyDescent="0.25">
      <c r="B24" s="186" t="str">
        <f ca="1">HYPERLINK("#"&amp;CELL("address",NMM_fec!$B$2),MID(CELL("filename",NMM_fec!$B$2),FIND("]",CELL("filename",NMM_fec!$B$2))+1,256))</f>
        <v>NMM_fec</v>
      </c>
      <c r="D24" s="202" t="s">
        <v>15</v>
      </c>
    </row>
    <row r="25" spans="2:4" x14ac:dyDescent="0.25">
      <c r="B25" s="186" t="str">
        <f ca="1">HYPERLINK("#"&amp;CELL("address",NMM_ued!$B$2),MID(CELL("filename",NMM_ued!$B$2),FIND("]",CELL("filename",NMM_ued!$B$2))+1,256))</f>
        <v>NMM_ued</v>
      </c>
      <c r="D25" s="202" t="s">
        <v>16</v>
      </c>
    </row>
    <row r="26" spans="2:4" x14ac:dyDescent="0.25">
      <c r="B26" s="186" t="str">
        <f ca="1">HYPERLINK("#"&amp;CELL("address",NMM_emi!$B$2),MID(CELL("filename",NMM_emi!$B$2),FIND("]",CELL("filename",NMM_emi!$B$2))+1,256))</f>
        <v>NMM_emi</v>
      </c>
      <c r="D26" s="202" t="s">
        <v>17</v>
      </c>
    </row>
    <row r="27" spans="2:4" ht="5.0999999999999996" customHeight="1" x14ac:dyDescent="0.25">
      <c r="B27" s="190"/>
      <c r="D27" s="187"/>
    </row>
    <row r="28" spans="2:4" x14ac:dyDescent="0.25">
      <c r="B28" s="185" t="str">
        <f ca="1">HYPERLINK("#"&amp;CELL("address",PPA!$B$2),MID(CELL("filename",PPA!$B$2),FIND("]",CELL("filename",PPA!$B$2))+1,256))</f>
        <v>PPA</v>
      </c>
      <c r="D28" s="201" t="s">
        <v>21</v>
      </c>
    </row>
    <row r="29" spans="2:4" x14ac:dyDescent="0.25">
      <c r="B29" s="186" t="str">
        <f ca="1">HYPERLINK("#"&amp;CELL("address",PPA_fec!$B$2),MID(CELL("filename",PPA_fec!$B$2),FIND("]",CELL("filename",PPA_fec!$B$2))+1,256))</f>
        <v>PPA_fec</v>
      </c>
      <c r="D29" s="202" t="s">
        <v>15</v>
      </c>
    </row>
    <row r="30" spans="2:4" x14ac:dyDescent="0.25">
      <c r="B30" s="186" t="str">
        <f ca="1">HYPERLINK("#"&amp;CELL("address",PPA_ued!$B$2),MID(CELL("filename",PPA_ued!$B$2),FIND("]",CELL("filename",PPA_ued!$B$2))+1,256))</f>
        <v>PPA_ued</v>
      </c>
      <c r="D30" s="202" t="s">
        <v>16</v>
      </c>
    </row>
    <row r="31" spans="2:4" x14ac:dyDescent="0.25">
      <c r="B31" s="186" t="str">
        <f ca="1">HYPERLINK("#"&amp;CELL("address",PPA_emi!$B$2),MID(CELL("filename",PPA_emi!$B$2),FIND("]",CELL("filename",PPA_emi!$B$2))+1,256))</f>
        <v>PPA_emi</v>
      </c>
      <c r="D31" s="202" t="s">
        <v>17</v>
      </c>
    </row>
    <row r="32" spans="2:4" ht="5.0999999999999996" customHeight="1" x14ac:dyDescent="0.25">
      <c r="B32" s="190"/>
      <c r="D32" s="187"/>
    </row>
    <row r="33" spans="2:4" x14ac:dyDescent="0.25">
      <c r="B33" s="185" t="str">
        <f ca="1">HYPERLINK("#"&amp;CELL("address",FBT!$B$2),MID(CELL("filename",FBT!$B$2),FIND("]",CELL("filename",FBT!$B$2))+1,256))</f>
        <v>FBT</v>
      </c>
      <c r="D33" s="201" t="s">
        <v>22</v>
      </c>
    </row>
    <row r="34" spans="2:4" x14ac:dyDescent="0.25">
      <c r="B34" s="186" t="str">
        <f ca="1">HYPERLINK("#"&amp;CELL("address",FBT_fec!$B$2),MID(CELL("filename",FBT_fec!$B$2),FIND("]",CELL("filename",FBT_fec!$B$2))+1,256))</f>
        <v>FBT_fec</v>
      </c>
      <c r="D34" s="202" t="s">
        <v>15</v>
      </c>
    </row>
    <row r="35" spans="2:4" x14ac:dyDescent="0.25">
      <c r="B35" s="186" t="str">
        <f ca="1">HYPERLINK("#"&amp;CELL("address",FBT_ued!$B$2),MID(CELL("filename",FBT_ued!$B$2),FIND("]",CELL("filename",FBT_ued!$B$2))+1,256))</f>
        <v>FBT_ued</v>
      </c>
      <c r="D35" s="202" t="s">
        <v>16</v>
      </c>
    </row>
    <row r="36" spans="2:4" x14ac:dyDescent="0.25">
      <c r="B36" s="186" t="str">
        <f ca="1">HYPERLINK("#"&amp;CELL("address",FBT_emi!$B$2),MID(CELL("filename",FBT_emi!$B$2),FIND("]",CELL("filename",FBT_emi!$B$2))+1,256))</f>
        <v>FBT_emi</v>
      </c>
      <c r="D36" s="202" t="s">
        <v>17</v>
      </c>
    </row>
    <row r="37" spans="2:4" ht="5.0999999999999996" customHeight="1" x14ac:dyDescent="0.25">
      <c r="B37" s="190"/>
      <c r="D37" s="187"/>
    </row>
    <row r="38" spans="2:4" x14ac:dyDescent="0.25">
      <c r="B38" s="185" t="str">
        <f ca="1">HYPERLINK("#"&amp;CELL("address",TRE!$B$2),MID(CELL("filename",TRE!$B$2),FIND("]",CELL("filename",TRE!$B$2))+1,256))</f>
        <v>TRE</v>
      </c>
      <c r="D38" s="201" t="s">
        <v>23</v>
      </c>
    </row>
    <row r="39" spans="2:4" x14ac:dyDescent="0.25">
      <c r="B39" s="186" t="str">
        <f ca="1">HYPERLINK("#"&amp;CELL("address",TRE_fec!$B$2),MID(CELL("filename",TRE_fec!$B$2),FIND("]",CELL("filename",TRE_fec!$B$2))+1,256))</f>
        <v>TRE_fec</v>
      </c>
      <c r="D39" s="202" t="s">
        <v>15</v>
      </c>
    </row>
    <row r="40" spans="2:4" x14ac:dyDescent="0.25">
      <c r="B40" s="186" t="str">
        <f ca="1">HYPERLINK("#"&amp;CELL("address",TRE_ued!$B$2),MID(CELL("filename",TRE_ued!$B$2),FIND("]",CELL("filename",TRE_ued!$B$2))+1,256))</f>
        <v>TRE_ued</v>
      </c>
      <c r="D40" s="202" t="s">
        <v>16</v>
      </c>
    </row>
    <row r="41" spans="2:4" x14ac:dyDescent="0.25">
      <c r="B41" s="186" t="str">
        <f ca="1">HYPERLINK("#"&amp;CELL("address",TRE_emi!$B$2),MID(CELL("filename",TRE_emi!$B$2),FIND("]",CELL("filename",TRE_emi!$B$2))+1,256))</f>
        <v>TRE_emi</v>
      </c>
      <c r="D41" s="202" t="s">
        <v>17</v>
      </c>
    </row>
    <row r="42" spans="2:4" ht="5.0999999999999996" customHeight="1" x14ac:dyDescent="0.25">
      <c r="B42" s="190"/>
      <c r="D42" s="187"/>
    </row>
    <row r="43" spans="2:4" x14ac:dyDescent="0.25">
      <c r="B43" s="185" t="str">
        <f ca="1">HYPERLINK("#"&amp;CELL("address",MAE!$B$2),MID(CELL("filename",MAE!$B$2),FIND("]",CELL("filename",MAE!$B$2))+1,256))</f>
        <v>MAE</v>
      </c>
      <c r="D43" s="201" t="s">
        <v>24</v>
      </c>
    </row>
    <row r="44" spans="2:4" x14ac:dyDescent="0.25">
      <c r="B44" s="186" t="str">
        <f ca="1">HYPERLINK("#"&amp;CELL("address",MAE_fec!$B$2),MID(CELL("filename",MAE_fec!$B$2),FIND("]",CELL("filename",MAE_fec!$B$2))+1,256))</f>
        <v>MAE_fec</v>
      </c>
      <c r="D44" s="202" t="s">
        <v>15</v>
      </c>
    </row>
    <row r="45" spans="2:4" x14ac:dyDescent="0.25">
      <c r="B45" s="186" t="str">
        <f ca="1">HYPERLINK("#"&amp;CELL("address",MAE_ued!$B$2),MID(CELL("filename",MAE_ued!$B$2),FIND("]",CELL("filename",MAE_ued!$B$2))+1,256))</f>
        <v>MAE_ued</v>
      </c>
      <c r="D45" s="202" t="s">
        <v>16</v>
      </c>
    </row>
    <row r="46" spans="2:4" x14ac:dyDescent="0.25">
      <c r="B46" s="186" t="str">
        <f ca="1">HYPERLINK("#"&amp;CELL("address",MAE_emi!$B$2),MID(CELL("filename",MAE_emi!$B$2),FIND("]",CELL("filename",MAE_emi!$B$2))+1,256))</f>
        <v>MAE_emi</v>
      </c>
      <c r="D46" s="202" t="s">
        <v>17</v>
      </c>
    </row>
    <row r="47" spans="2:4" ht="5.0999999999999996" customHeight="1" x14ac:dyDescent="0.25">
      <c r="B47" s="190"/>
      <c r="D47" s="187"/>
    </row>
    <row r="48" spans="2:4" x14ac:dyDescent="0.25">
      <c r="B48" s="185" t="str">
        <f ca="1">HYPERLINK("#"&amp;CELL("address",TEL!$B$2),MID(CELL("filename",TEL!$B$2),FIND("]",CELL("filename",TEL!$B$2))+1,256))</f>
        <v>TEL</v>
      </c>
      <c r="D48" s="201" t="s">
        <v>25</v>
      </c>
    </row>
    <row r="49" spans="2:4" x14ac:dyDescent="0.25">
      <c r="B49" s="186" t="str">
        <f ca="1">HYPERLINK("#"&amp;CELL("address",TEL_fec!$B$2),MID(CELL("filename",TEL_fec!$B$2),FIND("]",CELL("filename",TEL_fec!$B$2))+1,256))</f>
        <v>TEL_fec</v>
      </c>
      <c r="D49" s="202" t="s">
        <v>15</v>
      </c>
    </row>
    <row r="50" spans="2:4" x14ac:dyDescent="0.25">
      <c r="B50" s="186" t="str">
        <f ca="1">HYPERLINK("#"&amp;CELL("address",TEL_ued!$B$2),MID(CELL("filename",TEL_ued!$B$2),FIND("]",CELL("filename",TEL_ued!$B$2))+1,256))</f>
        <v>TEL_ued</v>
      </c>
      <c r="D50" s="202" t="s">
        <v>16</v>
      </c>
    </row>
    <row r="51" spans="2:4" x14ac:dyDescent="0.25">
      <c r="B51" s="186" t="str">
        <f ca="1">HYPERLINK("#"&amp;CELL("address",TEL_emi!$B$2),MID(CELL("filename",TEL_emi!$B$2),FIND("]",CELL("filename",TEL_emi!$B$2))+1,256))</f>
        <v>TEL_emi</v>
      </c>
      <c r="D51" s="202" t="s">
        <v>17</v>
      </c>
    </row>
    <row r="52" spans="2:4" ht="5.0999999999999996" customHeight="1" x14ac:dyDescent="0.25">
      <c r="B52" s="190"/>
      <c r="D52" s="187"/>
    </row>
    <row r="53" spans="2:4" x14ac:dyDescent="0.25">
      <c r="B53" s="185" t="str">
        <f ca="1">HYPERLINK("#"&amp;CELL("address",WWP!$B$2),MID(CELL("filename",WWP!$B$2),FIND("]",CELL("filename",WWP!$B$2))+1,256))</f>
        <v>WWP</v>
      </c>
      <c r="D53" s="201" t="s">
        <v>26</v>
      </c>
    </row>
    <row r="54" spans="2:4" x14ac:dyDescent="0.25">
      <c r="B54" s="186" t="str">
        <f ca="1">HYPERLINK("#"&amp;CELL("address",WWP_fec!$B$2),MID(CELL("filename",WWP_fec!$B$2),FIND("]",CELL("filename",WWP_fec!$B$2))+1,256))</f>
        <v>WWP_fec</v>
      </c>
      <c r="D54" s="202" t="s">
        <v>15</v>
      </c>
    </row>
    <row r="55" spans="2:4" x14ac:dyDescent="0.25">
      <c r="B55" s="186" t="str">
        <f ca="1">HYPERLINK("#"&amp;CELL("address",WWP_ued!$B$2),MID(CELL("filename",WWP_ued!$B$2),FIND("]",CELL("filename",WWP_ued!$B$2))+1,256))</f>
        <v>WWP_ued</v>
      </c>
      <c r="D55" s="202" t="s">
        <v>16</v>
      </c>
    </row>
    <row r="56" spans="2:4" x14ac:dyDescent="0.25">
      <c r="B56" s="186" t="str">
        <f ca="1">HYPERLINK("#"&amp;CELL("address",WWP_emi!$B$2),MID(CELL("filename",WWP_emi!$B$2),FIND("]",CELL("filename",WWP_emi!$B$2))+1,256))</f>
        <v>WWP_emi</v>
      </c>
      <c r="D56" s="202" t="s">
        <v>17</v>
      </c>
    </row>
    <row r="57" spans="2:4" ht="5.0999999999999996" customHeight="1" x14ac:dyDescent="0.25">
      <c r="B57" s="190"/>
      <c r="D57" s="187"/>
    </row>
    <row r="58" spans="2:4" x14ac:dyDescent="0.25">
      <c r="B58" s="185" t="str">
        <f ca="1">HYPERLINK("#"&amp;CELL("address",OIS!$B$2),MID(CELL("filename",OIS!$B$2),FIND("]",CELL("filename",OIS!$B$2))+1,256))</f>
        <v>OIS</v>
      </c>
      <c r="D58" s="201" t="s">
        <v>27</v>
      </c>
    </row>
    <row r="59" spans="2:4" x14ac:dyDescent="0.25">
      <c r="B59" s="186" t="str">
        <f ca="1">HYPERLINK("#"&amp;CELL("address",OIS_fec!$B$2),MID(CELL("filename",OIS_fec!$B$2),FIND("]",CELL("filename",OIS_fec!$B$2))+1,256))</f>
        <v>OIS_fec</v>
      </c>
      <c r="D59" s="202" t="s">
        <v>15</v>
      </c>
    </row>
    <row r="60" spans="2:4" x14ac:dyDescent="0.25">
      <c r="B60" s="186" t="str">
        <f ca="1">HYPERLINK("#"&amp;CELL("address",OIS_ued!$B$2),MID(CELL("filename",OIS_ued!$B$2),FIND("]",CELL("filename",OIS_ued!$B$2))+1,256))</f>
        <v>OIS_ued</v>
      </c>
      <c r="D60" s="202" t="s">
        <v>16</v>
      </c>
    </row>
    <row r="61" spans="2:4" x14ac:dyDescent="0.25">
      <c r="B61" s="186" t="str">
        <f ca="1">HYPERLINK("#"&amp;CELL("address",OIS_emi!$B$2),MID(CELL("filename",OIS_emi!$B$2),FIND("]",CELL("filename",OIS_emi!$B$2))+1,256))</f>
        <v>OIS_emi</v>
      </c>
      <c r="D61" s="202" t="s">
        <v>17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Summary"</f>
        <v>EE: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2" customHeight="1" x14ac:dyDescent="0.25">
      <c r="A3" s="30" t="s">
        <v>57</v>
      </c>
      <c r="B3" s="203">
        <f>ISI!B$3+NFM!B$3+CHI!B$3+NMM!B$3+PPA!B$3+FBT!B$3+TRE!B$3+MAE!B$3+TEL!B$3+WWP!B$3+OIS!B$3</f>
        <v>3967.2530673538504</v>
      </c>
      <c r="C3" s="203">
        <f>ISI!C$3+NFM!C$3+CHI!C$3+NMM!C$3+PPA!C$3+FBT!C$3+TRE!C$3+MAE!C$3+TEL!C$3+WWP!C$3+OIS!C$3</f>
        <v>4283.1494762511775</v>
      </c>
      <c r="D3" s="203">
        <f>ISI!D$3+NFM!D$3+CHI!D$3+NMM!D$3+PPA!D$3+FBT!D$3+TRE!D$3+MAE!D$3+TEL!D$3+WWP!D$3+OIS!D$3</f>
        <v>4534.2211838380408</v>
      </c>
      <c r="E3" s="203">
        <f>ISI!E$3+NFM!E$3+CHI!E$3+NMM!E$3+PPA!E$3+FBT!E$3+TRE!E$3+MAE!E$3+TEL!E$3+WWP!E$3+OIS!E$3</f>
        <v>4967.544500101536</v>
      </c>
      <c r="F3" s="203">
        <f>ISI!F$3+NFM!F$3+CHI!F$3+NMM!F$3+PPA!F$3+FBT!F$3+TRE!F$3+MAE!F$3+TEL!F$3+WWP!F$3+OIS!F$3</f>
        <v>5211.9842739351961</v>
      </c>
      <c r="G3" s="203">
        <f>ISI!G$3+NFM!G$3+CHI!G$3+NMM!G$3+PPA!G$3+FBT!G$3+TRE!G$3+MAE!G$3+TEL!G$3+WWP!G$3+OIS!G$3</f>
        <v>6013.9205874703584</v>
      </c>
      <c r="H3" s="203">
        <f>ISI!H$3+NFM!H$3+CHI!H$3+NMM!H$3+PPA!H$3+FBT!H$3+TRE!H$3+MAE!H$3+TEL!H$3+WWP!H$3+OIS!H$3</f>
        <v>6897.5928075487645</v>
      </c>
      <c r="I3" s="203">
        <f>ISI!I$3+NFM!I$3+CHI!I$3+NMM!I$3+PPA!I$3+FBT!I$3+TRE!I$3+MAE!I$3+TEL!I$3+WWP!I$3+OIS!I$3</f>
        <v>7455.2075587640193</v>
      </c>
      <c r="J3" s="203">
        <f>ISI!J$3+NFM!J$3+CHI!J$3+NMM!J$3+PPA!J$3+FBT!J$3+TRE!J$3+MAE!J$3+TEL!J$3+WWP!J$3+OIS!J$3</f>
        <v>6776.1341695155006</v>
      </c>
      <c r="K3" s="203">
        <f>ISI!K$3+NFM!K$3+CHI!K$3+NMM!K$3+PPA!K$3+FBT!K$3+TRE!K$3+MAE!K$3+TEL!K$3+WWP!K$3+OIS!K$3</f>
        <v>4983.0692851446383</v>
      </c>
      <c r="L3" s="203">
        <f>ISI!L$3+NFM!L$3+CHI!L$3+NMM!L$3+PPA!L$3+FBT!L$3+TRE!L$3+MAE!L$3+TEL!L$3+WWP!L$3+OIS!L$3</f>
        <v>5226.2692508710788</v>
      </c>
      <c r="M3" s="203">
        <f>ISI!M$3+NFM!M$3+CHI!M$3+NMM!M$3+PPA!M$3+FBT!M$3+TRE!M$3+MAE!M$3+TEL!M$3+WWP!M$3+OIS!M$3</f>
        <v>6033.8207594908108</v>
      </c>
      <c r="N3" s="203">
        <f>ISI!N$3+NFM!N$3+CHI!N$3+NMM!N$3+PPA!N$3+FBT!N$3+TRE!N$3+MAE!N$3+TEL!N$3+WWP!N$3+OIS!N$3</f>
        <v>6072.4179807122673</v>
      </c>
      <c r="O3" s="203">
        <f>ISI!O$3+NFM!O$3+CHI!O$3+NMM!O$3+PPA!O$3+FBT!O$3+TRE!O$3+MAE!O$3+TEL!O$3+WWP!O$3+OIS!O$3</f>
        <v>6110.665419447093</v>
      </c>
      <c r="P3" s="203">
        <f>ISI!P$3+NFM!P$3+CHI!P$3+NMM!P$3+PPA!P$3+FBT!P$3+TRE!P$3+MAE!P$3+TEL!P$3+WWP!P$3+OIS!P$3</f>
        <v>6210.2964123070087</v>
      </c>
      <c r="Q3" s="203">
        <f>ISI!Q$3+NFM!Q$3+CHI!Q$3+NMM!Q$3+PPA!Q$3+FBT!Q$3+TRE!Q$3+MAE!Q$3+TEL!Q$3+WWP!Q$3+OIS!Q$3</f>
        <v>6228.1494679999996</v>
      </c>
      <c r="R3" s="203">
        <f>ISI!R$3+NFM!R$3+CHI!R$3+NMM!R$3+PPA!R$3+FBT!R$3+TRE!R$3+MAE!R$3+TEL!R$3+WWP!R$3+OIS!R$3</f>
        <v>6513.3602970933516</v>
      </c>
      <c r="S3" s="203">
        <f>ISI!S$3+NFM!S$3+CHI!S$3+NMM!S$3+PPA!S$3+FBT!S$3+TRE!S$3+MAE!S$3+TEL!S$3+WWP!S$3+OIS!S$3</f>
        <v>6896.9687936219707</v>
      </c>
      <c r="T3" s="203">
        <f>ISI!T$3+NFM!T$3+CHI!T$3+NMM!T$3+PPA!T$3+FBT!T$3+TRE!T$3+MAE!T$3+TEL!T$3+WWP!T$3+OIS!T$3</f>
        <v>7060.8885375494065</v>
      </c>
      <c r="U3" s="203">
        <f>ISI!U$3+NFM!U$3+CHI!U$3+NMM!U$3+PPA!U$3+FBT!U$3+TRE!U$3+MAE!U$3+TEL!U$3+WWP!U$3+OIS!U$3</f>
        <v>7048.8295977282605</v>
      </c>
      <c r="V3" s="203">
        <f>ISI!V$3+NFM!V$3+CHI!V$3+NMM!V$3+PPA!V$3+FBT!V$3+TRE!V$3+MAE!V$3+TEL!V$3+WWP!V$3+OIS!V$3</f>
        <v>6806.9766227671835</v>
      </c>
      <c r="W3" s="203">
        <f>ISI!W$3+NFM!W$3+CHI!W$3+NMM!W$3+PPA!W$3+FBT!W$3+TRE!W$3+MAE!W$3+TEL!W$3+WWP!W$3+OIS!W$3</f>
        <v>7345.644807494572</v>
      </c>
      <c r="X3" s="203">
        <f>ISI!X$3+NFM!X$3+CHI!X$3+NMM!X$3+PPA!X$3+FBT!X$3+TRE!X$3+MAE!X$3+TEL!X$3+WWP!X$3+OIS!X$3</f>
        <v>6861.1992499826056</v>
      </c>
      <c r="Y3" s="203">
        <f>ISI!Y$3+NFM!Y$3+CHI!Y$3+NMM!Y$3+PPA!Y$3+FBT!Y$3+TRE!Y$3+MAE!Y$3+TEL!Y$3+WWP!Y$3+OIS!Y$3</f>
        <v>6401.9115658473156</v>
      </c>
    </row>
    <row r="4" spans="1:25" ht="12" customHeight="1" x14ac:dyDescent="0.25">
      <c r="A4" s="12" t="s">
        <v>14</v>
      </c>
      <c r="B4" s="204">
        <f>ISI!B$3</f>
        <v>0</v>
      </c>
      <c r="C4" s="204">
        <f>ISI!C$3</f>
        <v>0</v>
      </c>
      <c r="D4" s="204">
        <f>ISI!D$3</f>
        <v>0</v>
      </c>
      <c r="E4" s="204">
        <f>ISI!E$3</f>
        <v>0</v>
      </c>
      <c r="F4" s="204">
        <f>ISI!F$3</f>
        <v>0</v>
      </c>
      <c r="G4" s="204">
        <f>ISI!G$3</f>
        <v>0</v>
      </c>
      <c r="H4" s="204">
        <f>ISI!H$3</f>
        <v>0</v>
      </c>
      <c r="I4" s="204">
        <f>ISI!I$3</f>
        <v>0</v>
      </c>
      <c r="J4" s="204">
        <f>ISI!J$3</f>
        <v>0</v>
      </c>
      <c r="K4" s="204">
        <f>ISI!K$3</f>
        <v>0</v>
      </c>
      <c r="L4" s="204">
        <f>ISI!L$3</f>
        <v>0</v>
      </c>
      <c r="M4" s="204">
        <f>ISI!M$3</f>
        <v>0</v>
      </c>
      <c r="N4" s="204">
        <f>ISI!N$3</f>
        <v>0</v>
      </c>
      <c r="O4" s="204">
        <f>ISI!O$3</f>
        <v>0</v>
      </c>
      <c r="P4" s="204">
        <f>ISI!P$3</f>
        <v>0</v>
      </c>
      <c r="Q4" s="204">
        <f>ISI!Q$3</f>
        <v>0</v>
      </c>
      <c r="R4" s="204">
        <f>ISI!R$3</f>
        <v>0</v>
      </c>
      <c r="S4" s="204">
        <f>ISI!S$3</f>
        <v>0</v>
      </c>
      <c r="T4" s="204">
        <f>ISI!T$3</f>
        <v>0</v>
      </c>
      <c r="U4" s="204">
        <f>ISI!U$3</f>
        <v>0</v>
      </c>
      <c r="V4" s="204">
        <f>ISI!V$3</f>
        <v>0</v>
      </c>
      <c r="W4" s="204">
        <f>ISI!W$3</f>
        <v>0</v>
      </c>
      <c r="X4" s="204">
        <f>ISI!X$3</f>
        <v>0</v>
      </c>
      <c r="Y4" s="204">
        <f>ISI!Y$3</f>
        <v>0</v>
      </c>
    </row>
    <row r="5" spans="1:25" ht="12" customHeight="1" x14ac:dyDescent="0.25">
      <c r="A5" s="13" t="s">
        <v>18</v>
      </c>
      <c r="B5" s="205">
        <f>NFM!B$3</f>
        <v>2.1676029295328578</v>
      </c>
      <c r="C5" s="205">
        <f>NFM!C$3</f>
        <v>4.0461600990227051</v>
      </c>
      <c r="D5" s="205">
        <f>NFM!D$3</f>
        <v>5.2379744827829269</v>
      </c>
      <c r="E5" s="205">
        <f>NFM!E$3</f>
        <v>5.0300226765044336</v>
      </c>
      <c r="F5" s="205">
        <f>NFM!F$3</f>
        <v>7.6045855950741297</v>
      </c>
      <c r="G5" s="205">
        <f>NFM!G$3</f>
        <v>5.5046232693337416</v>
      </c>
      <c r="H5" s="205">
        <f>NFM!H$3</f>
        <v>9.2534863741990012</v>
      </c>
      <c r="I5" s="205">
        <f>NFM!I$3</f>
        <v>14.067903979217149</v>
      </c>
      <c r="J5" s="205">
        <f>NFM!J$3</f>
        <v>25.449230225156199</v>
      </c>
      <c r="K5" s="205">
        <f>NFM!K$3</f>
        <v>11.71997631648904</v>
      </c>
      <c r="L5" s="205">
        <f>NFM!L$3</f>
        <v>17.173867595818809</v>
      </c>
      <c r="M5" s="205">
        <f>NFM!M$3</f>
        <v>17.493432957202401</v>
      </c>
      <c r="N5" s="205">
        <f>NFM!N$3</f>
        <v>13.21647423261053</v>
      </c>
      <c r="O5" s="205">
        <f>NFM!O$3</f>
        <v>13.94055829568533</v>
      </c>
      <c r="P5" s="205">
        <f>NFM!P$3</f>
        <v>17.06038593196207</v>
      </c>
      <c r="Q5" s="205">
        <f>NFM!Q$3</f>
        <v>18.772680000000001</v>
      </c>
      <c r="R5" s="205">
        <f>NFM!R$3</f>
        <v>25.123134321050511</v>
      </c>
      <c r="S5" s="205">
        <f>NFM!S$3</f>
        <v>43.05334789763377</v>
      </c>
      <c r="T5" s="205">
        <f>NFM!T$3</f>
        <v>44.892885375494068</v>
      </c>
      <c r="U5" s="205">
        <f>NFM!U$3</f>
        <v>42.483023861208878</v>
      </c>
      <c r="V5" s="205">
        <f>NFM!V$3</f>
        <v>30.14367417234353</v>
      </c>
      <c r="W5" s="205">
        <f>NFM!W$3</f>
        <v>48.256060779161423</v>
      </c>
      <c r="X5" s="205">
        <f>NFM!X$3</f>
        <v>41.686590830028521</v>
      </c>
      <c r="Y5" s="205">
        <f>NFM!Y$3</f>
        <v>33.1</v>
      </c>
    </row>
    <row r="6" spans="1:25" ht="12" customHeight="1" x14ac:dyDescent="0.25">
      <c r="A6" s="14" t="s">
        <v>45</v>
      </c>
      <c r="B6" s="204">
        <f>NFM!B$4</f>
        <v>0</v>
      </c>
      <c r="C6" s="204">
        <f>NFM!C$4</f>
        <v>0</v>
      </c>
      <c r="D6" s="204">
        <f>NFM!D$4</f>
        <v>0</v>
      </c>
      <c r="E6" s="204">
        <f>NFM!E$4</f>
        <v>0</v>
      </c>
      <c r="F6" s="204">
        <f>NFM!F$4</f>
        <v>0</v>
      </c>
      <c r="G6" s="204">
        <f>NFM!G$4</f>
        <v>0</v>
      </c>
      <c r="H6" s="204">
        <f>NFM!H$4</f>
        <v>0</v>
      </c>
      <c r="I6" s="204">
        <f>NFM!I$4</f>
        <v>0</v>
      </c>
      <c r="J6" s="204">
        <f>NFM!J$4</f>
        <v>0</v>
      </c>
      <c r="K6" s="204">
        <f>NFM!K$4</f>
        <v>0</v>
      </c>
      <c r="L6" s="204">
        <f>NFM!L$4</f>
        <v>0</v>
      </c>
      <c r="M6" s="204">
        <f>NFM!M$4</f>
        <v>0</v>
      </c>
      <c r="N6" s="204">
        <f>NFM!N$4</f>
        <v>0</v>
      </c>
      <c r="O6" s="204">
        <f>NFM!O$4</f>
        <v>0</v>
      </c>
      <c r="P6" s="204">
        <f>NFM!P$4</f>
        <v>0</v>
      </c>
      <c r="Q6" s="204">
        <f>NFM!Q$4</f>
        <v>0</v>
      </c>
      <c r="R6" s="204">
        <f>NFM!R$4</f>
        <v>0</v>
      </c>
      <c r="S6" s="204">
        <f>NFM!S$4</f>
        <v>0</v>
      </c>
      <c r="T6" s="204">
        <f>NFM!T$4</f>
        <v>0</v>
      </c>
      <c r="U6" s="204">
        <f>NFM!U$4</f>
        <v>0</v>
      </c>
      <c r="V6" s="204">
        <f>NFM!V$4</f>
        <v>0</v>
      </c>
      <c r="W6" s="204">
        <f>NFM!W$4</f>
        <v>0</v>
      </c>
      <c r="X6" s="204">
        <f>NFM!X$4</f>
        <v>0</v>
      </c>
      <c r="Y6" s="204">
        <f>NFM!Y$4</f>
        <v>0</v>
      </c>
    </row>
    <row r="7" spans="1:25" ht="12" customHeight="1" x14ac:dyDescent="0.25">
      <c r="A7" s="14" t="s">
        <v>58</v>
      </c>
      <c r="B7" s="204">
        <f>NFM!B$5</f>
        <v>0</v>
      </c>
      <c r="C7" s="204">
        <f>NFM!C$5</f>
        <v>0</v>
      </c>
      <c r="D7" s="204">
        <f>NFM!D$5</f>
        <v>0</v>
      </c>
      <c r="E7" s="204">
        <f>NFM!E$5</f>
        <v>0</v>
      </c>
      <c r="F7" s="204">
        <f>NFM!F$5</f>
        <v>0</v>
      </c>
      <c r="G7" s="204">
        <f>NFM!G$5</f>
        <v>0</v>
      </c>
      <c r="H7" s="204">
        <f>NFM!H$5</f>
        <v>0</v>
      </c>
      <c r="I7" s="204">
        <f>NFM!I$5</f>
        <v>0</v>
      </c>
      <c r="J7" s="204">
        <f>NFM!J$5</f>
        <v>0</v>
      </c>
      <c r="K7" s="204">
        <f>NFM!K$5</f>
        <v>0</v>
      </c>
      <c r="L7" s="204">
        <f>NFM!L$5</f>
        <v>0</v>
      </c>
      <c r="M7" s="204">
        <f>NFM!M$5</f>
        <v>0</v>
      </c>
      <c r="N7" s="204">
        <f>NFM!N$5</f>
        <v>0</v>
      </c>
      <c r="O7" s="204">
        <f>NFM!O$5</f>
        <v>0</v>
      </c>
      <c r="P7" s="204">
        <f>NFM!P$5</f>
        <v>0</v>
      </c>
      <c r="Q7" s="204">
        <f>NFM!Q$5</f>
        <v>0</v>
      </c>
      <c r="R7" s="204">
        <f>NFM!R$5</f>
        <v>0</v>
      </c>
      <c r="S7" s="204">
        <f>NFM!S$5</f>
        <v>0</v>
      </c>
      <c r="T7" s="204">
        <f>NFM!T$5</f>
        <v>0</v>
      </c>
      <c r="U7" s="204">
        <f>NFM!U$5</f>
        <v>0</v>
      </c>
      <c r="V7" s="204">
        <f>NFM!V$5</f>
        <v>0</v>
      </c>
      <c r="W7" s="204">
        <f>NFM!W$5</f>
        <v>0</v>
      </c>
      <c r="X7" s="204">
        <f>NFM!X$5</f>
        <v>0</v>
      </c>
      <c r="Y7" s="204">
        <f>NFM!Y$5</f>
        <v>0</v>
      </c>
    </row>
    <row r="8" spans="1:25" ht="12" customHeight="1" x14ac:dyDescent="0.25">
      <c r="A8" s="14" t="s">
        <v>47</v>
      </c>
      <c r="B8" s="204">
        <f>NFM!B$8</f>
        <v>2.1676029295328578</v>
      </c>
      <c r="C8" s="204">
        <f>NFM!C$8</f>
        <v>4.0461600990227051</v>
      </c>
      <c r="D8" s="204">
        <f>NFM!D$8</f>
        <v>5.2379744827829269</v>
      </c>
      <c r="E8" s="204">
        <f>NFM!E$8</f>
        <v>5.0300226765044336</v>
      </c>
      <c r="F8" s="204">
        <f>NFM!F$8</f>
        <v>7.6045855950741297</v>
      </c>
      <c r="G8" s="204">
        <f>NFM!G$8</f>
        <v>5.5046232693337416</v>
      </c>
      <c r="H8" s="204">
        <f>NFM!H$8</f>
        <v>9.2534863741990012</v>
      </c>
      <c r="I8" s="204">
        <f>NFM!I$8</f>
        <v>14.067903979217149</v>
      </c>
      <c r="J8" s="204">
        <f>NFM!J$8</f>
        <v>25.449230225156199</v>
      </c>
      <c r="K8" s="204">
        <f>NFM!K$8</f>
        <v>11.71997631648904</v>
      </c>
      <c r="L8" s="204">
        <f>NFM!L$8</f>
        <v>17.173867595818809</v>
      </c>
      <c r="M8" s="204">
        <f>NFM!M$8</f>
        <v>17.493432957202401</v>
      </c>
      <c r="N8" s="204">
        <f>NFM!N$8</f>
        <v>13.21647423261053</v>
      </c>
      <c r="O8" s="204">
        <f>NFM!O$8</f>
        <v>13.94055829568533</v>
      </c>
      <c r="P8" s="204">
        <f>NFM!P$8</f>
        <v>17.06038593196207</v>
      </c>
      <c r="Q8" s="204">
        <f>NFM!Q$8</f>
        <v>18.772680000000001</v>
      </c>
      <c r="R8" s="204">
        <f>NFM!R$8</f>
        <v>25.123134321050511</v>
      </c>
      <c r="S8" s="204">
        <f>NFM!S$8</f>
        <v>43.05334789763377</v>
      </c>
      <c r="T8" s="204">
        <f>NFM!T$8</f>
        <v>44.892885375494068</v>
      </c>
      <c r="U8" s="204">
        <f>NFM!U$8</f>
        <v>42.483023861208878</v>
      </c>
      <c r="V8" s="204">
        <f>NFM!V$8</f>
        <v>30.14367417234353</v>
      </c>
      <c r="W8" s="204">
        <f>NFM!W$8</f>
        <v>48.256060779161423</v>
      </c>
      <c r="X8" s="204">
        <f>NFM!X$8</f>
        <v>41.686590830028521</v>
      </c>
      <c r="Y8" s="204">
        <f>NFM!Y$8</f>
        <v>33.1</v>
      </c>
    </row>
    <row r="9" spans="1:25" ht="12" customHeight="1" x14ac:dyDescent="0.25">
      <c r="A9" s="13" t="s">
        <v>19</v>
      </c>
      <c r="B9" s="205">
        <f>CHI!B$3</f>
        <v>136.55898456057008</v>
      </c>
      <c r="C9" s="205">
        <f>CHI!C$3</f>
        <v>167.04860980250882</v>
      </c>
      <c r="D9" s="205">
        <f>CHI!D$3</f>
        <v>148.59306559052618</v>
      </c>
      <c r="E9" s="205">
        <f>CHI!E$3</f>
        <v>169.96181885872875</v>
      </c>
      <c r="F9" s="205">
        <f>CHI!F$3</f>
        <v>173.89152394069512</v>
      </c>
      <c r="G9" s="205">
        <f>CHI!G$3</f>
        <v>207.50036410923281</v>
      </c>
      <c r="H9" s="205">
        <f>CHI!H$3</f>
        <v>200.27188367016416</v>
      </c>
      <c r="I9" s="205">
        <f>CHI!I$3</f>
        <v>208.47852146978738</v>
      </c>
      <c r="J9" s="205">
        <f>CHI!J$3</f>
        <v>250.98842272780851</v>
      </c>
      <c r="K9" s="205">
        <f>CHI!K$3</f>
        <v>142.71906643466488</v>
      </c>
      <c r="L9" s="205">
        <f>CHI!L$3</f>
        <v>194.32604529616717</v>
      </c>
      <c r="M9" s="205">
        <f>CHI!M$3</f>
        <v>227.76803112963529</v>
      </c>
      <c r="N9" s="205">
        <f>CHI!N$3</f>
        <v>149.78670796958605</v>
      </c>
      <c r="O9" s="205">
        <f>CHI!O$3</f>
        <v>159.99222137024904</v>
      </c>
      <c r="P9" s="205">
        <f>CHI!P$3</f>
        <v>167.44452859147958</v>
      </c>
      <c r="Q9" s="205">
        <f>CHI!Q$3</f>
        <v>183.19006899999999</v>
      </c>
      <c r="R9" s="205">
        <f>CHI!R$3</f>
        <v>200.98507456840414</v>
      </c>
      <c r="S9" s="205">
        <f>CHI!S$3</f>
        <v>181.53421948589909</v>
      </c>
      <c r="T9" s="205">
        <f>CHI!T$3</f>
        <v>192.8417654808959</v>
      </c>
      <c r="U9" s="205">
        <f>CHI!U$3</f>
        <v>174.93805685523276</v>
      </c>
      <c r="V9" s="205">
        <f>CHI!V$3</f>
        <v>203.40311111868974</v>
      </c>
      <c r="W9" s="205">
        <f>CHI!W$3</f>
        <v>204.25845832449281</v>
      </c>
      <c r="X9" s="205">
        <f>CHI!X$3</f>
        <v>154.99139775968831</v>
      </c>
      <c r="Y9" s="205">
        <f>CHI!Y$3</f>
        <v>118.19999999999999</v>
      </c>
    </row>
    <row r="10" spans="1:25" ht="12" customHeight="1" x14ac:dyDescent="0.25">
      <c r="A10" s="14" t="s">
        <v>59</v>
      </c>
      <c r="B10" s="204">
        <f>CHI!B$5</f>
        <v>80.066902563327574</v>
      </c>
      <c r="C10" s="204">
        <f>CHI!C$5</f>
        <v>88.648957277696354</v>
      </c>
      <c r="D10" s="204">
        <f>CHI!D$5</f>
        <v>72.082341534722232</v>
      </c>
      <c r="E10" s="204">
        <f>CHI!E$5</f>
        <v>111.6020830319671</v>
      </c>
      <c r="F10" s="204">
        <f>CHI!F$5</f>
        <v>113.3680729833458</v>
      </c>
      <c r="G10" s="204">
        <f>CHI!G$5</f>
        <v>125.49266076572169</v>
      </c>
      <c r="H10" s="204">
        <f>CHI!H$5</f>
        <v>122.6388044009494</v>
      </c>
      <c r="I10" s="204">
        <f>CHI!I$5</f>
        <v>124.7342116584161</v>
      </c>
      <c r="J10" s="204">
        <f>CHI!J$5</f>
        <v>136.15898997807281</v>
      </c>
      <c r="K10" s="204">
        <f>CHI!K$5</f>
        <v>9.9330812339995607</v>
      </c>
      <c r="L10" s="204">
        <f>CHI!L$5</f>
        <v>59.539300622426097</v>
      </c>
      <c r="M10" s="204">
        <f>CHI!M$5</f>
        <v>87.916454632371511</v>
      </c>
      <c r="N10" s="204">
        <f>CHI!N$5</f>
        <v>18.355926796382121</v>
      </c>
      <c r="O10" s="204">
        <f>CHI!O$5</f>
        <v>33.631659069010666</v>
      </c>
      <c r="P10" s="204">
        <f>CHI!P$5</f>
        <v>75.673395037986467</v>
      </c>
      <c r="Q10" s="204">
        <f>CHI!Q$5</f>
        <v>77.01042512104965</v>
      </c>
      <c r="R10" s="204">
        <f>CHI!R$5</f>
        <v>96.661320900084519</v>
      </c>
      <c r="S10" s="204">
        <f>CHI!S$5</f>
        <v>92.05139773712186</v>
      </c>
      <c r="T10" s="204">
        <f>CHI!T$5</f>
        <v>81.226945174763472</v>
      </c>
      <c r="U10" s="204">
        <f>CHI!U$5</f>
        <v>53.865732548268703</v>
      </c>
      <c r="V10" s="204">
        <f>CHI!V$5</f>
        <v>49.166730728014812</v>
      </c>
      <c r="W10" s="204">
        <f>CHI!W$5</f>
        <v>73.013696176785473</v>
      </c>
      <c r="X10" s="204">
        <f>CHI!X$5</f>
        <v>65.197462950364624</v>
      </c>
      <c r="Y10" s="204">
        <f>CHI!Y$5</f>
        <v>17.871124497991971</v>
      </c>
    </row>
    <row r="11" spans="1:25" ht="12" customHeight="1" x14ac:dyDescent="0.25">
      <c r="A11" s="14" t="s">
        <v>49</v>
      </c>
      <c r="B11" s="204">
        <f>CHI!B$6</f>
        <v>44.415437104130859</v>
      </c>
      <c r="C11" s="204">
        <f>CHI!C$6</f>
        <v>63.949080742588507</v>
      </c>
      <c r="D11" s="204">
        <f>CHI!D$6</f>
        <v>61.348166342484959</v>
      </c>
      <c r="E11" s="204">
        <f>CHI!E$6</f>
        <v>45.122834046486837</v>
      </c>
      <c r="F11" s="204">
        <f>CHI!F$6</f>
        <v>48.356114005230722</v>
      </c>
      <c r="G11" s="204">
        <f>CHI!G$6</f>
        <v>72.67377693029303</v>
      </c>
      <c r="H11" s="204">
        <f>CHI!H$6</f>
        <v>66.617024061834982</v>
      </c>
      <c r="I11" s="204">
        <f>CHI!I$6</f>
        <v>71.044118719022492</v>
      </c>
      <c r="J11" s="204">
        <f>CHI!J$6</f>
        <v>97.125620419192273</v>
      </c>
      <c r="K11" s="204">
        <f>CHI!K$6</f>
        <v>116.9073076105834</v>
      </c>
      <c r="L11" s="204">
        <f>CHI!L$6</f>
        <v>115.55947986537871</v>
      </c>
      <c r="M11" s="204">
        <f>CHI!M$6</f>
        <v>118.8241166800205</v>
      </c>
      <c r="N11" s="204">
        <f>CHI!N$6</f>
        <v>112.6227216883351</v>
      </c>
      <c r="O11" s="204">
        <f>CHI!O$6</f>
        <v>109.340113219297</v>
      </c>
      <c r="P11" s="204">
        <f>CHI!P$6</f>
        <v>75.342613767159264</v>
      </c>
      <c r="Q11" s="204">
        <f>CHI!Q$6</f>
        <v>88.971353878950339</v>
      </c>
      <c r="R11" s="204">
        <f>CHI!R$6</f>
        <v>81.651656842005735</v>
      </c>
      <c r="S11" s="204">
        <f>CHI!S$6</f>
        <v>69.953468063252629</v>
      </c>
      <c r="T11" s="204">
        <f>CHI!T$6</f>
        <v>93.968245866079741</v>
      </c>
      <c r="U11" s="204">
        <f>CHI!U$6</f>
        <v>101.8602561913855</v>
      </c>
      <c r="V11" s="204">
        <f>CHI!V$6</f>
        <v>126.2267716464619</v>
      </c>
      <c r="W11" s="204">
        <f>CHI!W$6</f>
        <v>108.52100865910749</v>
      </c>
      <c r="X11" s="204">
        <f>CHI!X$6</f>
        <v>68.896218257455601</v>
      </c>
      <c r="Y11" s="204">
        <f>CHI!Y$6</f>
        <v>77.928875502008026</v>
      </c>
    </row>
    <row r="12" spans="1:25" ht="12" customHeight="1" x14ac:dyDescent="0.25">
      <c r="A12" s="14" t="s">
        <v>50</v>
      </c>
      <c r="B12" s="204">
        <f>CHI!B$7</f>
        <v>12.07664489311164</v>
      </c>
      <c r="C12" s="204">
        <f>CHI!C$7</f>
        <v>14.45057178222395</v>
      </c>
      <c r="D12" s="204">
        <f>CHI!D$7</f>
        <v>15.162557713319</v>
      </c>
      <c r="E12" s="204">
        <f>CHI!E$7</f>
        <v>13.236901780274829</v>
      </c>
      <c r="F12" s="204">
        <f>CHI!F$7</f>
        <v>12.16733695211861</v>
      </c>
      <c r="G12" s="204">
        <f>CHI!G$7</f>
        <v>9.3339264132180837</v>
      </c>
      <c r="H12" s="204">
        <f>CHI!H$7</f>
        <v>11.016055207379759</v>
      </c>
      <c r="I12" s="204">
        <f>CHI!I$7</f>
        <v>12.70019109234881</v>
      </c>
      <c r="J12" s="204">
        <f>CHI!J$7</f>
        <v>17.703812330543439</v>
      </c>
      <c r="K12" s="204">
        <f>CHI!K$7</f>
        <v>15.87867759008193</v>
      </c>
      <c r="L12" s="204">
        <f>CHI!L$7</f>
        <v>19.227264808362371</v>
      </c>
      <c r="M12" s="204">
        <f>CHI!M$7</f>
        <v>21.02745981724329</v>
      </c>
      <c r="N12" s="204">
        <f>CHI!N$7</f>
        <v>18.808059484868831</v>
      </c>
      <c r="O12" s="204">
        <f>CHI!O$7</f>
        <v>17.02044908194139</v>
      </c>
      <c r="P12" s="204">
        <f>CHI!P$7</f>
        <v>16.428519786333851</v>
      </c>
      <c r="Q12" s="204">
        <f>CHI!Q$7</f>
        <v>17.208290000000002</v>
      </c>
      <c r="R12" s="204">
        <f>CHI!R$7</f>
        <v>22.672096826313879</v>
      </c>
      <c r="S12" s="204">
        <f>CHI!S$7</f>
        <v>19.52935368552459</v>
      </c>
      <c r="T12" s="204">
        <f>CHI!T$7</f>
        <v>17.646574440052699</v>
      </c>
      <c r="U12" s="204">
        <f>CHI!U$7</f>
        <v>19.212068115578539</v>
      </c>
      <c r="V12" s="204">
        <f>CHI!V$7</f>
        <v>28.009608744213011</v>
      </c>
      <c r="W12" s="204">
        <f>CHI!W$7</f>
        <v>22.723753488599829</v>
      </c>
      <c r="X12" s="204">
        <f>CHI!X$7</f>
        <v>20.897716551868079</v>
      </c>
      <c r="Y12" s="204">
        <f>CHI!Y$7</f>
        <v>22.4</v>
      </c>
    </row>
    <row r="13" spans="1:25" ht="12" customHeight="1" x14ac:dyDescent="0.25">
      <c r="A13" s="13" t="s">
        <v>20</v>
      </c>
      <c r="B13" s="205">
        <f>NMM!B$3</f>
        <v>175.26617973079968</v>
      </c>
      <c r="C13" s="205">
        <f>NMM!C$3</f>
        <v>195.37173049566775</v>
      </c>
      <c r="D13" s="205">
        <f>NMM!D$3</f>
        <v>206.21078490113845</v>
      </c>
      <c r="E13" s="205">
        <f>NMM!E$3</f>
        <v>258.91379882217558</v>
      </c>
      <c r="F13" s="205">
        <f>NMM!F$3</f>
        <v>276.04645710119087</v>
      </c>
      <c r="G13" s="205">
        <f>NMM!G$3</f>
        <v>324.7727728906907</v>
      </c>
      <c r="H13" s="205">
        <f>NMM!H$3</f>
        <v>395.03573973663822</v>
      </c>
      <c r="I13" s="205">
        <f>NMM!I$3</f>
        <v>448.02366422701266</v>
      </c>
      <c r="J13" s="205">
        <f>NMM!J$3</f>
        <v>298.01417423081455</v>
      </c>
      <c r="K13" s="205">
        <f>NMM!K$3</f>
        <v>162.37838154619499</v>
      </c>
      <c r="L13" s="205">
        <f>NMM!L$3</f>
        <v>180.69895470383275</v>
      </c>
      <c r="M13" s="205">
        <f>NMM!M$3</f>
        <v>210.62800085843696</v>
      </c>
      <c r="N13" s="205">
        <f>NMM!N$3</f>
        <v>203.6692567640751</v>
      </c>
      <c r="O13" s="205">
        <f>NMM!O$3</f>
        <v>202.30019480250343</v>
      </c>
      <c r="P13" s="205">
        <f>NMM!P$3</f>
        <v>209.14769420294246</v>
      </c>
      <c r="Q13" s="205">
        <f>NMM!Q$3</f>
        <v>220.57898999999998</v>
      </c>
      <c r="R13" s="205">
        <f>NMM!R$3</f>
        <v>248.32073618550544</v>
      </c>
      <c r="S13" s="205">
        <f>NMM!S$3</f>
        <v>279.18098791352207</v>
      </c>
      <c r="T13" s="205">
        <f>NMM!T$3</f>
        <v>257.35764163372858</v>
      </c>
      <c r="U13" s="205">
        <f>NMM!U$3</f>
        <v>254.08636564124293</v>
      </c>
      <c r="V13" s="205">
        <f>NMM!V$3</f>
        <v>214.74033370563313</v>
      </c>
      <c r="W13" s="205">
        <f>NMM!W$3</f>
        <v>238.34408855739264</v>
      </c>
      <c r="X13" s="205">
        <f>NMM!X$3</f>
        <v>212.46011827732551</v>
      </c>
      <c r="Y13" s="205">
        <f>NMM!Y$3</f>
        <v>201.7</v>
      </c>
    </row>
    <row r="14" spans="1:25" ht="12" customHeight="1" x14ac:dyDescent="0.25">
      <c r="A14" s="14" t="s">
        <v>51</v>
      </c>
      <c r="B14" s="204">
        <f>NMM!B$4</f>
        <v>66.181882753983786</v>
      </c>
      <c r="C14" s="204">
        <f>NMM!C$4</f>
        <v>78.887142018107625</v>
      </c>
      <c r="D14" s="204">
        <f>NMM!D$4</f>
        <v>94.082178385437032</v>
      </c>
      <c r="E14" s="204">
        <f>NMM!E$4</f>
        <v>111.9867843557649</v>
      </c>
      <c r="F14" s="204">
        <f>NMM!F$4</f>
        <v>130.5352226825708</v>
      </c>
      <c r="G14" s="204">
        <f>NMM!G$4</f>
        <v>180.99740990565809</v>
      </c>
      <c r="H14" s="204">
        <f>NMM!H$4</f>
        <v>206.144526999844</v>
      </c>
      <c r="I14" s="204">
        <f>NMM!I$4</f>
        <v>257.02400139090201</v>
      </c>
      <c r="J14" s="204">
        <f>NMM!J$4</f>
        <v>164.77503439005611</v>
      </c>
      <c r="K14" s="204">
        <f>NMM!K$4</f>
        <v>53.945378452048303</v>
      </c>
      <c r="L14" s="204">
        <f>NMM!L$4</f>
        <v>67.510431029164195</v>
      </c>
      <c r="M14" s="204">
        <f>NMM!M$4</f>
        <v>113.0604727296889</v>
      </c>
      <c r="N14" s="204">
        <f>NMM!N$4</f>
        <v>106.5402243933752</v>
      </c>
      <c r="O14" s="204">
        <f>NMM!O$4</f>
        <v>100.0275605929459</v>
      </c>
      <c r="P14" s="204">
        <f>NMM!P$4</f>
        <v>113.788408696986</v>
      </c>
      <c r="Q14" s="204">
        <f>NMM!Q$4</f>
        <v>119.6382822468461</v>
      </c>
      <c r="R14" s="204">
        <f>NMM!R$4</f>
        <v>143.10661306190531</v>
      </c>
      <c r="S14" s="204">
        <f>NMM!S$4</f>
        <v>163.31896092627341</v>
      </c>
      <c r="T14" s="204">
        <f>NMM!T$4</f>
        <v>146.90085127670241</v>
      </c>
      <c r="U14" s="204">
        <f>NMM!U$4</f>
        <v>131.8092944762349</v>
      </c>
      <c r="V14" s="204">
        <f>NMM!V$4</f>
        <v>157.6893673239131</v>
      </c>
      <c r="W14" s="204">
        <f>NMM!W$4</f>
        <v>200.91729454706461</v>
      </c>
      <c r="X14" s="204">
        <f>NMM!X$4</f>
        <v>183.2208137492147</v>
      </c>
      <c r="Y14" s="204">
        <f>NMM!Y$4</f>
        <v>130.35354857646021</v>
      </c>
    </row>
    <row r="15" spans="1:25" ht="12" customHeight="1" x14ac:dyDescent="0.25">
      <c r="A15" s="14" t="s">
        <v>52</v>
      </c>
      <c r="B15" s="204">
        <f>NMM!B$5</f>
        <v>14.90248360785608</v>
      </c>
      <c r="C15" s="204">
        <f>NMM!C$5</f>
        <v>25.160775009449299</v>
      </c>
      <c r="D15" s="204">
        <f>NMM!D$5</f>
        <v>10.450400047959221</v>
      </c>
      <c r="E15" s="204">
        <f>NMM!E$5</f>
        <v>14.371453453208259</v>
      </c>
      <c r="F15" s="204">
        <f>NMM!F$5</f>
        <v>12.67887233549857</v>
      </c>
      <c r="G15" s="204">
        <f>NMM!G$5</f>
        <v>12.252713478705401</v>
      </c>
      <c r="H15" s="204">
        <f>NMM!H$5</f>
        <v>19.393730288152231</v>
      </c>
      <c r="I15" s="204">
        <f>NMM!I$5</f>
        <v>26.157761193681552</v>
      </c>
      <c r="J15" s="204">
        <f>NMM!J$5</f>
        <v>27.165613777820042</v>
      </c>
      <c r="K15" s="204">
        <f>NMM!K$5</f>
        <v>17.51639189574955</v>
      </c>
      <c r="L15" s="204">
        <f>NMM!L$5</f>
        <v>18.992763026932039</v>
      </c>
      <c r="M15" s="204">
        <f>NMM!M$5</f>
        <v>24.73677235775078</v>
      </c>
      <c r="N15" s="204">
        <f>NMM!N$5</f>
        <v>23.485644104825312</v>
      </c>
      <c r="O15" s="204">
        <f>NMM!O$5</f>
        <v>30.470805478142172</v>
      </c>
      <c r="P15" s="204">
        <f>NMM!P$5</f>
        <v>25.146268940964081</v>
      </c>
      <c r="Q15" s="204">
        <f>NMM!Q$5</f>
        <v>24.361087811786209</v>
      </c>
      <c r="R15" s="204">
        <f>NMM!R$5</f>
        <v>25.409896531433059</v>
      </c>
      <c r="S15" s="204">
        <f>NMM!S$5</f>
        <v>35.588687253933159</v>
      </c>
      <c r="T15" s="204">
        <f>NMM!T$5</f>
        <v>34.836922139948072</v>
      </c>
      <c r="U15" s="204">
        <f>NMM!U$5</f>
        <v>36.468201346461854</v>
      </c>
      <c r="V15" s="204">
        <f>NMM!V$5</f>
        <v>26.499718784163441</v>
      </c>
      <c r="W15" s="204">
        <f>NMM!W$5</f>
        <v>3.183480633100729</v>
      </c>
      <c r="X15" s="204">
        <f>NMM!X$5</f>
        <v>2.646145317237885</v>
      </c>
      <c r="Y15" s="204">
        <f>NMM!Y$5</f>
        <v>46.148523627825071</v>
      </c>
    </row>
    <row r="16" spans="1:25" ht="12" customHeight="1" x14ac:dyDescent="0.25">
      <c r="A16" s="14" t="s">
        <v>60</v>
      </c>
      <c r="B16" s="204">
        <f>NMM!B$6</f>
        <v>94.181813368959808</v>
      </c>
      <c r="C16" s="204">
        <f>NMM!C$6</f>
        <v>91.323813468110828</v>
      </c>
      <c r="D16" s="204">
        <f>NMM!D$6</f>
        <v>101.6782064677422</v>
      </c>
      <c r="E16" s="204">
        <f>NMM!E$6</f>
        <v>132.55556101320241</v>
      </c>
      <c r="F16" s="204">
        <f>NMM!F$6</f>
        <v>132.8323620831215</v>
      </c>
      <c r="G16" s="204">
        <f>NMM!G$6</f>
        <v>131.52264950632721</v>
      </c>
      <c r="H16" s="204">
        <f>NMM!H$6</f>
        <v>169.49748244864199</v>
      </c>
      <c r="I16" s="204">
        <f>NMM!I$6</f>
        <v>164.84190164242909</v>
      </c>
      <c r="J16" s="204">
        <f>NMM!J$6</f>
        <v>106.0735260629384</v>
      </c>
      <c r="K16" s="204">
        <f>NMM!K$6</f>
        <v>90.916611198397121</v>
      </c>
      <c r="L16" s="204">
        <f>NMM!L$6</f>
        <v>94.19576064773652</v>
      </c>
      <c r="M16" s="204">
        <f>NMM!M$6</f>
        <v>72.8307557709973</v>
      </c>
      <c r="N16" s="204">
        <f>NMM!N$6</f>
        <v>73.643388265874606</v>
      </c>
      <c r="O16" s="204">
        <f>NMM!O$6</f>
        <v>71.801828731415355</v>
      </c>
      <c r="P16" s="204">
        <f>NMM!P$6</f>
        <v>70.213016564992387</v>
      </c>
      <c r="Q16" s="204">
        <f>NMM!Q$6</f>
        <v>76.579619941367653</v>
      </c>
      <c r="R16" s="204">
        <f>NMM!R$6</f>
        <v>79.804226592167097</v>
      </c>
      <c r="S16" s="204">
        <f>NMM!S$6</f>
        <v>80.27333973331551</v>
      </c>
      <c r="T16" s="204">
        <f>NMM!T$6</f>
        <v>75.619868217078093</v>
      </c>
      <c r="U16" s="204">
        <f>NMM!U$6</f>
        <v>85.808869818546185</v>
      </c>
      <c r="V16" s="204">
        <f>NMM!V$6</f>
        <v>30.551247597556589</v>
      </c>
      <c r="W16" s="204">
        <f>NMM!W$6</f>
        <v>34.243313377227267</v>
      </c>
      <c r="X16" s="204">
        <f>NMM!X$6</f>
        <v>26.593159210872919</v>
      </c>
      <c r="Y16" s="204">
        <f>NMM!Y$6</f>
        <v>25.197927795714701</v>
      </c>
    </row>
    <row r="17" spans="1:25" ht="12" customHeight="1" x14ac:dyDescent="0.25">
      <c r="A17" s="13" t="s">
        <v>21</v>
      </c>
      <c r="B17" s="205">
        <f>PPA!B$3</f>
        <v>141.51350554235944</v>
      </c>
      <c r="C17" s="205">
        <f>PPA!C$3</f>
        <v>160.11233534704132</v>
      </c>
      <c r="D17" s="205">
        <f>PPA!D$3</f>
        <v>181.3993268247981</v>
      </c>
      <c r="E17" s="205">
        <f>PPA!E$3</f>
        <v>182.93398260339819</v>
      </c>
      <c r="F17" s="205">
        <f>PPA!F$3</f>
        <v>175.15895487320745</v>
      </c>
      <c r="G17" s="205">
        <f>PPA!G$3</f>
        <v>186.91785971085446</v>
      </c>
      <c r="H17" s="205">
        <f>PPA!H$3</f>
        <v>216.3553242729385</v>
      </c>
      <c r="I17" s="205">
        <f>PPA!I$3</f>
        <v>230.55731521494758</v>
      </c>
      <c r="J17" s="205">
        <f>PPA!J$3</f>
        <v>211.89250383119173</v>
      </c>
      <c r="K17" s="205">
        <f>PPA!K$3</f>
        <v>167.86030595229468</v>
      </c>
      <c r="L17" s="205">
        <f>PPA!L$3</f>
        <v>230.72717770034842</v>
      </c>
      <c r="M17" s="205">
        <f>PPA!M$3</f>
        <v>219.8164706945432</v>
      </c>
      <c r="N17" s="205">
        <f>PPA!N$3</f>
        <v>217.22461495136793</v>
      </c>
      <c r="O17" s="205">
        <f>PPA!O$3</f>
        <v>205.54218510382569</v>
      </c>
      <c r="P17" s="205">
        <f>PPA!P$3</f>
        <v>205.98836347480136</v>
      </c>
      <c r="Q17" s="205">
        <f>PPA!Q$3</f>
        <v>209.31538199999989</v>
      </c>
      <c r="R17" s="205">
        <f>PPA!R$3</f>
        <v>214.61897063287677</v>
      </c>
      <c r="S17" s="205">
        <f>PPA!S$3</f>
        <v>231.98504984017106</v>
      </c>
      <c r="T17" s="205">
        <f>PPA!T$3</f>
        <v>224.88794466403147</v>
      </c>
      <c r="U17" s="205">
        <f>PPA!U$3</f>
        <v>193.33834744480095</v>
      </c>
      <c r="V17" s="205">
        <f>PPA!V$3</f>
        <v>159.7881489312723</v>
      </c>
      <c r="W17" s="205">
        <f>PPA!W$3</f>
        <v>191.36464314275935</v>
      </c>
      <c r="X17" s="205">
        <f>PPA!X$3</f>
        <v>170.55584289988172</v>
      </c>
      <c r="Y17" s="205">
        <f>PPA!Y$3</f>
        <v>136.59999999999991</v>
      </c>
    </row>
    <row r="18" spans="1:25" ht="12" customHeight="1" x14ac:dyDescent="0.25">
      <c r="A18" s="14" t="s">
        <v>54</v>
      </c>
      <c r="B18" s="204">
        <f>PPA!B$5</f>
        <v>4.0307467691644643</v>
      </c>
      <c r="C18" s="204">
        <f>PPA!C$5</f>
        <v>3.166067460783756</v>
      </c>
      <c r="D18" s="204">
        <f>PPA!D$5</f>
        <v>4.2780549372109986</v>
      </c>
      <c r="E18" s="204">
        <f>PPA!E$5</f>
        <v>4.9301800056417937</v>
      </c>
      <c r="F18" s="204">
        <f>PPA!F$5</f>
        <v>4.2289556115587521</v>
      </c>
      <c r="G18" s="204">
        <f>PPA!G$5</f>
        <v>4.4306388267309886</v>
      </c>
      <c r="H18" s="204">
        <f>PPA!H$5</f>
        <v>9.2148938515844279</v>
      </c>
      <c r="I18" s="204">
        <f>PPA!I$5</f>
        <v>14.786106568078321</v>
      </c>
      <c r="J18" s="204">
        <f>PPA!J$5</f>
        <v>16.843004313408841</v>
      </c>
      <c r="K18" s="204">
        <f>PPA!K$5</f>
        <v>12.60852199158823</v>
      </c>
      <c r="L18" s="204">
        <f>PPA!L$5</f>
        <v>21.694361605366161</v>
      </c>
      <c r="M18" s="204">
        <f>PPA!M$5</f>
        <v>19.881217890235821</v>
      </c>
      <c r="N18" s="204">
        <f>PPA!N$5</f>
        <v>17.583907199657691</v>
      </c>
      <c r="O18" s="204">
        <f>PPA!O$5</f>
        <v>16.379265095720601</v>
      </c>
      <c r="P18" s="204">
        <f>PPA!P$5</f>
        <v>17.01397583414656</v>
      </c>
      <c r="Q18" s="204">
        <f>PPA!Q$5</f>
        <v>18.246775331856451</v>
      </c>
      <c r="R18" s="204">
        <f>PPA!R$5</f>
        <v>18.167346071131519</v>
      </c>
      <c r="S18" s="204">
        <f>PPA!S$5</f>
        <v>20.791005549189471</v>
      </c>
      <c r="T18" s="204">
        <f>PPA!T$5</f>
        <v>21.646539606755852</v>
      </c>
      <c r="U18" s="204">
        <f>PPA!U$5</f>
        <v>16.454940874688969</v>
      </c>
      <c r="V18" s="204">
        <f>PPA!V$5</f>
        <v>12.54272167666111</v>
      </c>
      <c r="W18" s="204">
        <f>PPA!W$5</f>
        <v>18.83829634823735</v>
      </c>
      <c r="X18" s="204">
        <f>PPA!X$5</f>
        <v>17.08819026477925</v>
      </c>
      <c r="Y18" s="204">
        <f>PPA!Y$5</f>
        <v>11.75455788514129</v>
      </c>
    </row>
    <row r="19" spans="1:25" ht="12" customHeight="1" x14ac:dyDescent="0.25">
      <c r="A19" s="14" t="s">
        <v>61</v>
      </c>
      <c r="B19" s="204">
        <f>PPA!B$6</f>
        <v>55.423505012308212</v>
      </c>
      <c r="C19" s="204">
        <f>PPA!C$6</f>
        <v>60.127436945357132</v>
      </c>
      <c r="D19" s="204">
        <f>PPA!D$6</f>
        <v>68.226539219205307</v>
      </c>
      <c r="E19" s="204">
        <f>PPA!E$6</f>
        <v>64.431185322998303</v>
      </c>
      <c r="F19" s="204">
        <f>PPA!F$6</f>
        <v>55.593784403024401</v>
      </c>
      <c r="G19" s="204">
        <f>PPA!G$6</f>
        <v>58.034868707882353</v>
      </c>
      <c r="H19" s="204">
        <f>PPA!H$6</f>
        <v>68.558455912516678</v>
      </c>
      <c r="I19" s="204">
        <f>PPA!I$6</f>
        <v>74.310618633630256</v>
      </c>
      <c r="J19" s="204">
        <f>PPA!J$6</f>
        <v>67.987763103778477</v>
      </c>
      <c r="K19" s="204">
        <f>PPA!K$6</f>
        <v>49.582965236232653</v>
      </c>
      <c r="L19" s="204">
        <f>PPA!L$6</f>
        <v>87.69570808104497</v>
      </c>
      <c r="M19" s="204">
        <f>PPA!M$6</f>
        <v>79.601638219915188</v>
      </c>
      <c r="N19" s="204">
        <f>PPA!N$6</f>
        <v>70.525921017745844</v>
      </c>
      <c r="O19" s="204">
        <f>PPA!O$6</f>
        <v>64.994691467465884</v>
      </c>
      <c r="P19" s="204">
        <f>PPA!P$6</f>
        <v>66.550321925186182</v>
      </c>
      <c r="Q19" s="204">
        <f>PPA!Q$6</f>
        <v>70.141259668143547</v>
      </c>
      <c r="R19" s="204">
        <f>PPA!R$6</f>
        <v>69.916813895966328</v>
      </c>
      <c r="S19" s="204">
        <f>PPA!S$6</f>
        <v>82.034000598080183</v>
      </c>
      <c r="T19" s="204">
        <f>PPA!T$6</f>
        <v>85.926978179805417</v>
      </c>
      <c r="U19" s="204">
        <f>PPA!U$6</f>
        <v>66.481663032702883</v>
      </c>
      <c r="V19" s="204">
        <f>PPA!V$6</f>
        <v>47.211110310993313</v>
      </c>
      <c r="W19" s="204">
        <f>PPA!W$6</f>
        <v>71.546071460350717</v>
      </c>
      <c r="X19" s="204">
        <f>PPA!X$6</f>
        <v>62.58435408921784</v>
      </c>
      <c r="Y19" s="204">
        <f>PPA!Y$6</f>
        <v>37.745442114858697</v>
      </c>
    </row>
    <row r="20" spans="1:25" ht="12" customHeight="1" x14ac:dyDescent="0.25">
      <c r="A20" s="14" t="s">
        <v>62</v>
      </c>
      <c r="B20" s="204">
        <f>PPA!B$7</f>
        <v>82.059253760886776</v>
      </c>
      <c r="C20" s="204">
        <f>PPA!C$7</f>
        <v>96.81883094090044</v>
      </c>
      <c r="D20" s="204">
        <f>PPA!D$7</f>
        <v>108.89473266838181</v>
      </c>
      <c r="E20" s="204">
        <f>PPA!E$7</f>
        <v>113.5726172747581</v>
      </c>
      <c r="F20" s="204">
        <f>PPA!F$7</f>
        <v>115.3362148586243</v>
      </c>
      <c r="G20" s="204">
        <f>PPA!G$7</f>
        <v>124.45235217624111</v>
      </c>
      <c r="H20" s="204">
        <f>PPA!H$7</f>
        <v>138.58197450883739</v>
      </c>
      <c r="I20" s="204">
        <f>PPA!I$7</f>
        <v>141.460590013239</v>
      </c>
      <c r="J20" s="204">
        <f>PPA!J$7</f>
        <v>127.0617364140044</v>
      </c>
      <c r="K20" s="204">
        <f>PPA!K$7</f>
        <v>105.66881872447379</v>
      </c>
      <c r="L20" s="204">
        <f>PPA!L$7</f>
        <v>121.3371080139373</v>
      </c>
      <c r="M20" s="204">
        <f>PPA!M$7</f>
        <v>120.33361458439219</v>
      </c>
      <c r="N20" s="204">
        <f>PPA!N$7</f>
        <v>129.11478673396439</v>
      </c>
      <c r="O20" s="204">
        <f>PPA!O$7</f>
        <v>124.16822854063921</v>
      </c>
      <c r="P20" s="204">
        <f>PPA!P$7</f>
        <v>122.4240657154686</v>
      </c>
      <c r="Q20" s="204">
        <f>PPA!Q$7</f>
        <v>120.9273469999999</v>
      </c>
      <c r="R20" s="204">
        <f>PPA!R$7</f>
        <v>126.53481066577891</v>
      </c>
      <c r="S20" s="204">
        <f>PPA!S$7</f>
        <v>129.16004369290141</v>
      </c>
      <c r="T20" s="204">
        <f>PPA!T$7</f>
        <v>117.3144268774702</v>
      </c>
      <c r="U20" s="204">
        <f>PPA!U$7</f>
        <v>110.4017435374091</v>
      </c>
      <c r="V20" s="204">
        <f>PPA!V$7</f>
        <v>100.0343169436179</v>
      </c>
      <c r="W20" s="204">
        <f>PPA!W$7</f>
        <v>100.9802753341713</v>
      </c>
      <c r="X20" s="204">
        <f>PPA!X$7</f>
        <v>90.883298545884642</v>
      </c>
      <c r="Y20" s="204">
        <f>PPA!Y$7</f>
        <v>87.099999999999909</v>
      </c>
    </row>
    <row r="21" spans="1:25" ht="12" customHeight="1" x14ac:dyDescent="0.25">
      <c r="A21" s="15" t="s">
        <v>63</v>
      </c>
      <c r="B21" s="206">
        <f>FBT!B$3</f>
        <v>545.61662311955649</v>
      </c>
      <c r="C21" s="206">
        <f>FBT!C$3</f>
        <v>564.43933381366742</v>
      </c>
      <c r="D21" s="206">
        <f>FBT!D$3</f>
        <v>534.54908011137343</v>
      </c>
      <c r="E21" s="206">
        <f>FBT!E$3</f>
        <v>547.47825763216679</v>
      </c>
      <c r="F21" s="206">
        <f>FBT!F$3</f>
        <v>489.98879850927648</v>
      </c>
      <c r="G21" s="206">
        <f>FBT!G$3</f>
        <v>526.52918228409703</v>
      </c>
      <c r="H21" s="206">
        <f>FBT!H$3</f>
        <v>558.29367791000641</v>
      </c>
      <c r="I21" s="206">
        <f>FBT!I$3</f>
        <v>554.11910673694206</v>
      </c>
      <c r="J21" s="206">
        <f>FBT!J$3</f>
        <v>553.61296475303539</v>
      </c>
      <c r="K21" s="206">
        <f>FBT!K$3</f>
        <v>581.08398704656952</v>
      </c>
      <c r="L21" s="206">
        <f>FBT!L$3</f>
        <v>502.52229965156789</v>
      </c>
      <c r="M21" s="206">
        <f>FBT!M$3</f>
        <v>507.30955575886958</v>
      </c>
      <c r="N21" s="206">
        <f>FBT!N$3</f>
        <v>524.25347789355101</v>
      </c>
      <c r="O21" s="206">
        <f>FBT!O$3</f>
        <v>543.19547498652969</v>
      </c>
      <c r="P21" s="206">
        <f>FBT!P$3</f>
        <v>627.91698221804847</v>
      </c>
      <c r="Q21" s="206">
        <f>FBT!Q$3</f>
        <v>594.78107799999998</v>
      </c>
      <c r="R21" s="206">
        <f>FBT!R$3</f>
        <v>591.31279560521341</v>
      </c>
      <c r="S21" s="206">
        <f>FBT!S$3</f>
        <v>587.95190565359655</v>
      </c>
      <c r="T21" s="206">
        <f>FBT!T$3</f>
        <v>606.33629776021075</v>
      </c>
      <c r="U21" s="206">
        <f>FBT!U$3</f>
        <v>615.86854973319373</v>
      </c>
      <c r="V21" s="206">
        <f>FBT!V$3</f>
        <v>613.01029423049056</v>
      </c>
      <c r="W21" s="206">
        <f>FBT!W$3</f>
        <v>576.13651401152254</v>
      </c>
      <c r="X21" s="206">
        <f>FBT!X$3</f>
        <v>568.37435330132894</v>
      </c>
      <c r="Y21" s="206">
        <f>FBT!Y$3</f>
        <v>601.6</v>
      </c>
    </row>
    <row r="22" spans="1:25" ht="12" customHeight="1" x14ac:dyDescent="0.25">
      <c r="A22" s="12" t="s">
        <v>64</v>
      </c>
      <c r="B22" s="204">
        <f>TRE!B$3</f>
        <v>78.033705463182883</v>
      </c>
      <c r="C22" s="204">
        <f>TRE!C$3</f>
        <v>81.501224851743061</v>
      </c>
      <c r="D22" s="204">
        <f>TRE!D$3</f>
        <v>91.802394882458657</v>
      </c>
      <c r="E22" s="204">
        <f>TRE!E$3</f>
        <v>95.835168889189745</v>
      </c>
      <c r="F22" s="204">
        <f>TRE!F$3</f>
        <v>119.89896621566881</v>
      </c>
      <c r="G22" s="204">
        <f>TRE!G$3</f>
        <v>117.272408781458</v>
      </c>
      <c r="H22" s="204">
        <f>TRE!H$3</f>
        <v>117.8717907189635</v>
      </c>
      <c r="I22" s="204">
        <f>TRE!I$3</f>
        <v>141.46059001323911</v>
      </c>
      <c r="J22" s="204">
        <f>TRE!J$3</f>
        <v>168.92387598726859</v>
      </c>
      <c r="K22" s="204">
        <f>TRE!K$3</f>
        <v>113.4191256434423</v>
      </c>
      <c r="L22" s="204">
        <f>TRE!L$3</f>
        <v>191.89930313588849</v>
      </c>
      <c r="M22" s="204">
        <f>TRE!M$3</f>
        <v>192.25106118622429</v>
      </c>
      <c r="N22" s="204">
        <f>TRE!N$3</f>
        <v>183.8445454151593</v>
      </c>
      <c r="O22" s="204">
        <f>TRE!O$3</f>
        <v>181.22725784390931</v>
      </c>
      <c r="P22" s="204">
        <f>TRE!P$3</f>
        <v>176.922520775903</v>
      </c>
      <c r="Q22" s="204">
        <f>TRE!Q$3</f>
        <v>191.16845799999999</v>
      </c>
      <c r="R22" s="204">
        <f>TRE!R$3</f>
        <v>189.1894566249841</v>
      </c>
      <c r="S22" s="204">
        <f>TRE!S$3</f>
        <v>172.21339159053511</v>
      </c>
      <c r="T22" s="204">
        <f>TRE!T$3</f>
        <v>189.17127799736491</v>
      </c>
      <c r="U22" s="204">
        <f>TRE!U$3</f>
        <v>174.8027606008977</v>
      </c>
      <c r="V22" s="204">
        <f>TRE!V$3</f>
        <v>176.9940514455746</v>
      </c>
      <c r="W22" s="204">
        <f>TRE!W$3</f>
        <v>163.02378205023581</v>
      </c>
      <c r="X22" s="204">
        <f>TRE!X$3</f>
        <v>175.7802720378487</v>
      </c>
      <c r="Y22" s="204">
        <f>TRE!Y$3</f>
        <v>186.9</v>
      </c>
    </row>
    <row r="23" spans="1:25" ht="12" customHeight="1" x14ac:dyDescent="0.25">
      <c r="A23" s="12" t="s">
        <v>65</v>
      </c>
      <c r="B23" s="204">
        <f>MAE!B$3</f>
        <v>496.38107086302449</v>
      </c>
      <c r="C23" s="204">
        <f>MAE!C$3</f>
        <v>493.05350920948098</v>
      </c>
      <c r="D23" s="204">
        <f>MAE!D$3</f>
        <v>522.41903394071824</v>
      </c>
      <c r="E23" s="204">
        <f>MAE!E$3</f>
        <v>611.80960028430241</v>
      </c>
      <c r="F23" s="204">
        <f>MAE!F$3</f>
        <v>705.4520570363768</v>
      </c>
      <c r="G23" s="204">
        <f>MAE!G$3</f>
        <v>897.49292434789277</v>
      </c>
      <c r="H23" s="204">
        <f>MAE!H$3</f>
        <v>1040.356253784945</v>
      </c>
      <c r="I23" s="204">
        <f>MAE!I$3</f>
        <v>1122.1107298978341</v>
      </c>
      <c r="J23" s="204">
        <f>MAE!J$3</f>
        <v>1136.916698102086</v>
      </c>
      <c r="K23" s="204">
        <f>MAE!K$3</f>
        <v>859.90600425336527</v>
      </c>
      <c r="L23" s="204">
        <f>MAE!L$3</f>
        <v>990.48414634146343</v>
      </c>
      <c r="M23" s="204">
        <f>MAE!M$3</f>
        <v>1245.7444681644131</v>
      </c>
      <c r="N23" s="204">
        <f>MAE!N$3</f>
        <v>1174.741228906267</v>
      </c>
      <c r="O23" s="204">
        <f>MAE!O$3</f>
        <v>1202.130003730261</v>
      </c>
      <c r="P23" s="204">
        <f>MAE!P$3</f>
        <v>1248.72547029778</v>
      </c>
      <c r="Q23" s="204">
        <f>MAE!Q$3</f>
        <v>1217.0954200000001</v>
      </c>
      <c r="R23" s="204">
        <f>MAE!R$3</f>
        <v>1316.819894047258</v>
      </c>
      <c r="S23" s="204">
        <f>MAE!S$3</f>
        <v>1371.9370964081029</v>
      </c>
      <c r="T23" s="204">
        <f>MAE!T$3</f>
        <v>1401.2791831357049</v>
      </c>
      <c r="U23" s="204">
        <f>MAE!U$3</f>
        <v>1443.881626263762</v>
      </c>
      <c r="V23" s="204">
        <f>MAE!V$3</f>
        <v>1365.268357646497</v>
      </c>
      <c r="W23" s="204">
        <f>MAE!W$3</f>
        <v>1478.831238269328</v>
      </c>
      <c r="X23" s="204">
        <f>MAE!X$3</f>
        <v>1380.33771516037</v>
      </c>
      <c r="Y23" s="204">
        <f>MAE!Y$3</f>
        <v>1340.6</v>
      </c>
    </row>
    <row r="24" spans="1:25" ht="12" customHeight="1" x14ac:dyDescent="0.25">
      <c r="A24" s="12" t="s">
        <v>66</v>
      </c>
      <c r="B24" s="204">
        <f>TEL!B$3</f>
        <v>434.13990102929517</v>
      </c>
      <c r="C24" s="204">
        <f>TEL!C$3</f>
        <v>489.5853719817473</v>
      </c>
      <c r="D24" s="204">
        <f>TEL!D$3</f>
        <v>499.26167306946729</v>
      </c>
      <c r="E24" s="204">
        <f>TEL!E$3</f>
        <v>482.88217694442568</v>
      </c>
      <c r="F24" s="204">
        <f>TEL!F$3</f>
        <v>461.34485943449721</v>
      </c>
      <c r="G24" s="204">
        <f>TEL!G$3</f>
        <v>406.38479614472578</v>
      </c>
      <c r="H24" s="204">
        <f>TEL!H$3</f>
        <v>396.57798746567153</v>
      </c>
      <c r="I24" s="204">
        <f>TEL!I$3</f>
        <v>353.45608747783069</v>
      </c>
      <c r="J24" s="204">
        <f>TEL!J$3</f>
        <v>312.76735117293413</v>
      </c>
      <c r="K24" s="204">
        <f>TEL!K$3</f>
        <v>246.11950264626981</v>
      </c>
      <c r="L24" s="204">
        <f>TEL!L$3</f>
        <v>251.07447735191641</v>
      </c>
      <c r="M24" s="204">
        <f>TEL!M$3</f>
        <v>256.74705138197061</v>
      </c>
      <c r="N24" s="204">
        <f>TEL!N$3</f>
        <v>266.36278838030461</v>
      </c>
      <c r="O24" s="204">
        <f>TEL!O$3</f>
        <v>250.44375077713769</v>
      </c>
      <c r="P24" s="204">
        <f>TEL!P$3</f>
        <v>268.38514535558852</v>
      </c>
      <c r="Q24" s="204">
        <f>TEL!Q$3</f>
        <v>270.32659200000001</v>
      </c>
      <c r="R24" s="204">
        <f>TEL!R$3</f>
        <v>275.74171815787162</v>
      </c>
      <c r="S24" s="204">
        <f>TEL!S$3</f>
        <v>283.6194773875049</v>
      </c>
      <c r="T24" s="204">
        <f>TEL!T$3</f>
        <v>266.11034255599469</v>
      </c>
      <c r="U24" s="204">
        <f>TEL!U$3</f>
        <v>248.5392192135055</v>
      </c>
      <c r="V24" s="204">
        <f>TEL!V$3</f>
        <v>242.4831842713298</v>
      </c>
      <c r="W24" s="204">
        <f>TEL!W$3</f>
        <v>216.00331967815109</v>
      </c>
      <c r="X24" s="204">
        <f>TEL!X$3</f>
        <v>185.7937612189522</v>
      </c>
      <c r="Y24" s="204">
        <f>TEL!Y$3</f>
        <v>193.2</v>
      </c>
    </row>
    <row r="25" spans="1:25" ht="12" customHeight="1" x14ac:dyDescent="0.25">
      <c r="A25" s="12" t="s">
        <v>67</v>
      </c>
      <c r="B25" s="204">
        <f>WWP!B$3</f>
        <v>401.93551464766432</v>
      </c>
      <c r="C25" s="204">
        <f>WWP!C$3</f>
        <v>456.92707975392119</v>
      </c>
      <c r="D25" s="204">
        <f>WWP!D$3</f>
        <v>490.16413844147598</v>
      </c>
      <c r="E25" s="204">
        <f>WWP!E$3</f>
        <v>548.53720977458875</v>
      </c>
      <c r="F25" s="204">
        <f>WWP!F$3</f>
        <v>577.69501903913135</v>
      </c>
      <c r="G25" s="204">
        <f>WWP!G$3</f>
        <v>587.55870113975379</v>
      </c>
      <c r="H25" s="204">
        <f>WWP!H$3</f>
        <v>614.69588057179078</v>
      </c>
      <c r="I25" s="204">
        <f>WWP!I$3</f>
        <v>620.55087552768964</v>
      </c>
      <c r="J25" s="204">
        <f>WWP!J$3</f>
        <v>498.84179535541671</v>
      </c>
      <c r="K25" s="204">
        <f>WWP!K$3</f>
        <v>427.77913555185</v>
      </c>
      <c r="L25" s="204">
        <f>WWP!L$3</f>
        <v>534.81663763066194</v>
      </c>
      <c r="M25" s="204">
        <f>WWP!M$3</f>
        <v>587.17856279579371</v>
      </c>
      <c r="N25" s="204">
        <f>WWP!N$3</f>
        <v>594.06357255810929</v>
      </c>
      <c r="O25" s="204">
        <f>WWP!O$3</f>
        <v>613.87086355535291</v>
      </c>
      <c r="P25" s="204">
        <f>WWP!P$3</f>
        <v>699.1598901376309</v>
      </c>
      <c r="Q25" s="204">
        <f>WWP!Q$3</f>
        <v>752.78446799999995</v>
      </c>
      <c r="R25" s="204">
        <f>WWP!R$3</f>
        <v>755.99187728283107</v>
      </c>
      <c r="S25" s="204">
        <f>WWP!S$3</f>
        <v>802.33094724696878</v>
      </c>
      <c r="T25" s="204">
        <f>WWP!T$3</f>
        <v>799.88392621870889</v>
      </c>
      <c r="U25" s="204">
        <f>WWP!U$3</f>
        <v>778.9005362069413</v>
      </c>
      <c r="V25" s="204">
        <f>WWP!V$3</f>
        <v>817.21367988472923</v>
      </c>
      <c r="W25" s="204">
        <f>WWP!W$3</f>
        <v>1153.1666587782149</v>
      </c>
      <c r="X25" s="204">
        <f>WWP!X$3</f>
        <v>1046.1919348778961</v>
      </c>
      <c r="Y25" s="204">
        <f>WWP!Y$3</f>
        <v>752.2</v>
      </c>
    </row>
    <row r="26" spans="1:25" ht="12" customHeight="1" x14ac:dyDescent="0.25">
      <c r="A26" s="16" t="s">
        <v>68</v>
      </c>
      <c r="B26" s="207">
        <f>OIS!B$3</f>
        <v>1555.639979467865</v>
      </c>
      <c r="C26" s="207">
        <f>OIS!C$3</f>
        <v>1671.0641208963771</v>
      </c>
      <c r="D26" s="207">
        <f>OIS!D$3</f>
        <v>1854.5837115933009</v>
      </c>
      <c r="E26" s="207">
        <f>OIS!E$3</f>
        <v>2064.1624636160559</v>
      </c>
      <c r="F26" s="207">
        <f>OIS!F$3</f>
        <v>2224.9030521900781</v>
      </c>
      <c r="G26" s="207">
        <f>OIS!G$3</f>
        <v>2753.9869547923199</v>
      </c>
      <c r="H26" s="207">
        <f>OIS!H$3</f>
        <v>3348.880783043448</v>
      </c>
      <c r="I26" s="207">
        <f>OIS!I$3</f>
        <v>3762.3827642195188</v>
      </c>
      <c r="J26" s="207">
        <f>OIS!J$3</f>
        <v>3318.7271531297888</v>
      </c>
      <c r="K26" s="207">
        <f>OIS!K$3</f>
        <v>2270.0837997534982</v>
      </c>
      <c r="L26" s="207">
        <f>OIS!L$3</f>
        <v>2132.5463414634141</v>
      </c>
      <c r="M26" s="207">
        <f>OIS!M$3</f>
        <v>2568.8841245637218</v>
      </c>
      <c r="N26" s="207">
        <f>OIS!N$3</f>
        <v>2745.2553136412362</v>
      </c>
      <c r="O26" s="207">
        <f>OIS!O$3</f>
        <v>2738.0229089816389</v>
      </c>
      <c r="P26" s="207">
        <f>OIS!P$3</f>
        <v>2589.545431320872</v>
      </c>
      <c r="Q26" s="207">
        <f>OIS!Q$3</f>
        <v>2570.1363310000002</v>
      </c>
      <c r="R26" s="207">
        <f>OIS!R$3</f>
        <v>2695.256639667356</v>
      </c>
      <c r="S26" s="207">
        <f>OIS!S$3</f>
        <v>2943.162370198037</v>
      </c>
      <c r="T26" s="207">
        <f>OIS!T$3</f>
        <v>3078.1272727272722</v>
      </c>
      <c r="U26" s="207">
        <f>OIS!U$3</f>
        <v>3121.991111907475</v>
      </c>
      <c r="V26" s="207">
        <f>OIS!V$3</f>
        <v>2983.9317873606242</v>
      </c>
      <c r="W26" s="207">
        <f>OIS!W$3</f>
        <v>3076.260043903314</v>
      </c>
      <c r="X26" s="207">
        <f>OIS!X$3</f>
        <v>2925.0272636192858</v>
      </c>
      <c r="Y26" s="207">
        <f>OIS!Y$3</f>
        <v>2837.8115658473162</v>
      </c>
    </row>
    <row r="27" spans="1:25" ht="10.15" customHeight="1" x14ac:dyDescent="0.25"/>
    <row r="28" spans="1:25" ht="12" customHeight="1" x14ac:dyDescent="0.25">
      <c r="A28" s="30" t="s">
        <v>69</v>
      </c>
      <c r="B28" s="203"/>
      <c r="C28" s="203"/>
      <c r="D28" s="203"/>
      <c r="E28" s="203"/>
      <c r="F28" s="203"/>
      <c r="G28" s="203"/>
      <c r="H28" s="203"/>
      <c r="I28" s="203"/>
      <c r="J28" s="203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</row>
    <row r="29" spans="1:25" ht="12" customHeight="1" x14ac:dyDescent="0.25">
      <c r="A29" s="29" t="s">
        <v>70</v>
      </c>
      <c r="B29" s="208">
        <f>ISI!B25+NFM!B43+CHI!B32+NMM!B31+PPA!B32+FBT!B12+TRE!B12+MAE!B12+TEL!B12+WWP!B12+OIS!B12</f>
        <v>579.49303525365451</v>
      </c>
      <c r="C29" s="208">
        <f>ISI!C25+NFM!C43+CHI!C32+NMM!C31+PPA!C32+FBT!C12+TRE!C12+MAE!C12+TEL!C12+WWP!C12+OIS!C12</f>
        <v>642.9447979363714</v>
      </c>
      <c r="D29" s="208">
        <f>ISI!D25+NFM!D43+CHI!D32+NMM!D31+PPA!D32+FBT!D12+TRE!D12+MAE!D12+TEL!D12+WWP!D12+OIS!D12</f>
        <v>584.17360275150486</v>
      </c>
      <c r="E29" s="208">
        <f>ISI!E25+NFM!E43+CHI!E32+NMM!E31+PPA!E32+FBT!E12+TRE!E12+MAE!E12+TEL!E12+WWP!E12+OIS!E12</f>
        <v>664.0904557179706</v>
      </c>
      <c r="F29" s="208">
        <f>ISI!F25+NFM!F43+CHI!F32+NMM!F31+PPA!F32+FBT!F12+TRE!F12+MAE!F12+TEL!F12+WWP!F12+OIS!F12</f>
        <v>681.83344797936365</v>
      </c>
      <c r="G29" s="208">
        <f>ISI!G25+NFM!G43+CHI!G32+NMM!G31+PPA!G32+FBT!G12+TRE!G12+MAE!G12+TEL!G12+WWP!G12+OIS!G12</f>
        <v>710.31349957007706</v>
      </c>
      <c r="H29" s="208">
        <f>ISI!H25+NFM!H43+CHI!H32+NMM!H31+PPA!H32+FBT!H12+TRE!H12+MAE!H12+TEL!H12+WWP!H12+OIS!H12</f>
        <v>684.6601031814273</v>
      </c>
      <c r="I29" s="208">
        <f>ISI!I25+NFM!I43+CHI!I32+NMM!I31+PPA!I32+FBT!I12+TRE!I12+MAE!I12+TEL!I12+WWP!I12+OIS!I12</f>
        <v>755.28589853826315</v>
      </c>
      <c r="J29" s="208">
        <f>ISI!J25+NFM!J43+CHI!J32+NMM!J31+PPA!J32+FBT!J12+TRE!J12+MAE!J12+TEL!J12+WWP!J12+OIS!J12</f>
        <v>732.02863284608759</v>
      </c>
      <c r="K29" s="208">
        <f>ISI!K25+NFM!K43+CHI!K32+NMM!K31+PPA!K32+FBT!K12+TRE!K12+MAE!K12+TEL!K12+WWP!K12+OIS!K12</f>
        <v>529.85356835769562</v>
      </c>
      <c r="L29" s="208">
        <f>ISI!L25+NFM!L43+CHI!L32+NMM!L31+PPA!L32+FBT!L12+TRE!L12+MAE!L12+TEL!L12+WWP!L12+OIS!L12</f>
        <v>577.67067927772996</v>
      </c>
      <c r="M29" s="208">
        <f>ISI!M25+NFM!M43+CHI!M32+NMM!M31+PPA!M32+FBT!M12+TRE!M12+MAE!M12+TEL!M12+WWP!M12+OIS!M12</f>
        <v>586.0453138435081</v>
      </c>
      <c r="N29" s="208">
        <f>ISI!N25+NFM!N43+CHI!N32+NMM!N31+PPA!N32+FBT!N12+TRE!N12+MAE!N12+TEL!N12+WWP!N12+OIS!N12</f>
        <v>564.24711951848678</v>
      </c>
      <c r="O29" s="208">
        <f>ISI!O25+NFM!O43+CHI!O32+NMM!O31+PPA!O32+FBT!O12+TRE!O12+MAE!O12+TEL!O12+WWP!O12+OIS!O12</f>
        <v>639.59656061908856</v>
      </c>
      <c r="P29" s="208">
        <f>ISI!P25+NFM!P43+CHI!P32+NMM!P31+PPA!P32+FBT!P12+TRE!P12+MAE!P12+TEL!P12+WWP!P12+OIS!P12</f>
        <v>555.81908856405846</v>
      </c>
      <c r="Q29" s="208">
        <f>ISI!Q25+NFM!Q43+CHI!Q32+NMM!Q31+PPA!Q32+FBT!Q12+TRE!Q12+MAE!Q12+TEL!Q12+WWP!Q12+OIS!Q12</f>
        <v>535.03301805674971</v>
      </c>
      <c r="R29" s="208">
        <f>ISI!R25+NFM!R43+CHI!R32+NMM!R31+PPA!R32+FBT!R12+TRE!R12+MAE!R12+TEL!R12+WWP!R12+OIS!R12</f>
        <v>457.7571797076526</v>
      </c>
      <c r="S29" s="208">
        <f>ISI!S25+NFM!S43+CHI!S32+NMM!S31+PPA!S32+FBT!S12+TRE!S12+MAE!S12+TEL!S12+WWP!S12+OIS!S12</f>
        <v>462.92648323301796</v>
      </c>
      <c r="T29" s="208">
        <f>ISI!T25+NFM!T43+CHI!T32+NMM!T31+PPA!T32+FBT!T12+TRE!T12+MAE!T12+TEL!T12+WWP!T12+OIS!T12</f>
        <v>485.92106620808255</v>
      </c>
      <c r="U29" s="208">
        <f>ISI!U25+NFM!U43+CHI!U32+NMM!U31+PPA!U32+FBT!U12+TRE!U12+MAE!U12+TEL!U12+WWP!U12+OIS!U12</f>
        <v>459.30730868443675</v>
      </c>
      <c r="V29" s="208">
        <f>ISI!V25+NFM!V43+CHI!V32+NMM!V31+PPA!V32+FBT!V12+TRE!V12+MAE!V12+TEL!V12+WWP!V12+OIS!V12</f>
        <v>408.03731728288903</v>
      </c>
      <c r="W29" s="208">
        <f>ISI!W25+NFM!W43+CHI!W32+NMM!W31+PPA!W32+FBT!W12+TRE!W12+MAE!W12+TEL!W12+WWP!W12+OIS!W12</f>
        <v>383.58417884780738</v>
      </c>
      <c r="X29" s="208">
        <f>ISI!X25+NFM!X43+CHI!X32+NMM!X31+PPA!X32+FBT!X12+TRE!X12+MAE!X12+TEL!X12+WWP!X12+OIS!X12</f>
        <v>358.39957007738604</v>
      </c>
      <c r="Y29" s="208">
        <f>ISI!Y25+NFM!Y43+CHI!Y32+NMM!Y31+PPA!Y32+FBT!Y12+TRE!Y12+MAE!Y12+TEL!Y12+WWP!Y12+OIS!Y12</f>
        <v>337.16620808254521</v>
      </c>
    </row>
    <row r="30" spans="1:25" ht="12" customHeight="1" x14ac:dyDescent="0.25">
      <c r="A30" s="17" t="s">
        <v>28</v>
      </c>
      <c r="B30" s="209">
        <f t="shared" ref="B30:Y30" si="0">B31+B32</f>
        <v>88.378073946689582</v>
      </c>
      <c r="C30" s="209">
        <f t="shared" si="0"/>
        <v>116.13172828890795</v>
      </c>
      <c r="D30" s="209">
        <f t="shared" si="0"/>
        <v>64.112811693895111</v>
      </c>
      <c r="E30" s="209">
        <f t="shared" si="0"/>
        <v>53.730438521066212</v>
      </c>
      <c r="F30" s="209">
        <f t="shared" si="0"/>
        <v>61.352192605331048</v>
      </c>
      <c r="G30" s="209">
        <f t="shared" si="0"/>
        <v>78.537317282889049</v>
      </c>
      <c r="H30" s="209">
        <f t="shared" si="0"/>
        <v>78.877644024075636</v>
      </c>
      <c r="I30" s="209">
        <f t="shared" si="0"/>
        <v>147.91255374032673</v>
      </c>
      <c r="J30" s="209">
        <f t="shared" si="0"/>
        <v>146.79484092863279</v>
      </c>
      <c r="K30" s="209">
        <f t="shared" si="0"/>
        <v>81.096216680997415</v>
      </c>
      <c r="L30" s="209">
        <f t="shared" si="0"/>
        <v>74.552278589853827</v>
      </c>
      <c r="M30" s="209">
        <f t="shared" si="0"/>
        <v>90.18581255374032</v>
      </c>
      <c r="N30" s="209">
        <f t="shared" si="0"/>
        <v>75.361392949269131</v>
      </c>
      <c r="O30" s="209">
        <f t="shared" si="0"/>
        <v>67.560275150472918</v>
      </c>
      <c r="P30" s="209">
        <f t="shared" si="0"/>
        <v>76.067411865864116</v>
      </c>
      <c r="Q30" s="209">
        <f t="shared" si="0"/>
        <v>29.227687016337061</v>
      </c>
      <c r="R30" s="209">
        <f t="shared" si="0"/>
        <v>22.707480653482371</v>
      </c>
      <c r="S30" s="209">
        <f t="shared" si="0"/>
        <v>37.893723129836623</v>
      </c>
      <c r="T30" s="209">
        <f t="shared" si="0"/>
        <v>46.068357695614786</v>
      </c>
      <c r="U30" s="209">
        <f t="shared" si="0"/>
        <v>47.4225279449699</v>
      </c>
      <c r="V30" s="209">
        <f t="shared" si="0"/>
        <v>6.5619948409286328</v>
      </c>
      <c r="W30" s="209">
        <f t="shared" si="0"/>
        <v>0.17867583834909709</v>
      </c>
      <c r="X30" s="209">
        <f t="shared" si="0"/>
        <v>2.5482373172828892</v>
      </c>
      <c r="Y30" s="209">
        <f t="shared" si="0"/>
        <v>4.7914875322441963</v>
      </c>
    </row>
    <row r="31" spans="1:25" ht="12" customHeight="1" x14ac:dyDescent="0.25">
      <c r="A31" s="18" t="s">
        <v>41</v>
      </c>
      <c r="B31" s="204">
        <f>ISI!B27+NFM!B44+CHI!B33+NMM!B32+PPA!B33+FBT!B13+TRE!B13+MAE!B13+TEL!B13+WWP!B13+OIS!B13</f>
        <v>88.378073946689582</v>
      </c>
      <c r="C31" s="204">
        <f>ISI!C27+NFM!C44+CHI!C33+NMM!C32+PPA!C33+FBT!C13+TRE!C13+MAE!C13+TEL!C13+WWP!C13+OIS!C13</f>
        <v>116.13172828890795</v>
      </c>
      <c r="D31" s="204">
        <f>ISI!D27+NFM!D44+CHI!D33+NMM!D32+PPA!D33+FBT!D13+TRE!D13+MAE!D13+TEL!D13+WWP!D13+OIS!D13</f>
        <v>64.112811693895111</v>
      </c>
      <c r="E31" s="204">
        <f>ISI!E27+NFM!E44+CHI!E33+NMM!E32+PPA!E33+FBT!E13+TRE!E13+MAE!E13+TEL!E13+WWP!E13+OIS!E13</f>
        <v>53.730438521066212</v>
      </c>
      <c r="F31" s="204">
        <f>ISI!F27+NFM!F44+CHI!F33+NMM!F32+PPA!F33+FBT!F13+TRE!F13+MAE!F13+TEL!F13+WWP!F13+OIS!F13</f>
        <v>61.352192605331048</v>
      </c>
      <c r="G31" s="204">
        <f>ISI!G27+NFM!G44+CHI!G33+NMM!G32+PPA!G33+FBT!G13+TRE!G13+MAE!G13+TEL!G13+WWP!G13+OIS!G13</f>
        <v>78.537317282889049</v>
      </c>
      <c r="H31" s="204">
        <f>ISI!H27+NFM!H44+CHI!H33+NMM!H32+PPA!H33+FBT!H13+TRE!H13+MAE!H13+TEL!H13+WWP!H13+OIS!H13</f>
        <v>78.877644024075636</v>
      </c>
      <c r="I31" s="204">
        <f>ISI!I27+NFM!I44+CHI!I33+NMM!I32+PPA!I33+FBT!I13+TRE!I13+MAE!I13+TEL!I13+WWP!I13+OIS!I13</f>
        <v>147.91255374032673</v>
      </c>
      <c r="J31" s="204">
        <f>ISI!J27+NFM!J44+CHI!J33+NMM!J32+PPA!J33+FBT!J13+TRE!J13+MAE!J13+TEL!J13+WWP!J13+OIS!J13</f>
        <v>146.79484092863279</v>
      </c>
      <c r="K31" s="204">
        <f>ISI!K27+NFM!K44+CHI!K33+NMM!K32+PPA!K33+FBT!K13+TRE!K13+MAE!K13+TEL!K13+WWP!K13+OIS!K13</f>
        <v>81.096216680997415</v>
      </c>
      <c r="L31" s="204">
        <f>ISI!L27+NFM!L44+CHI!L33+NMM!L32+PPA!L33+FBT!L13+TRE!L13+MAE!L13+TEL!L13+WWP!L13+OIS!L13</f>
        <v>74.552278589853827</v>
      </c>
      <c r="M31" s="204">
        <f>ISI!M27+NFM!M44+CHI!M33+NMM!M32+PPA!M33+FBT!M13+TRE!M13+MAE!M13+TEL!M13+WWP!M13+OIS!M13</f>
        <v>90.18581255374032</v>
      </c>
      <c r="N31" s="204">
        <f>ISI!N27+NFM!N44+CHI!N33+NMM!N32+PPA!N33+FBT!N13+TRE!N13+MAE!N13+TEL!N13+WWP!N13+OIS!N13</f>
        <v>75.361392949269131</v>
      </c>
      <c r="O31" s="204">
        <f>ISI!O27+NFM!O44+CHI!O33+NMM!O32+PPA!O33+FBT!O13+TRE!O13+MAE!O13+TEL!O13+WWP!O13+OIS!O13</f>
        <v>67.560275150472918</v>
      </c>
      <c r="P31" s="204">
        <f>ISI!P27+NFM!P44+CHI!P33+NMM!P32+PPA!P33+FBT!P13+TRE!P13+MAE!P13+TEL!P13+WWP!P13+OIS!P13</f>
        <v>76.067411865864116</v>
      </c>
      <c r="Q31" s="204">
        <f>ISI!Q27+NFM!Q44+CHI!Q33+NMM!Q32+PPA!Q33+FBT!Q13+TRE!Q13+MAE!Q13+TEL!Q13+WWP!Q13+OIS!Q13</f>
        <v>29.227687016337061</v>
      </c>
      <c r="R31" s="204">
        <f>ISI!R27+NFM!R44+CHI!R33+NMM!R32+PPA!R33+FBT!R13+TRE!R13+MAE!R13+TEL!R13+WWP!R13+OIS!R13</f>
        <v>22.707480653482371</v>
      </c>
      <c r="S31" s="204">
        <f>ISI!S27+NFM!S44+CHI!S33+NMM!S32+PPA!S33+FBT!S13+TRE!S13+MAE!S13+TEL!S13+WWP!S13+OIS!S13</f>
        <v>37.893723129836623</v>
      </c>
      <c r="T31" s="204">
        <f>ISI!T27+NFM!T44+CHI!T33+NMM!T32+PPA!T33+FBT!T13+TRE!T13+MAE!T13+TEL!T13+WWP!T13+OIS!T13</f>
        <v>46.068357695614786</v>
      </c>
      <c r="U31" s="204">
        <f>ISI!U27+NFM!U44+CHI!U33+NMM!U32+PPA!U33+FBT!U13+TRE!U13+MAE!U13+TEL!U13+WWP!U13+OIS!U13</f>
        <v>47.4225279449699</v>
      </c>
      <c r="V31" s="204">
        <f>ISI!V27+NFM!V44+CHI!V33+NMM!V32+PPA!V33+FBT!V13+TRE!V13+MAE!V13+TEL!V13+WWP!V13+OIS!V13</f>
        <v>6.5619948409286328</v>
      </c>
      <c r="W31" s="204">
        <f>ISI!W27+NFM!W44+CHI!W33+NMM!W32+PPA!W33+FBT!W13+TRE!W13+MAE!W13+TEL!W13+WWP!W13+OIS!W13</f>
        <v>0.17867583834909709</v>
      </c>
      <c r="X31" s="204">
        <f>ISI!X27+NFM!X44+CHI!X33+NMM!X32+PPA!X33+FBT!X13+TRE!X13+MAE!X13+TEL!X13+WWP!X13+OIS!X13</f>
        <v>2.5482373172828892</v>
      </c>
      <c r="Y31" s="204">
        <f>ISI!Y27+NFM!Y44+CHI!Y33+NMM!Y32+PPA!Y33+FBT!Y13+TRE!Y13+MAE!Y13+TEL!Y13+WWP!Y13+OIS!Y13</f>
        <v>4.7914875322441963</v>
      </c>
    </row>
    <row r="32" spans="1:25" ht="12" customHeight="1" x14ac:dyDescent="0.25">
      <c r="A32" s="18" t="s">
        <v>42</v>
      </c>
      <c r="B32" s="204">
        <f>ISI!B28</f>
        <v>0</v>
      </c>
      <c r="C32" s="204">
        <f>ISI!C28</f>
        <v>0</v>
      </c>
      <c r="D32" s="204">
        <f>ISI!D28</f>
        <v>0</v>
      </c>
      <c r="E32" s="204">
        <f>ISI!E28</f>
        <v>0</v>
      </c>
      <c r="F32" s="204">
        <f>ISI!F28</f>
        <v>0</v>
      </c>
      <c r="G32" s="204">
        <f>ISI!G28</f>
        <v>0</v>
      </c>
      <c r="H32" s="204">
        <f>ISI!H28</f>
        <v>0</v>
      </c>
      <c r="I32" s="204">
        <f>ISI!I28</f>
        <v>0</v>
      </c>
      <c r="J32" s="204">
        <f>ISI!J28</f>
        <v>0</v>
      </c>
      <c r="K32" s="204">
        <f>ISI!K28</f>
        <v>0</v>
      </c>
      <c r="L32" s="204">
        <f>ISI!L28</f>
        <v>0</v>
      </c>
      <c r="M32" s="204">
        <f>ISI!M28</f>
        <v>0</v>
      </c>
      <c r="N32" s="204">
        <f>ISI!N28</f>
        <v>0</v>
      </c>
      <c r="O32" s="204">
        <f>ISI!O28</f>
        <v>0</v>
      </c>
      <c r="P32" s="204">
        <f>ISI!P28</f>
        <v>0</v>
      </c>
      <c r="Q32" s="204">
        <f>ISI!Q28</f>
        <v>0</v>
      </c>
      <c r="R32" s="204">
        <f>ISI!R28</f>
        <v>0</v>
      </c>
      <c r="S32" s="204">
        <f>ISI!S28</f>
        <v>0</v>
      </c>
      <c r="T32" s="204">
        <f>ISI!T28</f>
        <v>0</v>
      </c>
      <c r="U32" s="204">
        <f>ISI!U28</f>
        <v>0</v>
      </c>
      <c r="V32" s="204">
        <f>ISI!V28</f>
        <v>0</v>
      </c>
      <c r="W32" s="204">
        <f>ISI!W28</f>
        <v>0</v>
      </c>
      <c r="X32" s="204">
        <f>ISI!X28</f>
        <v>0</v>
      </c>
      <c r="Y32" s="204">
        <f>ISI!Y28</f>
        <v>0</v>
      </c>
    </row>
    <row r="33" spans="1:25" ht="12" customHeight="1" x14ac:dyDescent="0.25">
      <c r="A33" s="19" t="s">
        <v>29</v>
      </c>
      <c r="B33" s="205">
        <f t="shared" ref="B33:Y33" si="1">SUM(B34:B38)</f>
        <v>88.702579535683554</v>
      </c>
      <c r="C33" s="205">
        <f t="shared" si="1"/>
        <v>93.520120378331882</v>
      </c>
      <c r="D33" s="205">
        <f t="shared" si="1"/>
        <v>85.996646603611353</v>
      </c>
      <c r="E33" s="205">
        <f t="shared" si="1"/>
        <v>101.11066208082542</v>
      </c>
      <c r="F33" s="205">
        <f t="shared" si="1"/>
        <v>99.44127257093723</v>
      </c>
      <c r="G33" s="205">
        <f t="shared" si="1"/>
        <v>89.586328460877027</v>
      </c>
      <c r="H33" s="205">
        <f t="shared" si="1"/>
        <v>86.180395528804809</v>
      </c>
      <c r="I33" s="205">
        <f t="shared" si="1"/>
        <v>83.916251074806524</v>
      </c>
      <c r="J33" s="205">
        <f t="shared" si="1"/>
        <v>64.968529664660352</v>
      </c>
      <c r="K33" s="205">
        <f t="shared" si="1"/>
        <v>54.026913155631988</v>
      </c>
      <c r="L33" s="205">
        <f t="shared" si="1"/>
        <v>60.833190025795346</v>
      </c>
      <c r="M33" s="205">
        <f t="shared" si="1"/>
        <v>59.867755803955269</v>
      </c>
      <c r="N33" s="205">
        <f t="shared" si="1"/>
        <v>69.251848667239898</v>
      </c>
      <c r="O33" s="205">
        <f t="shared" si="1"/>
        <v>65.207738607050743</v>
      </c>
      <c r="P33" s="205">
        <f t="shared" si="1"/>
        <v>62.026827171109197</v>
      </c>
      <c r="Q33" s="205">
        <f t="shared" si="1"/>
        <v>69.178331900257945</v>
      </c>
      <c r="R33" s="205">
        <f t="shared" si="1"/>
        <v>77.382717110920041</v>
      </c>
      <c r="S33" s="205">
        <f t="shared" si="1"/>
        <v>55.816337059329307</v>
      </c>
      <c r="T33" s="205">
        <f t="shared" si="1"/>
        <v>51.829836629406707</v>
      </c>
      <c r="U33" s="205">
        <f t="shared" si="1"/>
        <v>63.816766981943246</v>
      </c>
      <c r="V33" s="205">
        <f t="shared" si="1"/>
        <v>64.457953568357695</v>
      </c>
      <c r="W33" s="205">
        <f t="shared" si="1"/>
        <v>36.641874462596732</v>
      </c>
      <c r="X33" s="205">
        <f t="shared" si="1"/>
        <v>49.623559759243349</v>
      </c>
      <c r="Y33" s="205">
        <f t="shared" si="1"/>
        <v>49.957523645743763</v>
      </c>
    </row>
    <row r="34" spans="1:25" ht="12" customHeight="1" x14ac:dyDescent="0.25">
      <c r="A34" s="18" t="s">
        <v>30</v>
      </c>
      <c r="B34" s="204">
        <f>ISI!B30+NFM!B46+CHI!B35+NMM!B34+PPA!B35+FBT!B15+TRE!B15+MAE!B15+TEL!B15+WWP!B15+OIS!B15</f>
        <v>0</v>
      </c>
      <c r="C34" s="204">
        <f>ISI!C30+NFM!C46+CHI!C35+NMM!C34+PPA!C35+FBT!C15+TRE!C15+MAE!C15+TEL!C15+WWP!C15+OIS!C15</f>
        <v>0</v>
      </c>
      <c r="D34" s="204">
        <f>ISI!D30+NFM!D46+CHI!D35+NMM!D34+PPA!D35+FBT!D15+TRE!D15+MAE!D15+TEL!D15+WWP!D15+OIS!D15</f>
        <v>0</v>
      </c>
      <c r="E34" s="204">
        <f>ISI!E30+NFM!E46+CHI!E35+NMM!E34+PPA!E35+FBT!E15+TRE!E15+MAE!E15+TEL!E15+WWP!E15+OIS!E15</f>
        <v>0</v>
      </c>
      <c r="F34" s="204">
        <f>ISI!F30+NFM!F46+CHI!F35+NMM!F34+PPA!F35+FBT!F15+TRE!F15+MAE!F15+TEL!F15+WWP!F15+OIS!F15</f>
        <v>0</v>
      </c>
      <c r="G34" s="204">
        <f>ISI!G30+NFM!G46+CHI!G35+NMM!G34+PPA!G35+FBT!G15+TRE!G15+MAE!G15+TEL!G15+WWP!G15+OIS!G15</f>
        <v>0</v>
      </c>
      <c r="H34" s="204">
        <f>ISI!H30+NFM!H46+CHI!H35+NMM!H34+PPA!H35+FBT!H15+TRE!H15+MAE!H15+TEL!H15+WWP!H15+OIS!H15</f>
        <v>0</v>
      </c>
      <c r="I34" s="204">
        <f>ISI!I30+NFM!I46+CHI!I35+NMM!I34+PPA!I35+FBT!I15+TRE!I15+MAE!I15+TEL!I15+WWP!I15+OIS!I15</f>
        <v>0</v>
      </c>
      <c r="J34" s="204">
        <f>ISI!J30+NFM!J46+CHI!J35+NMM!J34+PPA!J35+FBT!J15+TRE!J15+MAE!J15+TEL!J15+WWP!J15+OIS!J15</f>
        <v>0</v>
      </c>
      <c r="K34" s="204">
        <f>ISI!K30+NFM!K46+CHI!K35+NMM!K34+PPA!K35+FBT!K15+TRE!K15+MAE!K15+TEL!K15+WWP!K15+OIS!K15</f>
        <v>0</v>
      </c>
      <c r="L34" s="204">
        <f>ISI!L30+NFM!L46+CHI!L35+NMM!L34+PPA!L35+FBT!L15+TRE!L15+MAE!L15+TEL!L15+WWP!L15+OIS!L15</f>
        <v>0</v>
      </c>
      <c r="M34" s="204">
        <f>ISI!M30+NFM!M46+CHI!M35+NMM!M34+PPA!M35+FBT!M15+TRE!M15+MAE!M15+TEL!M15+WWP!M15+OIS!M15</f>
        <v>0</v>
      </c>
      <c r="N34" s="204">
        <f>ISI!N30+NFM!N46+CHI!N35+NMM!N34+PPA!N35+FBT!N15+TRE!N15+MAE!N15+TEL!N15+WWP!N15+OIS!N15</f>
        <v>0</v>
      </c>
      <c r="O34" s="204">
        <f>ISI!O30+NFM!O46+CHI!O35+NMM!O34+PPA!O35+FBT!O15+TRE!O15+MAE!O15+TEL!O15+WWP!O15+OIS!O15</f>
        <v>0</v>
      </c>
      <c r="P34" s="204">
        <f>ISI!P30+NFM!P46+CHI!P35+NMM!P34+PPA!P35+FBT!P15+TRE!P15+MAE!P15+TEL!P15+WWP!P15+OIS!P15</f>
        <v>0</v>
      </c>
      <c r="Q34" s="204">
        <f>ISI!Q30+NFM!Q46+CHI!Q35+NMM!Q34+PPA!Q35+FBT!Q15+TRE!Q15+MAE!Q15+TEL!Q15+WWP!Q15+OIS!Q15</f>
        <v>0</v>
      </c>
      <c r="R34" s="204">
        <f>ISI!R30+NFM!R46+CHI!R35+NMM!R34+PPA!R35+FBT!R15+TRE!R15+MAE!R15+TEL!R15+WWP!R15+OIS!R15</f>
        <v>0</v>
      </c>
      <c r="S34" s="204">
        <f>ISI!S30+NFM!S46+CHI!S35+NMM!S34+PPA!S35+FBT!S15+TRE!S15+MAE!S15+TEL!S15+WWP!S15+OIS!S15</f>
        <v>0</v>
      </c>
      <c r="T34" s="204">
        <f>ISI!T30+NFM!T46+CHI!T35+NMM!T34+PPA!T35+FBT!T15+TRE!T15+MAE!T15+TEL!T15+WWP!T15+OIS!T15</f>
        <v>0</v>
      </c>
      <c r="U34" s="204">
        <f>ISI!U30+NFM!U46+CHI!U35+NMM!U34+PPA!U35+FBT!U15+TRE!U15+MAE!U15+TEL!U15+WWP!U15+OIS!U15</f>
        <v>0</v>
      </c>
      <c r="V34" s="204">
        <f>ISI!V30+NFM!V46+CHI!V35+NMM!V34+PPA!V35+FBT!V15+TRE!V15+MAE!V15+TEL!V15+WWP!V15+OIS!V15</f>
        <v>0</v>
      </c>
      <c r="W34" s="204">
        <f>ISI!W30+NFM!W46+CHI!W35+NMM!W34+PPA!W35+FBT!W15+TRE!W15+MAE!W15+TEL!W15+WWP!W15+OIS!W15</f>
        <v>0</v>
      </c>
      <c r="X34" s="204">
        <f>ISI!X30+NFM!X46+CHI!X35+NMM!X34+PPA!X35+FBT!X15+TRE!X15+MAE!X15+TEL!X15+WWP!X15+OIS!X15</f>
        <v>0</v>
      </c>
      <c r="Y34" s="204">
        <f>ISI!Y30+NFM!Y46+CHI!Y35+NMM!Y34+PPA!Y35+FBT!Y15+TRE!Y15+MAE!Y15+TEL!Y15+WWP!Y15+OIS!Y15</f>
        <v>0</v>
      </c>
    </row>
    <row r="35" spans="1:25" ht="12" customHeight="1" x14ac:dyDescent="0.25">
      <c r="A35" s="18" t="s">
        <v>31</v>
      </c>
      <c r="B35" s="204">
        <f>ISI!B31+NFM!B47+CHI!B36+NMM!B35+PPA!B36+FBT!B16+TRE!B16+MAE!B16+TEL!B16+WWP!B16+OIS!B16</f>
        <v>1.086758383490972</v>
      </c>
      <c r="C35" s="204">
        <f>ISI!C31+NFM!C47+CHI!C36+NMM!C35+PPA!C36+FBT!C16+TRE!C16+MAE!C16+TEL!C16+WWP!C16+OIS!C16</f>
        <v>2.173516766981944</v>
      </c>
      <c r="D35" s="204">
        <f>ISI!D31+NFM!D47+CHI!D36+NMM!D35+PPA!D36+FBT!D16+TRE!D16+MAE!D16+TEL!D16+WWP!D16+OIS!D16</f>
        <v>2.173516766981944</v>
      </c>
      <c r="E35" s="204">
        <f>ISI!E31+NFM!E47+CHI!E36+NMM!E35+PPA!E36+FBT!E16+TRE!E16+MAE!E16+TEL!E16+WWP!E16+OIS!E16</f>
        <v>2.173516766981944</v>
      </c>
      <c r="F35" s="204">
        <f>ISI!F31+NFM!F47+CHI!F36+NMM!F35+PPA!F36+FBT!F16+TRE!F16+MAE!F16+TEL!F16+WWP!F16+OIS!F16</f>
        <v>2.173516766981944</v>
      </c>
      <c r="G35" s="204">
        <f>ISI!G31+NFM!G47+CHI!G36+NMM!G35+PPA!G36+FBT!G16+TRE!G16+MAE!G16+TEL!G16+WWP!G16+OIS!G16</f>
        <v>2.173516766981944</v>
      </c>
      <c r="H35" s="204">
        <f>ISI!H31+NFM!H47+CHI!H36+NMM!H35+PPA!H36+FBT!H16+TRE!H16+MAE!H16+TEL!H16+WWP!H16+OIS!H16</f>
        <v>3.2602751504729151</v>
      </c>
      <c r="I35" s="204">
        <f>ISI!I31+NFM!I47+CHI!I36+NMM!I35+PPA!I36+FBT!I16+TRE!I16+MAE!I16+TEL!I16+WWP!I16+OIS!I16</f>
        <v>3.2602751504729151</v>
      </c>
      <c r="J35" s="204">
        <f>ISI!J31+NFM!J47+CHI!J36+NMM!J35+PPA!J36+FBT!J16+TRE!J16+MAE!J16+TEL!J16+WWP!J16+OIS!J16</f>
        <v>3.2602751504729151</v>
      </c>
      <c r="K35" s="204">
        <f>ISI!K31+NFM!K47+CHI!K36+NMM!K35+PPA!K36+FBT!K16+TRE!K16+MAE!K16+TEL!K16+WWP!K16+OIS!K16</f>
        <v>2.173516766981944</v>
      </c>
      <c r="L35" s="204">
        <f>ISI!L31+NFM!L47+CHI!L36+NMM!L35+PPA!L36+FBT!L16+TRE!L16+MAE!L16+TEL!L16+WWP!L16+OIS!L16</f>
        <v>3.2282889079965598</v>
      </c>
      <c r="M35" s="204">
        <f>ISI!M31+NFM!M47+CHI!M36+NMM!M35+PPA!M36+FBT!M16+TRE!M16+MAE!M16+TEL!M16+WWP!M16+OIS!M16</f>
        <v>2.1521926053310398</v>
      </c>
      <c r="N35" s="204">
        <f>ISI!N31+NFM!N47+CHI!N36+NMM!N35+PPA!N36+FBT!N16+TRE!N16+MAE!N16+TEL!N16+WWP!N16+OIS!N16</f>
        <v>5.433791917454859</v>
      </c>
      <c r="O35" s="204">
        <f>ISI!O31+NFM!O47+CHI!O36+NMM!O35+PPA!O36+FBT!O16+TRE!O16+MAE!O16+TEL!O16+WWP!O16+OIS!O16</f>
        <v>4.347033533963887</v>
      </c>
      <c r="P35" s="204">
        <f>ISI!P31+NFM!P47+CHI!P36+NMM!P35+PPA!P36+FBT!P16+TRE!P16+MAE!P16+TEL!P16+WWP!P16+OIS!P16</f>
        <v>3.2602751504729151</v>
      </c>
      <c r="Q35" s="204">
        <f>ISI!Q31+NFM!Q47+CHI!Q36+NMM!Q35+PPA!Q36+FBT!Q16+TRE!Q16+MAE!Q16+TEL!Q16+WWP!Q16+OIS!Q16</f>
        <v>5.433791917454859</v>
      </c>
      <c r="R35" s="204">
        <f>ISI!R31+NFM!R47+CHI!R36+NMM!R35+PPA!R36+FBT!R16+TRE!R16+MAE!R16+TEL!R16+WWP!R16+OIS!R16</f>
        <v>5.433791917454859</v>
      </c>
      <c r="S35" s="204">
        <f>ISI!S31+NFM!S47+CHI!S36+NMM!S35+PPA!S36+FBT!S16+TRE!S16+MAE!S16+TEL!S16+WWP!S16+OIS!S16</f>
        <v>6.520550300945831</v>
      </c>
      <c r="T35" s="204">
        <f>ISI!T31+NFM!T47+CHI!T36+NMM!T35+PPA!T36+FBT!T16+TRE!T16+MAE!T16+TEL!T16+WWP!T16+OIS!T16</f>
        <v>4.3470335339638879</v>
      </c>
      <c r="U35" s="204">
        <f>ISI!U31+NFM!U47+CHI!U36+NMM!U35+PPA!U36+FBT!U16+TRE!U16+MAE!U16+TEL!U16+WWP!U16+OIS!U16</f>
        <v>8.1832330180567503</v>
      </c>
      <c r="V35" s="204">
        <f>ISI!V31+NFM!V47+CHI!V36+NMM!V35+PPA!V36+FBT!V16+TRE!V16+MAE!V16+TEL!V16+WWP!V16+OIS!V16</f>
        <v>7.3355116079105755</v>
      </c>
      <c r="W35" s="204">
        <f>ISI!W31+NFM!W47+CHI!W36+NMM!W35+PPA!W36+FBT!W16+TRE!W16+MAE!W16+TEL!W16+WWP!W16+OIS!W16</f>
        <v>4.0208942390369735</v>
      </c>
      <c r="X35" s="204">
        <f>ISI!X31+NFM!X47+CHI!X36+NMM!X35+PPA!X36+FBT!X16+TRE!X16+MAE!X16+TEL!X16+WWP!X16+OIS!X16</f>
        <v>6.6617368873602754</v>
      </c>
      <c r="Y35" s="204">
        <f>ISI!Y31+NFM!Y47+CHI!Y36+NMM!Y35+PPA!Y36+FBT!Y16+TRE!Y16+MAE!Y16+TEL!Y16+WWP!Y16+OIS!Y16</f>
        <v>12.556319862424763</v>
      </c>
    </row>
    <row r="36" spans="1:25" ht="12" customHeight="1" x14ac:dyDescent="0.25">
      <c r="A36" s="18" t="s">
        <v>71</v>
      </c>
      <c r="B36" s="204">
        <f>ISI!B32+NFM!B48+CHI!B37+NMM!B36+PPA!B37+FBT!B17+TRE!B17+MAE!B17+TEL!B17+WWP!B17+OIS!B17</f>
        <v>35.361134995700766</v>
      </c>
      <c r="C36" s="204">
        <f>ISI!C32+NFM!C48+CHI!C37+NMM!C36+PPA!C37+FBT!C17+TRE!C17+MAE!C17+TEL!C17+WWP!C17+OIS!C17</f>
        <v>34.35081685296646</v>
      </c>
      <c r="D36" s="204">
        <f>ISI!D32+NFM!D48+CHI!D37+NMM!D36+PPA!D37+FBT!D17+TRE!D17+MAE!D17+TEL!D17+WWP!D17+OIS!D17</f>
        <v>35.36113499570078</v>
      </c>
      <c r="E36" s="204">
        <f>ISI!E32+NFM!E48+CHI!E37+NMM!E36+PPA!E37+FBT!E17+TRE!E17+MAE!E17+TEL!E17+WWP!E17+OIS!E17</f>
        <v>65.670679277729988</v>
      </c>
      <c r="F36" s="204">
        <f>ISI!F32+NFM!F48+CHI!F37+NMM!F36+PPA!F37+FBT!F17+TRE!F17+MAE!F17+TEL!F17+WWP!F17+OIS!F17</f>
        <v>53.546861564918316</v>
      </c>
      <c r="G36" s="204">
        <f>ISI!G32+NFM!G48+CHI!G37+NMM!G36+PPA!G37+FBT!G17+TRE!G17+MAE!G17+TEL!G17+WWP!G17+OIS!G17</f>
        <v>47.484952708512459</v>
      </c>
      <c r="H36" s="204">
        <f>ISI!H32+NFM!H48+CHI!H37+NMM!H36+PPA!H37+FBT!H17+TRE!H17+MAE!H17+TEL!H17+WWP!H17+OIS!H17</f>
        <v>51.526225279449704</v>
      </c>
      <c r="I36" s="204">
        <f>ISI!I32+NFM!I48+CHI!I37+NMM!I36+PPA!I37+FBT!I17+TRE!I17+MAE!I17+TEL!I17+WWP!I17+OIS!I17</f>
        <v>62.639724849527077</v>
      </c>
      <c r="J36" s="204">
        <f>ISI!J32+NFM!J48+CHI!J37+NMM!J36+PPA!J37+FBT!J17+TRE!J17+MAE!J17+TEL!J17+WWP!J17+OIS!J17</f>
        <v>47.484952708512466</v>
      </c>
      <c r="K36" s="204">
        <f>ISI!K32+NFM!K48+CHI!K37+NMM!K36+PPA!K37+FBT!K17+TRE!K17+MAE!K17+TEL!K17+WWP!K17+OIS!K17</f>
        <v>41.423043852106616</v>
      </c>
      <c r="L36" s="204">
        <f>ISI!L32+NFM!L48+CHI!L37+NMM!L36+PPA!L37+FBT!L17+TRE!L17+MAE!L17+TEL!L17+WWP!L17+OIS!L17</f>
        <v>42.433361994840929</v>
      </c>
      <c r="M36" s="204">
        <f>ISI!M32+NFM!M48+CHI!M37+NMM!M36+PPA!M37+FBT!M17+TRE!M17+MAE!M17+TEL!M17+WWP!M17+OIS!M17</f>
        <v>46.474634565778146</v>
      </c>
      <c r="N36" s="204">
        <f>ISI!N32+NFM!N48+CHI!N37+NMM!N36+PPA!N37+FBT!N17+TRE!N17+MAE!N17+TEL!N17+WWP!N17+OIS!N17</f>
        <v>51.526225279449704</v>
      </c>
      <c r="O36" s="204">
        <f>ISI!O32+NFM!O48+CHI!O37+NMM!O36+PPA!O37+FBT!O17+TRE!O17+MAE!O17+TEL!O17+WWP!O17+OIS!O17</f>
        <v>49.505588993981092</v>
      </c>
      <c r="P36" s="204">
        <f>ISI!P32+NFM!P48+CHI!P37+NMM!P36+PPA!P37+FBT!P17+TRE!P17+MAE!P17+TEL!P17+WWP!P17+OIS!P17</f>
        <v>46.47463456577816</v>
      </c>
      <c r="Q36" s="204">
        <f>ISI!Q32+NFM!Q48+CHI!Q37+NMM!Q36+PPA!Q37+FBT!Q17+TRE!Q17+MAE!Q17+TEL!Q17+WWP!Q17+OIS!Q17</f>
        <v>50.515907136715391</v>
      </c>
      <c r="R36" s="204">
        <f>ISI!R32+NFM!R48+CHI!R37+NMM!R36+PPA!R37+FBT!R17+TRE!R17+MAE!R17+TEL!R17+WWP!R17+OIS!R17</f>
        <v>55.567497850386928</v>
      </c>
      <c r="S36" s="204">
        <f>ISI!S32+NFM!S48+CHI!S37+NMM!S36+PPA!S37+FBT!S17+TRE!S17+MAE!S17+TEL!S17+WWP!S17+OIS!S17</f>
        <v>42.281857265692167</v>
      </c>
      <c r="T36" s="204">
        <f>ISI!T32+NFM!T48+CHI!T37+NMM!T36+PPA!T37+FBT!T17+TRE!T17+MAE!T17+TEL!T17+WWP!T17+OIS!T17</f>
        <v>43.443680137575235</v>
      </c>
      <c r="U36" s="204">
        <f>ISI!U32+NFM!U48+CHI!U37+NMM!U36+PPA!U37+FBT!U17+TRE!U17+MAE!U17+TEL!U17+WWP!U17+OIS!U17</f>
        <v>38.533705932932072</v>
      </c>
      <c r="V36" s="204">
        <f>ISI!V32+NFM!V48+CHI!V37+NMM!V36+PPA!V37+FBT!V17+TRE!V17+MAE!V17+TEL!V17+WWP!V17+OIS!V17</f>
        <v>36.18976784178848</v>
      </c>
      <c r="W36" s="204">
        <f>ISI!W32+NFM!W48+CHI!W37+NMM!W36+PPA!W37+FBT!W17+TRE!W17+MAE!W17+TEL!W17+WWP!W17+OIS!W17</f>
        <v>17.367411865864145</v>
      </c>
      <c r="X36" s="204">
        <f>ISI!X32+NFM!X48+CHI!X37+NMM!X36+PPA!X37+FBT!X17+TRE!X17+MAE!X17+TEL!X17+WWP!X17+OIS!X17</f>
        <v>30.067153912295794</v>
      </c>
      <c r="Y36" s="204">
        <f>ISI!Y32+NFM!Y48+CHI!Y37+NMM!Y36+PPA!Y37+FBT!Y17+TRE!Y17+MAE!Y17+TEL!Y17+WWP!Y17+OIS!Y17</f>
        <v>26.389767841788476</v>
      </c>
    </row>
    <row r="37" spans="1:25" ht="12" customHeight="1" x14ac:dyDescent="0.25">
      <c r="A37" s="18" t="s">
        <v>32</v>
      </c>
      <c r="B37" s="204">
        <f>ISI!B33+NFM!B49+CHI!B38+NMM!B37+PPA!B38+FBT!B18+TRE!B18+MAE!B18+TEL!B18+WWP!B18+OIS!B18</f>
        <v>51.203783319002568</v>
      </c>
      <c r="C37" s="204">
        <f>ISI!C33+NFM!C49+CHI!C38+NMM!C37+PPA!C38+FBT!C18+TRE!C18+MAE!C18+TEL!C18+WWP!C18+OIS!C18</f>
        <v>55.944883920894235</v>
      </c>
      <c r="D37" s="204">
        <f>ISI!D33+NFM!D49+CHI!D38+NMM!D37+PPA!D38+FBT!D18+TRE!D18+MAE!D18+TEL!D18+WWP!D18+OIS!D18</f>
        <v>47.411092003439379</v>
      </c>
      <c r="E37" s="204">
        <f>ISI!E33+NFM!E49+CHI!E38+NMM!E37+PPA!E38+FBT!E18+TRE!E18+MAE!E18+TEL!E18+WWP!E18+OIS!E18</f>
        <v>22.757265692175402</v>
      </c>
      <c r="F37" s="204">
        <f>ISI!F33+NFM!F49+CHI!F38+NMM!F37+PPA!F38+FBT!F18+TRE!F18+MAE!F18+TEL!F18+WWP!F18+OIS!F18</f>
        <v>42.669991401547726</v>
      </c>
      <c r="G37" s="204">
        <f>ISI!G33+NFM!G49+CHI!G38+NMM!G37+PPA!G38+FBT!G18+TRE!G18+MAE!G18+TEL!G18+WWP!G18+OIS!G18</f>
        <v>38.876956147893381</v>
      </c>
      <c r="H37" s="204">
        <f>ISI!H33+NFM!H49+CHI!H38+NMM!H37+PPA!H38+FBT!H18+TRE!H18+MAE!H18+TEL!H18+WWP!H18+OIS!H18</f>
        <v>30.342992261392943</v>
      </c>
      <c r="I37" s="204">
        <f>ISI!I33+NFM!I49+CHI!I38+NMM!I37+PPA!I38+FBT!I18+TRE!I18+MAE!I18+TEL!I18+WWP!I18+OIS!I18</f>
        <v>18.016251074806533</v>
      </c>
      <c r="J37" s="204">
        <f>ISI!J33+NFM!J49+CHI!J38+NMM!J37+PPA!J38+FBT!J18+TRE!J18+MAE!J18+TEL!J18+WWP!J18+OIS!J18</f>
        <v>14.223301805674975</v>
      </c>
      <c r="K37" s="204">
        <f>ISI!K33+NFM!K49+CHI!K38+NMM!K37+PPA!K38+FBT!K18+TRE!K18+MAE!K18+TEL!K18+WWP!K18+OIS!K18</f>
        <v>10.43035253654342</v>
      </c>
      <c r="L37" s="204">
        <f>ISI!L33+NFM!L49+CHI!L38+NMM!L37+PPA!L38+FBT!L18+TRE!L18+MAE!L18+TEL!L18+WWP!L18+OIS!L18</f>
        <v>15.171539122957864</v>
      </c>
      <c r="M37" s="204">
        <f>ISI!M33+NFM!M49+CHI!M38+NMM!M37+PPA!M38+FBT!M18+TRE!M18+MAE!M18+TEL!M18+WWP!M18+OIS!M18</f>
        <v>11.240928632846087</v>
      </c>
      <c r="N37" s="204">
        <f>ISI!N33+NFM!N49+CHI!N38+NMM!N37+PPA!N38+FBT!N18+TRE!N18+MAE!N18+TEL!N18+WWP!N18+OIS!N18</f>
        <v>11.240928632846087</v>
      </c>
      <c r="O37" s="204">
        <f>ISI!O33+NFM!O49+CHI!O38+NMM!O37+PPA!O38+FBT!O18+TRE!O18+MAE!O18+TEL!O18+WWP!O18+OIS!O18</f>
        <v>10.304213241616509</v>
      </c>
      <c r="P37" s="204">
        <f>ISI!P33+NFM!P49+CHI!P38+NMM!P37+PPA!P38+FBT!P18+TRE!P18+MAE!P18+TEL!P18+WWP!P18+OIS!P18</f>
        <v>11.241014617368872</v>
      </c>
      <c r="Q37" s="204">
        <f>ISI!Q33+NFM!Q49+CHI!Q38+NMM!Q37+PPA!Q38+FBT!Q18+TRE!Q18+MAE!Q18+TEL!Q18+WWP!Q18+OIS!Q18</f>
        <v>12.177730008598452</v>
      </c>
      <c r="R37" s="204">
        <f>ISI!R33+NFM!R49+CHI!R38+NMM!R37+PPA!R38+FBT!R18+TRE!R18+MAE!R18+TEL!R18+WWP!R18+OIS!R18</f>
        <v>12.177730008598452</v>
      </c>
      <c r="S37" s="204">
        <f>ISI!S33+NFM!S49+CHI!S38+NMM!S37+PPA!S38+FBT!S18+TRE!S18+MAE!S18+TEL!S18+WWP!S18+OIS!S18</f>
        <v>2.8102321582115222</v>
      </c>
      <c r="T37" s="204">
        <f>ISI!T33+NFM!T49+CHI!T38+NMM!T37+PPA!T38+FBT!T18+TRE!T18+MAE!T18+TEL!T18+WWP!T18+OIS!T18</f>
        <v>2.9882201203783318</v>
      </c>
      <c r="U37" s="204">
        <f>ISI!U33+NFM!U49+CHI!U38+NMM!U37+PPA!U38+FBT!U18+TRE!U18+MAE!U18+TEL!U18+WWP!U18+OIS!U18</f>
        <v>14.998022355975925</v>
      </c>
      <c r="V37" s="204">
        <f>ISI!V33+NFM!V49+CHI!V38+NMM!V37+PPA!V38+FBT!V18+TRE!V18+MAE!V18+TEL!V18+WWP!V18+OIS!V18</f>
        <v>19.881685296646602</v>
      </c>
      <c r="W37" s="204">
        <f>ISI!W33+NFM!W49+CHI!W38+NMM!W37+PPA!W38+FBT!W18+TRE!W18+MAE!W18+TEL!W18+WWP!W18+OIS!W18</f>
        <v>14.623043852106619</v>
      </c>
      <c r="X37" s="204">
        <f>ISI!X33+NFM!X49+CHI!X38+NMM!X37+PPA!X38+FBT!X18+TRE!X18+MAE!X18+TEL!X18+WWP!X18+OIS!X18</f>
        <v>12.789595872742908</v>
      </c>
      <c r="Y37" s="204">
        <f>ISI!Y33+NFM!Y49+CHI!Y38+NMM!Y37+PPA!Y38+FBT!Y18+TRE!Y18+MAE!Y18+TEL!Y18+WWP!Y18+OIS!Y18</f>
        <v>10.01315563198624</v>
      </c>
    </row>
    <row r="38" spans="1:25" ht="12" customHeight="1" x14ac:dyDescent="0.25">
      <c r="A38" s="18" t="s">
        <v>33</v>
      </c>
      <c r="B38" s="204">
        <f>ISI!B34+NFM!B50+CHI!B39+NMM!B38+PPA!B39+FBT!B19+TRE!B19+MAE!B19+TEL!B19+WWP!B19+OIS!B19</f>
        <v>1.050902837489252</v>
      </c>
      <c r="C38" s="204">
        <f>ISI!C34+NFM!C50+CHI!C39+NMM!C38+PPA!C39+FBT!C19+TRE!C19+MAE!C19+TEL!C19+WWP!C19+OIS!C19</f>
        <v>1.050902837489252</v>
      </c>
      <c r="D38" s="204">
        <f>ISI!D34+NFM!D50+CHI!D39+NMM!D38+PPA!D39+FBT!D19+TRE!D19+MAE!D19+TEL!D19+WWP!D19+OIS!D19</f>
        <v>1.050902837489252</v>
      </c>
      <c r="E38" s="204">
        <f>ISI!E34+NFM!E50+CHI!E39+NMM!E38+PPA!E39+FBT!E19+TRE!E19+MAE!E19+TEL!E19+WWP!E19+OIS!E19</f>
        <v>10.50920034393809</v>
      </c>
      <c r="F38" s="204">
        <f>ISI!F34+NFM!F50+CHI!F39+NMM!F38+PPA!F39+FBT!F19+TRE!F19+MAE!F19+TEL!F19+WWP!F19+OIS!F19</f>
        <v>1.050902837489252</v>
      </c>
      <c r="G38" s="204">
        <f>ISI!G34+NFM!G50+CHI!G39+NMM!G38+PPA!G39+FBT!G19+TRE!G19+MAE!G19+TEL!G19+WWP!G19+OIS!G19</f>
        <v>1.050902837489252</v>
      </c>
      <c r="H38" s="204">
        <f>ISI!H34+NFM!H50+CHI!H39+NMM!H38+PPA!H39+FBT!H19+TRE!H19+MAE!H19+TEL!H19+WWP!H19+OIS!H19</f>
        <v>1.050902837489252</v>
      </c>
      <c r="I38" s="204">
        <f>ISI!I34+NFM!I50+CHI!I39+NMM!I38+PPA!I39+FBT!I19+TRE!I19+MAE!I19+TEL!I19+WWP!I19+OIS!I19</f>
        <v>0</v>
      </c>
      <c r="J38" s="204">
        <f>ISI!J34+NFM!J50+CHI!J39+NMM!J38+PPA!J39+FBT!J19+TRE!J19+MAE!J19+TEL!J19+WWP!J19+OIS!J19</f>
        <v>0</v>
      </c>
      <c r="K38" s="204">
        <f>ISI!K34+NFM!K50+CHI!K39+NMM!K38+PPA!K39+FBT!K19+TRE!K19+MAE!K19+TEL!K19+WWP!K19+OIS!K19</f>
        <v>0</v>
      </c>
      <c r="L38" s="204">
        <f>ISI!L34+NFM!L50+CHI!L39+NMM!L38+PPA!L39+FBT!L19+TRE!L19+MAE!L19+TEL!L19+WWP!L19+OIS!L19</f>
        <v>0</v>
      </c>
      <c r="M38" s="204">
        <f>ISI!M34+NFM!M50+CHI!M39+NMM!M38+PPA!M39+FBT!M19+TRE!M19+MAE!M19+TEL!M19+WWP!M19+OIS!M19</f>
        <v>0</v>
      </c>
      <c r="N38" s="204">
        <f>ISI!N34+NFM!N50+CHI!N39+NMM!N38+PPA!N39+FBT!N19+TRE!N19+MAE!N19+TEL!N19+WWP!N19+OIS!N19</f>
        <v>1.050902837489252</v>
      </c>
      <c r="O38" s="204">
        <f>ISI!O34+NFM!O50+CHI!O39+NMM!O38+PPA!O39+FBT!O19+TRE!O19+MAE!O19+TEL!O19+WWP!O19+OIS!O19</f>
        <v>1.050902837489252</v>
      </c>
      <c r="P38" s="204">
        <f>ISI!P34+NFM!P50+CHI!P39+NMM!P38+PPA!P39+FBT!P19+TRE!P19+MAE!P19+TEL!P19+WWP!P19+OIS!P19</f>
        <v>1.050902837489252</v>
      </c>
      <c r="Q38" s="204">
        <f>ISI!Q34+NFM!Q50+CHI!Q39+NMM!Q38+PPA!Q39+FBT!Q19+TRE!Q19+MAE!Q19+TEL!Q19+WWP!Q19+OIS!Q19</f>
        <v>1.050902837489252</v>
      </c>
      <c r="R38" s="204">
        <f>ISI!R34+NFM!R50+CHI!R39+NMM!R38+PPA!R39+FBT!R19+TRE!R19+MAE!R19+TEL!R19+WWP!R19+OIS!R19</f>
        <v>4.2036973344797932</v>
      </c>
      <c r="S38" s="204">
        <f>ISI!S34+NFM!S50+CHI!S39+NMM!S38+PPA!S39+FBT!S19+TRE!S19+MAE!S19+TEL!S19+WWP!S19+OIS!S19</f>
        <v>4.2036973344797941</v>
      </c>
      <c r="T38" s="204">
        <f>ISI!T34+NFM!T50+CHI!T39+NMM!T38+PPA!T39+FBT!T19+TRE!T19+MAE!T19+TEL!T19+WWP!T19+OIS!T19</f>
        <v>1.050902837489252</v>
      </c>
      <c r="U38" s="204">
        <f>ISI!U34+NFM!U50+CHI!U39+NMM!U38+PPA!U39+FBT!U19+TRE!U19+MAE!U19+TEL!U19+WWP!U19+OIS!U19</f>
        <v>2.1018056749785039</v>
      </c>
      <c r="V38" s="204">
        <f>ISI!V34+NFM!V50+CHI!V39+NMM!V38+PPA!V39+FBT!V19+TRE!V19+MAE!V19+TEL!V19+WWP!V19+OIS!V19</f>
        <v>1.0509888220120376</v>
      </c>
      <c r="W38" s="204">
        <f>ISI!W34+NFM!W50+CHI!W39+NMM!W38+PPA!W39+FBT!W19+TRE!W19+MAE!W19+TEL!W19+WWP!W19+OIS!W19</f>
        <v>0.63052450558899387</v>
      </c>
      <c r="X38" s="204">
        <f>ISI!X34+NFM!X50+CHI!X39+NMM!X38+PPA!X39+FBT!X19+TRE!X19+MAE!X19+TEL!X19+WWP!X19+OIS!X19</f>
        <v>0.105073086844368</v>
      </c>
      <c r="Y38" s="204">
        <f>ISI!Y34+NFM!Y50+CHI!Y39+NMM!Y38+PPA!Y39+FBT!Y19+TRE!Y19+MAE!Y19+TEL!Y19+WWP!Y19+OIS!Y19</f>
        <v>0.99828030954428182</v>
      </c>
    </row>
    <row r="39" spans="1:25" ht="12" customHeight="1" x14ac:dyDescent="0.25">
      <c r="A39" s="19" t="s">
        <v>72</v>
      </c>
      <c r="B39" s="205">
        <f t="shared" ref="B39:Y39" si="2">B40+B41</f>
        <v>121.79707652622527</v>
      </c>
      <c r="C39" s="205">
        <f t="shared" si="2"/>
        <v>147.35597592433362</v>
      </c>
      <c r="D39" s="205">
        <f t="shared" si="2"/>
        <v>113.28460877042131</v>
      </c>
      <c r="E39" s="205">
        <f t="shared" si="2"/>
        <v>173.44153052450554</v>
      </c>
      <c r="F39" s="205">
        <f t="shared" si="2"/>
        <v>161.32846087704212</v>
      </c>
      <c r="G39" s="205">
        <f t="shared" si="2"/>
        <v>165.60619088564056</v>
      </c>
      <c r="H39" s="205">
        <f t="shared" si="2"/>
        <v>171.47463456577816</v>
      </c>
      <c r="I39" s="205">
        <f t="shared" si="2"/>
        <v>173.92519346517622</v>
      </c>
      <c r="J39" s="205">
        <f t="shared" si="2"/>
        <v>146.75803955288046</v>
      </c>
      <c r="K39" s="205">
        <f t="shared" si="2"/>
        <v>98.810060189165952</v>
      </c>
      <c r="L39" s="205">
        <f t="shared" si="2"/>
        <v>114.23043852106619</v>
      </c>
      <c r="M39" s="205">
        <f t="shared" si="2"/>
        <v>113.60705073086845</v>
      </c>
      <c r="N39" s="205">
        <f t="shared" si="2"/>
        <v>119.32811693895098</v>
      </c>
      <c r="O39" s="205">
        <f t="shared" si="2"/>
        <v>146.32416165090285</v>
      </c>
      <c r="P39" s="205">
        <f t="shared" si="2"/>
        <v>97.785898538263112</v>
      </c>
      <c r="Q39" s="205">
        <f t="shared" si="2"/>
        <v>94.303525365434226</v>
      </c>
      <c r="R39" s="205">
        <f t="shared" si="2"/>
        <v>106.49183147033534</v>
      </c>
      <c r="S39" s="205">
        <f t="shared" si="2"/>
        <v>95.452880481513304</v>
      </c>
      <c r="T39" s="205">
        <f t="shared" si="2"/>
        <v>108.5540669555926</v>
      </c>
      <c r="U39" s="205">
        <f t="shared" si="2"/>
        <v>98.776804615666308</v>
      </c>
      <c r="V39" s="205">
        <f t="shared" si="2"/>
        <v>93.532414758023592</v>
      </c>
      <c r="W39" s="205">
        <f t="shared" si="2"/>
        <v>97.010618238172867</v>
      </c>
      <c r="X39" s="205">
        <f t="shared" si="2"/>
        <v>62.555061744267398</v>
      </c>
      <c r="Y39" s="205">
        <f t="shared" si="2"/>
        <v>45.220116593197005</v>
      </c>
    </row>
    <row r="40" spans="1:25" ht="12" customHeight="1" x14ac:dyDescent="0.25">
      <c r="A40" s="18" t="s">
        <v>73</v>
      </c>
      <c r="B40" s="204">
        <f>ISI!B36+NFM!B52+CHI!B41+NMM!B40+PPA!B41+FBT!B21+TRE!B21+MAE!B21+TEL!B21+WWP!B21+OIS!B21</f>
        <v>121.79707652622527</v>
      </c>
      <c r="C40" s="204">
        <f>ISI!C36+NFM!C52+CHI!C41+NMM!C40+PPA!C41+FBT!C21+TRE!C21+MAE!C21+TEL!C21+WWP!C21+OIS!C21</f>
        <v>147.35597592433362</v>
      </c>
      <c r="D40" s="204">
        <f>ISI!D36+NFM!D52+CHI!D41+NMM!D40+PPA!D41+FBT!D21+TRE!D21+MAE!D21+TEL!D21+WWP!D21+OIS!D21</f>
        <v>113.28460877042131</v>
      </c>
      <c r="E40" s="204">
        <f>ISI!E36+NFM!E52+CHI!E41+NMM!E40+PPA!E41+FBT!E21+TRE!E21+MAE!E21+TEL!E21+WWP!E21+OIS!E21</f>
        <v>169.62596732588131</v>
      </c>
      <c r="F40" s="204">
        <f>ISI!F36+NFM!F52+CHI!F41+NMM!F40+PPA!F41+FBT!F21+TRE!F21+MAE!F21+TEL!F21+WWP!F21+OIS!F21</f>
        <v>161.32846087704212</v>
      </c>
      <c r="G40" s="204">
        <f>ISI!G36+NFM!G52+CHI!G41+NMM!G40+PPA!G41+FBT!G21+TRE!G21+MAE!G21+TEL!G21+WWP!G21+OIS!G21</f>
        <v>165.60619088564056</v>
      </c>
      <c r="H40" s="204">
        <f>ISI!H36+NFM!H52+CHI!H41+NMM!H40+PPA!H41+FBT!H21+TRE!H21+MAE!H21+TEL!H21+WWP!H21+OIS!H21</f>
        <v>171.47463456577816</v>
      </c>
      <c r="I40" s="204">
        <f>ISI!I36+NFM!I52+CHI!I41+NMM!I40+PPA!I41+FBT!I21+TRE!I21+MAE!I21+TEL!I21+WWP!I21+OIS!I21</f>
        <v>173.92519346517622</v>
      </c>
      <c r="J40" s="204">
        <f>ISI!J36+NFM!J52+CHI!J41+NMM!J40+PPA!J41+FBT!J21+TRE!J21+MAE!J21+TEL!J21+WWP!J21+OIS!J21</f>
        <v>143.40068787618227</v>
      </c>
      <c r="K40" s="204">
        <f>ISI!K36+NFM!K52+CHI!K41+NMM!K40+PPA!K41+FBT!K21+TRE!K21+MAE!K21+TEL!K21+WWP!K21+OIS!K21</f>
        <v>98.430782459157356</v>
      </c>
      <c r="L40" s="204">
        <f>ISI!L36+NFM!L52+CHI!L41+NMM!L40+PPA!L41+FBT!L21+TRE!L21+MAE!L21+TEL!L21+WWP!L21+OIS!L21</f>
        <v>114.23043852106619</v>
      </c>
      <c r="M40" s="204">
        <f>ISI!M36+NFM!M52+CHI!M41+NMM!M40+PPA!M41+FBT!M21+TRE!M21+MAE!M21+TEL!M21+WWP!M21+OIS!M21</f>
        <v>113.60705073086845</v>
      </c>
      <c r="N40" s="204">
        <f>ISI!N36+NFM!N52+CHI!N41+NMM!N40+PPA!N41+FBT!N21+TRE!N21+MAE!N21+TEL!N21+WWP!N21+OIS!N21</f>
        <v>119.15305245055889</v>
      </c>
      <c r="O40" s="204">
        <f>ISI!O36+NFM!O52+CHI!O41+NMM!O40+PPA!O41+FBT!O21+TRE!O21+MAE!O21+TEL!O21+WWP!O21+OIS!O21</f>
        <v>146.32416165090285</v>
      </c>
      <c r="P40" s="204">
        <f>ISI!P36+NFM!P52+CHI!P41+NMM!P40+PPA!P41+FBT!P21+TRE!P21+MAE!P21+TEL!P21+WWP!P21+OIS!P21</f>
        <v>97.785898538263112</v>
      </c>
      <c r="Q40" s="204">
        <f>ISI!Q36+NFM!Q52+CHI!Q41+NMM!Q40+PPA!Q41+FBT!Q21+TRE!Q21+MAE!Q21+TEL!Q21+WWP!Q21+OIS!Q21</f>
        <v>94.303525365434226</v>
      </c>
      <c r="R40" s="204">
        <f>ISI!R36+NFM!R52+CHI!R41+NMM!R40+PPA!R41+FBT!R21+TRE!R21+MAE!R21+TEL!R21+WWP!R21+OIS!R21</f>
        <v>106.49183147033534</v>
      </c>
      <c r="S40" s="204">
        <f>ISI!S36+NFM!S52+CHI!S41+NMM!S40+PPA!S41+FBT!S21+TRE!S21+MAE!S21+TEL!S21+WWP!S21+OIS!S21</f>
        <v>95.452880481513304</v>
      </c>
      <c r="T40" s="204">
        <f>ISI!T36+NFM!T52+CHI!T41+NMM!T40+PPA!T41+FBT!T21+TRE!T21+MAE!T21+TEL!T21+WWP!T21+OIS!T21</f>
        <v>108.5540669555926</v>
      </c>
      <c r="U40" s="204">
        <f>ISI!U36+NFM!U52+CHI!U41+NMM!U40+PPA!U41+FBT!U21+TRE!U21+MAE!U21+TEL!U21+WWP!U21+OIS!U21</f>
        <v>98.776804615666308</v>
      </c>
      <c r="V40" s="204">
        <f>ISI!V36+NFM!V52+CHI!V41+NMM!V40+PPA!V41+FBT!V21+TRE!V21+MAE!V21+TEL!V21+WWP!V21+OIS!V21</f>
        <v>93.532414758023592</v>
      </c>
      <c r="W40" s="204">
        <f>ISI!W36+NFM!W52+CHI!W41+NMM!W40+PPA!W41+FBT!W21+TRE!W21+MAE!W21+TEL!W21+WWP!W21+OIS!W21</f>
        <v>97.010618238172867</v>
      </c>
      <c r="X40" s="204">
        <f>ISI!X36+NFM!X52+CHI!X41+NMM!X40+PPA!X41+FBT!X21+TRE!X21+MAE!X21+TEL!X21+WWP!X21+OIS!X21</f>
        <v>62.555061744267398</v>
      </c>
      <c r="Y40" s="204">
        <f>ISI!Y36+NFM!Y52+CHI!Y41+NMM!Y40+PPA!Y41+FBT!Y21+TRE!Y21+MAE!Y21+TEL!Y21+WWP!Y21+OIS!Y21</f>
        <v>45.220116593197005</v>
      </c>
    </row>
    <row r="41" spans="1:25" ht="12" customHeight="1" x14ac:dyDescent="0.25">
      <c r="A41" s="18" t="s">
        <v>36</v>
      </c>
      <c r="B41" s="204">
        <f>ISI!B37+NFM!B53+CHI!B42+NMM!B41+PPA!B42+FBT!B22+TRE!B22+MAE!B22+TEL!B22+WWP!B22+OIS!B22</f>
        <v>0</v>
      </c>
      <c r="C41" s="204">
        <f>ISI!C37+NFM!C53+CHI!C42+NMM!C41+PPA!C42+FBT!C22+TRE!C22+MAE!C22+TEL!C22+WWP!C22+OIS!C22</f>
        <v>0</v>
      </c>
      <c r="D41" s="204">
        <f>ISI!D37+NFM!D53+CHI!D42+NMM!D41+PPA!D42+FBT!D22+TRE!D22+MAE!D22+TEL!D22+WWP!D22+OIS!D22</f>
        <v>0</v>
      </c>
      <c r="E41" s="204">
        <f>ISI!E37+NFM!E53+CHI!E42+NMM!E41+PPA!E42+FBT!E22+TRE!E22+MAE!E22+TEL!E22+WWP!E22+OIS!E22</f>
        <v>3.8155631986242469</v>
      </c>
      <c r="F41" s="204">
        <f>ISI!F37+NFM!F53+CHI!F42+NMM!F41+PPA!F42+FBT!F22+TRE!F22+MAE!F22+TEL!F22+WWP!F22+OIS!F22</f>
        <v>0</v>
      </c>
      <c r="G41" s="204">
        <f>ISI!G37+NFM!G53+CHI!G42+NMM!G41+PPA!G42+FBT!G22+TRE!G22+MAE!G22+TEL!G22+WWP!G22+OIS!G22</f>
        <v>0</v>
      </c>
      <c r="H41" s="204">
        <f>ISI!H37+NFM!H53+CHI!H42+NMM!H41+PPA!H42+FBT!H22+TRE!H22+MAE!H22+TEL!H22+WWP!H22+OIS!H22</f>
        <v>0</v>
      </c>
      <c r="I41" s="204">
        <f>ISI!I37+NFM!I53+CHI!I42+NMM!I41+PPA!I42+FBT!I22+TRE!I22+MAE!I22+TEL!I22+WWP!I22+OIS!I22</f>
        <v>0</v>
      </c>
      <c r="J41" s="204">
        <f>ISI!J37+NFM!J53+CHI!J42+NMM!J41+PPA!J42+FBT!J22+TRE!J22+MAE!J22+TEL!J22+WWP!J22+OIS!J22</f>
        <v>3.3573516766981939</v>
      </c>
      <c r="K41" s="204">
        <f>ISI!K37+NFM!K53+CHI!K42+NMM!K41+PPA!K42+FBT!K22+TRE!K22+MAE!K22+TEL!K22+WWP!K22+OIS!K22</f>
        <v>0.37927773000859838</v>
      </c>
      <c r="L41" s="204">
        <f>ISI!L37+NFM!L53+CHI!L42+NMM!L41+PPA!L42+FBT!L22+TRE!L22+MAE!L22+TEL!L22+WWP!L22+OIS!L22</f>
        <v>0</v>
      </c>
      <c r="M41" s="204">
        <f>ISI!M37+NFM!M53+CHI!M42+NMM!M41+PPA!M42+FBT!M22+TRE!M22+MAE!M22+TEL!M22+WWP!M22+OIS!M22</f>
        <v>0</v>
      </c>
      <c r="N41" s="204">
        <f>ISI!N37+NFM!N53+CHI!N42+NMM!N41+PPA!N42+FBT!N22+TRE!N22+MAE!N22+TEL!N22+WWP!N22+OIS!N22</f>
        <v>0.17506448839208941</v>
      </c>
      <c r="O41" s="204">
        <f>ISI!O37+NFM!O53+CHI!O42+NMM!O41+PPA!O42+FBT!O22+TRE!O22+MAE!O22+TEL!O22+WWP!O22+OIS!O22</f>
        <v>0</v>
      </c>
      <c r="P41" s="204">
        <f>ISI!P37+NFM!P53+CHI!P42+NMM!P41+PPA!P42+FBT!P22+TRE!P22+MAE!P22+TEL!P22+WWP!P22+OIS!P22</f>
        <v>0</v>
      </c>
      <c r="Q41" s="204">
        <f>ISI!Q37+NFM!Q53+CHI!Q42+NMM!Q41+PPA!Q42+FBT!Q22+TRE!Q22+MAE!Q22+TEL!Q22+WWP!Q22+OIS!Q22</f>
        <v>0</v>
      </c>
      <c r="R41" s="204">
        <f>ISI!R37+NFM!R53+CHI!R42+NMM!R41+PPA!R42+FBT!R22+TRE!R22+MAE!R22+TEL!R22+WWP!R22+OIS!R22</f>
        <v>0</v>
      </c>
      <c r="S41" s="204">
        <f>ISI!S37+NFM!S53+CHI!S42+NMM!S41+PPA!S42+FBT!S22+TRE!S22+MAE!S22+TEL!S22+WWP!S22+OIS!S22</f>
        <v>0</v>
      </c>
      <c r="T41" s="204">
        <f>ISI!T37+NFM!T53+CHI!T42+NMM!T41+PPA!T42+FBT!T22+TRE!T22+MAE!T22+TEL!T22+WWP!T22+OIS!T22</f>
        <v>0</v>
      </c>
      <c r="U41" s="204">
        <f>ISI!U37+NFM!U53+CHI!U42+NMM!U41+PPA!U42+FBT!U22+TRE!U22+MAE!U22+TEL!U22+WWP!U22+OIS!U22</f>
        <v>0</v>
      </c>
      <c r="V41" s="204">
        <f>ISI!V37+NFM!V53+CHI!V42+NMM!V41+PPA!V42+FBT!V22+TRE!V22+MAE!V22+TEL!V22+WWP!V22+OIS!V22</f>
        <v>0</v>
      </c>
      <c r="W41" s="204">
        <f>ISI!W37+NFM!W53+CHI!W42+NMM!W41+PPA!W42+FBT!W22+TRE!W22+MAE!W22+TEL!W22+WWP!W22+OIS!W22</f>
        <v>0</v>
      </c>
      <c r="X41" s="204">
        <f>ISI!X37+NFM!X53+CHI!X42+NMM!X41+PPA!X42+FBT!X22+TRE!X22+MAE!X22+TEL!X22+WWP!X22+OIS!X22</f>
        <v>0</v>
      </c>
      <c r="Y41" s="204">
        <f>ISI!Y37+NFM!Y53+CHI!Y42+NMM!Y41+PPA!Y42+FBT!Y22+TRE!Y22+MAE!Y22+TEL!Y22+WWP!Y22+OIS!Y22</f>
        <v>0</v>
      </c>
    </row>
    <row r="42" spans="1:25" ht="12" customHeight="1" x14ac:dyDescent="0.25">
      <c r="A42" s="19" t="s">
        <v>37</v>
      </c>
      <c r="B42" s="205">
        <f t="shared" ref="B42:Y42" si="3">SUM(B43:B48)</f>
        <v>79.249097162510751</v>
      </c>
      <c r="C42" s="205">
        <f t="shared" si="3"/>
        <v>89.997248495270838</v>
      </c>
      <c r="D42" s="205">
        <f t="shared" si="3"/>
        <v>113.90567497850387</v>
      </c>
      <c r="E42" s="205">
        <f t="shared" si="3"/>
        <v>119.49466895958727</v>
      </c>
      <c r="F42" s="205">
        <f t="shared" si="3"/>
        <v>119.78125537403265</v>
      </c>
      <c r="G42" s="205">
        <f t="shared" si="3"/>
        <v>130.50550300945829</v>
      </c>
      <c r="H42" s="205">
        <f t="shared" si="3"/>
        <v>84.455889939810831</v>
      </c>
      <c r="I42" s="205">
        <f t="shared" si="3"/>
        <v>87.178761822871877</v>
      </c>
      <c r="J42" s="205">
        <f t="shared" si="3"/>
        <v>118.3481513327601</v>
      </c>
      <c r="K42" s="205">
        <f t="shared" si="3"/>
        <v>85.960619088564059</v>
      </c>
      <c r="L42" s="205">
        <f t="shared" si="3"/>
        <v>104.3755803955288</v>
      </c>
      <c r="M42" s="205">
        <f t="shared" si="3"/>
        <v>109.43920894239035</v>
      </c>
      <c r="N42" s="205">
        <f t="shared" si="3"/>
        <v>76.430696474634573</v>
      </c>
      <c r="O42" s="205">
        <f t="shared" si="3"/>
        <v>142.20885640584692</v>
      </c>
      <c r="P42" s="205">
        <f t="shared" si="3"/>
        <v>106.09544282029233</v>
      </c>
      <c r="Q42" s="205">
        <f t="shared" si="3"/>
        <v>127.99750644883922</v>
      </c>
      <c r="R42" s="205">
        <f t="shared" si="3"/>
        <v>28.350902837489254</v>
      </c>
      <c r="S42" s="205">
        <f t="shared" si="3"/>
        <v>40.61160791057609</v>
      </c>
      <c r="T42" s="205">
        <f t="shared" si="3"/>
        <v>40.790043104596585</v>
      </c>
      <c r="U42" s="205">
        <f t="shared" si="3"/>
        <v>32.515112839191822</v>
      </c>
      <c r="V42" s="205">
        <f t="shared" si="3"/>
        <v>23.449012585054636</v>
      </c>
      <c r="W42" s="205">
        <f t="shared" si="3"/>
        <v>18.747421314707594</v>
      </c>
      <c r="X42" s="205">
        <f t="shared" si="3"/>
        <v>21.760329485311264</v>
      </c>
      <c r="Y42" s="205">
        <f t="shared" si="3"/>
        <v>47.048928978600053</v>
      </c>
    </row>
    <row r="43" spans="1:25" ht="12" customHeight="1" x14ac:dyDescent="0.25">
      <c r="A43" s="18" t="s">
        <v>38</v>
      </c>
      <c r="B43" s="204">
        <f>ISI!B39+NFM!B55+CHI!B44+NMM!B43+PPA!B44+FBT!B24+TRE!B24+MAE!B24+TEL!B24+WWP!B24+OIS!B24</f>
        <v>79.249097162510751</v>
      </c>
      <c r="C43" s="204">
        <f>ISI!C39+NFM!C55+CHI!C44+NMM!C43+PPA!C44+FBT!C24+TRE!C24+MAE!C24+TEL!C24+WWP!C24+OIS!C24</f>
        <v>89.997248495270838</v>
      </c>
      <c r="D43" s="204">
        <f>ISI!D39+NFM!D55+CHI!D44+NMM!D43+PPA!D44+FBT!D24+TRE!D24+MAE!D24+TEL!D24+WWP!D24+OIS!D24</f>
        <v>113.90567497850387</v>
      </c>
      <c r="E43" s="204">
        <f>ISI!E39+NFM!E55+CHI!E44+NMM!E43+PPA!E44+FBT!E24+TRE!E24+MAE!E24+TEL!E24+WWP!E24+OIS!E24</f>
        <v>119.49466895958727</v>
      </c>
      <c r="F43" s="204">
        <f>ISI!F39+NFM!F55+CHI!F44+NMM!F43+PPA!F44+FBT!F24+TRE!F24+MAE!F24+TEL!F24+WWP!F24+OIS!F24</f>
        <v>119.78125537403265</v>
      </c>
      <c r="G43" s="204">
        <f>ISI!G39+NFM!G55+CHI!G44+NMM!G43+PPA!G44+FBT!G24+TRE!G24+MAE!G24+TEL!G24+WWP!G24+OIS!G24</f>
        <v>130.50550300945829</v>
      </c>
      <c r="H43" s="204">
        <f>ISI!H39+NFM!H55+CHI!H44+NMM!H43+PPA!H44+FBT!H24+TRE!H24+MAE!H24+TEL!H24+WWP!H24+OIS!H24</f>
        <v>84.455889939810831</v>
      </c>
      <c r="I43" s="204">
        <f>ISI!I39+NFM!I55+CHI!I44+NMM!I43+PPA!I44+FBT!I24+TRE!I24+MAE!I24+TEL!I24+WWP!I24+OIS!I24</f>
        <v>87.178761822871877</v>
      </c>
      <c r="J43" s="204">
        <f>ISI!J39+NFM!J55+CHI!J44+NMM!J43+PPA!J44+FBT!J24+TRE!J24+MAE!J24+TEL!J24+WWP!J24+OIS!J24</f>
        <v>118.3481513327601</v>
      </c>
      <c r="K43" s="204">
        <f>ISI!K39+NFM!K55+CHI!K44+NMM!K43+PPA!K44+FBT!K24+TRE!K24+MAE!K24+TEL!K24+WWP!K24+OIS!K24</f>
        <v>85.960619088564059</v>
      </c>
      <c r="L43" s="204">
        <f>ISI!L39+NFM!L55+CHI!L44+NMM!L43+PPA!L44+FBT!L24+TRE!L24+MAE!L24+TEL!L24+WWP!L24+OIS!L24</f>
        <v>104.3755803955288</v>
      </c>
      <c r="M43" s="204">
        <f>ISI!M39+NFM!M55+CHI!M44+NMM!M43+PPA!M44+FBT!M24+TRE!M24+MAE!M24+TEL!M24+WWP!M24+OIS!M24</f>
        <v>109.43920894239035</v>
      </c>
      <c r="N43" s="204">
        <f>ISI!N39+NFM!N55+CHI!N44+NMM!N43+PPA!N44+FBT!N24+TRE!N24+MAE!N24+TEL!N24+WWP!N24+OIS!N24</f>
        <v>76.430696474634573</v>
      </c>
      <c r="O43" s="204">
        <f>ISI!O39+NFM!O55+CHI!O44+NMM!O43+PPA!O44+FBT!O24+TRE!O24+MAE!O24+TEL!O24+WWP!O24+OIS!O24</f>
        <v>142.20885640584692</v>
      </c>
      <c r="P43" s="204">
        <f>ISI!P39+NFM!P55+CHI!P44+NMM!P43+PPA!P44+FBT!P24+TRE!P24+MAE!P24+TEL!P24+WWP!P24+OIS!P24</f>
        <v>104.6146173688736</v>
      </c>
      <c r="Q43" s="204">
        <f>ISI!Q39+NFM!Q55+CHI!Q44+NMM!Q43+PPA!Q44+FBT!Q24+TRE!Q24+MAE!Q24+TEL!Q24+WWP!Q24+OIS!Q24</f>
        <v>125.84789337919176</v>
      </c>
      <c r="R43" s="204">
        <f>ISI!R39+NFM!R55+CHI!R44+NMM!R43+PPA!R44+FBT!R24+TRE!R24+MAE!R24+TEL!R24+WWP!R24+OIS!R24</f>
        <v>25.580309544282031</v>
      </c>
      <c r="S43" s="204">
        <f>ISI!S39+NFM!S55+CHI!S44+NMM!S43+PPA!S44+FBT!S24+TRE!S24+MAE!S24+TEL!S24+WWP!S24+OIS!S24</f>
        <v>37.745485812553731</v>
      </c>
      <c r="T43" s="204">
        <f>ISI!T39+NFM!T55+CHI!T44+NMM!T43+PPA!T44+FBT!T24+TRE!T24+MAE!T24+TEL!T24+WWP!T24+OIS!T24</f>
        <v>38.631470335339635</v>
      </c>
      <c r="U43" s="204">
        <f>ISI!U39+NFM!U55+CHI!U44+NMM!U43+PPA!U44+FBT!U24+TRE!U24+MAE!U24+TEL!U24+WWP!U24+OIS!U24</f>
        <v>31.264316423043844</v>
      </c>
      <c r="V43" s="204">
        <f>ISI!V39+NFM!V55+CHI!V44+NMM!V43+PPA!V44+FBT!V24+TRE!V24+MAE!V24+TEL!V24+WWP!V24+OIS!V24</f>
        <v>20.968529664660359</v>
      </c>
      <c r="W43" s="204">
        <f>ISI!W39+NFM!W55+CHI!W44+NMM!W43+PPA!W44+FBT!W24+TRE!W24+MAE!W24+TEL!W24+WWP!W24+OIS!W24</f>
        <v>16.097592433361996</v>
      </c>
      <c r="X43" s="204">
        <f>ISI!X39+NFM!X55+CHI!X44+NMM!X43+PPA!X44+FBT!X24+TRE!X24+MAE!X24+TEL!X24+WWP!X24+OIS!X24</f>
        <v>19.846775580395526</v>
      </c>
      <c r="Y43" s="204">
        <f>ISI!Y39+NFM!Y55+CHI!Y44+NMM!Y43+PPA!Y44+FBT!Y24+TRE!Y24+MAE!Y24+TEL!Y24+WWP!Y24+OIS!Y24</f>
        <v>45.07437661220979</v>
      </c>
    </row>
    <row r="44" spans="1:25" ht="12" customHeight="1" x14ac:dyDescent="0.25">
      <c r="A44" s="18" t="s">
        <v>74</v>
      </c>
      <c r="B44" s="204">
        <f>ISI!B40+NFM!B56+CHI!B45+NMM!B44+PPA!B45+FBT!B25+TRE!B25+MAE!B25+TEL!B25+WWP!B25+OIS!B25</f>
        <v>0</v>
      </c>
      <c r="C44" s="204">
        <f>ISI!C40+NFM!C56+CHI!C45+NMM!C44+PPA!C45+FBT!C25+TRE!C25+MAE!C25+TEL!C25+WWP!C25+OIS!C25</f>
        <v>0</v>
      </c>
      <c r="D44" s="204">
        <f>ISI!D40+NFM!D56+CHI!D45+NMM!D44+PPA!D45+FBT!D25+TRE!D25+MAE!D25+TEL!D25+WWP!D25+OIS!D25</f>
        <v>0</v>
      </c>
      <c r="E44" s="204">
        <f>ISI!E40+NFM!E56+CHI!E45+NMM!E44+PPA!E45+FBT!E25+TRE!E25+MAE!E25+TEL!E25+WWP!E25+OIS!E25</f>
        <v>0</v>
      </c>
      <c r="F44" s="204">
        <f>ISI!F40+NFM!F56+CHI!F45+NMM!F44+PPA!F45+FBT!F25+TRE!F25+MAE!F25+TEL!F25+WWP!F25+OIS!F25</f>
        <v>0</v>
      </c>
      <c r="G44" s="204">
        <f>ISI!G40+NFM!G56+CHI!G45+NMM!G44+PPA!G45+FBT!G25+TRE!G25+MAE!G25+TEL!G25+WWP!G25+OIS!G25</f>
        <v>0</v>
      </c>
      <c r="H44" s="204">
        <f>ISI!H40+NFM!H56+CHI!H45+NMM!H44+PPA!H45+FBT!H25+TRE!H25+MAE!H25+TEL!H25+WWP!H25+OIS!H25</f>
        <v>0</v>
      </c>
      <c r="I44" s="204">
        <f>ISI!I40+NFM!I56+CHI!I45+NMM!I44+PPA!I45+FBT!I25+TRE!I25+MAE!I25+TEL!I25+WWP!I25+OIS!I25</f>
        <v>0</v>
      </c>
      <c r="J44" s="204">
        <f>ISI!J40+NFM!J56+CHI!J45+NMM!J44+PPA!J45+FBT!J25+TRE!J25+MAE!J25+TEL!J25+WWP!J25+OIS!J25</f>
        <v>0</v>
      </c>
      <c r="K44" s="204">
        <f>ISI!K40+NFM!K56+CHI!K45+NMM!K44+PPA!K45+FBT!K25+TRE!K25+MAE!K25+TEL!K25+WWP!K25+OIS!K25</f>
        <v>0</v>
      </c>
      <c r="L44" s="204">
        <f>ISI!L40+NFM!L56+CHI!L45+NMM!L44+PPA!L45+FBT!L25+TRE!L25+MAE!L25+TEL!L25+WWP!L25+OIS!L25</f>
        <v>0</v>
      </c>
      <c r="M44" s="204">
        <f>ISI!M40+NFM!M56+CHI!M45+NMM!M44+PPA!M45+FBT!M25+TRE!M25+MAE!M25+TEL!M25+WWP!M25+OIS!M25</f>
        <v>0</v>
      </c>
      <c r="N44" s="204">
        <f>ISI!N40+NFM!N56+CHI!N45+NMM!N44+PPA!N45+FBT!N25+TRE!N25+MAE!N25+TEL!N25+WWP!N25+OIS!N25</f>
        <v>0</v>
      </c>
      <c r="O44" s="204">
        <f>ISI!O40+NFM!O56+CHI!O45+NMM!O44+PPA!O45+FBT!O25+TRE!O25+MAE!O25+TEL!O25+WWP!O25+OIS!O25</f>
        <v>0</v>
      </c>
      <c r="P44" s="204">
        <f>ISI!P40+NFM!P56+CHI!P45+NMM!P44+PPA!P45+FBT!P25+TRE!P25+MAE!P25+TEL!P25+WWP!P25+OIS!P25</f>
        <v>1.4808254514187451</v>
      </c>
      <c r="Q44" s="204">
        <f>ISI!Q40+NFM!Q56+CHI!Q45+NMM!Q44+PPA!Q45+FBT!Q25+TRE!Q25+MAE!Q25+TEL!Q25+WWP!Q25+OIS!Q25</f>
        <v>2.1496130696474629</v>
      </c>
      <c r="R44" s="204">
        <f>ISI!R40+NFM!R56+CHI!R45+NMM!R44+PPA!R45+FBT!R25+TRE!R25+MAE!R25+TEL!R25+WWP!R25+OIS!R25</f>
        <v>2.7705932932072228</v>
      </c>
      <c r="S44" s="204">
        <f>ISI!S40+NFM!S56+CHI!S45+NMM!S44+PPA!S45+FBT!S25+TRE!S25+MAE!S25+TEL!S25+WWP!S25+OIS!S25</f>
        <v>2.8661220980223558</v>
      </c>
      <c r="T44" s="204">
        <f>ISI!T40+NFM!T56+CHI!T45+NMM!T44+PPA!T45+FBT!T25+TRE!T25+MAE!T25+TEL!T25+WWP!T25+OIS!T25</f>
        <v>2.1585727692569501</v>
      </c>
      <c r="U44" s="204">
        <f>ISI!U40+NFM!U56+CHI!U45+NMM!U44+PPA!U45+FBT!U25+TRE!U25+MAE!U25+TEL!U25+WWP!U25+OIS!U25</f>
        <v>1.2507964161479768</v>
      </c>
      <c r="V44" s="204">
        <f>ISI!V40+NFM!V56+CHI!V45+NMM!V44+PPA!V45+FBT!V25+TRE!V25+MAE!V25+TEL!V25+WWP!V25+OIS!V25</f>
        <v>2.4804829203942771</v>
      </c>
      <c r="W44" s="204">
        <f>ISI!W40+NFM!W56+CHI!W45+NMM!W44+PPA!W45+FBT!W25+TRE!W25+MAE!W25+TEL!W25+WWP!W25+OIS!W25</f>
        <v>2.6498288813455995</v>
      </c>
      <c r="X44" s="204">
        <f>ISI!X40+NFM!X56+CHI!X45+NMM!X44+PPA!X45+FBT!X25+TRE!X25+MAE!X25+TEL!X25+WWP!X25+OIS!X25</f>
        <v>1.9135539049157375</v>
      </c>
      <c r="Y44" s="204">
        <f>ISI!Y40+NFM!Y56+CHI!Y45+NMM!Y44+PPA!Y45+FBT!Y25+TRE!Y25+MAE!Y25+TEL!Y25+WWP!Y25+OIS!Y25</f>
        <v>1.9745523663902615</v>
      </c>
    </row>
    <row r="45" spans="1:25" ht="12" customHeight="1" x14ac:dyDescent="0.25">
      <c r="A45" s="18" t="s">
        <v>75</v>
      </c>
      <c r="B45" s="204">
        <f>ISI!B41+NFM!B57+CHI!B46+NMM!B45+PPA!B46+FBT!B26+TRE!B26+MAE!B26+TEL!B26+WWP!B26+OIS!B26</f>
        <v>0</v>
      </c>
      <c r="C45" s="204">
        <f>ISI!C41+NFM!C57+CHI!C46+NMM!C45+PPA!C46+FBT!C26+TRE!C26+MAE!C26+TEL!C26+WWP!C26+OIS!C26</f>
        <v>0</v>
      </c>
      <c r="D45" s="204">
        <f>ISI!D41+NFM!D57+CHI!D46+NMM!D45+PPA!D46+FBT!D26+TRE!D26+MAE!D26+TEL!D26+WWP!D26+OIS!D26</f>
        <v>0</v>
      </c>
      <c r="E45" s="204">
        <f>ISI!E41+NFM!E57+CHI!E46+NMM!E45+PPA!E46+FBT!E26+TRE!E26+MAE!E26+TEL!E26+WWP!E26+OIS!E26</f>
        <v>0</v>
      </c>
      <c r="F45" s="204">
        <f>ISI!F41+NFM!F57+CHI!F46+NMM!F45+PPA!F46+FBT!F26+TRE!F26+MAE!F26+TEL!F26+WWP!F26+OIS!F26</f>
        <v>0</v>
      </c>
      <c r="G45" s="204">
        <f>ISI!G41+NFM!G57+CHI!G46+NMM!G45+PPA!G46+FBT!G26+TRE!G26+MAE!G26+TEL!G26+WWP!G26+OIS!G26</f>
        <v>0</v>
      </c>
      <c r="H45" s="204">
        <f>ISI!H41+NFM!H57+CHI!H46+NMM!H45+PPA!H46+FBT!H26+TRE!H26+MAE!H26+TEL!H26+WWP!H26+OIS!H26</f>
        <v>0</v>
      </c>
      <c r="I45" s="204">
        <f>ISI!I41+NFM!I57+CHI!I46+NMM!I45+PPA!I46+FBT!I26+TRE!I26+MAE!I26+TEL!I26+WWP!I26+OIS!I26</f>
        <v>0</v>
      </c>
      <c r="J45" s="204">
        <f>ISI!J41+NFM!J57+CHI!J46+NMM!J45+PPA!J46+FBT!J26+TRE!J26+MAE!J26+TEL!J26+WWP!J26+OIS!J26</f>
        <v>0</v>
      </c>
      <c r="K45" s="204">
        <f>ISI!K41+NFM!K57+CHI!K46+NMM!K45+PPA!K46+FBT!K26+TRE!K26+MAE!K26+TEL!K26+WWP!K26+OIS!K26</f>
        <v>0</v>
      </c>
      <c r="L45" s="204">
        <f>ISI!L41+NFM!L57+CHI!L46+NMM!L45+PPA!L46+FBT!L26+TRE!L26+MAE!L26+TEL!L26+WWP!L26+OIS!L26</f>
        <v>0</v>
      </c>
      <c r="M45" s="204">
        <f>ISI!M41+NFM!M57+CHI!M46+NMM!M45+PPA!M46+FBT!M26+TRE!M26+MAE!M26+TEL!M26+WWP!M26+OIS!M26</f>
        <v>0</v>
      </c>
      <c r="N45" s="204">
        <f>ISI!N41+NFM!N57+CHI!N46+NMM!N45+PPA!N46+FBT!N26+TRE!N26+MAE!N26+TEL!N26+WWP!N26+OIS!N26</f>
        <v>0</v>
      </c>
      <c r="O45" s="204">
        <f>ISI!O41+NFM!O57+CHI!O46+NMM!O45+PPA!O46+FBT!O26+TRE!O26+MAE!O26+TEL!O26+WWP!O26+OIS!O26</f>
        <v>0</v>
      </c>
      <c r="P45" s="204">
        <f>ISI!P41+NFM!P57+CHI!P46+NMM!P45+PPA!P46+FBT!P26+TRE!P26+MAE!P26+TEL!P26+WWP!P26+OIS!P26</f>
        <v>0</v>
      </c>
      <c r="Q45" s="204">
        <f>ISI!Q41+NFM!Q57+CHI!Q46+NMM!Q45+PPA!Q46+FBT!Q26+TRE!Q26+MAE!Q26+TEL!Q26+WWP!Q26+OIS!Q26</f>
        <v>0</v>
      </c>
      <c r="R45" s="204">
        <f>ISI!R41+NFM!R57+CHI!R46+NMM!R45+PPA!R46+FBT!R26+TRE!R26+MAE!R26+TEL!R26+WWP!R26+OIS!R26</f>
        <v>0</v>
      </c>
      <c r="S45" s="204">
        <f>ISI!S41+NFM!S57+CHI!S46+NMM!S45+PPA!S46+FBT!S26+TRE!S26+MAE!S26+TEL!S26+WWP!S26+OIS!S26</f>
        <v>0</v>
      </c>
      <c r="T45" s="204">
        <f>ISI!T41+NFM!T57+CHI!T46+NMM!T45+PPA!T46+FBT!T26+TRE!T26+MAE!T26+TEL!T26+WWP!T26+OIS!T26</f>
        <v>0</v>
      </c>
      <c r="U45" s="204">
        <f>ISI!U41+NFM!U57+CHI!U46+NMM!U45+PPA!U46+FBT!U26+TRE!U26+MAE!U26+TEL!U26+WWP!U26+OIS!U26</f>
        <v>0</v>
      </c>
      <c r="V45" s="204">
        <f>ISI!V41+NFM!V57+CHI!V46+NMM!V45+PPA!V46+FBT!V26+TRE!V26+MAE!V26+TEL!V26+WWP!V26+OIS!V26</f>
        <v>0</v>
      </c>
      <c r="W45" s="204">
        <f>ISI!W41+NFM!W57+CHI!W46+NMM!W45+PPA!W46+FBT!W26+TRE!W26+MAE!W26+TEL!W26+WWP!W26+OIS!W26</f>
        <v>0</v>
      </c>
      <c r="X45" s="204">
        <f>ISI!X41+NFM!X57+CHI!X46+NMM!X45+PPA!X46+FBT!X26+TRE!X26+MAE!X26+TEL!X26+WWP!X26+OIS!X26</f>
        <v>0</v>
      </c>
      <c r="Y45" s="204">
        <f>ISI!Y41+NFM!Y57+CHI!Y46+NMM!Y45+PPA!Y46+FBT!Y26+TRE!Y26+MAE!Y26+TEL!Y26+WWP!Y26+OIS!Y26</f>
        <v>0</v>
      </c>
    </row>
    <row r="46" spans="1:25" ht="12" customHeight="1" x14ac:dyDescent="0.25">
      <c r="A46" s="18" t="s">
        <v>76</v>
      </c>
      <c r="B46" s="204">
        <f>ISI!B42+NFM!B58+CHI!B47+NMM!B46+PPA!B47+FBT!B27+TRE!B27+MAE!B27+TEL!B27+WWP!B27+OIS!B27</f>
        <v>0</v>
      </c>
      <c r="C46" s="204">
        <f>ISI!C42+NFM!C58+CHI!C47+NMM!C46+PPA!C47+FBT!C27+TRE!C27+MAE!C27+TEL!C27+WWP!C27+OIS!C27</f>
        <v>0</v>
      </c>
      <c r="D46" s="204">
        <f>ISI!D42+NFM!D58+CHI!D47+NMM!D46+PPA!D47+FBT!D27+TRE!D27+MAE!D27+TEL!D27+WWP!D27+OIS!D27</f>
        <v>0</v>
      </c>
      <c r="E46" s="204">
        <f>ISI!E42+NFM!E58+CHI!E47+NMM!E46+PPA!E47+FBT!E27+TRE!E27+MAE!E27+TEL!E27+WWP!E27+OIS!E27</f>
        <v>0</v>
      </c>
      <c r="F46" s="204">
        <f>ISI!F42+NFM!F58+CHI!F47+NMM!F46+PPA!F47+FBT!F27+TRE!F27+MAE!F27+TEL!F27+WWP!F27+OIS!F27</f>
        <v>0</v>
      </c>
      <c r="G46" s="204">
        <f>ISI!G42+NFM!G58+CHI!G47+NMM!G46+PPA!G47+FBT!G27+TRE!G27+MAE!G27+TEL!G27+WWP!G27+OIS!G27</f>
        <v>0</v>
      </c>
      <c r="H46" s="204">
        <f>ISI!H42+NFM!H58+CHI!H47+NMM!H46+PPA!H47+FBT!H27+TRE!H27+MAE!H27+TEL!H27+WWP!H27+OIS!H27</f>
        <v>0</v>
      </c>
      <c r="I46" s="204">
        <f>ISI!I42+NFM!I58+CHI!I47+NMM!I46+PPA!I47+FBT!I27+TRE!I27+MAE!I27+TEL!I27+WWP!I27+OIS!I27</f>
        <v>0</v>
      </c>
      <c r="J46" s="204">
        <f>ISI!J42+NFM!J58+CHI!J47+NMM!J46+PPA!J47+FBT!J27+TRE!J27+MAE!J27+TEL!J27+WWP!J27+OIS!J27</f>
        <v>0</v>
      </c>
      <c r="K46" s="204">
        <f>ISI!K42+NFM!K58+CHI!K47+NMM!K46+PPA!K47+FBT!K27+TRE!K27+MAE!K27+TEL!K27+WWP!K27+OIS!K27</f>
        <v>0</v>
      </c>
      <c r="L46" s="204">
        <f>ISI!L42+NFM!L58+CHI!L47+NMM!L46+PPA!L47+FBT!L27+TRE!L27+MAE!L27+TEL!L27+WWP!L27+OIS!L27</f>
        <v>0</v>
      </c>
      <c r="M46" s="204">
        <f>ISI!M42+NFM!M58+CHI!M47+NMM!M46+PPA!M47+FBT!M27+TRE!M27+MAE!M27+TEL!M27+WWP!M27+OIS!M27</f>
        <v>0</v>
      </c>
      <c r="N46" s="204">
        <f>ISI!N42+NFM!N58+CHI!N47+NMM!N46+PPA!N47+FBT!N27+TRE!N27+MAE!N27+TEL!N27+WWP!N27+OIS!N27</f>
        <v>0</v>
      </c>
      <c r="O46" s="204">
        <f>ISI!O42+NFM!O58+CHI!O47+NMM!O46+PPA!O47+FBT!O27+TRE!O27+MAE!O27+TEL!O27+WWP!O27+OIS!O27</f>
        <v>0</v>
      </c>
      <c r="P46" s="204">
        <f>ISI!P42+NFM!P58+CHI!P47+NMM!P46+PPA!P47+FBT!P27+TRE!P27+MAE!P27+TEL!P27+WWP!P27+OIS!P27</f>
        <v>0</v>
      </c>
      <c r="Q46" s="204">
        <f>ISI!Q42+NFM!Q58+CHI!Q47+NMM!Q46+PPA!Q47+FBT!Q27+TRE!Q27+MAE!Q27+TEL!Q27+WWP!Q27+OIS!Q27</f>
        <v>0</v>
      </c>
      <c r="R46" s="204">
        <f>ISI!R42+NFM!R58+CHI!R47+NMM!R46+PPA!R47+FBT!R27+TRE!R27+MAE!R27+TEL!R27+WWP!R27+OIS!R27</f>
        <v>0</v>
      </c>
      <c r="S46" s="204">
        <f>ISI!S42+NFM!S58+CHI!S47+NMM!S46+PPA!S47+FBT!S27+TRE!S27+MAE!S27+TEL!S27+WWP!S27+OIS!S27</f>
        <v>0</v>
      </c>
      <c r="T46" s="204">
        <f>ISI!T42+NFM!T58+CHI!T47+NMM!T46+PPA!T47+FBT!T27+TRE!T27+MAE!T27+TEL!T27+WWP!T27+OIS!T27</f>
        <v>0</v>
      </c>
      <c r="U46" s="204">
        <f>ISI!U42+NFM!U58+CHI!U47+NMM!U46+PPA!U47+FBT!U27+TRE!U27+MAE!U27+TEL!U27+WWP!U27+OIS!U27</f>
        <v>0</v>
      </c>
      <c r="V46" s="204">
        <f>ISI!V42+NFM!V58+CHI!V47+NMM!V46+PPA!V47+FBT!V27+TRE!V27+MAE!V27+TEL!V27+WWP!V27+OIS!V27</f>
        <v>0</v>
      </c>
      <c r="W46" s="204">
        <f>ISI!W42+NFM!W58+CHI!W47+NMM!W46+PPA!W47+FBT!W27+TRE!W27+MAE!W27+TEL!W27+WWP!W27+OIS!W27</f>
        <v>0</v>
      </c>
      <c r="X46" s="204">
        <f>ISI!X42+NFM!X58+CHI!X47+NMM!X46+PPA!X47+FBT!X27+TRE!X27+MAE!X27+TEL!X27+WWP!X27+OIS!X27</f>
        <v>0</v>
      </c>
      <c r="Y46" s="204">
        <f>ISI!Y42+NFM!Y58+CHI!Y47+NMM!Y46+PPA!Y47+FBT!Y27+TRE!Y27+MAE!Y27+TEL!Y27+WWP!Y27+OIS!Y27</f>
        <v>0</v>
      </c>
    </row>
    <row r="47" spans="1:25" ht="12" customHeight="1" x14ac:dyDescent="0.25">
      <c r="A47" s="18" t="s">
        <v>77</v>
      </c>
      <c r="B47" s="204">
        <f>ISI!B43+NFM!B59+CHI!B48+NMM!B47+PPA!B48+FBT!B28+TRE!B28+MAE!B28+TEL!B28+WWP!B28+OIS!B28</f>
        <v>0</v>
      </c>
      <c r="C47" s="204">
        <f>ISI!C43+NFM!C59+CHI!C48+NMM!C47+PPA!C48+FBT!C28+TRE!C28+MAE!C28+TEL!C28+WWP!C28+OIS!C28</f>
        <v>0</v>
      </c>
      <c r="D47" s="204">
        <f>ISI!D43+NFM!D59+CHI!D48+NMM!D47+PPA!D48+FBT!D28+TRE!D28+MAE!D28+TEL!D28+WWP!D28+OIS!D28</f>
        <v>0</v>
      </c>
      <c r="E47" s="204">
        <f>ISI!E43+NFM!E59+CHI!E48+NMM!E47+PPA!E48+FBT!E28+TRE!E28+MAE!E28+TEL!E28+WWP!E28+OIS!E28</f>
        <v>0</v>
      </c>
      <c r="F47" s="204">
        <f>ISI!F43+NFM!F59+CHI!F48+NMM!F47+PPA!F48+FBT!F28+TRE!F28+MAE!F28+TEL!F28+WWP!F28+OIS!F28</f>
        <v>0</v>
      </c>
      <c r="G47" s="204">
        <f>ISI!G43+NFM!G59+CHI!G48+NMM!G47+PPA!G48+FBT!G28+TRE!G28+MAE!G28+TEL!G28+WWP!G28+OIS!G28</f>
        <v>0</v>
      </c>
      <c r="H47" s="204">
        <f>ISI!H43+NFM!H59+CHI!H48+NMM!H47+PPA!H48+FBT!H28+TRE!H28+MAE!H28+TEL!H28+WWP!H28+OIS!H28</f>
        <v>0</v>
      </c>
      <c r="I47" s="204">
        <f>ISI!I43+NFM!I59+CHI!I48+NMM!I47+PPA!I48+FBT!I28+TRE!I28+MAE!I28+TEL!I28+WWP!I28+OIS!I28</f>
        <v>0</v>
      </c>
      <c r="J47" s="204">
        <f>ISI!J43+NFM!J59+CHI!J48+NMM!J47+PPA!J48+FBT!J28+TRE!J28+MAE!J28+TEL!J28+WWP!J28+OIS!J28</f>
        <v>0</v>
      </c>
      <c r="K47" s="204">
        <f>ISI!K43+NFM!K59+CHI!K48+NMM!K47+PPA!K48+FBT!K28+TRE!K28+MAE!K28+TEL!K28+WWP!K28+OIS!K28</f>
        <v>0</v>
      </c>
      <c r="L47" s="204">
        <f>ISI!L43+NFM!L59+CHI!L48+NMM!L47+PPA!L48+FBT!L28+TRE!L28+MAE!L28+TEL!L28+WWP!L28+OIS!L28</f>
        <v>0</v>
      </c>
      <c r="M47" s="204">
        <f>ISI!M43+NFM!M59+CHI!M48+NMM!M47+PPA!M48+FBT!M28+TRE!M28+MAE!M28+TEL!M28+WWP!M28+OIS!M28</f>
        <v>0</v>
      </c>
      <c r="N47" s="204">
        <f>ISI!N43+NFM!N59+CHI!N48+NMM!N47+PPA!N48+FBT!N28+TRE!N28+MAE!N28+TEL!N28+WWP!N28+OIS!N28</f>
        <v>0</v>
      </c>
      <c r="O47" s="204">
        <f>ISI!O43+NFM!O59+CHI!O48+NMM!O47+PPA!O48+FBT!O28+TRE!O28+MAE!O28+TEL!O28+WWP!O28+OIS!O28</f>
        <v>0</v>
      </c>
      <c r="P47" s="204">
        <f>ISI!P43+NFM!P59+CHI!P48+NMM!P47+PPA!P48+FBT!P28+TRE!P28+MAE!P28+TEL!P28+WWP!P28+OIS!P28</f>
        <v>0</v>
      </c>
      <c r="Q47" s="204">
        <f>ISI!Q43+NFM!Q59+CHI!Q48+NMM!Q47+PPA!Q48+FBT!Q28+TRE!Q28+MAE!Q28+TEL!Q28+WWP!Q28+OIS!Q28</f>
        <v>0</v>
      </c>
      <c r="R47" s="204">
        <f>ISI!R43+NFM!R59+CHI!R48+NMM!R47+PPA!R48+FBT!R28+TRE!R28+MAE!R28+TEL!R28+WWP!R28+OIS!R28</f>
        <v>0</v>
      </c>
      <c r="S47" s="204">
        <f>ISI!S43+NFM!S59+CHI!S48+NMM!S47+PPA!S48+FBT!S28+TRE!S28+MAE!S28+TEL!S28+WWP!S28+OIS!S28</f>
        <v>0</v>
      </c>
      <c r="T47" s="204">
        <f>ISI!T43+NFM!T59+CHI!T48+NMM!T47+PPA!T48+FBT!T28+TRE!T28+MAE!T28+TEL!T28+WWP!T28+OIS!T28</f>
        <v>0</v>
      </c>
      <c r="U47" s="204">
        <f>ISI!U43+NFM!U59+CHI!U48+NMM!U47+PPA!U48+FBT!U28+TRE!U28+MAE!U28+TEL!U28+WWP!U28+OIS!U28</f>
        <v>0</v>
      </c>
      <c r="V47" s="204">
        <f>ISI!V43+NFM!V59+CHI!V48+NMM!V47+PPA!V48+FBT!V28+TRE!V28+MAE!V28+TEL!V28+WWP!V28+OIS!V28</f>
        <v>0</v>
      </c>
      <c r="W47" s="204">
        <f>ISI!W43+NFM!W59+CHI!W48+NMM!W47+PPA!W48+FBT!W28+TRE!W28+MAE!W28+TEL!W28+WWP!W28+OIS!W28</f>
        <v>0</v>
      </c>
      <c r="X47" s="204">
        <f>ISI!X43+NFM!X59+CHI!X48+NMM!X47+PPA!X48+FBT!X28+TRE!X28+MAE!X28+TEL!X28+WWP!X28+OIS!X28</f>
        <v>0</v>
      </c>
      <c r="Y47" s="204">
        <f>ISI!Y43+NFM!Y59+CHI!Y48+NMM!Y47+PPA!Y48+FBT!Y28+TRE!Y28+MAE!Y28+TEL!Y28+WWP!Y28+OIS!Y28</f>
        <v>0</v>
      </c>
    </row>
    <row r="48" spans="1:25" ht="12" customHeight="1" x14ac:dyDescent="0.25">
      <c r="A48" s="18" t="s">
        <v>78</v>
      </c>
      <c r="B48" s="204">
        <f>ISI!B44+NFM!B60+CHI!B49+NMM!B48+PPA!B49+FBT!B29+TRE!B29+MAE!B29+TEL!B29+WWP!B29+OIS!B29</f>
        <v>0</v>
      </c>
      <c r="C48" s="204">
        <f>ISI!C44+NFM!C60+CHI!C49+NMM!C48+PPA!C49+FBT!C29+TRE!C29+MAE!C29+TEL!C29+WWP!C29+OIS!C29</f>
        <v>0</v>
      </c>
      <c r="D48" s="204">
        <f>ISI!D44+NFM!D60+CHI!D49+NMM!D48+PPA!D49+FBT!D29+TRE!D29+MAE!D29+TEL!D29+WWP!D29+OIS!D29</f>
        <v>0</v>
      </c>
      <c r="E48" s="204">
        <f>ISI!E44+NFM!E60+CHI!E49+NMM!E48+PPA!E49+FBT!E29+TRE!E29+MAE!E29+TEL!E29+WWP!E29+OIS!E29</f>
        <v>0</v>
      </c>
      <c r="F48" s="204">
        <f>ISI!F44+NFM!F60+CHI!F49+NMM!F48+PPA!F49+FBT!F29+TRE!F29+MAE!F29+TEL!F29+WWP!F29+OIS!F29</f>
        <v>0</v>
      </c>
      <c r="G48" s="204">
        <f>ISI!G44+NFM!G60+CHI!G49+NMM!G48+PPA!G49+FBT!G29+TRE!G29+MAE!G29+TEL!G29+WWP!G29+OIS!G29</f>
        <v>0</v>
      </c>
      <c r="H48" s="204">
        <f>ISI!H44+NFM!H60+CHI!H49+NMM!H48+PPA!H49+FBT!H29+TRE!H29+MAE!H29+TEL!H29+WWP!H29+OIS!H29</f>
        <v>0</v>
      </c>
      <c r="I48" s="204">
        <f>ISI!I44+NFM!I60+CHI!I49+NMM!I48+PPA!I49+FBT!I29+TRE!I29+MAE!I29+TEL!I29+WWP!I29+OIS!I29</f>
        <v>0</v>
      </c>
      <c r="J48" s="204">
        <f>ISI!J44+NFM!J60+CHI!J49+NMM!J48+PPA!J49+FBT!J29+TRE!J29+MAE!J29+TEL!J29+WWP!J29+OIS!J29</f>
        <v>0</v>
      </c>
      <c r="K48" s="204">
        <f>ISI!K44+NFM!K60+CHI!K49+NMM!K48+PPA!K49+FBT!K29+TRE!K29+MAE!K29+TEL!K29+WWP!K29+OIS!K29</f>
        <v>0</v>
      </c>
      <c r="L48" s="204">
        <f>ISI!L44+NFM!L60+CHI!L49+NMM!L48+PPA!L49+FBT!L29+TRE!L29+MAE!L29+TEL!L29+WWP!L29+OIS!L29</f>
        <v>0</v>
      </c>
      <c r="M48" s="204">
        <f>ISI!M44+NFM!M60+CHI!M49+NMM!M48+PPA!M49+FBT!M29+TRE!M29+MAE!M29+TEL!M29+WWP!M29+OIS!M29</f>
        <v>0</v>
      </c>
      <c r="N48" s="204">
        <f>ISI!N44+NFM!N60+CHI!N49+NMM!N48+PPA!N49+FBT!N29+TRE!N29+MAE!N29+TEL!N29+WWP!N29+OIS!N29</f>
        <v>0</v>
      </c>
      <c r="O48" s="204">
        <f>ISI!O44+NFM!O60+CHI!O49+NMM!O48+PPA!O49+FBT!O29+TRE!O29+MAE!O29+TEL!O29+WWP!O29+OIS!O29</f>
        <v>0</v>
      </c>
      <c r="P48" s="204">
        <f>ISI!P44+NFM!P60+CHI!P49+NMM!P48+PPA!P49+FBT!P29+TRE!P29+MAE!P29+TEL!P29+WWP!P29+OIS!P29</f>
        <v>0</v>
      </c>
      <c r="Q48" s="204">
        <f>ISI!Q44+NFM!Q60+CHI!Q49+NMM!Q48+PPA!Q49+FBT!Q29+TRE!Q29+MAE!Q29+TEL!Q29+WWP!Q29+OIS!Q29</f>
        <v>0</v>
      </c>
      <c r="R48" s="204">
        <f>ISI!R44+NFM!R60+CHI!R49+NMM!R48+PPA!R49+FBT!R29+TRE!R29+MAE!R29+TEL!R29+WWP!R29+OIS!R29</f>
        <v>0</v>
      </c>
      <c r="S48" s="204">
        <f>ISI!S44+NFM!S60+CHI!S49+NMM!S48+PPA!S49+FBT!S29+TRE!S29+MAE!S29+TEL!S29+WWP!S29+OIS!S29</f>
        <v>0</v>
      </c>
      <c r="T48" s="204">
        <f>ISI!T44+NFM!T60+CHI!T49+NMM!T48+PPA!T49+FBT!T29+TRE!T29+MAE!T29+TEL!T29+WWP!T29+OIS!T29</f>
        <v>0</v>
      </c>
      <c r="U48" s="204">
        <f>ISI!U44+NFM!U60+CHI!U49+NMM!U48+PPA!U49+FBT!U29+TRE!U29+MAE!U29+TEL!U29+WWP!U29+OIS!U29</f>
        <v>0</v>
      </c>
      <c r="V48" s="204">
        <f>ISI!V44+NFM!V60+CHI!V49+NMM!V48+PPA!V49+FBT!V29+TRE!V29+MAE!V29+TEL!V29+WWP!V29+OIS!V29</f>
        <v>0</v>
      </c>
      <c r="W48" s="204">
        <f>ISI!W44+NFM!W60+CHI!W49+NMM!W48+PPA!W49+FBT!W29+TRE!W29+MAE!W29+TEL!W29+WWP!W29+OIS!W29</f>
        <v>0</v>
      </c>
      <c r="X48" s="204">
        <f>ISI!X44+NFM!X60+CHI!X49+NMM!X48+PPA!X49+FBT!X29+TRE!X29+MAE!X29+TEL!X29+WWP!X29+OIS!X29</f>
        <v>0</v>
      </c>
      <c r="Y48" s="204">
        <f>ISI!Y44+NFM!Y60+CHI!Y49+NMM!Y48+PPA!Y49+FBT!Y29+TRE!Y29+MAE!Y29+TEL!Y29+WWP!Y29+OIS!Y29</f>
        <v>0</v>
      </c>
    </row>
    <row r="49" spans="1:25" ht="12" customHeight="1" x14ac:dyDescent="0.25">
      <c r="A49" s="20" t="s">
        <v>39</v>
      </c>
      <c r="B49" s="206">
        <f>ISI!B45+NFM!B61+CHI!B50+NMM!B49+PPA!B50+FBT!B30+TRE!B30+MAE!B30+TEL!B30+WWP!B30+OIS!B30</f>
        <v>43.756577815993126</v>
      </c>
      <c r="C49" s="206">
        <f>ISI!C45+NFM!C61+CHI!C50+NMM!C49+PPA!C50+FBT!C30+TRE!C30+MAE!C30+TEL!C30+WWP!C30+OIS!C30</f>
        <v>39.791831470335332</v>
      </c>
      <c r="D49" s="206">
        <f>ISI!D45+NFM!D61+CHI!D50+NMM!D49+PPA!D50+FBT!D30+TRE!D30+MAE!D30+TEL!D30+WWP!D30+OIS!D30</f>
        <v>44.879019776440231</v>
      </c>
      <c r="E49" s="206">
        <f>ISI!E45+NFM!E61+CHI!E50+NMM!E49+PPA!E50+FBT!E30+TRE!E30+MAE!E30+TEL!E30+WWP!E30+OIS!E30</f>
        <v>41.678589853826317</v>
      </c>
      <c r="F49" s="206">
        <f>ISI!F45+NFM!F61+CHI!F50+NMM!F49+PPA!F50+FBT!F30+TRE!F30+MAE!F30+TEL!F30+WWP!F30+OIS!F30</f>
        <v>55.579449699054159</v>
      </c>
      <c r="G49" s="206">
        <f>ISI!G45+NFM!G61+CHI!G50+NMM!G49+PPA!G50+FBT!G30+TRE!G30+MAE!G30+TEL!G30+WWP!G30+OIS!G30</f>
        <v>59.663714531384343</v>
      </c>
      <c r="H49" s="206">
        <f>ISI!H45+NFM!H61+CHI!H50+NMM!H49+PPA!H50+FBT!H30+TRE!H30+MAE!H30+TEL!H30+WWP!H30+OIS!H30</f>
        <v>62.553740326741178</v>
      </c>
      <c r="I49" s="206">
        <f>ISI!I45+NFM!I61+CHI!I50+NMM!I49+PPA!I50+FBT!I30+TRE!I30+MAE!I30+TEL!I30+WWP!I30+OIS!I30</f>
        <v>56.678159931212392</v>
      </c>
      <c r="J49" s="206">
        <f>ISI!J45+NFM!J61+CHI!J50+NMM!J49+PPA!J50+FBT!J30+TRE!J30+MAE!J30+TEL!J30+WWP!J30+OIS!J30</f>
        <v>54.385210662080823</v>
      </c>
      <c r="K49" s="206">
        <f>ISI!K45+NFM!K61+CHI!K50+NMM!K49+PPA!K50+FBT!K30+TRE!K30+MAE!K30+TEL!K30+WWP!K30+OIS!K30</f>
        <v>43.063800515907133</v>
      </c>
      <c r="L49" s="206">
        <f>ISI!L45+NFM!L61+CHI!L50+NMM!L49+PPA!L50+FBT!L30+TRE!L30+MAE!L30+TEL!L30+WWP!L30+OIS!L30</f>
        <v>43.54161650902838</v>
      </c>
      <c r="M49" s="206">
        <f>ISI!M45+NFM!M61+CHI!M50+NMM!M49+PPA!M50+FBT!M30+TRE!M30+MAE!M30+TEL!M30+WWP!M30+OIS!M30</f>
        <v>37.021152192605342</v>
      </c>
      <c r="N49" s="206">
        <f>ISI!N45+NFM!N61+CHI!N50+NMM!N49+PPA!N50+FBT!N30+TRE!N30+MAE!N30+TEL!N30+WWP!N30+OIS!N30</f>
        <v>35.826913155631985</v>
      </c>
      <c r="O49" s="206">
        <f>ISI!O45+NFM!O61+CHI!O50+NMM!O49+PPA!O50+FBT!O30+TRE!O30+MAE!O30+TEL!O30+WWP!O30+OIS!O30</f>
        <v>32.912897678417885</v>
      </c>
      <c r="P49" s="206">
        <f>ISI!P45+NFM!P61+CHI!P50+NMM!P49+PPA!P50+FBT!P30+TRE!P30+MAE!P30+TEL!P30+WWP!P30+OIS!P30</f>
        <v>31.814273430782464</v>
      </c>
      <c r="Q49" s="206">
        <f>ISI!Q45+NFM!Q61+CHI!Q50+NMM!Q49+PPA!Q50+FBT!Q30+TRE!Q30+MAE!Q30+TEL!Q30+WWP!Q30+OIS!Q30</f>
        <v>37.283834909716248</v>
      </c>
      <c r="R49" s="206">
        <f>ISI!R45+NFM!R61+CHI!R50+NMM!R49+PPA!R50+FBT!R30+TRE!R30+MAE!R30+TEL!R30+WWP!R30+OIS!R30</f>
        <v>37.78555460017197</v>
      </c>
      <c r="S49" s="206">
        <f>ISI!S45+NFM!S61+CHI!S50+NMM!S49+PPA!S50+FBT!S30+TRE!S30+MAE!S30+TEL!S30+WWP!S30+OIS!S30</f>
        <v>37.021238177128119</v>
      </c>
      <c r="T49" s="206">
        <f>ISI!T45+NFM!T61+CHI!T50+NMM!T49+PPA!T50+FBT!T30+TRE!T30+MAE!T30+TEL!T30+WWP!T30+OIS!T30</f>
        <v>35.755288048151336</v>
      </c>
      <c r="U49" s="206">
        <f>ISI!U45+NFM!U61+CHI!U50+NMM!U49+PPA!U50+FBT!U30+TRE!U30+MAE!U30+TEL!U30+WWP!U30+OIS!U30</f>
        <v>33.46225279449699</v>
      </c>
      <c r="V49" s="206">
        <f>ISI!V45+NFM!V61+CHI!V50+NMM!V49+PPA!V50+FBT!V30+TRE!V30+MAE!V30+TEL!V30+WWP!V30+OIS!V30</f>
        <v>36.97317282889081</v>
      </c>
      <c r="W49" s="206">
        <f>ISI!W45+NFM!W61+CHI!W50+NMM!W49+PPA!W50+FBT!W30+TRE!W30+MAE!W30+TEL!W30+WWP!W30+OIS!W30</f>
        <v>41.009888220120381</v>
      </c>
      <c r="X49" s="206">
        <f>ISI!X45+NFM!X61+CHI!X50+NMM!X49+PPA!X50+FBT!X30+TRE!X30+MAE!X30+TEL!X30+WWP!X30+OIS!X30</f>
        <v>42.328546861564924</v>
      </c>
      <c r="Y49" s="206">
        <f>ISI!Y45+NFM!Y61+CHI!Y50+NMM!Y49+PPA!Y50+FBT!Y30+TRE!Y30+MAE!Y30+TEL!Y30+WWP!Y30+OIS!Y30</f>
        <v>36.810318142734303</v>
      </c>
    </row>
    <row r="50" spans="1:25" ht="12" customHeight="1" x14ac:dyDescent="0.25">
      <c r="A50" s="21" t="s">
        <v>40</v>
      </c>
      <c r="B50" s="207">
        <f>ISI!B46+NFM!B62+CHI!B51+NMM!B50+PPA!B51+FBT!B31+TRE!B31+MAE!B31+TEL!B31+WWP!B31+OIS!B31</f>
        <v>157.60963026655202</v>
      </c>
      <c r="C50" s="207">
        <f>ISI!C46+NFM!C62+CHI!C51+NMM!C50+PPA!C51+FBT!C31+TRE!C31+MAE!C31+TEL!C31+WWP!C31+OIS!C31</f>
        <v>156.14789337919174</v>
      </c>
      <c r="D50" s="207">
        <f>ISI!D46+NFM!D62+CHI!D51+NMM!D50+PPA!D51+FBT!D31+TRE!D31+MAE!D31+TEL!D31+WWP!D31+OIS!D31</f>
        <v>161.99484092863284</v>
      </c>
      <c r="E50" s="207">
        <f>ISI!E46+NFM!E62+CHI!E51+NMM!E50+PPA!E51+FBT!E31+TRE!E31+MAE!E31+TEL!E31+WWP!E31+OIS!E31</f>
        <v>174.63456577815992</v>
      </c>
      <c r="F50" s="207">
        <f>ISI!F46+NFM!F62+CHI!F51+NMM!F50+PPA!F51+FBT!F31+TRE!F31+MAE!F31+TEL!F31+WWP!F31+OIS!F31</f>
        <v>184.35081685296646</v>
      </c>
      <c r="G50" s="207">
        <f>ISI!G46+NFM!G62+CHI!G51+NMM!G50+PPA!G51+FBT!G31+TRE!G31+MAE!G31+TEL!G31+WWP!G31+OIS!G31</f>
        <v>186.414445399828</v>
      </c>
      <c r="H50" s="207">
        <f>ISI!H46+NFM!H62+CHI!H51+NMM!H50+PPA!H51+FBT!H31+TRE!H31+MAE!H31+TEL!H31+WWP!H31+OIS!H31</f>
        <v>201.1177987962167</v>
      </c>
      <c r="I50" s="207">
        <f>ISI!I46+NFM!I62+CHI!I51+NMM!I50+PPA!I51+FBT!I31+TRE!I31+MAE!I31+TEL!I31+WWP!I31+OIS!I31</f>
        <v>205.67497850386931</v>
      </c>
      <c r="J50" s="207">
        <f>ISI!J46+NFM!J62+CHI!J51+NMM!J50+PPA!J51+FBT!J31+TRE!J31+MAE!J31+TEL!J31+WWP!J31+OIS!J31</f>
        <v>200.77386070507308</v>
      </c>
      <c r="K50" s="207">
        <f>ISI!K46+NFM!K62+CHI!K51+NMM!K50+PPA!K51+FBT!K31+TRE!K31+MAE!K31+TEL!K31+WWP!K31+OIS!K31</f>
        <v>166.89595872742905</v>
      </c>
      <c r="L50" s="207">
        <f>ISI!L46+NFM!L62+CHI!L51+NMM!L50+PPA!L51+FBT!L31+TRE!L31+MAE!L31+TEL!L31+WWP!L31+OIS!L31</f>
        <v>180.13757523645745</v>
      </c>
      <c r="M50" s="207">
        <f>ISI!M46+NFM!M62+CHI!M51+NMM!M50+PPA!M51+FBT!M31+TRE!M31+MAE!M31+TEL!M31+WWP!M31+OIS!M31</f>
        <v>175.92433361994841</v>
      </c>
      <c r="N50" s="207">
        <f>ISI!N46+NFM!N62+CHI!N51+NMM!N50+PPA!N51+FBT!N31+TRE!N31+MAE!N31+TEL!N31+WWP!N31+OIS!N31</f>
        <v>188.04815133276009</v>
      </c>
      <c r="O50" s="207">
        <f>ISI!O46+NFM!O62+CHI!O51+NMM!O50+PPA!O51+FBT!O31+TRE!O31+MAE!O31+TEL!O31+WWP!O31+OIS!O31</f>
        <v>185.38263112639723</v>
      </c>
      <c r="P50" s="207">
        <f>ISI!P46+NFM!P62+CHI!P51+NMM!P50+PPA!P51+FBT!P31+TRE!P31+MAE!P31+TEL!P31+WWP!P31+OIS!P31</f>
        <v>182.0292347377472</v>
      </c>
      <c r="Q50" s="207">
        <f>ISI!Q46+NFM!Q62+CHI!Q51+NMM!Q50+PPA!Q51+FBT!Q31+TRE!Q31+MAE!Q31+TEL!Q31+WWP!Q31+OIS!Q31</f>
        <v>177.04213241616509</v>
      </c>
      <c r="R50" s="207">
        <f>ISI!R46+NFM!R62+CHI!R51+NMM!R50+PPA!R51+FBT!R31+TRE!R31+MAE!R31+TEL!R31+WWP!R31+OIS!R31</f>
        <v>185.03869303525366</v>
      </c>
      <c r="S50" s="207">
        <f>ISI!S46+NFM!S62+CHI!S51+NMM!S50+PPA!S51+FBT!S31+TRE!S31+MAE!S31+TEL!S31+WWP!S31+OIS!S31</f>
        <v>196.13069647463459</v>
      </c>
      <c r="T50" s="207">
        <f>ISI!T46+NFM!T62+CHI!T51+NMM!T50+PPA!T51+FBT!T31+TRE!T31+MAE!T31+TEL!T31+WWP!T31+OIS!T31</f>
        <v>202.92347377472052</v>
      </c>
      <c r="U50" s="207">
        <f>ISI!U46+NFM!U62+CHI!U51+NMM!U50+PPA!U51+FBT!U31+TRE!U31+MAE!U31+TEL!U31+WWP!U31+OIS!U31</f>
        <v>183.3138435081685</v>
      </c>
      <c r="V50" s="207">
        <f>ISI!V46+NFM!V62+CHI!V51+NMM!V50+PPA!V51+FBT!V31+TRE!V31+MAE!V31+TEL!V31+WWP!V31+OIS!V31</f>
        <v>183.06276870163367</v>
      </c>
      <c r="W50" s="207">
        <f>ISI!W46+NFM!W62+CHI!W51+NMM!W50+PPA!W51+FBT!W31+TRE!W31+MAE!W31+TEL!W31+WWP!W31+OIS!W31</f>
        <v>189.99570077386068</v>
      </c>
      <c r="X50" s="207">
        <f>ISI!X46+NFM!X62+CHI!X51+NMM!X50+PPA!X51+FBT!X31+TRE!X31+MAE!X31+TEL!X31+WWP!X31+OIS!X31</f>
        <v>179.58383490971622</v>
      </c>
      <c r="Y50" s="207">
        <f>ISI!Y46+NFM!Y62+CHI!Y51+NMM!Y50+PPA!Y51+FBT!Y31+TRE!Y31+MAE!Y31+TEL!Y31+WWP!Y31+OIS!Y31</f>
        <v>153.3378331900258</v>
      </c>
    </row>
    <row r="51" spans="1:25" ht="12" customHeight="1" x14ac:dyDescent="0.25">
      <c r="A51" s="31" t="s">
        <v>79</v>
      </c>
      <c r="B51" s="210">
        <f t="shared" ref="B51:Y51" si="4">SUM(B52,B55,B61,B65,B69,B73:B78)</f>
        <v>579.49303525365451</v>
      </c>
      <c r="C51" s="210">
        <f t="shared" si="4"/>
        <v>642.9447979363714</v>
      </c>
      <c r="D51" s="210">
        <f t="shared" si="4"/>
        <v>584.17360275150486</v>
      </c>
      <c r="E51" s="210">
        <f t="shared" si="4"/>
        <v>664.0904557179706</v>
      </c>
      <c r="F51" s="210">
        <f t="shared" si="4"/>
        <v>681.83344797936365</v>
      </c>
      <c r="G51" s="210">
        <f t="shared" si="4"/>
        <v>710.31349957007706</v>
      </c>
      <c r="H51" s="210">
        <f t="shared" si="4"/>
        <v>684.66010318142742</v>
      </c>
      <c r="I51" s="210">
        <f t="shared" si="4"/>
        <v>755.28589853826315</v>
      </c>
      <c r="J51" s="210">
        <f t="shared" si="4"/>
        <v>732.02863284608759</v>
      </c>
      <c r="K51" s="210">
        <f t="shared" si="4"/>
        <v>529.85356835769551</v>
      </c>
      <c r="L51" s="210">
        <f t="shared" si="4"/>
        <v>577.67067927772996</v>
      </c>
      <c r="M51" s="210">
        <f t="shared" si="4"/>
        <v>586.0453138435081</v>
      </c>
      <c r="N51" s="210">
        <f t="shared" si="4"/>
        <v>564.24711951848667</v>
      </c>
      <c r="O51" s="210">
        <f t="shared" si="4"/>
        <v>639.59656061908868</v>
      </c>
      <c r="P51" s="210">
        <f t="shared" si="4"/>
        <v>555.81908856405857</v>
      </c>
      <c r="Q51" s="210">
        <f t="shared" si="4"/>
        <v>535.03301805674971</v>
      </c>
      <c r="R51" s="210">
        <f t="shared" si="4"/>
        <v>457.75717970765254</v>
      </c>
      <c r="S51" s="210">
        <f t="shared" si="4"/>
        <v>462.92648323301808</v>
      </c>
      <c r="T51" s="210">
        <f t="shared" si="4"/>
        <v>485.92106620808255</v>
      </c>
      <c r="U51" s="210">
        <f t="shared" si="4"/>
        <v>459.30730868443675</v>
      </c>
      <c r="V51" s="210">
        <f t="shared" si="4"/>
        <v>408.03731728288903</v>
      </c>
      <c r="W51" s="210">
        <f t="shared" si="4"/>
        <v>383.58417884780738</v>
      </c>
      <c r="X51" s="210">
        <f t="shared" si="4"/>
        <v>358.39957007738604</v>
      </c>
      <c r="Y51" s="210">
        <f t="shared" si="4"/>
        <v>337.16620808254521</v>
      </c>
    </row>
    <row r="52" spans="1:25" ht="12" customHeight="1" x14ac:dyDescent="0.25">
      <c r="A52" s="17" t="s">
        <v>14</v>
      </c>
      <c r="B52" s="209">
        <f>ISI!B$47</f>
        <v>0</v>
      </c>
      <c r="C52" s="209">
        <f>ISI!C$47</f>
        <v>0</v>
      </c>
      <c r="D52" s="209">
        <f>ISI!D$47</f>
        <v>0</v>
      </c>
      <c r="E52" s="209">
        <f>ISI!E$47</f>
        <v>0</v>
      </c>
      <c r="F52" s="209">
        <f>ISI!F$47</f>
        <v>0</v>
      </c>
      <c r="G52" s="209">
        <f>ISI!G$47</f>
        <v>0</v>
      </c>
      <c r="H52" s="209">
        <f>ISI!H$47</f>
        <v>0</v>
      </c>
      <c r="I52" s="209">
        <f>ISI!I$47</f>
        <v>0</v>
      </c>
      <c r="J52" s="209">
        <f>ISI!J$47</f>
        <v>0</v>
      </c>
      <c r="K52" s="209">
        <f>ISI!K$47</f>
        <v>0</v>
      </c>
      <c r="L52" s="209">
        <f>ISI!L$47</f>
        <v>0</v>
      </c>
      <c r="M52" s="209">
        <f>ISI!M$47</f>
        <v>0</v>
      </c>
      <c r="N52" s="209">
        <f>ISI!N$47</f>
        <v>0</v>
      </c>
      <c r="O52" s="209">
        <f>ISI!O$47</f>
        <v>0</v>
      </c>
      <c r="P52" s="209">
        <f>ISI!P$47</f>
        <v>0</v>
      </c>
      <c r="Q52" s="209">
        <f>ISI!Q$47</f>
        <v>0</v>
      </c>
      <c r="R52" s="209">
        <f>ISI!R$47</f>
        <v>0</v>
      </c>
      <c r="S52" s="209">
        <f>ISI!S$47</f>
        <v>0</v>
      </c>
      <c r="T52" s="209">
        <f>ISI!T$47</f>
        <v>0</v>
      </c>
      <c r="U52" s="209">
        <f>ISI!U$47</f>
        <v>0</v>
      </c>
      <c r="V52" s="209">
        <f>ISI!V$47</f>
        <v>0</v>
      </c>
      <c r="W52" s="209">
        <f>ISI!W$47</f>
        <v>0</v>
      </c>
      <c r="X52" s="209">
        <f>ISI!X$47</f>
        <v>0</v>
      </c>
      <c r="Y52" s="209">
        <f>ISI!Y$47</f>
        <v>0</v>
      </c>
    </row>
    <row r="53" spans="1:25" ht="12" customHeight="1" x14ac:dyDescent="0.25">
      <c r="A53" s="18" t="s">
        <v>43</v>
      </c>
      <c r="B53" s="204">
        <f>ISI!B$48</f>
        <v>0</v>
      </c>
      <c r="C53" s="204">
        <f>ISI!C$48</f>
        <v>0</v>
      </c>
      <c r="D53" s="204">
        <f>ISI!D$48</f>
        <v>0</v>
      </c>
      <c r="E53" s="204">
        <f>ISI!E$48</f>
        <v>0</v>
      </c>
      <c r="F53" s="204">
        <f>ISI!F$48</f>
        <v>0</v>
      </c>
      <c r="G53" s="204">
        <f>ISI!G$48</f>
        <v>0</v>
      </c>
      <c r="H53" s="204">
        <f>ISI!H$48</f>
        <v>0</v>
      </c>
      <c r="I53" s="204">
        <f>ISI!I$48</f>
        <v>0</v>
      </c>
      <c r="J53" s="204">
        <f>ISI!J$48</f>
        <v>0</v>
      </c>
      <c r="K53" s="204">
        <f>ISI!K$48</f>
        <v>0</v>
      </c>
      <c r="L53" s="204">
        <f>ISI!L$48</f>
        <v>0</v>
      </c>
      <c r="M53" s="204">
        <f>ISI!M$48</f>
        <v>0</v>
      </c>
      <c r="N53" s="204">
        <f>ISI!N$48</f>
        <v>0</v>
      </c>
      <c r="O53" s="204">
        <f>ISI!O$48</f>
        <v>0</v>
      </c>
      <c r="P53" s="204">
        <f>ISI!P$48</f>
        <v>0</v>
      </c>
      <c r="Q53" s="204">
        <f>ISI!Q$48</f>
        <v>0</v>
      </c>
      <c r="R53" s="204">
        <f>ISI!R$48</f>
        <v>0</v>
      </c>
      <c r="S53" s="204">
        <f>ISI!S$48</f>
        <v>0</v>
      </c>
      <c r="T53" s="204">
        <f>ISI!T$48</f>
        <v>0</v>
      </c>
      <c r="U53" s="204">
        <f>ISI!U$48</f>
        <v>0</v>
      </c>
      <c r="V53" s="204">
        <f>ISI!V$48</f>
        <v>0</v>
      </c>
      <c r="W53" s="204">
        <f>ISI!W$48</f>
        <v>0</v>
      </c>
      <c r="X53" s="204">
        <f>ISI!X$48</f>
        <v>0</v>
      </c>
      <c r="Y53" s="204">
        <f>ISI!Y$48</f>
        <v>0</v>
      </c>
    </row>
    <row r="54" spans="1:25" ht="12" customHeight="1" x14ac:dyDescent="0.25">
      <c r="A54" s="18" t="s">
        <v>44</v>
      </c>
      <c r="B54" s="204">
        <f>ISI!B$49</f>
        <v>0</v>
      </c>
      <c r="C54" s="204">
        <f>ISI!C$49</f>
        <v>0</v>
      </c>
      <c r="D54" s="204">
        <f>ISI!D$49</f>
        <v>0</v>
      </c>
      <c r="E54" s="204">
        <f>ISI!E$49</f>
        <v>0</v>
      </c>
      <c r="F54" s="204">
        <f>ISI!F$49</f>
        <v>0</v>
      </c>
      <c r="G54" s="204">
        <f>ISI!G$49</f>
        <v>0</v>
      </c>
      <c r="H54" s="204">
        <f>ISI!H$49</f>
        <v>0</v>
      </c>
      <c r="I54" s="204">
        <f>ISI!I$49</f>
        <v>0</v>
      </c>
      <c r="J54" s="204">
        <f>ISI!J$49</f>
        <v>0</v>
      </c>
      <c r="K54" s="204">
        <f>ISI!K$49</f>
        <v>0</v>
      </c>
      <c r="L54" s="204">
        <f>ISI!L$49</f>
        <v>0</v>
      </c>
      <c r="M54" s="204">
        <f>ISI!M$49</f>
        <v>0</v>
      </c>
      <c r="N54" s="204">
        <f>ISI!N$49</f>
        <v>0</v>
      </c>
      <c r="O54" s="204">
        <f>ISI!O$49</f>
        <v>0</v>
      </c>
      <c r="P54" s="204">
        <f>ISI!P$49</f>
        <v>0</v>
      </c>
      <c r="Q54" s="204">
        <f>ISI!Q$49</f>
        <v>0</v>
      </c>
      <c r="R54" s="204">
        <f>ISI!R$49</f>
        <v>0</v>
      </c>
      <c r="S54" s="204">
        <f>ISI!S$49</f>
        <v>0</v>
      </c>
      <c r="T54" s="204">
        <f>ISI!T$49</f>
        <v>0</v>
      </c>
      <c r="U54" s="204">
        <f>ISI!U$49</f>
        <v>0</v>
      </c>
      <c r="V54" s="204">
        <f>ISI!V$49</f>
        <v>0</v>
      </c>
      <c r="W54" s="204">
        <f>ISI!W$49</f>
        <v>0</v>
      </c>
      <c r="X54" s="204">
        <f>ISI!X$49</f>
        <v>0</v>
      </c>
      <c r="Y54" s="204">
        <f>ISI!Y$49</f>
        <v>0</v>
      </c>
    </row>
    <row r="55" spans="1:25" ht="12" customHeight="1" x14ac:dyDescent="0.25">
      <c r="A55" s="19" t="s">
        <v>18</v>
      </c>
      <c r="B55" s="205">
        <f>NFM!B$63</f>
        <v>0.56371453138435068</v>
      </c>
      <c r="C55" s="205">
        <f>NFM!C$63</f>
        <v>0.91006018916594977</v>
      </c>
      <c r="D55" s="205">
        <f>NFM!D$63</f>
        <v>1.3375752364574369</v>
      </c>
      <c r="E55" s="205">
        <f>NFM!E$63</f>
        <v>1.693465176268272</v>
      </c>
      <c r="F55" s="205">
        <f>NFM!F$63</f>
        <v>1.397248495270851</v>
      </c>
      <c r="G55" s="205">
        <f>NFM!G$63</f>
        <v>2.0469475494411009</v>
      </c>
      <c r="H55" s="205">
        <f>NFM!H$63</f>
        <v>4.1558899398108347</v>
      </c>
      <c r="I55" s="205">
        <f>NFM!I$63</f>
        <v>3.6652622527944971</v>
      </c>
      <c r="J55" s="205">
        <f>NFM!J$63</f>
        <v>2.7539122957867601</v>
      </c>
      <c r="K55" s="205">
        <f>NFM!K$63</f>
        <v>3.1016337059329309</v>
      </c>
      <c r="L55" s="205">
        <f>NFM!L$63</f>
        <v>3.3046431642304381</v>
      </c>
      <c r="M55" s="205">
        <f>NFM!M$63</f>
        <v>1.713671539122958</v>
      </c>
      <c r="N55" s="205">
        <f>NFM!N$63</f>
        <v>3.5361134995700749</v>
      </c>
      <c r="O55" s="205">
        <f>NFM!O$63</f>
        <v>2.6093723129836621</v>
      </c>
      <c r="P55" s="205">
        <f>NFM!P$63</f>
        <v>2.5617368873602739</v>
      </c>
      <c r="Q55" s="205">
        <f>NFM!Q$63</f>
        <v>1.4187446259673251</v>
      </c>
      <c r="R55" s="205">
        <f>NFM!R$63</f>
        <v>1.956147893379192</v>
      </c>
      <c r="S55" s="205">
        <f>NFM!S$63</f>
        <v>1.4930352536543421</v>
      </c>
      <c r="T55" s="205">
        <f>NFM!T$63</f>
        <v>1.9130696474634561</v>
      </c>
      <c r="U55" s="205">
        <f>NFM!U$63</f>
        <v>1.7754084264832319</v>
      </c>
      <c r="V55" s="205">
        <f>NFM!V$63</f>
        <v>1.730094582975064</v>
      </c>
      <c r="W55" s="205">
        <f>NFM!W$63</f>
        <v>1.700429922613929</v>
      </c>
      <c r="X55" s="205">
        <f>NFM!X$63</f>
        <v>1.4880481513327599</v>
      </c>
      <c r="Y55" s="205">
        <f>NFM!Y$63</f>
        <v>1.6835769561478939</v>
      </c>
    </row>
    <row r="56" spans="1:25" ht="12" customHeight="1" x14ac:dyDescent="0.25">
      <c r="A56" s="18" t="s">
        <v>45</v>
      </c>
      <c r="B56" s="204">
        <f>NFM!B$64</f>
        <v>0</v>
      </c>
      <c r="C56" s="204">
        <f>NFM!C$64</f>
        <v>0</v>
      </c>
      <c r="D56" s="204">
        <f>NFM!D$64</f>
        <v>0</v>
      </c>
      <c r="E56" s="204">
        <f>NFM!E$64</f>
        <v>0</v>
      </c>
      <c r="F56" s="204">
        <f>NFM!F$64</f>
        <v>0</v>
      </c>
      <c r="G56" s="204">
        <f>NFM!G$64</f>
        <v>0</v>
      </c>
      <c r="H56" s="204">
        <f>NFM!H$64</f>
        <v>0</v>
      </c>
      <c r="I56" s="204">
        <f>NFM!I$64</f>
        <v>0</v>
      </c>
      <c r="J56" s="204">
        <f>NFM!J$64</f>
        <v>0</v>
      </c>
      <c r="K56" s="204">
        <f>NFM!K$64</f>
        <v>0</v>
      </c>
      <c r="L56" s="204">
        <f>NFM!L$64</f>
        <v>0</v>
      </c>
      <c r="M56" s="204">
        <f>NFM!M$64</f>
        <v>0</v>
      </c>
      <c r="N56" s="204">
        <f>NFM!N$64</f>
        <v>0</v>
      </c>
      <c r="O56" s="204">
        <f>NFM!O$64</f>
        <v>0</v>
      </c>
      <c r="P56" s="204">
        <f>NFM!P$64</f>
        <v>0</v>
      </c>
      <c r="Q56" s="204">
        <f>NFM!Q$64</f>
        <v>0</v>
      </c>
      <c r="R56" s="204">
        <f>NFM!R$64</f>
        <v>0</v>
      </c>
      <c r="S56" s="204">
        <f>NFM!S$64</f>
        <v>0</v>
      </c>
      <c r="T56" s="204">
        <f>NFM!T$64</f>
        <v>0</v>
      </c>
      <c r="U56" s="204">
        <f>NFM!U$64</f>
        <v>0</v>
      </c>
      <c r="V56" s="204">
        <f>NFM!V$64</f>
        <v>0</v>
      </c>
      <c r="W56" s="204">
        <f>NFM!W$64</f>
        <v>0</v>
      </c>
      <c r="X56" s="204">
        <f>NFM!X$64</f>
        <v>0</v>
      </c>
      <c r="Y56" s="204">
        <f>NFM!Y$64</f>
        <v>0</v>
      </c>
    </row>
    <row r="57" spans="1:25" ht="12" customHeight="1" x14ac:dyDescent="0.25">
      <c r="A57" s="18" t="s">
        <v>58</v>
      </c>
      <c r="B57" s="204">
        <f>NFM!B$65</f>
        <v>0</v>
      </c>
      <c r="C57" s="204">
        <f>NFM!C$65</f>
        <v>0</v>
      </c>
      <c r="D57" s="204">
        <f>NFM!D$65</f>
        <v>0</v>
      </c>
      <c r="E57" s="204">
        <f>NFM!E$65</f>
        <v>0</v>
      </c>
      <c r="F57" s="204">
        <f>NFM!F$65</f>
        <v>0</v>
      </c>
      <c r="G57" s="204">
        <f>NFM!G$65</f>
        <v>0</v>
      </c>
      <c r="H57" s="204">
        <f>NFM!H$65</f>
        <v>0</v>
      </c>
      <c r="I57" s="204">
        <f>NFM!I$65</f>
        <v>0</v>
      </c>
      <c r="J57" s="204">
        <f>NFM!J$65</f>
        <v>0</v>
      </c>
      <c r="K57" s="204">
        <f>NFM!K$65</f>
        <v>0</v>
      </c>
      <c r="L57" s="204">
        <f>NFM!L$65</f>
        <v>0</v>
      </c>
      <c r="M57" s="204">
        <f>NFM!M$65</f>
        <v>0</v>
      </c>
      <c r="N57" s="204">
        <f>NFM!N$65</f>
        <v>0</v>
      </c>
      <c r="O57" s="204">
        <f>NFM!O$65</f>
        <v>0</v>
      </c>
      <c r="P57" s="204">
        <f>NFM!P$65</f>
        <v>0</v>
      </c>
      <c r="Q57" s="204">
        <f>NFM!Q$65</f>
        <v>0</v>
      </c>
      <c r="R57" s="204">
        <f>NFM!R$65</f>
        <v>0</v>
      </c>
      <c r="S57" s="204">
        <f>NFM!S$65</f>
        <v>0</v>
      </c>
      <c r="T57" s="204">
        <f>NFM!T$65</f>
        <v>0</v>
      </c>
      <c r="U57" s="204">
        <f>NFM!U$65</f>
        <v>0</v>
      </c>
      <c r="V57" s="204">
        <f>NFM!V$65</f>
        <v>0</v>
      </c>
      <c r="W57" s="204">
        <f>NFM!W$65</f>
        <v>0</v>
      </c>
      <c r="X57" s="204">
        <f>NFM!X$65</f>
        <v>0</v>
      </c>
      <c r="Y57" s="204">
        <f>NFM!Y$65</f>
        <v>0</v>
      </c>
    </row>
    <row r="58" spans="1:25" ht="12" customHeight="1" x14ac:dyDescent="0.25">
      <c r="A58" s="22" t="s">
        <v>46</v>
      </c>
      <c r="B58" s="211">
        <f>NFM!B$66</f>
        <v>0</v>
      </c>
      <c r="C58" s="211">
        <f>NFM!C$66</f>
        <v>0</v>
      </c>
      <c r="D58" s="211">
        <f>NFM!D$66</f>
        <v>0</v>
      </c>
      <c r="E58" s="211">
        <f>NFM!E$66</f>
        <v>0</v>
      </c>
      <c r="F58" s="211">
        <f>NFM!F$66</f>
        <v>0</v>
      </c>
      <c r="G58" s="211">
        <f>NFM!G$66</f>
        <v>0</v>
      </c>
      <c r="H58" s="211">
        <f>NFM!H$66</f>
        <v>0</v>
      </c>
      <c r="I58" s="211">
        <f>NFM!I$66</f>
        <v>0</v>
      </c>
      <c r="J58" s="211">
        <f>NFM!J$66</f>
        <v>0</v>
      </c>
      <c r="K58" s="211">
        <f>NFM!K$66</f>
        <v>0</v>
      </c>
      <c r="L58" s="211">
        <f>NFM!L$66</f>
        <v>0</v>
      </c>
      <c r="M58" s="211">
        <f>NFM!M$66</f>
        <v>0</v>
      </c>
      <c r="N58" s="211">
        <f>NFM!N$66</f>
        <v>0</v>
      </c>
      <c r="O58" s="211">
        <f>NFM!O$66</f>
        <v>0</v>
      </c>
      <c r="P58" s="211">
        <f>NFM!P$66</f>
        <v>0</v>
      </c>
      <c r="Q58" s="211">
        <f>NFM!Q$66</f>
        <v>0</v>
      </c>
      <c r="R58" s="211">
        <f>NFM!R$66</f>
        <v>0</v>
      </c>
      <c r="S58" s="211">
        <f>NFM!S$66</f>
        <v>0</v>
      </c>
      <c r="T58" s="211">
        <f>NFM!T$66</f>
        <v>0</v>
      </c>
      <c r="U58" s="211">
        <f>NFM!U$66</f>
        <v>0</v>
      </c>
      <c r="V58" s="211">
        <f>NFM!V$66</f>
        <v>0</v>
      </c>
      <c r="W58" s="211">
        <f>NFM!W$66</f>
        <v>0</v>
      </c>
      <c r="X58" s="211">
        <f>NFM!X$66</f>
        <v>0</v>
      </c>
      <c r="Y58" s="211">
        <f>NFM!Y$66</f>
        <v>0</v>
      </c>
    </row>
    <row r="59" spans="1:25" ht="12" customHeight="1" x14ac:dyDescent="0.25">
      <c r="A59" s="23" t="s">
        <v>80</v>
      </c>
      <c r="B59" s="212">
        <f>NFM!B$67</f>
        <v>0</v>
      </c>
      <c r="C59" s="212">
        <f>NFM!C$67</f>
        <v>0</v>
      </c>
      <c r="D59" s="212">
        <f>NFM!D$67</f>
        <v>0</v>
      </c>
      <c r="E59" s="212">
        <f>NFM!E$67</f>
        <v>0</v>
      </c>
      <c r="F59" s="212">
        <f>NFM!F$67</f>
        <v>0</v>
      </c>
      <c r="G59" s="212">
        <f>NFM!G$67</f>
        <v>0</v>
      </c>
      <c r="H59" s="212">
        <f>NFM!H$67</f>
        <v>0</v>
      </c>
      <c r="I59" s="212">
        <f>NFM!I$67</f>
        <v>0</v>
      </c>
      <c r="J59" s="212">
        <f>NFM!J$67</f>
        <v>0</v>
      </c>
      <c r="K59" s="212">
        <f>NFM!K$67</f>
        <v>0</v>
      </c>
      <c r="L59" s="212">
        <f>NFM!L$67</f>
        <v>0</v>
      </c>
      <c r="M59" s="212">
        <f>NFM!M$67</f>
        <v>0</v>
      </c>
      <c r="N59" s="212">
        <f>NFM!N$67</f>
        <v>0</v>
      </c>
      <c r="O59" s="212">
        <f>NFM!O$67</f>
        <v>0</v>
      </c>
      <c r="P59" s="212">
        <f>NFM!P$67</f>
        <v>0</v>
      </c>
      <c r="Q59" s="212">
        <f>NFM!Q$67</f>
        <v>0</v>
      </c>
      <c r="R59" s="212">
        <f>NFM!R$67</f>
        <v>0</v>
      </c>
      <c r="S59" s="212">
        <f>NFM!S$67</f>
        <v>0</v>
      </c>
      <c r="T59" s="212">
        <f>NFM!T$67</f>
        <v>0</v>
      </c>
      <c r="U59" s="212">
        <f>NFM!U$67</f>
        <v>0</v>
      </c>
      <c r="V59" s="212">
        <f>NFM!V$67</f>
        <v>0</v>
      </c>
      <c r="W59" s="212">
        <f>NFM!W$67</f>
        <v>0</v>
      </c>
      <c r="X59" s="212">
        <f>NFM!X$67</f>
        <v>0</v>
      </c>
      <c r="Y59" s="212">
        <f>NFM!Y$67</f>
        <v>0</v>
      </c>
    </row>
    <row r="60" spans="1:25" ht="12" customHeight="1" x14ac:dyDescent="0.25">
      <c r="A60" s="18" t="s">
        <v>47</v>
      </c>
      <c r="B60" s="204">
        <f>NFM!B$68</f>
        <v>0.56371453138435068</v>
      </c>
      <c r="C60" s="204">
        <f>NFM!C$68</f>
        <v>0.91006018916594977</v>
      </c>
      <c r="D60" s="204">
        <f>NFM!D$68</f>
        <v>1.3375752364574369</v>
      </c>
      <c r="E60" s="204">
        <f>NFM!E$68</f>
        <v>1.693465176268272</v>
      </c>
      <c r="F60" s="204">
        <f>NFM!F$68</f>
        <v>1.397248495270851</v>
      </c>
      <c r="G60" s="204">
        <f>NFM!G$68</f>
        <v>2.0469475494411009</v>
      </c>
      <c r="H60" s="204">
        <f>NFM!H$68</f>
        <v>4.1558899398108347</v>
      </c>
      <c r="I60" s="204">
        <f>NFM!I$68</f>
        <v>3.6652622527944971</v>
      </c>
      <c r="J60" s="204">
        <f>NFM!J$68</f>
        <v>2.7539122957867601</v>
      </c>
      <c r="K60" s="204">
        <f>NFM!K$68</f>
        <v>3.1016337059329309</v>
      </c>
      <c r="L60" s="204">
        <f>NFM!L$68</f>
        <v>3.3046431642304381</v>
      </c>
      <c r="M60" s="204">
        <f>NFM!M$68</f>
        <v>1.713671539122958</v>
      </c>
      <c r="N60" s="204">
        <f>NFM!N$68</f>
        <v>3.5361134995700749</v>
      </c>
      <c r="O60" s="204">
        <f>NFM!O$68</f>
        <v>2.6093723129836621</v>
      </c>
      <c r="P60" s="204">
        <f>NFM!P$68</f>
        <v>2.5617368873602739</v>
      </c>
      <c r="Q60" s="204">
        <f>NFM!Q$68</f>
        <v>1.4187446259673251</v>
      </c>
      <c r="R60" s="204">
        <f>NFM!R$68</f>
        <v>1.956147893379192</v>
      </c>
      <c r="S60" s="204">
        <f>NFM!S$68</f>
        <v>1.4930352536543421</v>
      </c>
      <c r="T60" s="204">
        <f>NFM!T$68</f>
        <v>1.9130696474634561</v>
      </c>
      <c r="U60" s="204">
        <f>NFM!U$68</f>
        <v>1.7754084264832319</v>
      </c>
      <c r="V60" s="204">
        <f>NFM!V$68</f>
        <v>1.730094582975064</v>
      </c>
      <c r="W60" s="204">
        <f>NFM!W$68</f>
        <v>1.700429922613929</v>
      </c>
      <c r="X60" s="204">
        <f>NFM!X$68</f>
        <v>1.4880481513327599</v>
      </c>
      <c r="Y60" s="204">
        <f>NFM!Y$68</f>
        <v>1.6835769561478939</v>
      </c>
    </row>
    <row r="61" spans="1:25" ht="12" customHeight="1" x14ac:dyDescent="0.25">
      <c r="A61" s="19" t="s">
        <v>19</v>
      </c>
      <c r="B61" s="205">
        <f>CHI!B$52</f>
        <v>88.597506448839226</v>
      </c>
      <c r="C61" s="205">
        <f>CHI!C$52</f>
        <v>87.439122957867554</v>
      </c>
      <c r="D61" s="205">
        <f>CHI!D$52</f>
        <v>62.178761822871891</v>
      </c>
      <c r="E61" s="205">
        <f>CHI!E$52</f>
        <v>96.186844368013695</v>
      </c>
      <c r="F61" s="205">
        <f>CHI!F$52</f>
        <v>103.19810834049873</v>
      </c>
      <c r="G61" s="205">
        <f>CHI!G$52</f>
        <v>109.66130696474632</v>
      </c>
      <c r="H61" s="205">
        <f>CHI!H$52</f>
        <v>109.68993981083403</v>
      </c>
      <c r="I61" s="205">
        <f>CHI!I$52</f>
        <v>101.99200343938091</v>
      </c>
      <c r="J61" s="205">
        <f>CHI!J$52</f>
        <v>96.02476354256234</v>
      </c>
      <c r="K61" s="205">
        <f>CHI!K$52</f>
        <v>50.453310404127244</v>
      </c>
      <c r="L61" s="205">
        <f>CHI!L$52</f>
        <v>49.837747205503021</v>
      </c>
      <c r="M61" s="205">
        <f>CHI!M$52</f>
        <v>40.759243336199489</v>
      </c>
      <c r="N61" s="205">
        <f>CHI!N$52</f>
        <v>46.719002579535669</v>
      </c>
      <c r="O61" s="205">
        <f>CHI!O$52</f>
        <v>74.58202923473776</v>
      </c>
      <c r="P61" s="205">
        <f>CHI!P$52</f>
        <v>30.596216680997419</v>
      </c>
      <c r="Q61" s="205">
        <f>CHI!Q$52</f>
        <v>42.091831470335336</v>
      </c>
      <c r="R61" s="205">
        <f>CHI!R$52</f>
        <v>37.857093723129829</v>
      </c>
      <c r="S61" s="205">
        <f>CHI!S$52</f>
        <v>36.212983662940687</v>
      </c>
      <c r="T61" s="205">
        <f>CHI!T$52</f>
        <v>33.412209802235608</v>
      </c>
      <c r="U61" s="205">
        <f>CHI!U$52</f>
        <v>34.681857265692166</v>
      </c>
      <c r="V61" s="205">
        <f>CHI!V$52</f>
        <v>32.29664660361135</v>
      </c>
      <c r="W61" s="205">
        <f>CHI!W$52</f>
        <v>36.463284608770422</v>
      </c>
      <c r="X61" s="205">
        <f>CHI!X$52</f>
        <v>33.951160791057603</v>
      </c>
      <c r="Y61" s="205">
        <f>CHI!Y$52</f>
        <v>20.116938950988821</v>
      </c>
    </row>
    <row r="62" spans="1:25" ht="12" customHeight="1" x14ac:dyDescent="0.25">
      <c r="A62" s="18" t="s">
        <v>59</v>
      </c>
      <c r="B62" s="204">
        <f>CHI!B$53</f>
        <v>79.467721317912662</v>
      </c>
      <c r="C62" s="204">
        <f>CHI!C$53</f>
        <v>75.784800232511344</v>
      </c>
      <c r="D62" s="204">
        <f>CHI!D$53</f>
        <v>52.201577895714394</v>
      </c>
      <c r="E62" s="204">
        <f>CHI!E$53</f>
        <v>88.098394126456412</v>
      </c>
      <c r="F62" s="204">
        <f>CHI!F$53</f>
        <v>94.272162327986962</v>
      </c>
      <c r="G62" s="204">
        <f>CHI!G$53</f>
        <v>97.346595657029638</v>
      </c>
      <c r="H62" s="204">
        <f>CHI!H$53</f>
        <v>98.001593720132689</v>
      </c>
      <c r="I62" s="204">
        <f>CHI!I$53</f>
        <v>90.608326127964034</v>
      </c>
      <c r="J62" s="204">
        <f>CHI!J$53</f>
        <v>83.099287629038471</v>
      </c>
      <c r="K62" s="204">
        <f>CHI!K$53</f>
        <v>15.429468393499693</v>
      </c>
      <c r="L62" s="204">
        <f>CHI!L$53</f>
        <v>36.096572091973449</v>
      </c>
      <c r="M62" s="204">
        <f>CHI!M$53</f>
        <v>32.138259450127507</v>
      </c>
      <c r="N62" s="204">
        <f>CHI!N$53</f>
        <v>21.251098824440682</v>
      </c>
      <c r="O62" s="204">
        <f>CHI!O$53</f>
        <v>45.751550799780574</v>
      </c>
      <c r="P62" s="204">
        <f>CHI!P$53</f>
        <v>25.468752967906191</v>
      </c>
      <c r="Q62" s="204">
        <f>CHI!Q$53</f>
        <v>34.220917443333747</v>
      </c>
      <c r="R62" s="204">
        <f>CHI!R$53</f>
        <v>32.223465008966713</v>
      </c>
      <c r="S62" s="204">
        <f>CHI!S$53</f>
        <v>31.296904243951801</v>
      </c>
      <c r="T62" s="204">
        <f>CHI!T$53</f>
        <v>27.135744829463302</v>
      </c>
      <c r="U62" s="204">
        <f>CHI!U$53</f>
        <v>25.186259212109718</v>
      </c>
      <c r="V62" s="204">
        <f>CHI!V$53</f>
        <v>21.219879506615268</v>
      </c>
      <c r="W62" s="204">
        <f>CHI!W$53</f>
        <v>28.056177113111335</v>
      </c>
      <c r="X62" s="204">
        <f>CHI!X$53</f>
        <v>27.833909404256229</v>
      </c>
      <c r="Y62" s="204">
        <f>CHI!Y$53</f>
        <v>10.536699542754913</v>
      </c>
    </row>
    <row r="63" spans="1:25" ht="12" customHeight="1" x14ac:dyDescent="0.25">
      <c r="A63" s="18" t="s">
        <v>49</v>
      </c>
      <c r="B63" s="204">
        <f>CHI!B$54</f>
        <v>8.3537383263782985</v>
      </c>
      <c r="C63" s="204">
        <f>CHI!C$54</f>
        <v>10.725727063668201</v>
      </c>
      <c r="D63" s="204">
        <f>CHI!D$54</f>
        <v>9.0028359549892158</v>
      </c>
      <c r="E63" s="204">
        <f>CHI!E$54</f>
        <v>7.2378451753637112</v>
      </c>
      <c r="F63" s="204">
        <f>CHI!F$54</f>
        <v>8.1440713242082818</v>
      </c>
      <c r="G63" s="204">
        <f>CHI!G$54</f>
        <v>11.714911956905411</v>
      </c>
      <c r="H63" s="204">
        <f>CHI!H$54</f>
        <v>10.980452920199109</v>
      </c>
      <c r="I63" s="204">
        <f>CHI!I$54</f>
        <v>10.56756134530187</v>
      </c>
      <c r="J63" s="204">
        <f>CHI!J$54</f>
        <v>11.78782658218708</v>
      </c>
      <c r="K63" s="204">
        <f>CHI!K$54</f>
        <v>34.003476080081413</v>
      </c>
      <c r="L63" s="204">
        <f>CHI!L$54</f>
        <v>12.505628523661411</v>
      </c>
      <c r="M63" s="204">
        <f>CHI!M$54</f>
        <v>7.2697565258764083</v>
      </c>
      <c r="N63" s="204">
        <f>CHI!N$54</f>
        <v>24.25929535498285</v>
      </c>
      <c r="O63" s="204">
        <f>CHI!O$54</f>
        <v>27.736742116722731</v>
      </c>
      <c r="P63" s="204">
        <f>CHI!P$54</f>
        <v>4.0717648499976962</v>
      </c>
      <c r="Q63" s="204">
        <f>CHI!Q$54</f>
        <v>6.5357654648538883</v>
      </c>
      <c r="R63" s="204">
        <f>CHI!R$54</f>
        <v>4.1933879574993158</v>
      </c>
      <c r="S63" s="204">
        <f>CHI!S$54</f>
        <v>3.8030575407047551</v>
      </c>
      <c r="T63" s="204">
        <f>CHI!T$54</f>
        <v>5.0320778513430522</v>
      </c>
      <c r="U63" s="204">
        <f>CHI!U$54</f>
        <v>8.2774839807822236</v>
      </c>
      <c r="V63" s="204">
        <f>CHI!V$54</f>
        <v>9.8228261397017285</v>
      </c>
      <c r="W63" s="204">
        <f>CHI!W$54</f>
        <v>6.7280208423677914</v>
      </c>
      <c r="X63" s="204">
        <f>CHI!X$54</f>
        <v>5.1738100951227644</v>
      </c>
      <c r="Y63" s="204">
        <f>CHI!Y$54</f>
        <v>8.4833956262037464</v>
      </c>
    </row>
    <row r="64" spans="1:25" ht="12" customHeight="1" x14ac:dyDescent="0.25">
      <c r="A64" s="18" t="s">
        <v>50</v>
      </c>
      <c r="B64" s="204">
        <f>CHI!B$55</f>
        <v>0.77604680454826125</v>
      </c>
      <c r="C64" s="204">
        <f>CHI!C$55</f>
        <v>0.928595661688013</v>
      </c>
      <c r="D64" s="204">
        <f>CHI!D$55</f>
        <v>0.97434797216828517</v>
      </c>
      <c r="E64" s="204">
        <f>CHI!E$55</f>
        <v>0.85060506619357001</v>
      </c>
      <c r="F64" s="204">
        <f>CHI!F$55</f>
        <v>0.78187468830349227</v>
      </c>
      <c r="G64" s="204">
        <f>CHI!G$55</f>
        <v>0.5997993508112619</v>
      </c>
      <c r="H64" s="204">
        <f>CHI!H$55</f>
        <v>0.70789317050222478</v>
      </c>
      <c r="I64" s="204">
        <f>CHI!I$55</f>
        <v>0.81611596611499981</v>
      </c>
      <c r="J64" s="204">
        <f>CHI!J$55</f>
        <v>1.1376493313367919</v>
      </c>
      <c r="K64" s="204">
        <f>CHI!K$55</f>
        <v>1.020365930546141</v>
      </c>
      <c r="L64" s="204">
        <f>CHI!L$55</f>
        <v>1.235546589868163</v>
      </c>
      <c r="M64" s="204">
        <f>CHI!M$55</f>
        <v>1.351227360195576</v>
      </c>
      <c r="N64" s="204">
        <f>CHI!N$55</f>
        <v>1.2086084001121371</v>
      </c>
      <c r="O64" s="204">
        <f>CHI!O$55</f>
        <v>1.093736318234467</v>
      </c>
      <c r="P64" s="204">
        <f>CHI!P$55</f>
        <v>1.055698863093532</v>
      </c>
      <c r="Q64" s="204">
        <f>CHI!Q$55</f>
        <v>1.3351485621477019</v>
      </c>
      <c r="R64" s="204">
        <f>CHI!R$55</f>
        <v>1.4402407566638</v>
      </c>
      <c r="S64" s="204">
        <f>CHI!S$55</f>
        <v>1.113021878284131</v>
      </c>
      <c r="T64" s="204">
        <f>CHI!T$55</f>
        <v>1.2443871214292539</v>
      </c>
      <c r="U64" s="204">
        <f>CHI!U$55</f>
        <v>1.2181140728002291</v>
      </c>
      <c r="V64" s="204">
        <f>CHI!V$55</f>
        <v>1.253940957294353</v>
      </c>
      <c r="W64" s="204">
        <f>CHI!W$55</f>
        <v>1.679086653291296</v>
      </c>
      <c r="X64" s="204">
        <f>CHI!X$55</f>
        <v>0.9434412916786088</v>
      </c>
      <c r="Y64" s="204">
        <f>CHI!Y$55</f>
        <v>1.0968437820301611</v>
      </c>
    </row>
    <row r="65" spans="1:25" ht="12" customHeight="1" x14ac:dyDescent="0.25">
      <c r="A65" s="19" t="s">
        <v>20</v>
      </c>
      <c r="B65" s="205">
        <f>NMM!B$51</f>
        <v>121.66087704213241</v>
      </c>
      <c r="C65" s="205">
        <f>NMM!C$51</f>
        <v>163.83198624247635</v>
      </c>
      <c r="D65" s="205">
        <f>NMM!D$51</f>
        <v>99.100343938091157</v>
      </c>
      <c r="E65" s="205">
        <f>NMM!E$51</f>
        <v>94.761908856405825</v>
      </c>
      <c r="F65" s="205">
        <f>NMM!F$51</f>
        <v>104.67523645743766</v>
      </c>
      <c r="G65" s="205">
        <f>NMM!G$51</f>
        <v>121.30455717970759</v>
      </c>
      <c r="H65" s="205">
        <f>NMM!H$51</f>
        <v>123.030524505589</v>
      </c>
      <c r="I65" s="205">
        <f>NMM!I$51</f>
        <v>200.810834049871</v>
      </c>
      <c r="J65" s="205">
        <f>NMM!J$51</f>
        <v>196.2239896818572</v>
      </c>
      <c r="K65" s="205">
        <f>NMM!K$51</f>
        <v>116.67093723129834</v>
      </c>
      <c r="L65" s="205">
        <f>NMM!L$51</f>
        <v>113.62708512467754</v>
      </c>
      <c r="M65" s="205">
        <f>NMM!M$51</f>
        <v>128.06706792777297</v>
      </c>
      <c r="N65" s="205">
        <f>NMM!N$51</f>
        <v>116.78134135855544</v>
      </c>
      <c r="O65" s="205">
        <f>NMM!O$51</f>
        <v>165.43387790197775</v>
      </c>
      <c r="P65" s="205">
        <f>NMM!P$51</f>
        <v>129.34548581255373</v>
      </c>
      <c r="Q65" s="205">
        <f>NMM!Q$51</f>
        <v>84.991057609630275</v>
      </c>
      <c r="R65" s="205">
        <f>NMM!R$51</f>
        <v>74.216938950988791</v>
      </c>
      <c r="S65" s="205">
        <f>NMM!S$51</f>
        <v>95.187446259673266</v>
      </c>
      <c r="T65" s="205">
        <f>NMM!T$51</f>
        <v>107.1591573516767</v>
      </c>
      <c r="U65" s="205">
        <f>NMM!U$51</f>
        <v>96.448065348237321</v>
      </c>
      <c r="V65" s="205">
        <f>NMM!V$51</f>
        <v>33.552708512467738</v>
      </c>
      <c r="W65" s="205">
        <f>NMM!W$51</f>
        <v>31.622527944969896</v>
      </c>
      <c r="X65" s="205">
        <f>NMM!X$51</f>
        <v>25.842476354256249</v>
      </c>
      <c r="Y65" s="205">
        <f>NMM!Y$51</f>
        <v>33.567411865864138</v>
      </c>
    </row>
    <row r="66" spans="1:25" ht="12" customHeight="1" x14ac:dyDescent="0.25">
      <c r="A66" s="18" t="s">
        <v>51</v>
      </c>
      <c r="B66" s="204">
        <f>NMM!B$52</f>
        <v>37.506000000000007</v>
      </c>
      <c r="C66" s="204">
        <f>NMM!C$52</f>
        <v>44.896840114367834</v>
      </c>
      <c r="D66" s="204">
        <f>NMM!D$52</f>
        <v>46.692700749120739</v>
      </c>
      <c r="E66" s="204">
        <f>NMM!E$52</f>
        <v>41.883746174277498</v>
      </c>
      <c r="F66" s="204">
        <f>NMM!F$52</f>
        <v>52.853930542305157</v>
      </c>
      <c r="G66" s="204">
        <f>NMM!G$52</f>
        <v>71.380453185963887</v>
      </c>
      <c r="H66" s="204">
        <f>NMM!H$52</f>
        <v>62.978783288304257</v>
      </c>
      <c r="I66" s="204">
        <f>NMM!I$52</f>
        <v>101.6877747413179</v>
      </c>
      <c r="J66" s="204">
        <f>NMM!J$52</f>
        <v>81.196565724735322</v>
      </c>
      <c r="K66" s="204">
        <f>NMM!K$52</f>
        <v>29.051480824879231</v>
      </c>
      <c r="L66" s="204">
        <f>NMM!L$52</f>
        <v>33.200059043373336</v>
      </c>
      <c r="M66" s="204">
        <f>NMM!M$52</f>
        <v>39.675121996296276</v>
      </c>
      <c r="N66" s="204">
        <f>NMM!N$52</f>
        <v>42.611049836522369</v>
      </c>
      <c r="O66" s="204">
        <f>NMM!O$52</f>
        <v>43.62888047174318</v>
      </c>
      <c r="P66" s="204">
        <f>NMM!P$52</f>
        <v>41.699053455292322</v>
      </c>
      <c r="Q66" s="204">
        <f>NMM!Q$52</f>
        <v>38.037775406427279</v>
      </c>
      <c r="R66" s="204">
        <f>NMM!R$52</f>
        <v>38.341584096210667</v>
      </c>
      <c r="S66" s="204">
        <f>NMM!S$52</f>
        <v>47.657575629335312</v>
      </c>
      <c r="T66" s="204">
        <f>NMM!T$52</f>
        <v>48.044669107197812</v>
      </c>
      <c r="U66" s="204">
        <f>NMM!U$52</f>
        <v>35.870115509614081</v>
      </c>
      <c r="V66" s="204">
        <f>NMM!V$52</f>
        <v>23.362091955359318</v>
      </c>
      <c r="W66" s="204">
        <f>NMM!W$52</f>
        <v>27.07020613115948</v>
      </c>
      <c r="X66" s="204">
        <f>NMM!X$52</f>
        <v>20.64878833773728</v>
      </c>
      <c r="Y66" s="204">
        <f>NMM!Y$52</f>
        <v>14.902855585395089</v>
      </c>
    </row>
    <row r="67" spans="1:25" ht="12" customHeight="1" x14ac:dyDescent="0.25">
      <c r="A67" s="18" t="s">
        <v>52</v>
      </c>
      <c r="B67" s="204">
        <f>NMM!B$53</f>
        <v>67.400151415542439</v>
      </c>
      <c r="C67" s="204">
        <f>NMM!C$53</f>
        <v>103.0002817086466</v>
      </c>
      <c r="D67" s="204">
        <f>NMM!D$53</f>
        <v>37.30606053794962</v>
      </c>
      <c r="E67" s="204">
        <f>NMM!E$53</f>
        <v>38.661996931168417</v>
      </c>
      <c r="F67" s="204">
        <f>NMM!F$53</f>
        <v>36.926236670239327</v>
      </c>
      <c r="G67" s="204">
        <f>NMM!G$53</f>
        <v>35.667861120008787</v>
      </c>
      <c r="H67" s="204">
        <f>NMM!H$53</f>
        <v>44.453946675814777</v>
      </c>
      <c r="I67" s="204">
        <f>NMM!I$53</f>
        <v>79.312265031239747</v>
      </c>
      <c r="J67" s="204">
        <f>NMM!J$53</f>
        <v>99.567351282075592</v>
      </c>
      <c r="K67" s="204">
        <f>NMM!K$53</f>
        <v>74.308520006264246</v>
      </c>
      <c r="L67" s="204">
        <f>NMM!L$53</f>
        <v>62.842567184033832</v>
      </c>
      <c r="M67" s="204">
        <f>NMM!M$53</f>
        <v>71.060094510068268</v>
      </c>
      <c r="N67" s="204">
        <f>NMM!N$53</f>
        <v>58.640609846660411</v>
      </c>
      <c r="O67" s="204">
        <f>NMM!O$53</f>
        <v>102.9166069590019</v>
      </c>
      <c r="P67" s="204">
        <f>NMM!P$53</f>
        <v>74.033738902841378</v>
      </c>
      <c r="Q67" s="204">
        <f>NMM!Q$53</f>
        <v>27.27410573232665</v>
      </c>
      <c r="R67" s="204">
        <f>NMM!R$53</f>
        <v>17.879625444849541</v>
      </c>
      <c r="S67" s="204">
        <f>NMM!S$53</f>
        <v>29.146805875828861</v>
      </c>
      <c r="T67" s="204">
        <f>NMM!T$53</f>
        <v>40.907411764964912</v>
      </c>
      <c r="U67" s="204">
        <f>NMM!U$53</f>
        <v>43.138671390807318</v>
      </c>
      <c r="V67" s="204">
        <f>NMM!V$53</f>
        <v>5.510909215331421</v>
      </c>
      <c r="W67" s="204">
        <f>NMM!W$53</f>
        <v>0.37338978766169661</v>
      </c>
      <c r="X67" s="204">
        <f>NMM!X$53</f>
        <v>0.95446418330618432</v>
      </c>
      <c r="Y67" s="204">
        <f>NMM!Y$53</f>
        <v>14.69581391125665</v>
      </c>
    </row>
    <row r="68" spans="1:25" ht="12" customHeight="1" x14ac:dyDescent="0.25">
      <c r="A68" s="18" t="s">
        <v>60</v>
      </c>
      <c r="B68" s="204">
        <f>NMM!B$54</f>
        <v>16.75472562658997</v>
      </c>
      <c r="C68" s="204">
        <f>NMM!C$54</f>
        <v>15.93486441946192</v>
      </c>
      <c r="D68" s="204">
        <f>NMM!D$54</f>
        <v>15.101582651020809</v>
      </c>
      <c r="E68" s="204">
        <f>NMM!E$54</f>
        <v>14.21616575095991</v>
      </c>
      <c r="F68" s="204">
        <f>NMM!F$54</f>
        <v>14.895069244893181</v>
      </c>
      <c r="G68" s="204">
        <f>NMM!G$54</f>
        <v>14.256242873734919</v>
      </c>
      <c r="H68" s="204">
        <f>NMM!H$54</f>
        <v>15.59779454146997</v>
      </c>
      <c r="I68" s="204">
        <f>NMM!I$54</f>
        <v>19.810794277313359</v>
      </c>
      <c r="J68" s="204">
        <f>NMM!J$54</f>
        <v>15.460072675046289</v>
      </c>
      <c r="K68" s="204">
        <f>NMM!K$54</f>
        <v>13.31093640015486</v>
      </c>
      <c r="L68" s="204">
        <f>NMM!L$54</f>
        <v>17.58445889727037</v>
      </c>
      <c r="M68" s="204">
        <f>NMM!M$54</f>
        <v>17.33185142140843</v>
      </c>
      <c r="N68" s="204">
        <f>NMM!N$54</f>
        <v>15.529681675372659</v>
      </c>
      <c r="O68" s="204">
        <f>NMM!O$54</f>
        <v>18.888390471232679</v>
      </c>
      <c r="P68" s="204">
        <f>NMM!P$54</f>
        <v>13.612693454420031</v>
      </c>
      <c r="Q68" s="204">
        <f>NMM!Q$54</f>
        <v>19.679176470876349</v>
      </c>
      <c r="R68" s="204">
        <f>NMM!R$54</f>
        <v>17.99572940992859</v>
      </c>
      <c r="S68" s="204">
        <f>NMM!S$54</f>
        <v>18.383064754509089</v>
      </c>
      <c r="T68" s="204">
        <f>NMM!T$54</f>
        <v>18.207076479513979</v>
      </c>
      <c r="U68" s="204">
        <f>NMM!U$54</f>
        <v>17.439278447815919</v>
      </c>
      <c r="V68" s="204">
        <f>NMM!V$54</f>
        <v>4.6797073417769983</v>
      </c>
      <c r="W68" s="204">
        <f>NMM!W$54</f>
        <v>4.1789320261487166</v>
      </c>
      <c r="X68" s="204">
        <f>NMM!X$54</f>
        <v>4.2392238332127841</v>
      </c>
      <c r="Y68" s="204">
        <f>NMM!Y$54</f>
        <v>3.9687423692123991</v>
      </c>
    </row>
    <row r="69" spans="1:25" ht="12" customHeight="1" x14ac:dyDescent="0.25">
      <c r="A69" s="19" t="s">
        <v>21</v>
      </c>
      <c r="B69" s="205">
        <f>PPA!B$52</f>
        <v>43.052020636285462</v>
      </c>
      <c r="C69" s="205">
        <f>PPA!C$52</f>
        <v>41.375322441960456</v>
      </c>
      <c r="D69" s="205">
        <f>PPA!D$52</f>
        <v>43.804385210662076</v>
      </c>
      <c r="E69" s="205">
        <f>PPA!E$52</f>
        <v>42.791659501289757</v>
      </c>
      <c r="F69" s="205">
        <f>PPA!F$52</f>
        <v>34.465434221840056</v>
      </c>
      <c r="G69" s="205">
        <f>PPA!G$52</f>
        <v>32.117626827171115</v>
      </c>
      <c r="H69" s="205">
        <f>PPA!H$52</f>
        <v>46.044711951848669</v>
      </c>
      <c r="I69" s="205">
        <f>PPA!I$52</f>
        <v>55.911435941530513</v>
      </c>
      <c r="J69" s="205">
        <f>PPA!J$52</f>
        <v>53.499140154772128</v>
      </c>
      <c r="K69" s="205">
        <f>PPA!K$52</f>
        <v>51.650472914875323</v>
      </c>
      <c r="L69" s="205">
        <f>PPA!L$52</f>
        <v>67.354514187446256</v>
      </c>
      <c r="M69" s="205">
        <f>PPA!M$52</f>
        <v>64.027687016337069</v>
      </c>
      <c r="N69" s="205">
        <f>PPA!N$52</f>
        <v>63.451762682717131</v>
      </c>
      <c r="O69" s="205">
        <f>PPA!O$52</f>
        <v>61.010834049871022</v>
      </c>
      <c r="P69" s="205">
        <f>PPA!P$52</f>
        <v>59.3292347377472</v>
      </c>
      <c r="Q69" s="205">
        <f>PPA!Q$52</f>
        <v>59.850042992261393</v>
      </c>
      <c r="R69" s="205">
        <f>PPA!R$52</f>
        <v>61.674806534823723</v>
      </c>
      <c r="S69" s="205">
        <f>PPA!S$52</f>
        <v>71.749355116079116</v>
      </c>
      <c r="T69" s="205">
        <f>PPA!T$52</f>
        <v>75.094239036973335</v>
      </c>
      <c r="U69" s="205">
        <f>PPA!U$52</f>
        <v>62.085038693035266</v>
      </c>
      <c r="V69" s="205">
        <f>PPA!V$52</f>
        <v>62.978503869303516</v>
      </c>
      <c r="W69" s="205">
        <f>PPA!W$52</f>
        <v>63.256663800515916</v>
      </c>
      <c r="X69" s="205">
        <f>PPA!X$52</f>
        <v>55.184866723989664</v>
      </c>
      <c r="Y69" s="205">
        <f>PPA!Y$52</f>
        <v>45.23155631986242</v>
      </c>
    </row>
    <row r="70" spans="1:25" ht="12" customHeight="1" x14ac:dyDescent="0.25">
      <c r="A70" s="18" t="s">
        <v>54</v>
      </c>
      <c r="B70" s="204">
        <f>PPA!B$53</f>
        <v>21.713570690925788</v>
      </c>
      <c r="C70" s="204">
        <f>PPA!C$53</f>
        <v>18.304663396676169</v>
      </c>
      <c r="D70" s="204">
        <f>PPA!D$53</f>
        <v>21.13911979338215</v>
      </c>
      <c r="E70" s="204">
        <f>PPA!E$53</f>
        <v>22.407114370822409</v>
      </c>
      <c r="F70" s="204">
        <f>PPA!F$53</f>
        <v>17.873001800339189</v>
      </c>
      <c r="G70" s="204">
        <f>PPA!G$53</f>
        <v>16.40142149681801</v>
      </c>
      <c r="H70" s="204">
        <f>PPA!H$53</f>
        <v>29.65435283633385</v>
      </c>
      <c r="I70" s="204">
        <f>PPA!I$53</f>
        <v>39.90958029655674</v>
      </c>
      <c r="J70" s="204">
        <f>PPA!J$53</f>
        <v>39.791510426574547</v>
      </c>
      <c r="K70" s="204">
        <f>PPA!K$53</f>
        <v>38.973962913430299</v>
      </c>
      <c r="L70" s="204">
        <f>PPA!L$53</f>
        <v>49.822175092542167</v>
      </c>
      <c r="M70" s="204">
        <f>PPA!M$53</f>
        <v>47.591742852824709</v>
      </c>
      <c r="N70" s="204">
        <f>PPA!N$53</f>
        <v>46.942518237517859</v>
      </c>
      <c r="O70" s="204">
        <f>PPA!O$53</f>
        <v>45.384798335594517</v>
      </c>
      <c r="P70" s="204">
        <f>PPA!P$53</f>
        <v>43.665475818582912</v>
      </c>
      <c r="Q70" s="204">
        <f>PPA!Q$53</f>
        <v>44.00776008975852</v>
      </c>
      <c r="R70" s="204">
        <f>PPA!R$53</f>
        <v>46.180935293132862</v>
      </c>
      <c r="S70" s="204">
        <f>PPA!S$53</f>
        <v>52.177511844056973</v>
      </c>
      <c r="T70" s="204">
        <f>PPA!T$53</f>
        <v>54.013850122158829</v>
      </c>
      <c r="U70" s="204">
        <f>PPA!U$53</f>
        <v>43.885293693158332</v>
      </c>
      <c r="V70" s="204">
        <f>PPA!V$53</f>
        <v>46.974035509637332</v>
      </c>
      <c r="W70" s="204">
        <f>PPA!W$53</f>
        <v>46.999329999291263</v>
      </c>
      <c r="X70" s="204">
        <f>PPA!X$53</f>
        <v>40.780178229211621</v>
      </c>
      <c r="Y70" s="204">
        <f>PPA!Y$53</f>
        <v>36.999603814014122</v>
      </c>
    </row>
    <row r="71" spans="1:25" ht="12" customHeight="1" x14ac:dyDescent="0.25">
      <c r="A71" s="18" t="s">
        <v>61</v>
      </c>
      <c r="B71" s="204">
        <f>PPA!B$54</f>
        <v>17.405874406050049</v>
      </c>
      <c r="C71" s="204">
        <f>PPA!C$54</f>
        <v>19.291241063003469</v>
      </c>
      <c r="D71" s="204">
        <f>PPA!D$54</f>
        <v>18.66396533314968</v>
      </c>
      <c r="E71" s="204">
        <f>PPA!E$54</f>
        <v>16.475752210782499</v>
      </c>
      <c r="F71" s="204">
        <f>PPA!F$54</f>
        <v>13.444196367319989</v>
      </c>
      <c r="G71" s="204">
        <f>PPA!G$54</f>
        <v>12.78242912718102</v>
      </c>
      <c r="H71" s="204">
        <f>PPA!H$54</f>
        <v>12.184416972493009</v>
      </c>
      <c r="I71" s="204">
        <f>PPA!I$54</f>
        <v>10.89464018559015</v>
      </c>
      <c r="J71" s="204">
        <f>PPA!J$54</f>
        <v>8.8207647950930905</v>
      </c>
      <c r="K71" s="204">
        <f>PPA!K$54</f>
        <v>7.958511092756904</v>
      </c>
      <c r="L71" s="204">
        <f>PPA!L$54</f>
        <v>11.37985865285048</v>
      </c>
      <c r="M71" s="204">
        <f>PPA!M$54</f>
        <v>10.587351877304981</v>
      </c>
      <c r="N71" s="204">
        <f>PPA!N$54</f>
        <v>10.71325981627287</v>
      </c>
      <c r="O71" s="204">
        <f>PPA!O$54</f>
        <v>10.05301707144927</v>
      </c>
      <c r="P71" s="204">
        <f>PPA!P$54</f>
        <v>10.2443455246864</v>
      </c>
      <c r="Q71" s="204">
        <f>PPA!Q$54</f>
        <v>10.13147751413945</v>
      </c>
      <c r="R71" s="204">
        <f>PPA!R$54</f>
        <v>10.392122889727551</v>
      </c>
      <c r="S71" s="204">
        <f>PPA!S$54</f>
        <v>13.53620746424531</v>
      </c>
      <c r="T71" s="204">
        <f>PPA!T$54</f>
        <v>13.87440821356296</v>
      </c>
      <c r="U71" s="204">
        <f>PPA!U$54</f>
        <v>11.841667231652989</v>
      </c>
      <c r="V71" s="204">
        <f>PPA!V$54</f>
        <v>10.39636670685258</v>
      </c>
      <c r="W71" s="204">
        <f>PPA!W$54</f>
        <v>10.94062414229659</v>
      </c>
      <c r="X71" s="204">
        <f>PPA!X$54</f>
        <v>9.9406586868101456</v>
      </c>
      <c r="Y71" s="204">
        <f>PPA!Y$54</f>
        <v>4.5730686911507954</v>
      </c>
    </row>
    <row r="72" spans="1:25" ht="12" customHeight="1" x14ac:dyDescent="0.25">
      <c r="A72" s="18" t="s">
        <v>62</v>
      </c>
      <c r="B72" s="204">
        <f>PPA!B$55</f>
        <v>3.9325755393096271</v>
      </c>
      <c r="C72" s="204">
        <f>PPA!C$55</f>
        <v>3.779417982280822</v>
      </c>
      <c r="D72" s="204">
        <f>PPA!D$55</f>
        <v>4.0013000841302464</v>
      </c>
      <c r="E72" s="204">
        <f>PPA!E$55</f>
        <v>3.9087929196848461</v>
      </c>
      <c r="F72" s="204">
        <f>PPA!F$55</f>
        <v>3.14823605418088</v>
      </c>
      <c r="G72" s="204">
        <f>PPA!G$55</f>
        <v>2.933776203172084</v>
      </c>
      <c r="H72" s="204">
        <f>PPA!H$55</f>
        <v>4.2059421430218116</v>
      </c>
      <c r="I72" s="204">
        <f>PPA!I$55</f>
        <v>5.1072154593836281</v>
      </c>
      <c r="J72" s="204">
        <f>PPA!J$55</f>
        <v>4.8868649331044924</v>
      </c>
      <c r="K72" s="204">
        <f>PPA!K$55</f>
        <v>4.7179989086881164</v>
      </c>
      <c r="L72" s="204">
        <f>PPA!L$55</f>
        <v>6.1524804420536032</v>
      </c>
      <c r="M72" s="204">
        <f>PPA!M$55</f>
        <v>5.8485922862073716</v>
      </c>
      <c r="N72" s="204">
        <f>PPA!N$55</f>
        <v>5.7959846289264014</v>
      </c>
      <c r="O72" s="204">
        <f>PPA!O$55</f>
        <v>5.5730186428272344</v>
      </c>
      <c r="P72" s="204">
        <f>PPA!P$55</f>
        <v>5.419413394477882</v>
      </c>
      <c r="Q72" s="204">
        <f>PPA!Q$55</f>
        <v>5.7108053883634291</v>
      </c>
      <c r="R72" s="204">
        <f>PPA!R$55</f>
        <v>5.1017483519633116</v>
      </c>
      <c r="S72" s="204">
        <f>PPA!S$55</f>
        <v>6.0356358077768233</v>
      </c>
      <c r="T72" s="204">
        <f>PPA!T$55</f>
        <v>7.2059807012515504</v>
      </c>
      <c r="U72" s="204">
        <f>PPA!U$55</f>
        <v>6.3580777682239411</v>
      </c>
      <c r="V72" s="204">
        <f>PPA!V$55</f>
        <v>5.6081016528136027</v>
      </c>
      <c r="W72" s="204">
        <f>PPA!W$55</f>
        <v>5.3167096589280591</v>
      </c>
      <c r="X72" s="204">
        <f>PPA!X$55</f>
        <v>4.4640298079678988</v>
      </c>
      <c r="Y72" s="204">
        <f>PPA!Y$55</f>
        <v>3.6588838146975018</v>
      </c>
    </row>
    <row r="73" spans="1:25" ht="12" customHeight="1" x14ac:dyDescent="0.25">
      <c r="A73" s="20" t="s">
        <v>63</v>
      </c>
      <c r="B73" s="206">
        <f>FBT!B$12</f>
        <v>86.277214101461738</v>
      </c>
      <c r="C73" s="206">
        <f>FBT!C$12</f>
        <v>90.463886500429908</v>
      </c>
      <c r="D73" s="206">
        <f>FBT!D$12</f>
        <v>91.186930352536535</v>
      </c>
      <c r="E73" s="206">
        <f>FBT!E$12</f>
        <v>69.310404127257087</v>
      </c>
      <c r="F73" s="206">
        <f>FBT!F$12</f>
        <v>79.882889079965622</v>
      </c>
      <c r="G73" s="206">
        <f>FBT!G$12</f>
        <v>82.396044711951845</v>
      </c>
      <c r="H73" s="206">
        <f>FBT!H$12</f>
        <v>76.332760103181428</v>
      </c>
      <c r="I73" s="206">
        <f>FBT!I$12</f>
        <v>79.15588993981082</v>
      </c>
      <c r="J73" s="206">
        <f>FBT!J$12</f>
        <v>72.234135855545986</v>
      </c>
      <c r="K73" s="206">
        <f>FBT!K$12</f>
        <v>63.191401547721398</v>
      </c>
      <c r="L73" s="206">
        <f>FBT!L$12</f>
        <v>69.426655202063614</v>
      </c>
      <c r="M73" s="206">
        <f>FBT!M$12</f>
        <v>61.450042992261388</v>
      </c>
      <c r="N73" s="206">
        <f>FBT!N$12</f>
        <v>60.634393809114357</v>
      </c>
      <c r="O73" s="206">
        <f>FBT!O$12</f>
        <v>63.99681857265692</v>
      </c>
      <c r="P73" s="206">
        <f>FBT!P$12</f>
        <v>63.480997420464313</v>
      </c>
      <c r="Q73" s="206">
        <f>FBT!Q$12</f>
        <v>64.439122957867582</v>
      </c>
      <c r="R73" s="206">
        <f>FBT!R$12</f>
        <v>66.949011177987956</v>
      </c>
      <c r="S73" s="206">
        <f>FBT!S$12</f>
        <v>56.794926913155628</v>
      </c>
      <c r="T73" s="206">
        <f>FBT!T$12</f>
        <v>56.390971625107468</v>
      </c>
      <c r="U73" s="206">
        <f>FBT!U$12</f>
        <v>65.59131556319862</v>
      </c>
      <c r="V73" s="206">
        <f>FBT!V$12</f>
        <v>70.82777300085985</v>
      </c>
      <c r="W73" s="206">
        <f>FBT!W$12</f>
        <v>66.456577815993114</v>
      </c>
      <c r="X73" s="206">
        <f>FBT!X$12</f>
        <v>53.842390369733451</v>
      </c>
      <c r="Y73" s="206">
        <f>FBT!Y$12</f>
        <v>57.051504729148753</v>
      </c>
    </row>
    <row r="74" spans="1:25" ht="12" customHeight="1" x14ac:dyDescent="0.25">
      <c r="A74" s="14" t="s">
        <v>64</v>
      </c>
      <c r="B74" s="204">
        <f>TRE!B$12</f>
        <v>6.9838349097162506</v>
      </c>
      <c r="C74" s="204">
        <f>TRE!C$12</f>
        <v>4.7745485812553738</v>
      </c>
      <c r="D74" s="204">
        <f>TRE!D$12</f>
        <v>6.2393809114359406</v>
      </c>
      <c r="E74" s="204">
        <f>TRE!E$12</f>
        <v>7.830696474634566</v>
      </c>
      <c r="F74" s="204">
        <f>TRE!F$12</f>
        <v>10.730352536543419</v>
      </c>
      <c r="G74" s="204">
        <f>TRE!G$12</f>
        <v>9.8012037833190018</v>
      </c>
      <c r="H74" s="204">
        <f>TRE!H$12</f>
        <v>10.50584694754944</v>
      </c>
      <c r="I74" s="204">
        <f>TRE!I$12</f>
        <v>10.00524505588994</v>
      </c>
      <c r="J74" s="204">
        <f>TRE!J$12</f>
        <v>7.3182287188306114</v>
      </c>
      <c r="K74" s="204">
        <f>TRE!K$12</f>
        <v>6.9312983662940661</v>
      </c>
      <c r="L74" s="204">
        <f>TRE!L$12</f>
        <v>7.3707652622527933</v>
      </c>
      <c r="M74" s="204">
        <f>TRE!M$12</f>
        <v>6.9890799656061899</v>
      </c>
      <c r="N74" s="204">
        <f>TRE!N$12</f>
        <v>10.43086844368014</v>
      </c>
      <c r="O74" s="204">
        <f>TRE!O$12</f>
        <v>11.99767841788478</v>
      </c>
      <c r="P74" s="204">
        <f>TRE!P$12</f>
        <v>10.301375752364571</v>
      </c>
      <c r="Q74" s="204">
        <f>TRE!Q$12</f>
        <v>10.523559759243341</v>
      </c>
      <c r="R74" s="204">
        <f>TRE!R$12</f>
        <v>10.65967325881341</v>
      </c>
      <c r="S74" s="204">
        <f>TRE!S$12</f>
        <v>10.877987962166809</v>
      </c>
      <c r="T74" s="204">
        <f>TRE!T$12</f>
        <v>11.84325021496131</v>
      </c>
      <c r="U74" s="204">
        <f>TRE!U$12</f>
        <v>8.382803095442819</v>
      </c>
      <c r="V74" s="204">
        <f>TRE!V$12</f>
        <v>7.968615649183147</v>
      </c>
      <c r="W74" s="204">
        <f>TRE!W$12</f>
        <v>8.2332760103181428</v>
      </c>
      <c r="X74" s="204">
        <f>TRE!X$12</f>
        <v>10.51530524505589</v>
      </c>
      <c r="Y74" s="204">
        <f>TRE!Y$12</f>
        <v>6.633190025795356</v>
      </c>
    </row>
    <row r="75" spans="1:25" ht="12" customHeight="1" x14ac:dyDescent="0.25">
      <c r="A75" s="14" t="s">
        <v>65</v>
      </c>
      <c r="B75" s="204">
        <f>MAE!B$12</f>
        <v>19.943680137575232</v>
      </c>
      <c r="C75" s="204">
        <f>MAE!C$12</f>
        <v>21.992949269131561</v>
      </c>
      <c r="D75" s="204">
        <f>MAE!D$12</f>
        <v>24.739638865004299</v>
      </c>
      <c r="E75" s="204">
        <f>MAE!E$12</f>
        <v>34.871453138435072</v>
      </c>
      <c r="F75" s="204">
        <f>MAE!F$12</f>
        <v>31.740240756663798</v>
      </c>
      <c r="G75" s="204">
        <f>MAE!G$12</f>
        <v>36.287876182287192</v>
      </c>
      <c r="H75" s="204">
        <f>MAE!H$12</f>
        <v>39.949355116079097</v>
      </c>
      <c r="I75" s="204">
        <f>MAE!I$12</f>
        <v>41.633276010318141</v>
      </c>
      <c r="J75" s="204">
        <f>MAE!J$12</f>
        <v>38.110232158211531</v>
      </c>
      <c r="K75" s="204">
        <f>MAE!K$12</f>
        <v>35.502063628546857</v>
      </c>
      <c r="L75" s="204">
        <f>MAE!L$12</f>
        <v>40.418830610490097</v>
      </c>
      <c r="M75" s="204">
        <f>MAE!M$12</f>
        <v>42.072656921754081</v>
      </c>
      <c r="N75" s="204">
        <f>MAE!N$12</f>
        <v>43.190541702493547</v>
      </c>
      <c r="O75" s="204">
        <f>MAE!O$12</f>
        <v>40.161908856405837</v>
      </c>
      <c r="P75" s="204">
        <f>MAE!P$12</f>
        <v>37.264746345657777</v>
      </c>
      <c r="Q75" s="204">
        <f>MAE!Q$12</f>
        <v>34.835683576956143</v>
      </c>
      <c r="R75" s="204">
        <f>MAE!R$12</f>
        <v>37.732932072227001</v>
      </c>
      <c r="S75" s="204">
        <f>MAE!S$12</f>
        <v>37.082459157351678</v>
      </c>
      <c r="T75" s="204">
        <f>MAE!T$12</f>
        <v>38.452536543422177</v>
      </c>
      <c r="U75" s="204">
        <f>MAE!U$12</f>
        <v>30.502321582115211</v>
      </c>
      <c r="V75" s="204">
        <f>MAE!V$12</f>
        <v>31.152708512467751</v>
      </c>
      <c r="W75" s="204">
        <f>MAE!W$12</f>
        <v>39.4231298366294</v>
      </c>
      <c r="X75" s="204">
        <f>MAE!X$12</f>
        <v>33.60309544282029</v>
      </c>
      <c r="Y75" s="204">
        <f>MAE!Y$12</f>
        <v>31.560103181427341</v>
      </c>
    </row>
    <row r="76" spans="1:25" ht="12" customHeight="1" x14ac:dyDescent="0.25">
      <c r="A76" s="14" t="s">
        <v>66</v>
      </c>
      <c r="B76" s="204">
        <f>TEL!B$12</f>
        <v>51.000773860705067</v>
      </c>
      <c r="C76" s="204">
        <f>TEL!C$12</f>
        <v>52.86852966466035</v>
      </c>
      <c r="D76" s="204">
        <f>TEL!D$12</f>
        <v>51.459329320722262</v>
      </c>
      <c r="E76" s="204">
        <f>TEL!E$12</f>
        <v>63.76122098022357</v>
      </c>
      <c r="F76" s="204">
        <f>TEL!F$12</f>
        <v>52.894754944110048</v>
      </c>
      <c r="G76" s="204">
        <f>TEL!G$12</f>
        <v>45.690111779879622</v>
      </c>
      <c r="H76" s="204">
        <f>TEL!H$12</f>
        <v>45.054772141014617</v>
      </c>
      <c r="I76" s="204">
        <f>TEL!I$12</f>
        <v>39.660361134995703</v>
      </c>
      <c r="J76" s="204">
        <f>TEL!J$12</f>
        <v>28.288907996560621</v>
      </c>
      <c r="K76" s="204">
        <f>TEL!K$12</f>
        <v>21.656147893379192</v>
      </c>
      <c r="L76" s="204">
        <f>TEL!L$12</f>
        <v>19.86964746345658</v>
      </c>
      <c r="M76" s="204">
        <f>TEL!M$12</f>
        <v>16.294496990541699</v>
      </c>
      <c r="N76" s="204">
        <f>TEL!N$12</f>
        <v>15.80008598452279</v>
      </c>
      <c r="O76" s="204">
        <f>TEL!O$12</f>
        <v>13.941874462596729</v>
      </c>
      <c r="P76" s="204">
        <f>TEL!P$12</f>
        <v>14.80171969045572</v>
      </c>
      <c r="Q76" s="204">
        <f>TEL!Q$12</f>
        <v>13.25631986242476</v>
      </c>
      <c r="R76" s="204">
        <f>TEL!R$12</f>
        <v>11.40292347377472</v>
      </c>
      <c r="S76" s="204">
        <f>TEL!S$12</f>
        <v>8.7294067067927763</v>
      </c>
      <c r="T76" s="204">
        <f>TEL!T$12</f>
        <v>8.7884780739466883</v>
      </c>
      <c r="U76" s="204">
        <f>TEL!U$12</f>
        <v>9.02347377472055</v>
      </c>
      <c r="V76" s="204">
        <f>TEL!V$12</f>
        <v>8.7070507308684437</v>
      </c>
      <c r="W76" s="204">
        <f>TEL!W$12</f>
        <v>10.93834909716251</v>
      </c>
      <c r="X76" s="204">
        <f>TEL!X$12</f>
        <v>9.9269991401547699</v>
      </c>
      <c r="Y76" s="204">
        <f>TEL!Y$12</f>
        <v>6.6790197764402404</v>
      </c>
    </row>
    <row r="77" spans="1:25" ht="12" customHeight="1" x14ac:dyDescent="0.25">
      <c r="A77" s="14" t="s">
        <v>67</v>
      </c>
      <c r="B77" s="204">
        <f>WWP!B$12</f>
        <v>76.203697334479784</v>
      </c>
      <c r="C77" s="204">
        <f>WWP!C$12</f>
        <v>89.837145313843507</v>
      </c>
      <c r="D77" s="204">
        <f>WWP!D$12</f>
        <v>108.92803095442819</v>
      </c>
      <c r="E77" s="204">
        <f>WWP!E$12</f>
        <v>136.3785898538263</v>
      </c>
      <c r="F77" s="204">
        <f>WWP!F$12</f>
        <v>149.2476354256234</v>
      </c>
      <c r="G77" s="204">
        <f>WWP!G$12</f>
        <v>159.31255374032671</v>
      </c>
      <c r="H77" s="204">
        <f>WWP!H$12</f>
        <v>117.6984522785899</v>
      </c>
      <c r="I77" s="204">
        <f>WWP!I$12</f>
        <v>101.51195184866729</v>
      </c>
      <c r="J77" s="204">
        <f>WWP!J$12</f>
        <v>125.87179707652621</v>
      </c>
      <c r="K77" s="204">
        <f>WWP!K$12</f>
        <v>90.226397248495275</v>
      </c>
      <c r="L77" s="204">
        <f>WWP!L$12</f>
        <v>114.8299226139295</v>
      </c>
      <c r="M77" s="204">
        <f>WWP!M$12</f>
        <v>122.8408426483233</v>
      </c>
      <c r="N77" s="204">
        <f>WWP!N$12</f>
        <v>98.999226139294919</v>
      </c>
      <c r="O77" s="204">
        <f>WWP!O$12</f>
        <v>115.7518486672399</v>
      </c>
      <c r="P77" s="204">
        <f>WWP!P$12</f>
        <v>121.7073086844368</v>
      </c>
      <c r="Q77" s="204">
        <f>WWP!Q$12</f>
        <v>130.95055889939809</v>
      </c>
      <c r="R77" s="204">
        <f>WWP!R$12</f>
        <v>57.900085984522789</v>
      </c>
      <c r="S77" s="204">
        <f>WWP!S$12</f>
        <v>61.199312123817712</v>
      </c>
      <c r="T77" s="204">
        <f>WWP!T$12</f>
        <v>66.559071367153905</v>
      </c>
      <c r="U77" s="204">
        <f>WWP!U$12</f>
        <v>72.944024075666391</v>
      </c>
      <c r="V77" s="204">
        <f>WWP!V$12</f>
        <v>82.497936371453136</v>
      </c>
      <c r="W77" s="204">
        <f>WWP!W$12</f>
        <v>69.345141874462598</v>
      </c>
      <c r="X77" s="204">
        <f>WWP!X$12</f>
        <v>74.23104041272569</v>
      </c>
      <c r="Y77" s="204">
        <f>WWP!Y$12</f>
        <v>77.034221840068781</v>
      </c>
    </row>
    <row r="78" spans="1:25" ht="12" customHeight="1" x14ac:dyDescent="0.25">
      <c r="A78" s="21" t="s">
        <v>68</v>
      </c>
      <c r="B78" s="207">
        <f>OIS!B$12</f>
        <v>85.209716251074909</v>
      </c>
      <c r="C78" s="207">
        <f>OIS!C$12</f>
        <v>89.451246775580444</v>
      </c>
      <c r="D78" s="207">
        <f>OIS!D$12</f>
        <v>95.199226139295106</v>
      </c>
      <c r="E78" s="207">
        <f>OIS!E$12</f>
        <v>116.5042132416164</v>
      </c>
      <c r="F78" s="207">
        <f>OIS!F$12</f>
        <v>113.6015477214101</v>
      </c>
      <c r="G78" s="207">
        <f>OIS!G$12</f>
        <v>111.6952708512466</v>
      </c>
      <c r="H78" s="207">
        <f>OIS!H$12</f>
        <v>112.1978503869303</v>
      </c>
      <c r="I78" s="207">
        <f>OIS!I$12</f>
        <v>120.9396388650043</v>
      </c>
      <c r="J78" s="207">
        <f>OIS!J$12</f>
        <v>111.7035253654342</v>
      </c>
      <c r="K78" s="207">
        <f>OIS!K$12</f>
        <v>90.469905417024933</v>
      </c>
      <c r="L78" s="207">
        <f>OIS!L$12</f>
        <v>91.630868443680129</v>
      </c>
      <c r="M78" s="207">
        <f>OIS!M$12</f>
        <v>101.830524505589</v>
      </c>
      <c r="N78" s="207">
        <f>OIS!N$12</f>
        <v>104.7037833190026</v>
      </c>
      <c r="O78" s="207">
        <f>OIS!O$12</f>
        <v>90.110318142734258</v>
      </c>
      <c r="P78" s="207">
        <f>OIS!P$12</f>
        <v>86.430266552020726</v>
      </c>
      <c r="Q78" s="207">
        <f>OIS!Q$12</f>
        <v>92.676096302665471</v>
      </c>
      <c r="R78" s="207">
        <f>OIS!R$12</f>
        <v>97.407566638005179</v>
      </c>
      <c r="S78" s="207">
        <f>OIS!S$12</f>
        <v>83.599570077386048</v>
      </c>
      <c r="T78" s="207">
        <f>OIS!T$12</f>
        <v>86.308082545141872</v>
      </c>
      <c r="U78" s="207">
        <f>OIS!U$12</f>
        <v>77.873000859845192</v>
      </c>
      <c r="V78" s="207">
        <f>OIS!V$12</f>
        <v>76.325279449699053</v>
      </c>
      <c r="W78" s="207">
        <f>OIS!W$12</f>
        <v>56.14479793637144</v>
      </c>
      <c r="X78" s="207">
        <f>OIS!X$12</f>
        <v>59.814187446259673</v>
      </c>
      <c r="Y78" s="207">
        <f>OIS!Y$12</f>
        <v>57.608684436801447</v>
      </c>
    </row>
    <row r="80" spans="1:25" ht="12" customHeight="1" x14ac:dyDescent="0.25">
      <c r="A80" s="30" t="s">
        <v>81</v>
      </c>
      <c r="B80" s="203"/>
      <c r="C80" s="203"/>
      <c r="D80" s="203"/>
      <c r="E80" s="203"/>
      <c r="F80" s="203"/>
      <c r="G80" s="203"/>
      <c r="H80" s="203"/>
      <c r="I80" s="203"/>
      <c r="J80" s="203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</row>
    <row r="81" spans="1:25" ht="12" customHeight="1" x14ac:dyDescent="0.25">
      <c r="A81" s="31" t="s">
        <v>70</v>
      </c>
      <c r="B81" s="210">
        <v>146.9681857265692</v>
      </c>
      <c r="C81" s="210">
        <v>150.84600171969046</v>
      </c>
      <c r="D81" s="210">
        <v>94.741702493551145</v>
      </c>
      <c r="E81" s="210">
        <v>118.89088564058468</v>
      </c>
      <c r="F81" s="210">
        <v>180.48744625967319</v>
      </c>
      <c r="G81" s="210">
        <v>212.17231298366295</v>
      </c>
      <c r="H81" s="210">
        <v>226.14428202923472</v>
      </c>
      <c r="I81" s="210">
        <v>219.21693895098883</v>
      </c>
      <c r="J81" s="210">
        <v>215.10644883920889</v>
      </c>
      <c r="K81" s="210">
        <v>106.36027515047292</v>
      </c>
      <c r="L81" s="210">
        <v>87.360189165950118</v>
      </c>
      <c r="M81" s="210">
        <v>77.793981083404972</v>
      </c>
      <c r="N81" s="210">
        <v>85.478331900257942</v>
      </c>
      <c r="O81" s="210">
        <v>162.91840068787616</v>
      </c>
      <c r="P81" s="210">
        <v>105.34213241616509</v>
      </c>
      <c r="Q81" s="210">
        <v>90.649011177987973</v>
      </c>
      <c r="R81" s="210">
        <v>65.326483233018052</v>
      </c>
      <c r="S81" s="210">
        <v>136.38770421324162</v>
      </c>
      <c r="T81" s="210">
        <v>120.82605331040412</v>
      </c>
      <c r="U81" s="210">
        <v>121.02123817712811</v>
      </c>
      <c r="V81" s="210">
        <v>174.42123817712812</v>
      </c>
      <c r="W81" s="210">
        <v>154.10558899398109</v>
      </c>
      <c r="X81" s="210">
        <v>127.55408426483231</v>
      </c>
      <c r="Y81" s="210">
        <v>138.72226999140153</v>
      </c>
    </row>
    <row r="82" spans="1:25" ht="12" customHeight="1" x14ac:dyDescent="0.25">
      <c r="A82" s="24" t="s">
        <v>28</v>
      </c>
      <c r="B82" s="213">
        <v>6.3906276870163357</v>
      </c>
      <c r="C82" s="213">
        <v>7.7677558039552874</v>
      </c>
      <c r="D82" s="213">
        <v>7.7253654342218399</v>
      </c>
      <c r="E82" s="213">
        <v>8.099828030954427</v>
      </c>
      <c r="F82" s="213">
        <v>8.7477214101461733</v>
      </c>
      <c r="G82" s="213">
        <v>9.1843508168529659</v>
      </c>
      <c r="H82" s="213">
        <v>9.3916595012897659</v>
      </c>
      <c r="I82" s="213">
        <v>9.0707652622527934</v>
      </c>
      <c r="J82" s="213">
        <v>11.34462596732588</v>
      </c>
      <c r="K82" s="213">
        <v>13.30352536543422</v>
      </c>
      <c r="L82" s="213">
        <v>15.563112639724849</v>
      </c>
      <c r="M82" s="213">
        <v>15.311865864144449</v>
      </c>
      <c r="N82" s="213">
        <v>17.006018916595011</v>
      </c>
      <c r="O82" s="213">
        <v>15.91358555460017</v>
      </c>
      <c r="P82" s="213">
        <v>18.569475494411009</v>
      </c>
      <c r="Q82" s="213">
        <v>22.506276870163369</v>
      </c>
      <c r="R82" s="213">
        <v>20.47128116938951</v>
      </c>
      <c r="S82" s="213">
        <v>70.107996560619085</v>
      </c>
      <c r="T82" s="213">
        <v>66.297592433361999</v>
      </c>
      <c r="U82" s="213">
        <v>64.128116938950981</v>
      </c>
      <c r="V82" s="213">
        <v>69.018572656921748</v>
      </c>
      <c r="W82" s="213">
        <v>63.535253654342213</v>
      </c>
      <c r="X82" s="213">
        <v>52.016680997420458</v>
      </c>
      <c r="Y82" s="213">
        <v>73.402751504729139</v>
      </c>
    </row>
    <row r="83" spans="1:25" ht="12" customHeight="1" x14ac:dyDescent="0.25">
      <c r="A83" s="14" t="s">
        <v>29</v>
      </c>
      <c r="B83" s="204">
        <v>41.200945829750637</v>
      </c>
      <c r="C83" s="204">
        <v>36.543422184006879</v>
      </c>
      <c r="D83" s="204">
        <v>59.759243336199482</v>
      </c>
      <c r="E83" s="204">
        <v>51.375752364574382</v>
      </c>
      <c r="F83" s="204">
        <v>63.485210662080817</v>
      </c>
      <c r="G83" s="204">
        <v>85.769561478933781</v>
      </c>
      <c r="H83" s="204">
        <v>99.81367153912295</v>
      </c>
      <c r="I83" s="204">
        <v>98.022355975924327</v>
      </c>
      <c r="J83" s="204">
        <v>87.704213241616515</v>
      </c>
      <c r="K83" s="204">
        <v>80.180567497850376</v>
      </c>
      <c r="L83" s="204">
        <v>71.797076526225268</v>
      </c>
      <c r="M83" s="204">
        <v>62.482115219260528</v>
      </c>
      <c r="N83" s="204">
        <v>57.896216680997412</v>
      </c>
      <c r="O83" s="204">
        <v>78.389165950128969</v>
      </c>
      <c r="P83" s="204">
        <v>86.772656921754077</v>
      </c>
      <c r="Q83" s="204">
        <v>68.142734307824597</v>
      </c>
      <c r="R83" s="204">
        <v>44.855202063628546</v>
      </c>
      <c r="S83" s="204">
        <v>66.279707652622534</v>
      </c>
      <c r="T83" s="204">
        <v>54.528460877042129</v>
      </c>
      <c r="U83" s="204">
        <v>56.893121238177123</v>
      </c>
      <c r="V83" s="204">
        <v>105.40266552020637</v>
      </c>
      <c r="W83" s="204">
        <v>90.570335339638859</v>
      </c>
      <c r="X83" s="204">
        <v>75.537403267411861</v>
      </c>
      <c r="Y83" s="204">
        <v>65.319518486672393</v>
      </c>
    </row>
    <row r="84" spans="1:25" ht="12" customHeight="1" x14ac:dyDescent="0.25">
      <c r="A84" s="18" t="s">
        <v>30</v>
      </c>
      <c r="B84" s="204">
        <v>0</v>
      </c>
      <c r="C84" s="204">
        <v>0</v>
      </c>
      <c r="D84" s="204">
        <v>0</v>
      </c>
      <c r="E84" s="204">
        <v>0</v>
      </c>
      <c r="F84" s="204">
        <v>0</v>
      </c>
      <c r="G84" s="204">
        <v>0</v>
      </c>
      <c r="H84" s="204">
        <v>0</v>
      </c>
      <c r="I84" s="204">
        <v>0</v>
      </c>
      <c r="J84" s="204">
        <v>0</v>
      </c>
      <c r="K84" s="204">
        <v>0</v>
      </c>
      <c r="L84" s="204">
        <v>0</v>
      </c>
      <c r="M84" s="204">
        <v>0</v>
      </c>
      <c r="N84" s="204">
        <v>0</v>
      </c>
      <c r="O84" s="204">
        <v>0</v>
      </c>
      <c r="P84" s="204">
        <v>0</v>
      </c>
      <c r="Q84" s="204">
        <v>0</v>
      </c>
      <c r="R84" s="204">
        <v>0</v>
      </c>
      <c r="S84" s="204">
        <v>0</v>
      </c>
      <c r="T84" s="204">
        <v>0</v>
      </c>
      <c r="U84" s="204">
        <v>0</v>
      </c>
      <c r="V84" s="204">
        <v>0</v>
      </c>
      <c r="W84" s="204">
        <v>0</v>
      </c>
      <c r="X84" s="204">
        <v>0</v>
      </c>
      <c r="Y84" s="204">
        <v>0</v>
      </c>
    </row>
    <row r="85" spans="1:25" ht="12" customHeight="1" x14ac:dyDescent="0.25">
      <c r="A85" s="18" t="s">
        <v>31</v>
      </c>
      <c r="B85" s="204">
        <v>0</v>
      </c>
      <c r="C85" s="204">
        <v>0</v>
      </c>
      <c r="D85" s="204">
        <v>0</v>
      </c>
      <c r="E85" s="204">
        <v>0</v>
      </c>
      <c r="F85" s="204">
        <v>0</v>
      </c>
      <c r="G85" s="204">
        <v>0</v>
      </c>
      <c r="H85" s="204">
        <v>0</v>
      </c>
      <c r="I85" s="204">
        <v>0</v>
      </c>
      <c r="J85" s="204">
        <v>0</v>
      </c>
      <c r="K85" s="204">
        <v>0</v>
      </c>
      <c r="L85" s="204">
        <v>0</v>
      </c>
      <c r="M85" s="204">
        <v>0</v>
      </c>
      <c r="N85" s="204">
        <v>0</v>
      </c>
      <c r="O85" s="204">
        <v>0</v>
      </c>
      <c r="P85" s="204">
        <v>0</v>
      </c>
      <c r="Q85" s="204">
        <v>0</v>
      </c>
      <c r="R85" s="204">
        <v>0</v>
      </c>
      <c r="S85" s="204">
        <v>0</v>
      </c>
      <c r="T85" s="204">
        <v>0</v>
      </c>
      <c r="U85" s="204">
        <v>0</v>
      </c>
      <c r="V85" s="204">
        <v>0</v>
      </c>
      <c r="W85" s="204">
        <v>0</v>
      </c>
      <c r="X85" s="204">
        <v>0</v>
      </c>
      <c r="Y85" s="204">
        <v>0</v>
      </c>
    </row>
    <row r="86" spans="1:25" ht="12" customHeight="1" x14ac:dyDescent="0.25">
      <c r="A86" s="18" t="s">
        <v>82</v>
      </c>
      <c r="B86" s="204">
        <v>0</v>
      </c>
      <c r="C86" s="204">
        <v>0</v>
      </c>
      <c r="D86" s="204">
        <v>0</v>
      </c>
      <c r="E86" s="204">
        <v>0</v>
      </c>
      <c r="F86" s="204">
        <v>0</v>
      </c>
      <c r="G86" s="204">
        <v>0</v>
      </c>
      <c r="H86" s="204">
        <v>0</v>
      </c>
      <c r="I86" s="204">
        <v>0</v>
      </c>
      <c r="J86" s="204">
        <v>0</v>
      </c>
      <c r="K86" s="204">
        <v>0</v>
      </c>
      <c r="L86" s="204">
        <v>0</v>
      </c>
      <c r="M86" s="204">
        <v>0</v>
      </c>
      <c r="N86" s="204">
        <v>0</v>
      </c>
      <c r="O86" s="204">
        <v>0</v>
      </c>
      <c r="P86" s="204">
        <v>0</v>
      </c>
      <c r="Q86" s="204">
        <v>0</v>
      </c>
      <c r="R86" s="204">
        <v>0</v>
      </c>
      <c r="S86" s="204">
        <v>0</v>
      </c>
      <c r="T86" s="204">
        <v>0</v>
      </c>
      <c r="U86" s="204">
        <v>0</v>
      </c>
      <c r="V86" s="204">
        <v>0</v>
      </c>
      <c r="W86" s="204">
        <v>0</v>
      </c>
      <c r="X86" s="204">
        <v>0</v>
      </c>
      <c r="Y86" s="204">
        <v>0</v>
      </c>
    </row>
    <row r="87" spans="1:25" ht="12" customHeight="1" x14ac:dyDescent="0.25">
      <c r="A87" s="18" t="s">
        <v>32</v>
      </c>
      <c r="B87" s="204">
        <v>0</v>
      </c>
      <c r="C87" s="204">
        <v>0</v>
      </c>
      <c r="D87" s="204">
        <v>0</v>
      </c>
      <c r="E87" s="204">
        <v>0</v>
      </c>
      <c r="F87" s="204">
        <v>0</v>
      </c>
      <c r="G87" s="204">
        <v>0</v>
      </c>
      <c r="H87" s="204">
        <v>0</v>
      </c>
      <c r="I87" s="204">
        <v>0</v>
      </c>
      <c r="J87" s="204">
        <v>0</v>
      </c>
      <c r="K87" s="204">
        <v>0</v>
      </c>
      <c r="L87" s="204">
        <v>0</v>
      </c>
      <c r="M87" s="204">
        <v>0</v>
      </c>
      <c r="N87" s="204">
        <v>0</v>
      </c>
      <c r="O87" s="204">
        <v>0</v>
      </c>
      <c r="P87" s="204">
        <v>0</v>
      </c>
      <c r="Q87" s="204">
        <v>0</v>
      </c>
      <c r="R87" s="204">
        <v>0</v>
      </c>
      <c r="S87" s="204">
        <v>0</v>
      </c>
      <c r="T87" s="204">
        <v>0</v>
      </c>
      <c r="U87" s="204">
        <v>0</v>
      </c>
      <c r="V87" s="204">
        <v>0</v>
      </c>
      <c r="W87" s="204">
        <v>0</v>
      </c>
      <c r="X87" s="204">
        <v>0</v>
      </c>
      <c r="Y87" s="204">
        <v>0</v>
      </c>
    </row>
    <row r="88" spans="1:25" ht="12" customHeight="1" x14ac:dyDescent="0.25">
      <c r="A88" s="18" t="s">
        <v>33</v>
      </c>
      <c r="B88" s="204">
        <f t="shared" ref="B88:Y88" si="5">IF(ABS(B83-B84-B85-B86-B87-B89)&lt;0.0000001,0,B83-B84-B85-B86-B87-B89)</f>
        <v>41.200945829750637</v>
      </c>
      <c r="C88" s="204">
        <f t="shared" si="5"/>
        <v>36.543422184006879</v>
      </c>
      <c r="D88" s="204">
        <f t="shared" si="5"/>
        <v>59.759243336199482</v>
      </c>
      <c r="E88" s="204">
        <f t="shared" si="5"/>
        <v>51.375752364574382</v>
      </c>
      <c r="F88" s="204">
        <f t="shared" si="5"/>
        <v>63.485210662080817</v>
      </c>
      <c r="G88" s="204">
        <f t="shared" si="5"/>
        <v>85.769561478933781</v>
      </c>
      <c r="H88" s="204">
        <f t="shared" si="5"/>
        <v>99.81367153912295</v>
      </c>
      <c r="I88" s="204">
        <f t="shared" si="5"/>
        <v>98.022355975924327</v>
      </c>
      <c r="J88" s="204">
        <f t="shared" si="5"/>
        <v>87.704213241616515</v>
      </c>
      <c r="K88" s="204">
        <f t="shared" si="5"/>
        <v>80.180567497850376</v>
      </c>
      <c r="L88" s="204">
        <f t="shared" si="5"/>
        <v>71.797076526225268</v>
      </c>
      <c r="M88" s="204">
        <f t="shared" si="5"/>
        <v>62.482115219260528</v>
      </c>
      <c r="N88" s="204">
        <f t="shared" si="5"/>
        <v>57.896216680997412</v>
      </c>
      <c r="O88" s="204">
        <f t="shared" si="5"/>
        <v>78.389165950128969</v>
      </c>
      <c r="P88" s="204">
        <f t="shared" si="5"/>
        <v>86.772656921754077</v>
      </c>
      <c r="Q88" s="204">
        <f t="shared" si="5"/>
        <v>68.142734307824597</v>
      </c>
      <c r="R88" s="204">
        <f t="shared" si="5"/>
        <v>44.855202063628546</v>
      </c>
      <c r="S88" s="204">
        <f t="shared" si="5"/>
        <v>66.279707652622534</v>
      </c>
      <c r="T88" s="204">
        <f t="shared" si="5"/>
        <v>54.528460877042129</v>
      </c>
      <c r="U88" s="204">
        <f t="shared" si="5"/>
        <v>56.893121238177123</v>
      </c>
      <c r="V88" s="204">
        <f t="shared" si="5"/>
        <v>105.40266552020637</v>
      </c>
      <c r="W88" s="204">
        <f t="shared" si="5"/>
        <v>90.570335339638859</v>
      </c>
      <c r="X88" s="204">
        <f t="shared" si="5"/>
        <v>75.537403267411861</v>
      </c>
      <c r="Y88" s="204">
        <f t="shared" si="5"/>
        <v>65.319518486672393</v>
      </c>
    </row>
    <row r="89" spans="1:25" ht="12" customHeight="1" x14ac:dyDescent="0.25">
      <c r="A89" s="18" t="s">
        <v>83</v>
      </c>
      <c r="B89" s="204">
        <v>0</v>
      </c>
      <c r="C89" s="204">
        <v>0</v>
      </c>
      <c r="D89" s="204">
        <v>0</v>
      </c>
      <c r="E89" s="204">
        <v>0</v>
      </c>
      <c r="F89" s="204">
        <v>0</v>
      </c>
      <c r="G89" s="204">
        <v>0</v>
      </c>
      <c r="H89" s="204">
        <v>0</v>
      </c>
      <c r="I89" s="204">
        <v>0</v>
      </c>
      <c r="J89" s="204">
        <v>0</v>
      </c>
      <c r="K89" s="204">
        <v>0</v>
      </c>
      <c r="L89" s="204">
        <v>0</v>
      </c>
      <c r="M89" s="204">
        <v>0</v>
      </c>
      <c r="N89" s="204">
        <v>0</v>
      </c>
      <c r="O89" s="204">
        <v>0</v>
      </c>
      <c r="P89" s="204">
        <v>0</v>
      </c>
      <c r="Q89" s="204">
        <v>0</v>
      </c>
      <c r="R89" s="204">
        <v>0</v>
      </c>
      <c r="S89" s="204">
        <v>0</v>
      </c>
      <c r="T89" s="204">
        <v>0</v>
      </c>
      <c r="U89" s="204">
        <v>0</v>
      </c>
      <c r="V89" s="204">
        <v>0</v>
      </c>
      <c r="W89" s="204">
        <v>0</v>
      </c>
      <c r="X89" s="204">
        <v>0</v>
      </c>
      <c r="Y89" s="204">
        <v>0</v>
      </c>
    </row>
    <row r="90" spans="1:25" ht="12" customHeight="1" x14ac:dyDescent="0.25">
      <c r="A90" s="14" t="s">
        <v>34</v>
      </c>
      <c r="B90" s="204">
        <v>99.376612209802232</v>
      </c>
      <c r="C90" s="204">
        <v>106.5348237317283</v>
      </c>
      <c r="D90" s="204">
        <v>27.257093723129831</v>
      </c>
      <c r="E90" s="204">
        <v>59.415305245055883</v>
      </c>
      <c r="F90" s="204">
        <v>108.2545141874462</v>
      </c>
      <c r="G90" s="204">
        <v>117.2184006878762</v>
      </c>
      <c r="H90" s="204">
        <v>116.938950988822</v>
      </c>
      <c r="I90" s="204">
        <v>112.1238177128117</v>
      </c>
      <c r="J90" s="204">
        <v>116.0576096302665</v>
      </c>
      <c r="K90" s="204">
        <v>12.87618228718831</v>
      </c>
      <c r="L90" s="204">
        <v>0</v>
      </c>
      <c r="M90" s="204">
        <v>0</v>
      </c>
      <c r="N90" s="204">
        <v>10.576096302665521</v>
      </c>
      <c r="O90" s="204">
        <v>68.615649183147028</v>
      </c>
      <c r="P90" s="204">
        <v>0</v>
      </c>
      <c r="Q90" s="204">
        <v>0</v>
      </c>
      <c r="R90" s="204">
        <v>0</v>
      </c>
      <c r="S90" s="204">
        <v>0</v>
      </c>
      <c r="T90" s="204">
        <v>0</v>
      </c>
      <c r="U90" s="204">
        <v>0</v>
      </c>
      <c r="V90" s="204">
        <v>0</v>
      </c>
      <c r="W90" s="204">
        <v>0</v>
      </c>
      <c r="X90" s="204">
        <v>0</v>
      </c>
      <c r="Y90" s="204">
        <v>0</v>
      </c>
    </row>
    <row r="91" spans="1:25" ht="12" customHeight="1" x14ac:dyDescent="0.25">
      <c r="A91" s="18" t="s">
        <v>73</v>
      </c>
      <c r="B91" s="204">
        <v>99.376612209802232</v>
      </c>
      <c r="C91" s="204">
        <v>106.5348237317283</v>
      </c>
      <c r="D91" s="204">
        <v>27.257093723129831</v>
      </c>
      <c r="E91" s="204">
        <v>59.415305245055883</v>
      </c>
      <c r="F91" s="204">
        <v>108.2545141874462</v>
      </c>
      <c r="G91" s="204">
        <v>117.2184006878762</v>
      </c>
      <c r="H91" s="204">
        <v>116.938950988822</v>
      </c>
      <c r="I91" s="204">
        <v>112.1238177128117</v>
      </c>
      <c r="J91" s="204">
        <v>116.0576096302665</v>
      </c>
      <c r="K91" s="204">
        <v>12.87618228718831</v>
      </c>
      <c r="L91" s="204">
        <v>0</v>
      </c>
      <c r="M91" s="204">
        <v>0</v>
      </c>
      <c r="N91" s="204">
        <v>10.576096302665521</v>
      </c>
      <c r="O91" s="204">
        <v>68.615649183147028</v>
      </c>
      <c r="P91" s="204">
        <v>0</v>
      </c>
      <c r="Q91" s="204">
        <v>0</v>
      </c>
      <c r="R91" s="204">
        <v>0</v>
      </c>
      <c r="S91" s="204">
        <v>0</v>
      </c>
      <c r="T91" s="204">
        <v>0</v>
      </c>
      <c r="U91" s="204">
        <v>0</v>
      </c>
      <c r="V91" s="204">
        <v>0</v>
      </c>
      <c r="W91" s="204">
        <v>0</v>
      </c>
      <c r="X91" s="204">
        <v>0</v>
      </c>
      <c r="Y91" s="204">
        <v>0</v>
      </c>
    </row>
    <row r="92" spans="1:25" ht="12" customHeight="1" x14ac:dyDescent="0.25">
      <c r="A92" s="18" t="s">
        <v>36</v>
      </c>
      <c r="B92" s="204">
        <v>0</v>
      </c>
      <c r="C92" s="204">
        <v>0</v>
      </c>
      <c r="D92" s="204">
        <v>0</v>
      </c>
      <c r="E92" s="204">
        <v>0</v>
      </c>
      <c r="F92" s="204">
        <v>0</v>
      </c>
      <c r="G92" s="204">
        <v>0</v>
      </c>
      <c r="H92" s="204">
        <v>0</v>
      </c>
      <c r="I92" s="204">
        <v>0</v>
      </c>
      <c r="J92" s="204">
        <v>0</v>
      </c>
      <c r="K92" s="204">
        <v>0</v>
      </c>
      <c r="L92" s="204">
        <v>0</v>
      </c>
      <c r="M92" s="204">
        <v>0</v>
      </c>
      <c r="N92" s="204">
        <v>0</v>
      </c>
      <c r="O92" s="204">
        <v>0</v>
      </c>
      <c r="P92" s="204">
        <v>0</v>
      </c>
      <c r="Q92" s="204">
        <v>0</v>
      </c>
      <c r="R92" s="204">
        <v>0</v>
      </c>
      <c r="S92" s="204">
        <v>0</v>
      </c>
      <c r="T92" s="204">
        <v>0</v>
      </c>
      <c r="U92" s="204">
        <v>0</v>
      </c>
      <c r="V92" s="204">
        <v>0</v>
      </c>
      <c r="W92" s="204">
        <v>0</v>
      </c>
      <c r="X92" s="204">
        <v>0</v>
      </c>
      <c r="Y92" s="204">
        <v>0</v>
      </c>
    </row>
    <row r="93" spans="1:25" ht="12" customHeight="1" x14ac:dyDescent="0.25">
      <c r="A93" s="14" t="s">
        <v>37</v>
      </c>
      <c r="B93" s="204">
        <v>0</v>
      </c>
      <c r="C93" s="204">
        <v>0</v>
      </c>
      <c r="D93" s="204">
        <v>0</v>
      </c>
      <c r="E93" s="204">
        <v>0</v>
      </c>
      <c r="F93" s="204">
        <v>0</v>
      </c>
      <c r="G93" s="204">
        <v>0</v>
      </c>
      <c r="H93" s="204">
        <v>0</v>
      </c>
      <c r="I93" s="204">
        <v>0</v>
      </c>
      <c r="J93" s="204">
        <v>0</v>
      </c>
      <c r="K93" s="204">
        <v>0</v>
      </c>
      <c r="L93" s="204">
        <v>0</v>
      </c>
      <c r="M93" s="204">
        <v>0</v>
      </c>
      <c r="N93" s="204">
        <v>0</v>
      </c>
      <c r="O93" s="204">
        <v>0</v>
      </c>
      <c r="P93" s="204">
        <v>0</v>
      </c>
      <c r="Q93" s="204">
        <v>0</v>
      </c>
      <c r="R93" s="204">
        <v>0</v>
      </c>
      <c r="S93" s="204">
        <v>0</v>
      </c>
      <c r="T93" s="204">
        <v>0</v>
      </c>
      <c r="U93" s="204">
        <v>0</v>
      </c>
      <c r="V93" s="204">
        <v>0</v>
      </c>
      <c r="W93" s="204">
        <v>0</v>
      </c>
      <c r="X93" s="204">
        <v>0</v>
      </c>
      <c r="Y93" s="204">
        <v>0</v>
      </c>
    </row>
    <row r="94" spans="1:25" ht="12" customHeight="1" x14ac:dyDescent="0.25">
      <c r="A94" s="31" t="s">
        <v>79</v>
      </c>
      <c r="B94" s="210">
        <f t="shared" ref="B94:Y94" si="6">SUM(B95:B96)</f>
        <v>146.9681857265692</v>
      </c>
      <c r="C94" s="210">
        <f t="shared" si="6"/>
        <v>150.84600171969046</v>
      </c>
      <c r="D94" s="210">
        <f t="shared" si="6"/>
        <v>94.741702493551145</v>
      </c>
      <c r="E94" s="210">
        <f t="shared" si="6"/>
        <v>118.89088564058468</v>
      </c>
      <c r="F94" s="210">
        <f t="shared" si="6"/>
        <v>180.48744625967319</v>
      </c>
      <c r="G94" s="210">
        <f t="shared" si="6"/>
        <v>212.17231298366295</v>
      </c>
      <c r="H94" s="210">
        <f t="shared" si="6"/>
        <v>226.14428202923472</v>
      </c>
      <c r="I94" s="210">
        <f t="shared" si="6"/>
        <v>219.21693895098883</v>
      </c>
      <c r="J94" s="210">
        <f t="shared" si="6"/>
        <v>215.10644883920889</v>
      </c>
      <c r="K94" s="210">
        <f t="shared" si="6"/>
        <v>106.36027515047292</v>
      </c>
      <c r="L94" s="210">
        <f t="shared" si="6"/>
        <v>87.360189165950118</v>
      </c>
      <c r="M94" s="210">
        <f t="shared" si="6"/>
        <v>77.793981083404972</v>
      </c>
      <c r="N94" s="210">
        <f t="shared" si="6"/>
        <v>85.478331900257942</v>
      </c>
      <c r="O94" s="210">
        <f t="shared" si="6"/>
        <v>162.91840068787616</v>
      </c>
      <c r="P94" s="210">
        <f t="shared" si="6"/>
        <v>105.34213241616509</v>
      </c>
      <c r="Q94" s="210">
        <f t="shared" si="6"/>
        <v>90.649011177987973</v>
      </c>
      <c r="R94" s="210">
        <f t="shared" si="6"/>
        <v>65.326483233018052</v>
      </c>
      <c r="S94" s="210">
        <f t="shared" si="6"/>
        <v>136.38770421324162</v>
      </c>
      <c r="T94" s="210">
        <f t="shared" si="6"/>
        <v>120.82605331040412</v>
      </c>
      <c r="U94" s="210">
        <f t="shared" si="6"/>
        <v>121.02123817712811</v>
      </c>
      <c r="V94" s="210">
        <f t="shared" si="6"/>
        <v>174.42123817712812</v>
      </c>
      <c r="W94" s="210">
        <f t="shared" si="6"/>
        <v>154.10558899398109</v>
      </c>
      <c r="X94" s="210">
        <f t="shared" si="6"/>
        <v>127.55408426483231</v>
      </c>
      <c r="Y94" s="210">
        <f t="shared" si="6"/>
        <v>138.72226999140153</v>
      </c>
    </row>
    <row r="95" spans="1:25" ht="12" customHeight="1" x14ac:dyDescent="0.25">
      <c r="A95" s="24" t="s">
        <v>48</v>
      </c>
      <c r="B95" s="213">
        <f>CHI!B58</f>
        <v>99.376612209802232</v>
      </c>
      <c r="C95" s="213">
        <f>CHI!C58</f>
        <v>106.5348237317283</v>
      </c>
      <c r="D95" s="213">
        <f>CHI!D58</f>
        <v>27.257093723129831</v>
      </c>
      <c r="E95" s="213">
        <f>CHI!E58</f>
        <v>59.415305245055883</v>
      </c>
      <c r="F95" s="213">
        <f>CHI!F58</f>
        <v>108.2545141874462</v>
      </c>
      <c r="G95" s="213">
        <f>CHI!G58</f>
        <v>117.2184006878762</v>
      </c>
      <c r="H95" s="213">
        <f>CHI!H58</f>
        <v>116.938950988822</v>
      </c>
      <c r="I95" s="213">
        <f>CHI!I58</f>
        <v>112.1238177128117</v>
      </c>
      <c r="J95" s="213">
        <f>CHI!J58</f>
        <v>116.0576096302665</v>
      </c>
      <c r="K95" s="213">
        <f>CHI!K58</f>
        <v>12.87618228718831</v>
      </c>
      <c r="L95" s="213">
        <f>CHI!L58</f>
        <v>0</v>
      </c>
      <c r="M95" s="213">
        <f>CHI!M58</f>
        <v>0</v>
      </c>
      <c r="N95" s="213">
        <f>CHI!N58</f>
        <v>10.576096302665521</v>
      </c>
      <c r="O95" s="213">
        <f>CHI!O58</f>
        <v>68.615649183147028</v>
      </c>
      <c r="P95" s="213">
        <f>CHI!P58</f>
        <v>0</v>
      </c>
      <c r="Q95" s="213">
        <f>CHI!Q58</f>
        <v>0</v>
      </c>
      <c r="R95" s="213">
        <f>CHI!R58</f>
        <v>0</v>
      </c>
      <c r="S95" s="213">
        <f>CHI!S58</f>
        <v>0</v>
      </c>
      <c r="T95" s="213">
        <f>CHI!T58</f>
        <v>0</v>
      </c>
      <c r="U95" s="213">
        <f>CHI!U58</f>
        <v>0</v>
      </c>
      <c r="V95" s="213">
        <f>CHI!V58</f>
        <v>0</v>
      </c>
      <c r="W95" s="213">
        <f>CHI!W58</f>
        <v>0</v>
      </c>
      <c r="X95" s="213">
        <f>CHI!X58</f>
        <v>0</v>
      </c>
      <c r="Y95" s="213">
        <f>CHI!Y58</f>
        <v>0</v>
      </c>
    </row>
    <row r="96" spans="1:25" ht="12" customHeight="1" x14ac:dyDescent="0.25">
      <c r="A96" s="21" t="s">
        <v>27</v>
      </c>
      <c r="B96" s="207">
        <v>47.591573516766971</v>
      </c>
      <c r="C96" s="207">
        <v>44.311177987962168</v>
      </c>
      <c r="D96" s="207">
        <v>67.484608770421318</v>
      </c>
      <c r="E96" s="207">
        <v>59.475580395528802</v>
      </c>
      <c r="F96" s="207">
        <v>72.232932072226987</v>
      </c>
      <c r="G96" s="207">
        <v>94.953912295786751</v>
      </c>
      <c r="H96" s="207">
        <v>109.20533104041272</v>
      </c>
      <c r="I96" s="207">
        <v>107.09312123817713</v>
      </c>
      <c r="J96" s="207">
        <v>99.048839208942397</v>
      </c>
      <c r="K96" s="207">
        <v>93.484092863284602</v>
      </c>
      <c r="L96" s="207">
        <v>87.360189165950118</v>
      </c>
      <c r="M96" s="207">
        <v>77.793981083404972</v>
      </c>
      <c r="N96" s="207">
        <v>74.902235597592423</v>
      </c>
      <c r="O96" s="207">
        <v>94.30275150472913</v>
      </c>
      <c r="P96" s="207">
        <v>105.34213241616509</v>
      </c>
      <c r="Q96" s="207">
        <v>90.649011177987973</v>
      </c>
      <c r="R96" s="207">
        <v>65.326483233018052</v>
      </c>
      <c r="S96" s="207">
        <v>136.38770421324162</v>
      </c>
      <c r="T96" s="207">
        <v>120.82605331040412</v>
      </c>
      <c r="U96" s="207">
        <v>121.02123817712811</v>
      </c>
      <c r="V96" s="207">
        <v>174.42123817712812</v>
      </c>
      <c r="W96" s="207">
        <v>154.10558899398109</v>
      </c>
      <c r="X96" s="207">
        <v>127.55408426483231</v>
      </c>
      <c r="Y96" s="207">
        <v>138.72226999140153</v>
      </c>
    </row>
    <row r="98" spans="1:25" ht="12" customHeight="1" x14ac:dyDescent="0.25">
      <c r="A98" s="30" t="s">
        <v>84</v>
      </c>
      <c r="B98" s="203">
        <f t="shared" ref="B98:Y98" si="7">SUM(B99,B102,B108,B112,B116,B120:B126)</f>
        <v>1545.4665524760203</v>
      </c>
      <c r="C98" s="203">
        <f t="shared" si="7"/>
        <v>1754.7460309171995</v>
      </c>
      <c r="D98" s="203">
        <f t="shared" si="7"/>
        <v>1257.0784374737052</v>
      </c>
      <c r="E98" s="203">
        <f t="shared" si="7"/>
        <v>1435.9608798400664</v>
      </c>
      <c r="F98" s="203">
        <f t="shared" si="7"/>
        <v>1568.3517256697651</v>
      </c>
      <c r="G98" s="203">
        <f t="shared" si="7"/>
        <v>1592.8796558086462</v>
      </c>
      <c r="H98" s="203">
        <f t="shared" si="7"/>
        <v>1612.2823034545852</v>
      </c>
      <c r="I98" s="203">
        <f t="shared" si="7"/>
        <v>2066.0731643312565</v>
      </c>
      <c r="J98" s="203">
        <f t="shared" si="7"/>
        <v>1969.0953238758887</v>
      </c>
      <c r="K98" s="203">
        <f t="shared" si="7"/>
        <v>1047.6022596058997</v>
      </c>
      <c r="L98" s="203">
        <f t="shared" si="7"/>
        <v>1124.44871902877</v>
      </c>
      <c r="M98" s="203">
        <f t="shared" si="7"/>
        <v>1300.8604715868466</v>
      </c>
      <c r="N98" s="203">
        <f t="shared" si="7"/>
        <v>1515.1824508491034</v>
      </c>
      <c r="O98" s="203">
        <f t="shared" si="7"/>
        <v>1842.9199769697559</v>
      </c>
      <c r="P98" s="203">
        <f t="shared" si="7"/>
        <v>1294.3286828399503</v>
      </c>
      <c r="Q98" s="203">
        <f t="shared" si="7"/>
        <v>945.85432088040363</v>
      </c>
      <c r="R98" s="203">
        <f t="shared" si="7"/>
        <v>944.42435874228636</v>
      </c>
      <c r="S98" s="203">
        <f t="shared" si="7"/>
        <v>1034.0894096169461</v>
      </c>
      <c r="T98" s="203">
        <f t="shared" si="7"/>
        <v>1050.5867887734651</v>
      </c>
      <c r="U98" s="203">
        <f t="shared" si="7"/>
        <v>1111.4686695466082</v>
      </c>
      <c r="V98" s="203">
        <f t="shared" si="7"/>
        <v>567.95895578720297</v>
      </c>
      <c r="W98" s="203">
        <f t="shared" si="7"/>
        <v>441.50828214389475</v>
      </c>
      <c r="X98" s="203">
        <f t="shared" si="7"/>
        <v>381.70456059088332</v>
      </c>
      <c r="Y98" s="203">
        <f t="shared" si="7"/>
        <v>344.99709906254424</v>
      </c>
    </row>
    <row r="99" spans="1:25" ht="12" customHeight="1" x14ac:dyDescent="0.25">
      <c r="A99" s="25" t="s">
        <v>14</v>
      </c>
      <c r="B99" s="209">
        <f>ISI!B$54</f>
        <v>0</v>
      </c>
      <c r="C99" s="209">
        <f>ISI!C$54</f>
        <v>0</v>
      </c>
      <c r="D99" s="209">
        <f>ISI!D$54</f>
        <v>0</v>
      </c>
      <c r="E99" s="209">
        <f>ISI!E$54</f>
        <v>0</v>
      </c>
      <c r="F99" s="209">
        <f>ISI!F$54</f>
        <v>0</v>
      </c>
      <c r="G99" s="209">
        <f>ISI!G$54</f>
        <v>0</v>
      </c>
      <c r="H99" s="209">
        <f>ISI!H$54</f>
        <v>0</v>
      </c>
      <c r="I99" s="209">
        <f>ISI!I$54</f>
        <v>0</v>
      </c>
      <c r="J99" s="209">
        <f>ISI!J$54</f>
        <v>0</v>
      </c>
      <c r="K99" s="209">
        <f>ISI!K$54</f>
        <v>0</v>
      </c>
      <c r="L99" s="209">
        <f>ISI!L$54</f>
        <v>0</v>
      </c>
      <c r="M99" s="209">
        <f>ISI!M$54</f>
        <v>0</v>
      </c>
      <c r="N99" s="209">
        <f>ISI!N$54</f>
        <v>0</v>
      </c>
      <c r="O99" s="209">
        <f>ISI!O$54</f>
        <v>0</v>
      </c>
      <c r="P99" s="209">
        <f>ISI!P$54</f>
        <v>0</v>
      </c>
      <c r="Q99" s="209">
        <f>ISI!Q$54</f>
        <v>0</v>
      </c>
      <c r="R99" s="209">
        <f>ISI!R$54</f>
        <v>0</v>
      </c>
      <c r="S99" s="209">
        <f>ISI!S$54</f>
        <v>0</v>
      </c>
      <c r="T99" s="209">
        <f>ISI!T$54</f>
        <v>0</v>
      </c>
      <c r="U99" s="209">
        <f>ISI!U$54</f>
        <v>0</v>
      </c>
      <c r="V99" s="209">
        <f>ISI!V$54</f>
        <v>0</v>
      </c>
      <c r="W99" s="209">
        <f>ISI!W$54</f>
        <v>0</v>
      </c>
      <c r="X99" s="209">
        <f>ISI!X$54</f>
        <v>0</v>
      </c>
      <c r="Y99" s="209">
        <f>ISI!Y$54</f>
        <v>0</v>
      </c>
    </row>
    <row r="100" spans="1:25" ht="12" customHeight="1" x14ac:dyDescent="0.25">
      <c r="A100" s="14" t="s">
        <v>43</v>
      </c>
      <c r="B100" s="204">
        <f>ISI!B$55</f>
        <v>0</v>
      </c>
      <c r="C100" s="204">
        <f>ISI!C$55</f>
        <v>0</v>
      </c>
      <c r="D100" s="204">
        <f>ISI!D$55</f>
        <v>0</v>
      </c>
      <c r="E100" s="204">
        <f>ISI!E$55</f>
        <v>0</v>
      </c>
      <c r="F100" s="204">
        <f>ISI!F$55</f>
        <v>0</v>
      </c>
      <c r="G100" s="204">
        <f>ISI!G$55</f>
        <v>0</v>
      </c>
      <c r="H100" s="204">
        <f>ISI!H$55</f>
        <v>0</v>
      </c>
      <c r="I100" s="204">
        <f>ISI!I$55</f>
        <v>0</v>
      </c>
      <c r="J100" s="204">
        <f>ISI!J$55</f>
        <v>0</v>
      </c>
      <c r="K100" s="204">
        <f>ISI!K$55</f>
        <v>0</v>
      </c>
      <c r="L100" s="204">
        <f>ISI!L$55</f>
        <v>0</v>
      </c>
      <c r="M100" s="204">
        <f>ISI!M$55</f>
        <v>0</v>
      </c>
      <c r="N100" s="204">
        <f>ISI!N$55</f>
        <v>0</v>
      </c>
      <c r="O100" s="204">
        <f>ISI!O$55</f>
        <v>0</v>
      </c>
      <c r="P100" s="204">
        <f>ISI!P$55</f>
        <v>0</v>
      </c>
      <c r="Q100" s="204">
        <f>ISI!Q$55</f>
        <v>0</v>
      </c>
      <c r="R100" s="204">
        <f>ISI!R$55</f>
        <v>0</v>
      </c>
      <c r="S100" s="204">
        <f>ISI!S$55</f>
        <v>0</v>
      </c>
      <c r="T100" s="204">
        <f>ISI!T$55</f>
        <v>0</v>
      </c>
      <c r="U100" s="204">
        <f>ISI!U$55</f>
        <v>0</v>
      </c>
      <c r="V100" s="204">
        <f>ISI!V$55</f>
        <v>0</v>
      </c>
      <c r="W100" s="204">
        <f>ISI!W$55</f>
        <v>0</v>
      </c>
      <c r="X100" s="204">
        <f>ISI!X$55</f>
        <v>0</v>
      </c>
      <c r="Y100" s="204">
        <f>ISI!Y$55</f>
        <v>0</v>
      </c>
    </row>
    <row r="101" spans="1:25" ht="12" customHeight="1" x14ac:dyDescent="0.25">
      <c r="A101" s="14" t="s">
        <v>44</v>
      </c>
      <c r="B101" s="204">
        <f>ISI!B$56</f>
        <v>0</v>
      </c>
      <c r="C101" s="204">
        <f>ISI!C$56</f>
        <v>0</v>
      </c>
      <c r="D101" s="204">
        <f>ISI!D$56</f>
        <v>0</v>
      </c>
      <c r="E101" s="204">
        <f>ISI!E$56</f>
        <v>0</v>
      </c>
      <c r="F101" s="204">
        <f>ISI!F$56</f>
        <v>0</v>
      </c>
      <c r="G101" s="204">
        <f>ISI!G$56</f>
        <v>0</v>
      </c>
      <c r="H101" s="204">
        <f>ISI!H$56</f>
        <v>0</v>
      </c>
      <c r="I101" s="204">
        <f>ISI!I$56</f>
        <v>0</v>
      </c>
      <c r="J101" s="204">
        <f>ISI!J$56</f>
        <v>0</v>
      </c>
      <c r="K101" s="204">
        <f>ISI!K$56</f>
        <v>0</v>
      </c>
      <c r="L101" s="204">
        <f>ISI!L$56</f>
        <v>0</v>
      </c>
      <c r="M101" s="204">
        <f>ISI!M$56</f>
        <v>0</v>
      </c>
      <c r="N101" s="204">
        <f>ISI!N$56</f>
        <v>0</v>
      </c>
      <c r="O101" s="204">
        <f>ISI!O$56</f>
        <v>0</v>
      </c>
      <c r="P101" s="204">
        <f>ISI!P$56</f>
        <v>0</v>
      </c>
      <c r="Q101" s="204">
        <f>ISI!Q$56</f>
        <v>0</v>
      </c>
      <c r="R101" s="204">
        <f>ISI!R$56</f>
        <v>0</v>
      </c>
      <c r="S101" s="204">
        <f>ISI!S$56</f>
        <v>0</v>
      </c>
      <c r="T101" s="204">
        <f>ISI!T$56</f>
        <v>0</v>
      </c>
      <c r="U101" s="204">
        <f>ISI!U$56</f>
        <v>0</v>
      </c>
      <c r="V101" s="204">
        <f>ISI!V$56</f>
        <v>0</v>
      </c>
      <c r="W101" s="204">
        <f>ISI!W$56</f>
        <v>0</v>
      </c>
      <c r="X101" s="204">
        <f>ISI!X$56</f>
        <v>0</v>
      </c>
      <c r="Y101" s="204">
        <f>ISI!Y$56</f>
        <v>0</v>
      </c>
    </row>
    <row r="102" spans="1:25" ht="12" customHeight="1" x14ac:dyDescent="0.25">
      <c r="A102" s="13" t="s">
        <v>18</v>
      </c>
      <c r="B102" s="205">
        <f>NFM!B$73</f>
        <v>1.7550899997483569</v>
      </c>
      <c r="C102" s="205">
        <f>NFM!C$73</f>
        <v>2.0083499998662955</v>
      </c>
      <c r="D102" s="205">
        <f>NFM!D$73</f>
        <v>3.0071599994701179</v>
      </c>
      <c r="E102" s="205">
        <f>NFM!E$73</f>
        <v>4.4387883981745233</v>
      </c>
      <c r="F102" s="205">
        <f>NFM!F$73</f>
        <v>3.7194099983777216</v>
      </c>
      <c r="G102" s="205">
        <f>NFM!G$73</f>
        <v>3.7933299993629772</v>
      </c>
      <c r="H102" s="205">
        <f>NFM!H$73</f>
        <v>10.862869998333341</v>
      </c>
      <c r="I102" s="205">
        <f>NFM!I$73</f>
        <v>9.1353452004526741</v>
      </c>
      <c r="J102" s="205">
        <f>NFM!J$73</f>
        <v>6.2778899989694423</v>
      </c>
      <c r="K102" s="205">
        <f>NFM!K$73</f>
        <v>8.8768130747361944</v>
      </c>
      <c r="L102" s="205">
        <f>NFM!L$73</f>
        <v>8.3824546901216337</v>
      </c>
      <c r="M102" s="205">
        <f>NFM!M$73</f>
        <v>6.0125550011783471</v>
      </c>
      <c r="N102" s="205">
        <f>NFM!N$73</f>
        <v>10.621228295336451</v>
      </c>
      <c r="O102" s="205">
        <f>NFM!O$73</f>
        <v>8.9856416336414568</v>
      </c>
      <c r="P102" s="205">
        <f>NFM!P$73</f>
        <v>8.8862515346745905</v>
      </c>
      <c r="Q102" s="205">
        <f>NFM!Q$73</f>
        <v>5.3529799996966565</v>
      </c>
      <c r="R102" s="205">
        <f>NFM!R$73</f>
        <v>6.8599399990555217</v>
      </c>
      <c r="S102" s="205">
        <f>NFM!S$73</f>
        <v>6.6015147715240801</v>
      </c>
      <c r="T102" s="205">
        <f>NFM!T$73</f>
        <v>6.6178133919651687</v>
      </c>
      <c r="U102" s="205">
        <f>NFM!U$73</f>
        <v>5.2766292671343136</v>
      </c>
      <c r="V102" s="205">
        <f>NFM!V$73</f>
        <v>4.624036487862611</v>
      </c>
      <c r="W102" s="205">
        <f>NFM!W$73</f>
        <v>4.220542279272026</v>
      </c>
      <c r="X102" s="205">
        <f>NFM!X$73</f>
        <v>3.3549576427142744</v>
      </c>
      <c r="Y102" s="205">
        <f>NFM!Y$73</f>
        <v>4.187736818276905</v>
      </c>
    </row>
    <row r="103" spans="1:25" ht="12" customHeight="1" x14ac:dyDescent="0.25">
      <c r="A103" s="14" t="s">
        <v>45</v>
      </c>
      <c r="B103" s="204">
        <f>NFM!B$74</f>
        <v>0</v>
      </c>
      <c r="C103" s="204">
        <f>NFM!C$74</f>
        <v>0</v>
      </c>
      <c r="D103" s="204">
        <f>NFM!D$74</f>
        <v>0</v>
      </c>
      <c r="E103" s="204">
        <f>NFM!E$74</f>
        <v>0</v>
      </c>
      <c r="F103" s="204">
        <f>NFM!F$74</f>
        <v>0</v>
      </c>
      <c r="G103" s="204">
        <f>NFM!G$74</f>
        <v>0</v>
      </c>
      <c r="H103" s="204">
        <f>NFM!H$74</f>
        <v>0</v>
      </c>
      <c r="I103" s="204">
        <f>NFM!I$74</f>
        <v>0</v>
      </c>
      <c r="J103" s="204">
        <f>NFM!J$74</f>
        <v>0</v>
      </c>
      <c r="K103" s="204">
        <f>NFM!K$74</f>
        <v>0</v>
      </c>
      <c r="L103" s="204">
        <f>NFM!L$74</f>
        <v>0</v>
      </c>
      <c r="M103" s="204">
        <f>NFM!M$74</f>
        <v>0</v>
      </c>
      <c r="N103" s="204">
        <f>NFM!N$74</f>
        <v>0</v>
      </c>
      <c r="O103" s="204">
        <f>NFM!O$74</f>
        <v>0</v>
      </c>
      <c r="P103" s="204">
        <f>NFM!P$74</f>
        <v>0</v>
      </c>
      <c r="Q103" s="204">
        <f>NFM!Q$74</f>
        <v>0</v>
      </c>
      <c r="R103" s="204">
        <f>NFM!R$74</f>
        <v>0</v>
      </c>
      <c r="S103" s="204">
        <f>NFM!S$74</f>
        <v>0</v>
      </c>
      <c r="T103" s="204">
        <f>NFM!T$74</f>
        <v>0</v>
      </c>
      <c r="U103" s="204">
        <f>NFM!U$74</f>
        <v>0</v>
      </c>
      <c r="V103" s="204">
        <f>NFM!V$74</f>
        <v>0</v>
      </c>
      <c r="W103" s="204">
        <f>NFM!W$74</f>
        <v>0</v>
      </c>
      <c r="X103" s="204">
        <f>NFM!X$74</f>
        <v>0</v>
      </c>
      <c r="Y103" s="204">
        <f>NFM!Y$74</f>
        <v>0</v>
      </c>
    </row>
    <row r="104" spans="1:25" ht="12" customHeight="1" x14ac:dyDescent="0.25">
      <c r="A104" s="14" t="s">
        <v>58</v>
      </c>
      <c r="B104" s="204">
        <f>NFM!B$75</f>
        <v>0</v>
      </c>
      <c r="C104" s="204">
        <f>NFM!C$75</f>
        <v>0</v>
      </c>
      <c r="D104" s="204">
        <f>NFM!D$75</f>
        <v>0</v>
      </c>
      <c r="E104" s="204">
        <f>NFM!E$75</f>
        <v>0</v>
      </c>
      <c r="F104" s="204">
        <f>NFM!F$75</f>
        <v>0</v>
      </c>
      <c r="G104" s="204">
        <f>NFM!G$75</f>
        <v>0</v>
      </c>
      <c r="H104" s="204">
        <f>NFM!H$75</f>
        <v>0</v>
      </c>
      <c r="I104" s="204">
        <f>NFM!I$75</f>
        <v>0</v>
      </c>
      <c r="J104" s="204">
        <f>NFM!J$75</f>
        <v>0</v>
      </c>
      <c r="K104" s="204">
        <f>NFM!K$75</f>
        <v>0</v>
      </c>
      <c r="L104" s="204">
        <f>NFM!L$75</f>
        <v>0</v>
      </c>
      <c r="M104" s="204">
        <f>NFM!M$75</f>
        <v>0</v>
      </c>
      <c r="N104" s="204">
        <f>NFM!N$75</f>
        <v>0</v>
      </c>
      <c r="O104" s="204">
        <f>NFM!O$75</f>
        <v>0</v>
      </c>
      <c r="P104" s="204">
        <f>NFM!P$75</f>
        <v>0</v>
      </c>
      <c r="Q104" s="204">
        <f>NFM!Q$75</f>
        <v>0</v>
      </c>
      <c r="R104" s="204">
        <f>NFM!R$75</f>
        <v>0</v>
      </c>
      <c r="S104" s="204">
        <f>NFM!S$75</f>
        <v>0</v>
      </c>
      <c r="T104" s="204">
        <f>NFM!T$75</f>
        <v>0</v>
      </c>
      <c r="U104" s="204">
        <f>NFM!U$75</f>
        <v>0</v>
      </c>
      <c r="V104" s="204">
        <f>NFM!V$75</f>
        <v>0</v>
      </c>
      <c r="W104" s="204">
        <f>NFM!W$75</f>
        <v>0</v>
      </c>
      <c r="X104" s="204">
        <f>NFM!X$75</f>
        <v>0</v>
      </c>
      <c r="Y104" s="204">
        <f>NFM!Y$75</f>
        <v>0</v>
      </c>
    </row>
    <row r="105" spans="1:25" ht="12" customHeight="1" x14ac:dyDescent="0.25">
      <c r="A105" s="26" t="s">
        <v>46</v>
      </c>
      <c r="B105" s="211">
        <f>NFM!B$76</f>
        <v>0</v>
      </c>
      <c r="C105" s="211">
        <f>NFM!C$76</f>
        <v>0</v>
      </c>
      <c r="D105" s="211">
        <f>NFM!D$76</f>
        <v>0</v>
      </c>
      <c r="E105" s="211">
        <f>NFM!E$76</f>
        <v>0</v>
      </c>
      <c r="F105" s="211">
        <f>NFM!F$76</f>
        <v>0</v>
      </c>
      <c r="G105" s="211">
        <f>NFM!G$76</f>
        <v>0</v>
      </c>
      <c r="H105" s="211">
        <f>NFM!H$76</f>
        <v>0</v>
      </c>
      <c r="I105" s="211">
        <f>NFM!I$76</f>
        <v>0</v>
      </c>
      <c r="J105" s="211">
        <f>NFM!J$76</f>
        <v>0</v>
      </c>
      <c r="K105" s="211">
        <f>NFM!K$76</f>
        <v>0</v>
      </c>
      <c r="L105" s="211">
        <f>NFM!L$76</f>
        <v>0</v>
      </c>
      <c r="M105" s="211">
        <f>NFM!M$76</f>
        <v>0</v>
      </c>
      <c r="N105" s="211">
        <f>NFM!N$76</f>
        <v>0</v>
      </c>
      <c r="O105" s="211">
        <f>NFM!O$76</f>
        <v>0</v>
      </c>
      <c r="P105" s="211">
        <f>NFM!P$76</f>
        <v>0</v>
      </c>
      <c r="Q105" s="211">
        <f>NFM!Q$76</f>
        <v>0</v>
      </c>
      <c r="R105" s="211">
        <f>NFM!R$76</f>
        <v>0</v>
      </c>
      <c r="S105" s="211">
        <f>NFM!S$76</f>
        <v>0</v>
      </c>
      <c r="T105" s="211">
        <f>NFM!T$76</f>
        <v>0</v>
      </c>
      <c r="U105" s="211">
        <f>NFM!U$76</f>
        <v>0</v>
      </c>
      <c r="V105" s="211">
        <f>NFM!V$76</f>
        <v>0</v>
      </c>
      <c r="W105" s="211">
        <f>NFM!W$76</f>
        <v>0</v>
      </c>
      <c r="X105" s="211">
        <f>NFM!X$76</f>
        <v>0</v>
      </c>
      <c r="Y105" s="211">
        <f>NFM!Y$76</f>
        <v>0</v>
      </c>
    </row>
    <row r="106" spans="1:25" ht="12" customHeight="1" x14ac:dyDescent="0.25">
      <c r="A106" s="27" t="s">
        <v>80</v>
      </c>
      <c r="B106" s="212">
        <f>NFM!B$77</f>
        <v>0</v>
      </c>
      <c r="C106" s="212">
        <f>NFM!C$77</f>
        <v>0</v>
      </c>
      <c r="D106" s="212">
        <f>NFM!D$77</f>
        <v>0</v>
      </c>
      <c r="E106" s="212">
        <f>NFM!E$77</f>
        <v>0</v>
      </c>
      <c r="F106" s="212">
        <f>NFM!F$77</f>
        <v>0</v>
      </c>
      <c r="G106" s="212">
        <f>NFM!G$77</f>
        <v>0</v>
      </c>
      <c r="H106" s="212">
        <f>NFM!H$77</f>
        <v>0</v>
      </c>
      <c r="I106" s="212">
        <f>NFM!I$77</f>
        <v>0</v>
      </c>
      <c r="J106" s="212">
        <f>NFM!J$77</f>
        <v>0</v>
      </c>
      <c r="K106" s="212">
        <f>NFM!K$77</f>
        <v>0</v>
      </c>
      <c r="L106" s="212">
        <f>NFM!L$77</f>
        <v>0</v>
      </c>
      <c r="M106" s="212">
        <f>NFM!M$77</f>
        <v>0</v>
      </c>
      <c r="N106" s="212">
        <f>NFM!N$77</f>
        <v>0</v>
      </c>
      <c r="O106" s="212">
        <f>NFM!O$77</f>
        <v>0</v>
      </c>
      <c r="P106" s="212">
        <f>NFM!P$77</f>
        <v>0</v>
      </c>
      <c r="Q106" s="212">
        <f>NFM!Q$77</f>
        <v>0</v>
      </c>
      <c r="R106" s="212">
        <f>NFM!R$77</f>
        <v>0</v>
      </c>
      <c r="S106" s="212">
        <f>NFM!S$77</f>
        <v>0</v>
      </c>
      <c r="T106" s="212">
        <f>NFM!T$77</f>
        <v>0</v>
      </c>
      <c r="U106" s="212">
        <f>NFM!U$77</f>
        <v>0</v>
      </c>
      <c r="V106" s="212">
        <f>NFM!V$77</f>
        <v>0</v>
      </c>
      <c r="W106" s="212">
        <f>NFM!W$77</f>
        <v>0</v>
      </c>
      <c r="X106" s="212">
        <f>NFM!X$77</f>
        <v>0</v>
      </c>
      <c r="Y106" s="212">
        <f>NFM!Y$77</f>
        <v>0</v>
      </c>
    </row>
    <row r="107" spans="1:25" ht="12" customHeight="1" x14ac:dyDescent="0.25">
      <c r="A107" s="14" t="s">
        <v>47</v>
      </c>
      <c r="B107" s="204">
        <f>NFM!B$78</f>
        <v>1.7550899997483569</v>
      </c>
      <c r="C107" s="204">
        <f>NFM!C$78</f>
        <v>2.0083499998662955</v>
      </c>
      <c r="D107" s="204">
        <f>NFM!D$78</f>
        <v>3.0071599994701179</v>
      </c>
      <c r="E107" s="204">
        <f>NFM!E$78</f>
        <v>4.4387883981745233</v>
      </c>
      <c r="F107" s="204">
        <f>NFM!F$78</f>
        <v>3.7194099983777216</v>
      </c>
      <c r="G107" s="204">
        <f>NFM!G$78</f>
        <v>3.7933299993629772</v>
      </c>
      <c r="H107" s="204">
        <f>NFM!H$78</f>
        <v>10.862869998333341</v>
      </c>
      <c r="I107" s="204">
        <f>NFM!I$78</f>
        <v>9.1353452004526741</v>
      </c>
      <c r="J107" s="204">
        <f>NFM!J$78</f>
        <v>6.2778899989694423</v>
      </c>
      <c r="K107" s="204">
        <f>NFM!K$78</f>
        <v>8.8768130747361944</v>
      </c>
      <c r="L107" s="204">
        <f>NFM!L$78</f>
        <v>8.3824546901216337</v>
      </c>
      <c r="M107" s="204">
        <f>NFM!M$78</f>
        <v>6.0125550011783471</v>
      </c>
      <c r="N107" s="204">
        <f>NFM!N$78</f>
        <v>10.621228295336451</v>
      </c>
      <c r="O107" s="204">
        <f>NFM!O$78</f>
        <v>8.9856416336414568</v>
      </c>
      <c r="P107" s="204">
        <f>NFM!P$78</f>
        <v>8.8862515346745905</v>
      </c>
      <c r="Q107" s="204">
        <f>NFM!Q$78</f>
        <v>5.3529799996966565</v>
      </c>
      <c r="R107" s="204">
        <f>NFM!R$78</f>
        <v>6.8599399990555217</v>
      </c>
      <c r="S107" s="204">
        <f>NFM!S$78</f>
        <v>6.6015147715240801</v>
      </c>
      <c r="T107" s="204">
        <f>NFM!T$78</f>
        <v>6.6178133919651687</v>
      </c>
      <c r="U107" s="204">
        <f>NFM!U$78</f>
        <v>5.2766292671343136</v>
      </c>
      <c r="V107" s="204">
        <f>NFM!V$78</f>
        <v>4.624036487862611</v>
      </c>
      <c r="W107" s="204">
        <f>NFM!W$78</f>
        <v>4.220542279272026</v>
      </c>
      <c r="X107" s="204">
        <f>NFM!X$78</f>
        <v>3.3549576427142744</v>
      </c>
      <c r="Y107" s="204">
        <f>NFM!Y$78</f>
        <v>4.187736818276905</v>
      </c>
    </row>
    <row r="108" spans="1:25" ht="12" customHeight="1" x14ac:dyDescent="0.25">
      <c r="A108" s="13" t="s">
        <v>19</v>
      </c>
      <c r="B108" s="205">
        <f>CHI!B$79</f>
        <v>291.11091031862264</v>
      </c>
      <c r="C108" s="205">
        <f>CHI!C$79</f>
        <v>309.10774999862787</v>
      </c>
      <c r="D108" s="205">
        <f>CHI!D$79</f>
        <v>90.442615238687154</v>
      </c>
      <c r="E108" s="205">
        <f>CHI!E$79</f>
        <v>220.08737523843433</v>
      </c>
      <c r="F108" s="205">
        <f>CHI!F$79</f>
        <v>326.09045523820629</v>
      </c>
      <c r="G108" s="205">
        <f>CHI!G$79</f>
        <v>287.56914523884052</v>
      </c>
      <c r="H108" s="205">
        <f>CHI!H$79</f>
        <v>259.95651047892153</v>
      </c>
      <c r="I108" s="205">
        <f>CHI!I$79</f>
        <v>244.01800047831443</v>
      </c>
      <c r="J108" s="205">
        <f>CHI!J$79</f>
        <v>254.88195311878758</v>
      </c>
      <c r="K108" s="205">
        <f>CHI!K$79</f>
        <v>39.527119480475697</v>
      </c>
      <c r="L108" s="205">
        <f>CHI!L$79</f>
        <v>31.540744799617237</v>
      </c>
      <c r="M108" s="205">
        <f>CHI!M$79</f>
        <v>23.108914799700766</v>
      </c>
      <c r="N108" s="205">
        <f>CHI!N$79</f>
        <v>50.002284719403093</v>
      </c>
      <c r="O108" s="205">
        <f>CHI!O$79</f>
        <v>157.18404523917056</v>
      </c>
      <c r="P108" s="205">
        <f>CHI!P$79</f>
        <v>15.133290479785209</v>
      </c>
      <c r="Q108" s="205">
        <f>CHI!Q$79</f>
        <v>35.35764047919362</v>
      </c>
      <c r="R108" s="205">
        <f>CHI!R$79</f>
        <v>31.461810479356974</v>
      </c>
      <c r="S108" s="205">
        <f>CHI!S$79</f>
        <v>24.562633319691951</v>
      </c>
      <c r="T108" s="205">
        <f>CHI!T$79</f>
        <v>19.437435122043809</v>
      </c>
      <c r="U108" s="205">
        <f>CHI!U$79</f>
        <v>19.905648918718068</v>
      </c>
      <c r="V108" s="205">
        <f>CHI!V$79</f>
        <v>10.759134405830242</v>
      </c>
      <c r="W108" s="205">
        <f>CHI!W$79</f>
        <v>14.615299834792564</v>
      </c>
      <c r="X108" s="205">
        <f>CHI!X$79</f>
        <v>12.862983738619789</v>
      </c>
      <c r="Y108" s="205">
        <f>CHI!Y$79</f>
        <v>6.8111612479121506</v>
      </c>
    </row>
    <row r="109" spans="1:25" ht="12" customHeight="1" x14ac:dyDescent="0.25">
      <c r="A109" s="14" t="s">
        <v>59</v>
      </c>
      <c r="B109" s="204">
        <f>CHI!B$80</f>
        <v>279.74197088719006</v>
      </c>
      <c r="C109" s="204">
        <f>CHI!C$80</f>
        <v>293.93796108055517</v>
      </c>
      <c r="D109" s="204">
        <f>CHI!D$80</f>
        <v>81.09970760371553</v>
      </c>
      <c r="E109" s="204">
        <f>CHI!E$80</f>
        <v>209.23968618559854</v>
      </c>
      <c r="F109" s="204">
        <f>CHI!F$80</f>
        <v>313.76167730962624</v>
      </c>
      <c r="G109" s="204">
        <f>CHI!G$80</f>
        <v>271.70940623647164</v>
      </c>
      <c r="H109" s="204">
        <f>CHI!H$80</f>
        <v>244.77131188506866</v>
      </c>
      <c r="I109" s="204">
        <f>CHI!I$80</f>
        <v>229.05973618311435</v>
      </c>
      <c r="J109" s="204">
        <f>CHI!J$80</f>
        <v>239.67228337836923</v>
      </c>
      <c r="K109" s="204">
        <f>CHI!K$80</f>
        <v>22.246003657945401</v>
      </c>
      <c r="L109" s="204">
        <f>CHI!L$80</f>
        <v>23.083745761522113</v>
      </c>
      <c r="M109" s="204">
        <f>CHI!M$80</f>
        <v>18.349667526384298</v>
      </c>
      <c r="N109" s="204">
        <f>CHI!N$80</f>
        <v>32.03491862219704</v>
      </c>
      <c r="O109" s="204">
        <f>CHI!O$80</f>
        <v>123.05278356294842</v>
      </c>
      <c r="P109" s="204">
        <f>CHI!P$80</f>
        <v>12.666206894930383</v>
      </c>
      <c r="Q109" s="204">
        <f>CHI!Q$80</f>
        <v>28.758686266768972</v>
      </c>
      <c r="R109" s="204">
        <f>CHI!R$80</f>
        <v>26.723297544662074</v>
      </c>
      <c r="S109" s="204">
        <f>CHI!S$80</f>
        <v>21.242858808221282</v>
      </c>
      <c r="T109" s="204">
        <f>CHI!T$80</f>
        <v>15.788212346355081</v>
      </c>
      <c r="U109" s="204">
        <f>CHI!U$80</f>
        <v>14.603938798297776</v>
      </c>
      <c r="V109" s="204">
        <f>CHI!V$80</f>
        <v>7.1661328622825478</v>
      </c>
      <c r="W109" s="204">
        <f>CHI!W$80</f>
        <v>11.24471584376322</v>
      </c>
      <c r="X109" s="204">
        <f>CHI!X$80</f>
        <v>10.600273185966007</v>
      </c>
      <c r="Y109" s="204">
        <f>CHI!Y$80</f>
        <v>3.678219733009326</v>
      </c>
    </row>
    <row r="110" spans="1:25" ht="12" customHeight="1" x14ac:dyDescent="0.25">
      <c r="A110" s="14" t="s">
        <v>49</v>
      </c>
      <c r="B110" s="204">
        <f>CHI!B$81</f>
        <v>10.278481021065588</v>
      </c>
      <c r="C110" s="204">
        <f>CHI!C$81</f>
        <v>13.807655508343739</v>
      </c>
      <c r="D110" s="204">
        <f>CHI!D$81</f>
        <v>8.3139267042668195</v>
      </c>
      <c r="E110" s="204">
        <f>CHI!E$81</f>
        <v>9.5724140397355537</v>
      </c>
      <c r="F110" s="204">
        <f>CHI!F$81</f>
        <v>11.11913121296757</v>
      </c>
      <c r="G110" s="204">
        <f>CHI!G$81</f>
        <v>14.984288107911176</v>
      </c>
      <c r="H110" s="204">
        <f>CHI!H$81</f>
        <v>14.146557836481788</v>
      </c>
      <c r="I110" s="204">
        <f>CHI!I$81</f>
        <v>13.749107355081909</v>
      </c>
      <c r="J110" s="204">
        <f>CHI!J$81</f>
        <v>13.700330476898619</v>
      </c>
      <c r="K110" s="204">
        <f>CHI!K$81</f>
        <v>16.737778563546456</v>
      </c>
      <c r="L110" s="204">
        <f>CHI!L$81</f>
        <v>7.616244061899927</v>
      </c>
      <c r="M110" s="204">
        <f>CHI!M$81</f>
        <v>3.9440969210941326</v>
      </c>
      <c r="N110" s="204">
        <f>CHI!N$81</f>
        <v>16.992484711206423</v>
      </c>
      <c r="O110" s="204">
        <f>CHI!O$81</f>
        <v>32.651351849305549</v>
      </c>
      <c r="P110" s="204">
        <f>CHI!P$81</f>
        <v>1.9173454136810548</v>
      </c>
      <c r="Q110" s="204">
        <f>CHI!Q$81</f>
        <v>5.3500610123429544</v>
      </c>
      <c r="R110" s="204">
        <f>CHI!R$81</f>
        <v>3.4026050290755387</v>
      </c>
      <c r="S110" s="204">
        <f>CHI!S$81</f>
        <v>2.5088832033604387</v>
      </c>
      <c r="T110" s="204">
        <f>CHI!T$81</f>
        <v>2.8346607154175905</v>
      </c>
      <c r="U110" s="204">
        <f>CHI!U$81</f>
        <v>4.6047837580904636</v>
      </c>
      <c r="V110" s="204">
        <f>CHI!V$81</f>
        <v>3.1495116068424704</v>
      </c>
      <c r="W110" s="204">
        <f>CHI!W$81</f>
        <v>2.5918263963058257</v>
      </c>
      <c r="X110" s="204">
        <f>CHI!X$81</f>
        <v>1.9031616676025689</v>
      </c>
      <c r="Y110" s="204">
        <f>CHI!Y$81</f>
        <v>2.7992205033514268</v>
      </c>
    </row>
    <row r="111" spans="1:25" ht="12" customHeight="1" x14ac:dyDescent="0.25">
      <c r="A111" s="14" t="s">
        <v>50</v>
      </c>
      <c r="B111" s="204">
        <f>CHI!B$82</f>
        <v>1.090458410366995</v>
      </c>
      <c r="C111" s="204">
        <f>CHI!C$82</f>
        <v>1.362133409728985</v>
      </c>
      <c r="D111" s="204">
        <f>CHI!D$82</f>
        <v>1.028980930704803</v>
      </c>
      <c r="E111" s="204">
        <f>CHI!E$82</f>
        <v>1.275275013100245</v>
      </c>
      <c r="F111" s="204">
        <f>CHI!F$82</f>
        <v>1.209646715612511</v>
      </c>
      <c r="G111" s="204">
        <f>CHI!G$82</f>
        <v>0.87545089445770874</v>
      </c>
      <c r="H111" s="204">
        <f>CHI!H$82</f>
        <v>1.0386407573710681</v>
      </c>
      <c r="I111" s="204">
        <f>CHI!I$82</f>
        <v>1.209156940118153</v>
      </c>
      <c r="J111" s="204">
        <f>CHI!J$82</f>
        <v>1.509339263519746</v>
      </c>
      <c r="K111" s="204">
        <f>CHI!K$82</f>
        <v>0.54333725898383811</v>
      </c>
      <c r="L111" s="204">
        <f>CHI!L$82</f>
        <v>0.84075497619519768</v>
      </c>
      <c r="M111" s="204">
        <f>CHI!M$82</f>
        <v>0.81515035222233478</v>
      </c>
      <c r="N111" s="204">
        <f>CHI!N$82</f>
        <v>0.9748813859996297</v>
      </c>
      <c r="O111" s="204">
        <f>CHI!O$82</f>
        <v>1.4799098269165929</v>
      </c>
      <c r="P111" s="204">
        <f>CHI!P$82</f>
        <v>0.54973817117377155</v>
      </c>
      <c r="Q111" s="204">
        <f>CHI!Q$82</f>
        <v>1.248893200081693</v>
      </c>
      <c r="R111" s="204">
        <f>CHI!R$82</f>
        <v>1.3359079056193599</v>
      </c>
      <c r="S111" s="204">
        <f>CHI!S$82</f>
        <v>0.81089130811023236</v>
      </c>
      <c r="T111" s="204">
        <f>CHI!T$82</f>
        <v>0.81456206027113776</v>
      </c>
      <c r="U111" s="204">
        <f>CHI!U$82</f>
        <v>0.69692636232982941</v>
      </c>
      <c r="V111" s="204">
        <f>CHI!V$82</f>
        <v>0.44348993670522341</v>
      </c>
      <c r="W111" s="204">
        <f>CHI!W$82</f>
        <v>0.7787575947235178</v>
      </c>
      <c r="X111" s="204">
        <f>CHI!X$82</f>
        <v>0.35954888505121257</v>
      </c>
      <c r="Y111" s="204">
        <f>CHI!Y$82</f>
        <v>0.33372101155139777</v>
      </c>
    </row>
    <row r="112" spans="1:25" ht="12" customHeight="1" x14ac:dyDescent="0.25">
      <c r="A112" s="13" t="s">
        <v>20</v>
      </c>
      <c r="B112" s="205">
        <f>NMM!B$59</f>
        <v>813.46268391197384</v>
      </c>
      <c r="C112" s="205">
        <f>NMM!C$59</f>
        <v>971.46613878654352</v>
      </c>
      <c r="D112" s="205">
        <f>NMM!D$59</f>
        <v>705.66588048560277</v>
      </c>
      <c r="E112" s="205">
        <f>NMM!E$59</f>
        <v>651.97752596102475</v>
      </c>
      <c r="F112" s="205">
        <f>NMM!F$59</f>
        <v>718.67016813755401</v>
      </c>
      <c r="G112" s="205">
        <f>NMM!G$59</f>
        <v>797.19706939609705</v>
      </c>
      <c r="H112" s="205">
        <f>NMM!H$59</f>
        <v>841.76444009881834</v>
      </c>
      <c r="I112" s="205">
        <f>NMM!I$59</f>
        <v>1319.673842846646</v>
      </c>
      <c r="J112" s="205">
        <f>NMM!J$59</f>
        <v>1314.5094745504164</v>
      </c>
      <c r="K112" s="205">
        <f>NMM!K$59</f>
        <v>650.96162660388939</v>
      </c>
      <c r="L112" s="205">
        <f>NMM!L$59</f>
        <v>693.71616456596337</v>
      </c>
      <c r="M112" s="205">
        <f>NMM!M$59</f>
        <v>868.71734241021181</v>
      </c>
      <c r="N112" s="205">
        <f>NMM!N$59</f>
        <v>1032.9391672274685</v>
      </c>
      <c r="O112" s="205">
        <f>NMM!O$59</f>
        <v>1251.8086136475993</v>
      </c>
      <c r="P112" s="205">
        <f>NMM!P$59</f>
        <v>884.8148678969311</v>
      </c>
      <c r="Q112" s="205">
        <f>NMM!Q$59</f>
        <v>522.71614283447184</v>
      </c>
      <c r="R112" s="205">
        <f>NMM!R$59</f>
        <v>471.99734753676984</v>
      </c>
      <c r="S112" s="205">
        <f>NMM!S$59</f>
        <v>647.22714796113212</v>
      </c>
      <c r="T112" s="205">
        <f>NMM!T$59</f>
        <v>648.22515828262249</v>
      </c>
      <c r="U112" s="205">
        <f>NMM!U$59</f>
        <v>677.82478093879649</v>
      </c>
      <c r="V112" s="205">
        <f>NMM!V$59</f>
        <v>139.14070516448416</v>
      </c>
      <c r="W112" s="205">
        <f>NMM!W$59</f>
        <v>92.610012939019711</v>
      </c>
      <c r="X112" s="205">
        <f>NMM!X$59</f>
        <v>65.483524124784736</v>
      </c>
      <c r="Y112" s="205">
        <f>NMM!Y$59</f>
        <v>86.234364982615133</v>
      </c>
    </row>
    <row r="113" spans="1:25" ht="12" customHeight="1" x14ac:dyDescent="0.25">
      <c r="A113" s="14" t="s">
        <v>51</v>
      </c>
      <c r="B113" s="204">
        <f>NMM!B$60</f>
        <v>520.35378954811665</v>
      </c>
      <c r="C113" s="204">
        <f>NMM!C$60</f>
        <v>553.294324860816</v>
      </c>
      <c r="D113" s="204">
        <f>NMM!D$60</f>
        <v>532.16781096037857</v>
      </c>
      <c r="E113" s="204">
        <f>NMM!E$60</f>
        <v>487.43931527530981</v>
      </c>
      <c r="F113" s="204">
        <f>NMM!F$60</f>
        <v>554.55548467222104</v>
      </c>
      <c r="G113" s="204">
        <f>NMM!G$60</f>
        <v>633.29396322662842</v>
      </c>
      <c r="H113" s="204">
        <f>NMM!H$60</f>
        <v>646.06092274364255</v>
      </c>
      <c r="I113" s="204">
        <f>NMM!I$60</f>
        <v>978.99944266126136</v>
      </c>
      <c r="J113" s="204">
        <f>NMM!J$60</f>
        <v>915.56512127202234</v>
      </c>
      <c r="K113" s="204">
        <f>NMM!K$60</f>
        <v>371.4825943671762</v>
      </c>
      <c r="L113" s="204">
        <f>NMM!L$60</f>
        <v>440.11075471226167</v>
      </c>
      <c r="M113" s="204">
        <f>NMM!M$60</f>
        <v>576.54131967028991</v>
      </c>
      <c r="N113" s="204">
        <f>NMM!N$60</f>
        <v>598.01778087740695</v>
      </c>
      <c r="O113" s="204">
        <f>NMM!O$60</f>
        <v>601.24623893164153</v>
      </c>
      <c r="P113" s="204">
        <f>NMM!P$60</f>
        <v>600.35536181530756</v>
      </c>
      <c r="Q113" s="204">
        <f>NMM!Q$60</f>
        <v>372.291528773891</v>
      </c>
      <c r="R113" s="204">
        <f>NMM!R$60</f>
        <v>363.44819325410776</v>
      </c>
      <c r="S113" s="204">
        <f>NMM!S$60</f>
        <v>503.25396068385481</v>
      </c>
      <c r="T113" s="204">
        <f>NMM!T$60</f>
        <v>483.2477993207151</v>
      </c>
      <c r="U113" s="204">
        <f>NMM!U$60</f>
        <v>478.61473899671967</v>
      </c>
      <c r="V113" s="204">
        <f>NMM!V$60</f>
        <v>114.31483099624774</v>
      </c>
      <c r="W113" s="204">
        <f>NMM!W$60</f>
        <v>78.03485636619358</v>
      </c>
      <c r="X113" s="204">
        <f>NMM!X$60</f>
        <v>48.368117761057547</v>
      </c>
      <c r="Y113" s="204">
        <f>NMM!Y$60</f>
        <v>45.177769436758439</v>
      </c>
    </row>
    <row r="114" spans="1:25" ht="12" customHeight="1" x14ac:dyDescent="0.25">
      <c r="A114" s="14" t="s">
        <v>52</v>
      </c>
      <c r="B114" s="204">
        <f>NMM!B$61</f>
        <v>233.84664443985744</v>
      </c>
      <c r="C114" s="204">
        <f>NMM!C$61</f>
        <v>360.02613630246856</v>
      </c>
      <c r="D114" s="204">
        <f>NMM!D$61</f>
        <v>123.76562102981561</v>
      </c>
      <c r="E114" s="204">
        <f>NMM!E$61</f>
        <v>120.54941442459102</v>
      </c>
      <c r="F114" s="204">
        <f>NMM!F$61</f>
        <v>117.41096387095729</v>
      </c>
      <c r="G114" s="204">
        <f>NMM!G$61</f>
        <v>117.89677782858556</v>
      </c>
      <c r="H114" s="204">
        <f>NMM!H$61</f>
        <v>145.41376884271253</v>
      </c>
      <c r="I114" s="204">
        <f>NMM!I$61</f>
        <v>271.57160225457329</v>
      </c>
      <c r="J114" s="204">
        <f>NMM!J$61</f>
        <v>342.84560829966313</v>
      </c>
      <c r="K114" s="204">
        <f>NMM!K$61</f>
        <v>234.85979781680157</v>
      </c>
      <c r="L114" s="204">
        <f>NMM!L$61</f>
        <v>196.24250726711969</v>
      </c>
      <c r="M114" s="204">
        <f>NMM!M$61</f>
        <v>231.59717769346761</v>
      </c>
      <c r="N114" s="204">
        <f>NMM!N$61</f>
        <v>383.49749078140633</v>
      </c>
      <c r="O114" s="204">
        <f>NMM!O$61</f>
        <v>582.21115687945007</v>
      </c>
      <c r="P114" s="204">
        <f>NMM!P$61</f>
        <v>238.42256193839486</v>
      </c>
      <c r="Q114" s="204">
        <f>NMM!Q$61</f>
        <v>92.036272346989335</v>
      </c>
      <c r="R114" s="204">
        <f>NMM!R$61</f>
        <v>59.915668983429036</v>
      </c>
      <c r="S114" s="204">
        <f>NMM!S$61</f>
        <v>85.210896807099957</v>
      </c>
      <c r="T114" s="204">
        <f>NMM!T$61</f>
        <v>108.549974944754</v>
      </c>
      <c r="U114" s="204">
        <f>NMM!U$61</f>
        <v>142.81997722357235</v>
      </c>
      <c r="V114" s="204">
        <f>NMM!V$61</f>
        <v>10.420998229437322</v>
      </c>
      <c r="W114" s="204">
        <f>NMM!W$61</f>
        <v>1.340089980388758</v>
      </c>
      <c r="X114" s="204">
        <f>NMM!X$61</f>
        <v>4.1683888147720793</v>
      </c>
      <c r="Y114" s="204">
        <f>NMM!Y$61</f>
        <v>26.479797998885783</v>
      </c>
    </row>
    <row r="115" spans="1:25" ht="12" customHeight="1" x14ac:dyDescent="0.25">
      <c r="A115" s="14" t="s">
        <v>60</v>
      </c>
      <c r="B115" s="204">
        <f>NMM!B$62</f>
        <v>59.262249923999818</v>
      </c>
      <c r="C115" s="204">
        <f>NMM!C$62</f>
        <v>58.145677623259012</v>
      </c>
      <c r="D115" s="204">
        <f>NMM!D$62</f>
        <v>49.732448495408548</v>
      </c>
      <c r="E115" s="204">
        <f>NMM!E$62</f>
        <v>43.988796261123824</v>
      </c>
      <c r="F115" s="204">
        <f>NMM!F$62</f>
        <v>46.703719594375734</v>
      </c>
      <c r="G115" s="204">
        <f>NMM!G$62</f>
        <v>46.006328340883044</v>
      </c>
      <c r="H115" s="204">
        <f>NMM!H$62</f>
        <v>50.289748512463206</v>
      </c>
      <c r="I115" s="204">
        <f>NMM!I$62</f>
        <v>69.102797930811505</v>
      </c>
      <c r="J115" s="204">
        <f>NMM!J$62</f>
        <v>56.098744978731077</v>
      </c>
      <c r="K115" s="204">
        <f>NMM!K$62</f>
        <v>44.619234419911542</v>
      </c>
      <c r="L115" s="204">
        <f>NMM!L$62</f>
        <v>57.362902586581988</v>
      </c>
      <c r="M115" s="204">
        <f>NMM!M$62</f>
        <v>60.57884504645429</v>
      </c>
      <c r="N115" s="204">
        <f>NMM!N$62</f>
        <v>51.423895568655233</v>
      </c>
      <c r="O115" s="204">
        <f>NMM!O$62</f>
        <v>68.351217836507715</v>
      </c>
      <c r="P115" s="204">
        <f>NMM!P$62</f>
        <v>46.036944143228645</v>
      </c>
      <c r="Q115" s="204">
        <f>NMM!Q$62</f>
        <v>58.388341713591487</v>
      </c>
      <c r="R115" s="204">
        <f>NMM!R$62</f>
        <v>48.633485299233023</v>
      </c>
      <c r="S115" s="204">
        <f>NMM!S$62</f>
        <v>58.762290470177369</v>
      </c>
      <c r="T115" s="204">
        <f>NMM!T$62</f>
        <v>56.427384017153322</v>
      </c>
      <c r="U115" s="204">
        <f>NMM!U$62</f>
        <v>56.390064718504497</v>
      </c>
      <c r="V115" s="204">
        <f>NMM!V$62</f>
        <v>14.404875938799105</v>
      </c>
      <c r="W115" s="204">
        <f>NMM!W$62</f>
        <v>13.235066592437374</v>
      </c>
      <c r="X115" s="204">
        <f>NMM!X$62</f>
        <v>12.947017548955113</v>
      </c>
      <c r="Y115" s="204">
        <f>NMM!Y$62</f>
        <v>14.576797546970909</v>
      </c>
    </row>
    <row r="116" spans="1:25" ht="12" customHeight="1" x14ac:dyDescent="0.25">
      <c r="A116" s="13" t="s">
        <v>21</v>
      </c>
      <c r="B116" s="205">
        <f>PPA!B$57</f>
        <v>39.449873854905178</v>
      </c>
      <c r="C116" s="205">
        <f>PPA!C$57</f>
        <v>34.64018999919854</v>
      </c>
      <c r="D116" s="205">
        <f>PPA!D$57</f>
        <v>35.234971919038443</v>
      </c>
      <c r="E116" s="205">
        <f>PPA!E$57</f>
        <v>75.649166998164134</v>
      </c>
      <c r="F116" s="205">
        <f>PPA!F$57</f>
        <v>46.000439998489021</v>
      </c>
      <c r="G116" s="205">
        <f>PPA!G$57</f>
        <v>39.036869998422056</v>
      </c>
      <c r="H116" s="205">
        <f>PPA!H$57</f>
        <v>45.394560001542381</v>
      </c>
      <c r="I116" s="205">
        <f>PPA!I$57</f>
        <v>49.282290001480263</v>
      </c>
      <c r="J116" s="205">
        <f>PPA!J$57</f>
        <v>48.272490001694109</v>
      </c>
      <c r="K116" s="205">
        <f>PPA!K$57</f>
        <v>53.523450001459992</v>
      </c>
      <c r="L116" s="205">
        <f>PPA!L$57</f>
        <v>70.740539998333617</v>
      </c>
      <c r="M116" s="205">
        <f>PPA!M$57</f>
        <v>68.808330926679133</v>
      </c>
      <c r="N116" s="205">
        <f>PPA!N$57</f>
        <v>62.00172000150291</v>
      </c>
      <c r="O116" s="205">
        <f>PPA!O$57</f>
        <v>60.890940001507943</v>
      </c>
      <c r="P116" s="205">
        <f>PPA!P$57</f>
        <v>49.581180001102076</v>
      </c>
      <c r="Q116" s="205">
        <f>PPA!Q$57</f>
        <v>48.268440001108367</v>
      </c>
      <c r="R116" s="205">
        <f>PPA!R$57</f>
        <v>54.832140001708076</v>
      </c>
      <c r="S116" s="205">
        <f>PPA!S$57</f>
        <v>50.568764401371482</v>
      </c>
      <c r="T116" s="205">
        <f>PPA!T$57</f>
        <v>62.31936141468605</v>
      </c>
      <c r="U116" s="205">
        <f>PPA!U$57</f>
        <v>62.633887714396131</v>
      </c>
      <c r="V116" s="205">
        <f>PPA!V$57</f>
        <v>63.177197946738396</v>
      </c>
      <c r="W116" s="205">
        <f>PPA!W$57</f>
        <v>56.279892067738295</v>
      </c>
      <c r="X116" s="205">
        <f>PPA!X$57</f>
        <v>41.901522133965422</v>
      </c>
      <c r="Y116" s="205">
        <f>PPA!Y$57</f>
        <v>25.3126682078274</v>
      </c>
    </row>
    <row r="117" spans="1:25" ht="12" customHeight="1" x14ac:dyDescent="0.25">
      <c r="A117" s="14" t="s">
        <v>54</v>
      </c>
      <c r="B117" s="204">
        <f>PPA!B$58</f>
        <v>19.138509882843849</v>
      </c>
      <c r="C117" s="204">
        <f>PPA!C$58</f>
        <v>14.52035595322063</v>
      </c>
      <c r="D117" s="204">
        <f>PPA!D$58</f>
        <v>16.204217791629649</v>
      </c>
      <c r="E117" s="204">
        <f>PPA!E$58</f>
        <v>39.204742580965103</v>
      </c>
      <c r="F117" s="204">
        <f>PPA!F$58</f>
        <v>22.703410838158032</v>
      </c>
      <c r="G117" s="204">
        <f>PPA!G$58</f>
        <v>18.574588422429262</v>
      </c>
      <c r="H117" s="204">
        <f>PPA!H$58</f>
        <v>27.560589510621089</v>
      </c>
      <c r="I117" s="204">
        <f>PPA!I$58</f>
        <v>34.232767724177563</v>
      </c>
      <c r="J117" s="204">
        <f>PPA!J$58</f>
        <v>35.531696268815153</v>
      </c>
      <c r="K117" s="204">
        <f>PPA!K$58</f>
        <v>40.863729250999853</v>
      </c>
      <c r="L117" s="204">
        <f>PPA!L$58</f>
        <v>52.67004396349386</v>
      </c>
      <c r="M117" s="204">
        <f>PPA!M$58</f>
        <v>51.558456759515863</v>
      </c>
      <c r="N117" s="204">
        <f>PPA!N$58</f>
        <v>45.79038448922708</v>
      </c>
      <c r="O117" s="204">
        <f>PPA!O$58</f>
        <v>45.251703129411332</v>
      </c>
      <c r="P117" s="204">
        <f>PPA!P$58</f>
        <v>35.999895536915993</v>
      </c>
      <c r="Q117" s="204">
        <f>PPA!Q$58</f>
        <v>35.250067729807022</v>
      </c>
      <c r="R117" s="204">
        <f>PPA!R$58</f>
        <v>39.899680218716199</v>
      </c>
      <c r="S117" s="204">
        <f>PPA!S$58</f>
        <v>34.926092612274331</v>
      </c>
      <c r="T117" s="204">
        <f>PPA!T$58</f>
        <v>43.813450778750052</v>
      </c>
      <c r="U117" s="204">
        <f>PPA!U$58</f>
        <v>44.184628603371763</v>
      </c>
      <c r="V117" s="204">
        <f>PPA!V$58</f>
        <v>47.05451145576378</v>
      </c>
      <c r="W117" s="204">
        <f>PPA!W$58</f>
        <v>41.077775666597198</v>
      </c>
      <c r="X117" s="204">
        <f>PPA!X$58</f>
        <v>30.065977448624139</v>
      </c>
      <c r="Y117" s="204">
        <f>PPA!Y$58</f>
        <v>21.180802547191991</v>
      </c>
    </row>
    <row r="118" spans="1:25" ht="12" customHeight="1" x14ac:dyDescent="0.25">
      <c r="A118" s="14" t="s">
        <v>61</v>
      </c>
      <c r="B118" s="204">
        <f>PPA!B$59</f>
        <v>16.879027078917559</v>
      </c>
      <c r="C118" s="204">
        <f>PPA!C$59</f>
        <v>17.306596303769449</v>
      </c>
      <c r="D118" s="204">
        <f>PPA!D$59</f>
        <v>16.638584941819879</v>
      </c>
      <c r="E118" s="204">
        <f>PPA!E$59</f>
        <v>33.593171503389897</v>
      </c>
      <c r="F118" s="204">
        <f>PPA!F$59</f>
        <v>22.05796832546433</v>
      </c>
      <c r="G118" s="204">
        <f>PPA!G$59</f>
        <v>19.607337468133871</v>
      </c>
      <c r="H118" s="204">
        <f>PPA!H$59</f>
        <v>17.374939607253221</v>
      </c>
      <c r="I118" s="204">
        <f>PPA!I$59</f>
        <v>14.607728037610549</v>
      </c>
      <c r="J118" s="204">
        <f>PPA!J$59</f>
        <v>12.3157458569005</v>
      </c>
      <c r="K118" s="204">
        <f>PPA!K$59</f>
        <v>11.72468430645042</v>
      </c>
      <c r="L118" s="204">
        <f>PPA!L$59</f>
        <v>16.774951598194079</v>
      </c>
      <c r="M118" s="204">
        <f>PPA!M$59</f>
        <v>16.067381217743861</v>
      </c>
      <c r="N118" s="204">
        <f>PPA!N$59</f>
        <v>15.41606374103255</v>
      </c>
      <c r="O118" s="204">
        <f>PPA!O$59</f>
        <v>14.906505052090971</v>
      </c>
      <c r="P118" s="204">
        <f>PPA!P$59</f>
        <v>13.125237338497319</v>
      </c>
      <c r="Q118" s="204">
        <f>PPA!Q$59</f>
        <v>12.535793118113791</v>
      </c>
      <c r="R118" s="204">
        <f>PPA!R$59</f>
        <v>14.608643235836301</v>
      </c>
      <c r="S118" s="204">
        <f>PPA!S$59</f>
        <v>15.406900702461041</v>
      </c>
      <c r="T118" s="204">
        <f>PPA!T$59</f>
        <v>18.01347164494074</v>
      </c>
      <c r="U118" s="204">
        <f>PPA!U$59</f>
        <v>17.550504171231971</v>
      </c>
      <c r="V118" s="204">
        <f>PPA!V$59</f>
        <v>15.33548491752633</v>
      </c>
      <c r="W118" s="204">
        <f>PPA!W$59</f>
        <v>14.684642894357101</v>
      </c>
      <c r="X118" s="204">
        <f>PPA!X$59</f>
        <v>11.51178849449583</v>
      </c>
      <c r="Y118" s="204">
        <f>PPA!Y$59</f>
        <v>3.7710860448436159</v>
      </c>
    </row>
    <row r="119" spans="1:25" ht="12" customHeight="1" x14ac:dyDescent="0.25">
      <c r="A119" s="14" t="s">
        <v>62</v>
      </c>
      <c r="B119" s="204">
        <f>PPA!B$60</f>
        <v>3.432336893143769</v>
      </c>
      <c r="C119" s="204">
        <f>PPA!C$60</f>
        <v>2.8132377422084631</v>
      </c>
      <c r="D119" s="204">
        <f>PPA!D$60</f>
        <v>2.39216918558891</v>
      </c>
      <c r="E119" s="204">
        <f>PPA!E$60</f>
        <v>2.851252913809132</v>
      </c>
      <c r="F119" s="204">
        <f>PPA!F$60</f>
        <v>1.239060834866655</v>
      </c>
      <c r="G119" s="204">
        <f>PPA!G$60</f>
        <v>0.8549441078589185</v>
      </c>
      <c r="H119" s="204">
        <f>PPA!H$60</f>
        <v>0.45903088366806849</v>
      </c>
      <c r="I119" s="204">
        <f>PPA!I$60</f>
        <v>0.44179423969215093</v>
      </c>
      <c r="J119" s="204">
        <f>PPA!J$60</f>
        <v>0.42504787597845672</v>
      </c>
      <c r="K119" s="204">
        <f>PPA!K$60</f>
        <v>0.93503644400971919</v>
      </c>
      <c r="L119" s="204">
        <f>PPA!L$60</f>
        <v>1.2955444366456801</v>
      </c>
      <c r="M119" s="204">
        <f>PPA!M$60</f>
        <v>1.182492949419409</v>
      </c>
      <c r="N119" s="204">
        <f>PPA!N$60</f>
        <v>0.79527177124327975</v>
      </c>
      <c r="O119" s="204">
        <f>PPA!O$60</f>
        <v>0.73273182000563941</v>
      </c>
      <c r="P119" s="204">
        <f>PPA!P$60</f>
        <v>0.45604712568876188</v>
      </c>
      <c r="Q119" s="204">
        <f>PPA!Q$60</f>
        <v>0.48257915318755268</v>
      </c>
      <c r="R119" s="204">
        <f>PPA!R$60</f>
        <v>0.32381654715557789</v>
      </c>
      <c r="S119" s="204">
        <f>PPA!S$60</f>
        <v>0.23577108663610891</v>
      </c>
      <c r="T119" s="204">
        <f>PPA!T$60</f>
        <v>0.49243899099525879</v>
      </c>
      <c r="U119" s="204">
        <f>PPA!U$60</f>
        <v>0.89875493979239596</v>
      </c>
      <c r="V119" s="204">
        <f>PPA!V$60</f>
        <v>0.78720157344828423</v>
      </c>
      <c r="W119" s="204">
        <f>PPA!W$60</f>
        <v>0.51747350678399551</v>
      </c>
      <c r="X119" s="204">
        <f>PPA!X$60</f>
        <v>0.32375619084545337</v>
      </c>
      <c r="Y119" s="204">
        <f>PPA!Y$60</f>
        <v>0.36077961579179241</v>
      </c>
    </row>
    <row r="120" spans="1:25" ht="12" customHeight="1" x14ac:dyDescent="0.25">
      <c r="A120" s="15" t="s">
        <v>63</v>
      </c>
      <c r="B120" s="206">
        <f>FBT!B$33</f>
        <v>171.1963893329619</v>
      </c>
      <c r="C120" s="206">
        <f>FBT!C$33</f>
        <v>175.34520333654461</v>
      </c>
      <c r="D120" s="206">
        <f>FBT!D$33</f>
        <v>171.36589238497211</v>
      </c>
      <c r="E120" s="206">
        <f>FBT!E$33</f>
        <v>108.5422966434528</v>
      </c>
      <c r="F120" s="206">
        <f>FBT!F$33</f>
        <v>133.93579033308691</v>
      </c>
      <c r="G120" s="206">
        <f>FBT!G$33</f>
        <v>133.5223882115136</v>
      </c>
      <c r="H120" s="206">
        <f>FBT!H$33</f>
        <v>115.495349041099</v>
      </c>
      <c r="I120" s="206">
        <f>FBT!I$33</f>
        <v>116.791171921968</v>
      </c>
      <c r="J120" s="206">
        <f>FBT!J$33</f>
        <v>102.90942000164959</v>
      </c>
      <c r="K120" s="206">
        <f>FBT!K$33</f>
        <v>94.790576161495537</v>
      </c>
      <c r="L120" s="206">
        <f>FBT!L$33</f>
        <v>107.52428469271651</v>
      </c>
      <c r="M120" s="206">
        <f>FBT!M$33</f>
        <v>84.949890043617245</v>
      </c>
      <c r="N120" s="206">
        <f>FBT!N$33</f>
        <v>76.287515041424157</v>
      </c>
      <c r="O120" s="206">
        <f>FBT!O$33</f>
        <v>93.565190882268126</v>
      </c>
      <c r="P120" s="206">
        <f>FBT!P$33</f>
        <v>85.789730882149371</v>
      </c>
      <c r="Q120" s="206">
        <f>FBT!Q$33</f>
        <v>85.993745042084853</v>
      </c>
      <c r="R120" s="206">
        <f>FBT!R$33</f>
        <v>93.457356121571763</v>
      </c>
      <c r="S120" s="206">
        <f>FBT!S$33</f>
        <v>65.279648521655787</v>
      </c>
      <c r="T120" s="206">
        <f>FBT!T$33</f>
        <v>67.221826248167858</v>
      </c>
      <c r="U120" s="206">
        <f>FBT!U$33</f>
        <v>94.69114652758627</v>
      </c>
      <c r="V120" s="206">
        <f>FBT!V$33</f>
        <v>98.639058213569797</v>
      </c>
      <c r="W120" s="206">
        <f>FBT!W$33</f>
        <v>82.307550578417704</v>
      </c>
      <c r="X120" s="206">
        <f>FBT!X$33</f>
        <v>61.750316319906922</v>
      </c>
      <c r="Y120" s="206">
        <f>FBT!Y$33</f>
        <v>46.712329213673513</v>
      </c>
    </row>
    <row r="121" spans="1:25" ht="12" customHeight="1" x14ac:dyDescent="0.25">
      <c r="A121" s="12" t="s">
        <v>64</v>
      </c>
      <c r="B121" s="204">
        <f>TRE!B$33</f>
        <v>7.9239319184267236</v>
      </c>
      <c r="C121" s="204">
        <f>TRE!C$33</f>
        <v>6.398133840792946</v>
      </c>
      <c r="D121" s="204">
        <f>TRE!D$33</f>
        <v>9.0960677619001196</v>
      </c>
      <c r="E121" s="204">
        <f>TRE!E$33</f>
        <v>11.727611418721439</v>
      </c>
      <c r="F121" s="204">
        <f>TRE!F$33</f>
        <v>17.627962219926811</v>
      </c>
      <c r="G121" s="204">
        <f>TRE!G$33</f>
        <v>15.261791240274921</v>
      </c>
      <c r="H121" s="204">
        <f>TRE!H$33</f>
        <v>14.90833489634559</v>
      </c>
      <c r="I121" s="204">
        <f>TRE!I$33</f>
        <v>12.41049383910539</v>
      </c>
      <c r="J121" s="204">
        <f>TRE!J$33</f>
        <v>5.0025600003565289</v>
      </c>
      <c r="K121" s="204">
        <f>TRE!K$33</f>
        <v>5.6084400002834087</v>
      </c>
      <c r="L121" s="204">
        <f>TRE!L$33</f>
        <v>6.0123600002837998</v>
      </c>
      <c r="M121" s="204">
        <f>TRE!M$33</f>
        <v>6.0649041594441861</v>
      </c>
      <c r="N121" s="204">
        <f>TRE!N$33</f>
        <v>9.9061941596481766</v>
      </c>
      <c r="O121" s="204">
        <f>TRE!O$33</f>
        <v>10.815014159829561</v>
      </c>
      <c r="P121" s="204">
        <f>TRE!P$33</f>
        <v>7.4765700001401063</v>
      </c>
      <c r="Q121" s="204">
        <f>TRE!Q$33</f>
        <v>8.0319599998092706</v>
      </c>
      <c r="R121" s="204">
        <f>TRE!R$33</f>
        <v>7.7795099999160833</v>
      </c>
      <c r="S121" s="204">
        <f>TRE!S$33</f>
        <v>7.4507191198721516</v>
      </c>
      <c r="T121" s="204">
        <f>TRE!T$33</f>
        <v>7.0637208673295024</v>
      </c>
      <c r="U121" s="204">
        <f>TRE!U$33</f>
        <v>2.872717869478306</v>
      </c>
      <c r="V121" s="204">
        <f>TRE!V$33</f>
        <v>1.9636344996682431</v>
      </c>
      <c r="W121" s="204">
        <f>TRE!W$33</f>
        <v>2.1343424393781461</v>
      </c>
      <c r="X121" s="204">
        <f>TRE!X$33</f>
        <v>3.7539669795647099</v>
      </c>
      <c r="Y121" s="204">
        <f>TRE!Y$33</f>
        <v>3.7324732401502949</v>
      </c>
    </row>
    <row r="122" spans="1:25" ht="12" customHeight="1" x14ac:dyDescent="0.25">
      <c r="A122" s="12" t="s">
        <v>65</v>
      </c>
      <c r="B122" s="204">
        <f>MAE!B$33</f>
        <v>14.15462363987953</v>
      </c>
      <c r="C122" s="204">
        <f>MAE!C$33</f>
        <v>16.982063640039289</v>
      </c>
      <c r="D122" s="204">
        <f>MAE!D$33</f>
        <v>17.39283839998307</v>
      </c>
      <c r="E122" s="204">
        <f>MAE!E$33</f>
        <v>36.994624559604333</v>
      </c>
      <c r="F122" s="204">
        <f>MAE!F$33</f>
        <v>23.292089999915639</v>
      </c>
      <c r="G122" s="204">
        <f>MAE!G$33</f>
        <v>31.26950999994278</v>
      </c>
      <c r="H122" s="204">
        <f>MAE!H$33</f>
        <v>34.583897160068851</v>
      </c>
      <c r="I122" s="204">
        <f>MAE!I$33</f>
        <v>39.47437907982431</v>
      </c>
      <c r="J122" s="204">
        <f>MAE!J$33</f>
        <v>27.972705239778719</v>
      </c>
      <c r="K122" s="204">
        <f>MAE!K$33</f>
        <v>26.50549715970476</v>
      </c>
      <c r="L122" s="204">
        <f>MAE!L$33</f>
        <v>24.554659319480681</v>
      </c>
      <c r="M122" s="204">
        <f>MAE!M$33</f>
        <v>22.87196999987103</v>
      </c>
      <c r="N122" s="204">
        <f>MAE!N$33</f>
        <v>26.958855239915319</v>
      </c>
      <c r="O122" s="204">
        <f>MAE!O$33</f>
        <v>24.17100047996394</v>
      </c>
      <c r="P122" s="204">
        <f>MAE!P$33</f>
        <v>17.563665240069341</v>
      </c>
      <c r="Q122" s="204">
        <f>MAE!Q$33</f>
        <v>17.00827523981182</v>
      </c>
      <c r="R122" s="204">
        <f>MAE!R$33</f>
        <v>15.039165239828611</v>
      </c>
      <c r="S122" s="204">
        <f>MAE!S$33</f>
        <v>11.8958597998403</v>
      </c>
      <c r="T122" s="204">
        <f>MAE!T$33</f>
        <v>10.546492466572341</v>
      </c>
      <c r="U122" s="204">
        <f>MAE!U$33</f>
        <v>13.2041757580701</v>
      </c>
      <c r="V122" s="204">
        <f>MAE!V$33</f>
        <v>11.920836182079871</v>
      </c>
      <c r="W122" s="204">
        <f>MAE!W$33</f>
        <v>12.744451291938731</v>
      </c>
      <c r="X122" s="204">
        <f>MAE!X$33</f>
        <v>8.3056830019997747</v>
      </c>
      <c r="Y122" s="204">
        <f>MAE!Y$33</f>
        <v>19.90837938212356</v>
      </c>
    </row>
    <row r="123" spans="1:25" ht="12" customHeight="1" x14ac:dyDescent="0.25">
      <c r="A123" s="12" t="s">
        <v>66</v>
      </c>
      <c r="B123" s="204">
        <f>TEL!B$33</f>
        <v>23.954279039511349</v>
      </c>
      <c r="C123" s="204">
        <f>TEL!C$33</f>
        <v>43.195019039359011</v>
      </c>
      <c r="D123" s="204">
        <f>TEL!D$33</f>
        <v>39.808139039410769</v>
      </c>
      <c r="E123" s="204">
        <f>TEL!E$33</f>
        <v>69.773738539819206</v>
      </c>
      <c r="F123" s="204">
        <f>TEL!F$33</f>
        <v>40.58063711887057</v>
      </c>
      <c r="G123" s="204">
        <f>TEL!G$33</f>
        <v>41.260864520452188</v>
      </c>
      <c r="H123" s="204">
        <f>TEL!H$33</f>
        <v>38.029478176322613</v>
      </c>
      <c r="I123" s="204">
        <f>TEL!I$33</f>
        <v>41.570521918587957</v>
      </c>
      <c r="J123" s="204">
        <f>TEL!J$33</f>
        <v>17.517031919466941</v>
      </c>
      <c r="K123" s="204">
        <f>TEL!K$33</f>
        <v>9.2942099994720273</v>
      </c>
      <c r="L123" s="204">
        <f>TEL!L$33</f>
        <v>8.5328099992426889</v>
      </c>
      <c r="M123" s="204">
        <f>TEL!M$33</f>
        <v>8.2864641607388592</v>
      </c>
      <c r="N123" s="204">
        <f>TEL!N$33</f>
        <v>8.3369541608582747</v>
      </c>
      <c r="O123" s="204">
        <f>TEL!O$33</f>
        <v>8.1349941616074357</v>
      </c>
      <c r="P123" s="204">
        <f>TEL!P$33</f>
        <v>8.3369541610992659</v>
      </c>
      <c r="Q123" s="204">
        <f>TEL!Q$33</f>
        <v>7.5796041610452081</v>
      </c>
      <c r="R123" s="204">
        <f>TEL!R$33</f>
        <v>8.6903841589074453</v>
      </c>
      <c r="S123" s="204">
        <f>TEL!S$33</f>
        <v>4.8066479990320161</v>
      </c>
      <c r="T123" s="204">
        <f>TEL!T$33</f>
        <v>4.4319377050263276</v>
      </c>
      <c r="U123" s="204">
        <f>TEL!U$33</f>
        <v>7.3289797512959654</v>
      </c>
      <c r="V123" s="204">
        <f>TEL!V$33</f>
        <v>4.3488310287917438</v>
      </c>
      <c r="W123" s="204">
        <f>TEL!W$33</f>
        <v>7.0344325323546739</v>
      </c>
      <c r="X123" s="204">
        <f>TEL!X$33</f>
        <v>5.2186957269240732</v>
      </c>
      <c r="Y123" s="204">
        <f>TEL!Y$33</f>
        <v>3.5309099606745198</v>
      </c>
    </row>
    <row r="124" spans="1:25" ht="12" customHeight="1" x14ac:dyDescent="0.25">
      <c r="A124" s="12" t="s">
        <v>67</v>
      </c>
      <c r="B124" s="204">
        <f>WWP!B$33</f>
        <v>72.853318079019417</v>
      </c>
      <c r="C124" s="204">
        <f>WWP!C$33</f>
        <v>81.787049999059576</v>
      </c>
      <c r="D124" s="204">
        <f>WWP!D$33</f>
        <v>59.235569999622733</v>
      </c>
      <c r="E124" s="204">
        <f>WWP!E$33</f>
        <v>71.088120719553345</v>
      </c>
      <c r="F124" s="204">
        <f>WWP!F$33</f>
        <v>78.880052879477276</v>
      </c>
      <c r="G124" s="204">
        <f>WWP!G$33</f>
        <v>63.017040959754681</v>
      </c>
      <c r="H124" s="204">
        <f>WWP!H$33</f>
        <v>58.635686159427891</v>
      </c>
      <c r="I124" s="204">
        <f>WWP!I$33</f>
        <v>48.647221920502638</v>
      </c>
      <c r="J124" s="204">
        <f>WWP!J$33</f>
        <v>31.9723199998264</v>
      </c>
      <c r="K124" s="204">
        <f>WWP!K$33</f>
        <v>24.344279999766378</v>
      </c>
      <c r="L124" s="204">
        <f>WWP!L$33</f>
        <v>33.5304619198212</v>
      </c>
      <c r="M124" s="204">
        <f>WWP!M$33</f>
        <v>36.831509999804346</v>
      </c>
      <c r="N124" s="204">
        <f>WWP!N$33</f>
        <v>35.619749999753722</v>
      </c>
      <c r="O124" s="204">
        <f>WWP!O$33</f>
        <v>36.427589999801427</v>
      </c>
      <c r="P124" s="204">
        <f>WWP!P$33</f>
        <v>34.509306959826922</v>
      </c>
      <c r="Q124" s="204">
        <f>WWP!Q$33</f>
        <v>37.492266959726081</v>
      </c>
      <c r="R124" s="204">
        <f>WWP!R$33</f>
        <v>41.028621121379842</v>
      </c>
      <c r="S124" s="204">
        <f>WWP!S$33</f>
        <v>34.118963641796867</v>
      </c>
      <c r="T124" s="204">
        <f>WWP!T$33</f>
        <v>30.211336338868779</v>
      </c>
      <c r="U124" s="204">
        <f>WWP!U$33</f>
        <v>50.351436990328487</v>
      </c>
      <c r="V124" s="204">
        <f>WWP!V$33</f>
        <v>59.878347258274559</v>
      </c>
      <c r="W124" s="204">
        <f>WWP!W$33</f>
        <v>47.218271462789339</v>
      </c>
      <c r="X124" s="204">
        <f>WWP!X$33</f>
        <v>41.643068398222297</v>
      </c>
      <c r="Y124" s="204">
        <f>WWP!Y$33</f>
        <v>26.087033155486509</v>
      </c>
    </row>
    <row r="125" spans="1:25" ht="12" customHeight="1" x14ac:dyDescent="0.25">
      <c r="A125" s="12" t="s">
        <v>68</v>
      </c>
      <c r="B125" s="204">
        <f>OIS!B$33</f>
        <v>85.652302380971321</v>
      </c>
      <c r="C125" s="204">
        <f>OIS!C$33</f>
        <v>92.838982277167958</v>
      </c>
      <c r="D125" s="204">
        <f>OIS!D$33</f>
        <v>102.769212245018</v>
      </c>
      <c r="E125" s="204">
        <f>OIS!E$33</f>
        <v>162.9409413631173</v>
      </c>
      <c r="F125" s="204">
        <f>OIS!F$33</f>
        <v>154.33762974586091</v>
      </c>
      <c r="G125" s="204">
        <f>OIS!G$33</f>
        <v>154.01519624398551</v>
      </c>
      <c r="H125" s="204">
        <f>OIS!H$33</f>
        <v>163.6357874437056</v>
      </c>
      <c r="I125" s="204">
        <f>OIS!I$33</f>
        <v>158.13782712437509</v>
      </c>
      <c r="J125" s="204">
        <f>OIS!J$33</f>
        <v>135.14972904494309</v>
      </c>
      <c r="K125" s="204">
        <f>OIS!K$33</f>
        <v>116.3118571246162</v>
      </c>
      <c r="L125" s="204">
        <f>OIS!L$33</f>
        <v>122.7210890431892</v>
      </c>
      <c r="M125" s="204">
        <f>OIS!M$33</f>
        <v>156.1963900856008</v>
      </c>
      <c r="N125" s="204">
        <f>OIS!N$33</f>
        <v>181.74661200379299</v>
      </c>
      <c r="O125" s="204">
        <f>OIS!O$33</f>
        <v>164.71808676436601</v>
      </c>
      <c r="P125" s="204">
        <f>OIS!P$33</f>
        <v>157.81391568417209</v>
      </c>
      <c r="Q125" s="204">
        <f>OIS!Q$33</f>
        <v>153.54689616345601</v>
      </c>
      <c r="R125" s="204">
        <f>OIS!R$33</f>
        <v>188.68164408379209</v>
      </c>
      <c r="S125" s="204">
        <f>OIS!S$33</f>
        <v>154.0262800810294</v>
      </c>
      <c r="T125" s="204">
        <f>OIS!T$33</f>
        <v>168.38512693618259</v>
      </c>
      <c r="U125" s="204">
        <f>OIS!U$33</f>
        <v>149.63846581080409</v>
      </c>
      <c r="V125" s="204">
        <f>OIS!V$33</f>
        <v>144.34362459990339</v>
      </c>
      <c r="W125" s="204">
        <f>OIS!W$33</f>
        <v>85.203386718193485</v>
      </c>
      <c r="X125" s="204">
        <f>OIS!X$33</f>
        <v>101.1213925241813</v>
      </c>
      <c r="Y125" s="204">
        <f>OIS!Y$33</f>
        <v>89.300992853804217</v>
      </c>
    </row>
    <row r="126" spans="1:25" ht="12" customHeight="1" x14ac:dyDescent="0.25">
      <c r="A126" s="28" t="s">
        <v>85</v>
      </c>
      <c r="B126" s="214">
        <f>Ind_Summary_emi!B43</f>
        <v>23.953150000000001</v>
      </c>
      <c r="C126" s="214">
        <f>Ind_Summary_emi!C43</f>
        <v>20.977150000000002</v>
      </c>
      <c r="D126" s="214">
        <f>Ind_Summary_emi!D43</f>
        <v>23.060089999999999</v>
      </c>
      <c r="E126" s="214">
        <f>Ind_Summary_emi!E43</f>
        <v>22.740690000000001</v>
      </c>
      <c r="F126" s="214">
        <f>Ind_Summary_emi!F43</f>
        <v>25.217089999999999</v>
      </c>
      <c r="G126" s="214">
        <f>Ind_Summary_emi!G43</f>
        <v>26.936450000000001</v>
      </c>
      <c r="H126" s="214">
        <f>Ind_Summary_emi!H43</f>
        <v>29.01539</v>
      </c>
      <c r="I126" s="214">
        <f>Ind_Summary_emi!I43</f>
        <v>26.93207</v>
      </c>
      <c r="J126" s="214">
        <f>Ind_Summary_emi!J43</f>
        <v>24.629750000000001</v>
      </c>
      <c r="K126" s="214">
        <f>Ind_Summary_emi!K43</f>
        <v>17.85839</v>
      </c>
      <c r="L126" s="214">
        <f>Ind_Summary_emi!L43</f>
        <v>17.193149999999999</v>
      </c>
      <c r="M126" s="214">
        <f>Ind_Summary_emi!M43</f>
        <v>19.0122</v>
      </c>
      <c r="N126" s="214">
        <f>Ind_Summary_emi!N43</f>
        <v>20.762170000000001</v>
      </c>
      <c r="O126" s="214">
        <f>Ind_Summary_emi!O43</f>
        <v>26.218859999999999</v>
      </c>
      <c r="P126" s="214">
        <f>Ind_Summary_emi!P43</f>
        <v>24.42295</v>
      </c>
      <c r="Q126" s="214">
        <f>Ind_Summary_emi!Q43</f>
        <v>24.50637</v>
      </c>
      <c r="R126" s="214">
        <f>Ind_Summary_emi!R43</f>
        <v>24.596440000000001</v>
      </c>
      <c r="S126" s="214">
        <f>Ind_Summary_emi!S43</f>
        <v>27.55123</v>
      </c>
      <c r="T126" s="214">
        <f>Ind_Summary_emi!T43</f>
        <v>26.126580000000001</v>
      </c>
      <c r="U126" s="214">
        <f>Ind_Summary_emi!U43</f>
        <v>27.7408</v>
      </c>
      <c r="V126" s="214">
        <f>Ind_Summary_emi!V43</f>
        <v>29.163550000000001</v>
      </c>
      <c r="W126" s="214">
        <f>Ind_Summary_emi!W43</f>
        <v>37.140099999999997</v>
      </c>
      <c r="X126" s="214">
        <f>Ind_Summary_emi!X43</f>
        <v>36.308450000000001</v>
      </c>
      <c r="Y126" s="214">
        <f>Ind_Summary_emi!Y43</f>
        <v>33.179049999999997</v>
      </c>
    </row>
    <row r="128" spans="1:25" ht="12" customHeight="1" x14ac:dyDescent="0.25">
      <c r="A128" s="30" t="s">
        <v>86</v>
      </c>
      <c r="B128" s="203">
        <f t="shared" ref="B128:Y128" si="8">IF(B29=0,"",B29/B3*1000)</f>
        <v>146.06908745556157</v>
      </c>
      <c r="C128" s="203">
        <f t="shared" si="8"/>
        <v>150.1102871850058</v>
      </c>
      <c r="D128" s="203">
        <f t="shared" si="8"/>
        <v>128.8365915702914</v>
      </c>
      <c r="E128" s="203">
        <f t="shared" si="8"/>
        <v>133.68585942297983</v>
      </c>
      <c r="F128" s="203">
        <f t="shared" si="8"/>
        <v>130.82031950655906</v>
      </c>
      <c r="G128" s="203">
        <f t="shared" si="8"/>
        <v>118.11155289445831</v>
      </c>
      <c r="H128" s="203">
        <f t="shared" si="8"/>
        <v>99.260730849772898</v>
      </c>
      <c r="I128" s="203">
        <f t="shared" si="8"/>
        <v>101.30984182330131</v>
      </c>
      <c r="J128" s="203">
        <f t="shared" si="8"/>
        <v>108.03042185016656</v>
      </c>
      <c r="K128" s="203">
        <f t="shared" si="8"/>
        <v>106.33076484352276</v>
      </c>
      <c r="L128" s="203">
        <f t="shared" si="8"/>
        <v>110.53213134425629</v>
      </c>
      <c r="M128" s="203">
        <f t="shared" si="8"/>
        <v>97.126735646181842</v>
      </c>
      <c r="N128" s="203">
        <f t="shared" si="8"/>
        <v>92.919677352694862</v>
      </c>
      <c r="O128" s="203">
        <f t="shared" si="8"/>
        <v>104.66888901879376</v>
      </c>
      <c r="P128" s="203">
        <f t="shared" si="8"/>
        <v>89.499607049767548</v>
      </c>
      <c r="Q128" s="203">
        <f t="shared" si="8"/>
        <v>85.905616235726114</v>
      </c>
      <c r="R128" s="203">
        <f t="shared" si="8"/>
        <v>70.279726412790495</v>
      </c>
      <c r="S128" s="203">
        <f t="shared" si="8"/>
        <v>67.120280964749767</v>
      </c>
      <c r="T128" s="203">
        <f t="shared" si="8"/>
        <v>68.818685300579631</v>
      </c>
      <c r="U128" s="203">
        <f t="shared" si="8"/>
        <v>65.160790499527053</v>
      </c>
      <c r="V128" s="203">
        <f t="shared" si="8"/>
        <v>59.943986867551928</v>
      </c>
      <c r="W128" s="203">
        <f t="shared" si="8"/>
        <v>52.219265823532105</v>
      </c>
      <c r="X128" s="203">
        <f t="shared" si="8"/>
        <v>52.235703558425982</v>
      </c>
      <c r="Y128" s="203">
        <f t="shared" si="8"/>
        <v>52.666489471870747</v>
      </c>
    </row>
    <row r="129" spans="1:25" ht="12" customHeight="1" x14ac:dyDescent="0.25">
      <c r="A129" s="12" t="s">
        <v>14</v>
      </c>
      <c r="B129" s="204" t="str">
        <f t="shared" ref="B129:Y129" si="9">IF(B52=0,"",B52/B4*1000)</f>
        <v/>
      </c>
      <c r="C129" s="204" t="str">
        <f t="shared" si="9"/>
        <v/>
      </c>
      <c r="D129" s="204" t="str">
        <f t="shared" si="9"/>
        <v/>
      </c>
      <c r="E129" s="204" t="str">
        <f t="shared" si="9"/>
        <v/>
      </c>
      <c r="F129" s="204" t="str">
        <f t="shared" si="9"/>
        <v/>
      </c>
      <c r="G129" s="204" t="str">
        <f t="shared" si="9"/>
        <v/>
      </c>
      <c r="H129" s="204" t="str">
        <f t="shared" si="9"/>
        <v/>
      </c>
      <c r="I129" s="204" t="str">
        <f t="shared" si="9"/>
        <v/>
      </c>
      <c r="J129" s="204" t="str">
        <f t="shared" si="9"/>
        <v/>
      </c>
      <c r="K129" s="204" t="str">
        <f t="shared" si="9"/>
        <v/>
      </c>
      <c r="L129" s="204" t="str">
        <f t="shared" si="9"/>
        <v/>
      </c>
      <c r="M129" s="204" t="str">
        <f t="shared" si="9"/>
        <v/>
      </c>
      <c r="N129" s="204" t="str">
        <f t="shared" si="9"/>
        <v/>
      </c>
      <c r="O129" s="204" t="str">
        <f t="shared" si="9"/>
        <v/>
      </c>
      <c r="P129" s="204" t="str">
        <f t="shared" si="9"/>
        <v/>
      </c>
      <c r="Q129" s="204" t="str">
        <f t="shared" si="9"/>
        <v/>
      </c>
      <c r="R129" s="204" t="str">
        <f t="shared" si="9"/>
        <v/>
      </c>
      <c r="S129" s="204" t="str">
        <f t="shared" si="9"/>
        <v/>
      </c>
      <c r="T129" s="204" t="str">
        <f t="shared" si="9"/>
        <v/>
      </c>
      <c r="U129" s="204" t="str">
        <f t="shared" si="9"/>
        <v/>
      </c>
      <c r="V129" s="204" t="str">
        <f t="shared" si="9"/>
        <v/>
      </c>
      <c r="W129" s="204" t="str">
        <f t="shared" si="9"/>
        <v/>
      </c>
      <c r="X129" s="204" t="str">
        <f t="shared" si="9"/>
        <v/>
      </c>
      <c r="Y129" s="204" t="str">
        <f t="shared" si="9"/>
        <v/>
      </c>
    </row>
    <row r="130" spans="1:25" ht="12" customHeight="1" x14ac:dyDescent="0.25">
      <c r="A130" s="13" t="s">
        <v>18</v>
      </c>
      <c r="B130" s="205">
        <f t="shared" ref="B130:Y130" si="10">IF(B55=0,"",B55/B5*1000)</f>
        <v>260.06355855305901</v>
      </c>
      <c r="C130" s="205">
        <f t="shared" si="10"/>
        <v>224.91947102779309</v>
      </c>
      <c r="D130" s="205">
        <f t="shared" si="10"/>
        <v>255.36115932866966</v>
      </c>
      <c r="E130" s="205">
        <f t="shared" si="10"/>
        <v>336.67147947037279</v>
      </c>
      <c r="F130" s="205">
        <f t="shared" si="10"/>
        <v>183.73762485833794</v>
      </c>
      <c r="G130" s="205">
        <f t="shared" si="10"/>
        <v>371.8596985273536</v>
      </c>
      <c r="H130" s="205">
        <f t="shared" si="10"/>
        <v>449.11612464232712</v>
      </c>
      <c r="I130" s="205">
        <f t="shared" si="10"/>
        <v>260.54074993753699</v>
      </c>
      <c r="J130" s="205">
        <f t="shared" si="10"/>
        <v>108.21200764903911</v>
      </c>
      <c r="K130" s="205">
        <f t="shared" si="10"/>
        <v>264.64504894683006</v>
      </c>
      <c r="L130" s="205">
        <f t="shared" si="10"/>
        <v>192.42276940780621</v>
      </c>
      <c r="M130" s="205">
        <f t="shared" si="10"/>
        <v>97.96084869764826</v>
      </c>
      <c r="N130" s="205">
        <f t="shared" si="10"/>
        <v>267.5534667820117</v>
      </c>
      <c r="O130" s="205">
        <f t="shared" si="10"/>
        <v>187.17846571405076</v>
      </c>
      <c r="P130" s="205">
        <f t="shared" si="10"/>
        <v>150.15703030263487</v>
      </c>
      <c r="Q130" s="205">
        <f t="shared" si="10"/>
        <v>75.574964574441424</v>
      </c>
      <c r="R130" s="205">
        <f t="shared" si="10"/>
        <v>77.862414314289936</v>
      </c>
      <c r="S130" s="205">
        <f t="shared" si="10"/>
        <v>34.67872596584759</v>
      </c>
      <c r="T130" s="205">
        <f t="shared" si="10"/>
        <v>42.61409422589162</v>
      </c>
      <c r="U130" s="205">
        <f t="shared" si="10"/>
        <v>41.791008857642829</v>
      </c>
      <c r="V130" s="205">
        <f t="shared" si="10"/>
        <v>57.394947048704687</v>
      </c>
      <c r="W130" s="205">
        <f t="shared" si="10"/>
        <v>35.237644663864302</v>
      </c>
      <c r="X130" s="205">
        <f t="shared" si="10"/>
        <v>35.696086480184391</v>
      </c>
      <c r="Y130" s="205">
        <f t="shared" si="10"/>
        <v>50.863352149483198</v>
      </c>
    </row>
    <row r="131" spans="1:25" ht="12" customHeight="1" x14ac:dyDescent="0.25">
      <c r="A131" s="14" t="s">
        <v>45</v>
      </c>
      <c r="B131" s="204" t="str">
        <f t="shared" ref="B131:Y131" si="11">IF(B56=0,"",B56/B6*1000)</f>
        <v/>
      </c>
      <c r="C131" s="204" t="str">
        <f t="shared" si="11"/>
        <v/>
      </c>
      <c r="D131" s="204" t="str">
        <f t="shared" si="11"/>
        <v/>
      </c>
      <c r="E131" s="204" t="str">
        <f t="shared" si="11"/>
        <v/>
      </c>
      <c r="F131" s="204" t="str">
        <f t="shared" si="11"/>
        <v/>
      </c>
      <c r="G131" s="204" t="str">
        <f t="shared" si="11"/>
        <v/>
      </c>
      <c r="H131" s="204" t="str">
        <f t="shared" si="11"/>
        <v/>
      </c>
      <c r="I131" s="204" t="str">
        <f t="shared" si="11"/>
        <v/>
      </c>
      <c r="J131" s="204" t="str">
        <f t="shared" si="11"/>
        <v/>
      </c>
      <c r="K131" s="204" t="str">
        <f t="shared" si="11"/>
        <v/>
      </c>
      <c r="L131" s="204" t="str">
        <f t="shared" si="11"/>
        <v/>
      </c>
      <c r="M131" s="204" t="str">
        <f t="shared" si="11"/>
        <v/>
      </c>
      <c r="N131" s="204" t="str">
        <f t="shared" si="11"/>
        <v/>
      </c>
      <c r="O131" s="204" t="str">
        <f t="shared" si="11"/>
        <v/>
      </c>
      <c r="P131" s="204" t="str">
        <f t="shared" si="11"/>
        <v/>
      </c>
      <c r="Q131" s="204" t="str">
        <f t="shared" si="11"/>
        <v/>
      </c>
      <c r="R131" s="204" t="str">
        <f t="shared" si="11"/>
        <v/>
      </c>
      <c r="S131" s="204" t="str">
        <f t="shared" si="11"/>
        <v/>
      </c>
      <c r="T131" s="204" t="str">
        <f t="shared" si="11"/>
        <v/>
      </c>
      <c r="U131" s="204" t="str">
        <f t="shared" si="11"/>
        <v/>
      </c>
      <c r="V131" s="204" t="str">
        <f t="shared" si="11"/>
        <v/>
      </c>
      <c r="W131" s="204" t="str">
        <f t="shared" si="11"/>
        <v/>
      </c>
      <c r="X131" s="204" t="str">
        <f t="shared" si="11"/>
        <v/>
      </c>
      <c r="Y131" s="204" t="str">
        <f t="shared" si="11"/>
        <v/>
      </c>
    </row>
    <row r="132" spans="1:25" ht="12" customHeight="1" x14ac:dyDescent="0.25">
      <c r="A132" s="14" t="s">
        <v>58</v>
      </c>
      <c r="B132" s="204" t="str">
        <f t="shared" ref="B132:Y132" si="12">IF(B57=0,"",B57/B7*1000)</f>
        <v/>
      </c>
      <c r="C132" s="204" t="str">
        <f t="shared" si="12"/>
        <v/>
      </c>
      <c r="D132" s="204" t="str">
        <f t="shared" si="12"/>
        <v/>
      </c>
      <c r="E132" s="204" t="str">
        <f t="shared" si="12"/>
        <v/>
      </c>
      <c r="F132" s="204" t="str">
        <f t="shared" si="12"/>
        <v/>
      </c>
      <c r="G132" s="204" t="str">
        <f t="shared" si="12"/>
        <v/>
      </c>
      <c r="H132" s="204" t="str">
        <f t="shared" si="12"/>
        <v/>
      </c>
      <c r="I132" s="204" t="str">
        <f t="shared" si="12"/>
        <v/>
      </c>
      <c r="J132" s="204" t="str">
        <f t="shared" si="12"/>
        <v/>
      </c>
      <c r="K132" s="204" t="str">
        <f t="shared" si="12"/>
        <v/>
      </c>
      <c r="L132" s="204" t="str">
        <f t="shared" si="12"/>
        <v/>
      </c>
      <c r="M132" s="204" t="str">
        <f t="shared" si="12"/>
        <v/>
      </c>
      <c r="N132" s="204" t="str">
        <f t="shared" si="12"/>
        <v/>
      </c>
      <c r="O132" s="204" t="str">
        <f t="shared" si="12"/>
        <v/>
      </c>
      <c r="P132" s="204" t="str">
        <f t="shared" si="12"/>
        <v/>
      </c>
      <c r="Q132" s="204" t="str">
        <f t="shared" si="12"/>
        <v/>
      </c>
      <c r="R132" s="204" t="str">
        <f t="shared" si="12"/>
        <v/>
      </c>
      <c r="S132" s="204" t="str">
        <f t="shared" si="12"/>
        <v/>
      </c>
      <c r="T132" s="204" t="str">
        <f t="shared" si="12"/>
        <v/>
      </c>
      <c r="U132" s="204" t="str">
        <f t="shared" si="12"/>
        <v/>
      </c>
      <c r="V132" s="204" t="str">
        <f t="shared" si="12"/>
        <v/>
      </c>
      <c r="W132" s="204" t="str">
        <f t="shared" si="12"/>
        <v/>
      </c>
      <c r="X132" s="204" t="str">
        <f t="shared" si="12"/>
        <v/>
      </c>
      <c r="Y132" s="204" t="str">
        <f t="shared" si="12"/>
        <v/>
      </c>
    </row>
    <row r="133" spans="1:25" ht="12" customHeight="1" x14ac:dyDescent="0.25">
      <c r="A133" s="14" t="s">
        <v>47</v>
      </c>
      <c r="B133" s="204">
        <f t="shared" ref="B133:Y133" si="13">IF(B60=0,"",B60/B8*1000)</f>
        <v>260.06355855305901</v>
      </c>
      <c r="C133" s="204">
        <f t="shared" si="13"/>
        <v>224.91947102779309</v>
      </c>
      <c r="D133" s="204">
        <f t="shared" si="13"/>
        <v>255.36115932866966</v>
      </c>
      <c r="E133" s="204">
        <f t="shared" si="13"/>
        <v>336.67147947037279</v>
      </c>
      <c r="F133" s="204">
        <f t="shared" si="13"/>
        <v>183.73762485833794</v>
      </c>
      <c r="G133" s="204">
        <f t="shared" si="13"/>
        <v>371.8596985273536</v>
      </c>
      <c r="H133" s="204">
        <f t="shared" si="13"/>
        <v>449.11612464232712</v>
      </c>
      <c r="I133" s="204">
        <f t="shared" si="13"/>
        <v>260.54074993753699</v>
      </c>
      <c r="J133" s="204">
        <f t="shared" si="13"/>
        <v>108.21200764903911</v>
      </c>
      <c r="K133" s="204">
        <f t="shared" si="13"/>
        <v>264.64504894683006</v>
      </c>
      <c r="L133" s="204">
        <f t="shared" si="13"/>
        <v>192.42276940780621</v>
      </c>
      <c r="M133" s="204">
        <f t="shared" si="13"/>
        <v>97.96084869764826</v>
      </c>
      <c r="N133" s="204">
        <f t="shared" si="13"/>
        <v>267.5534667820117</v>
      </c>
      <c r="O133" s="204">
        <f t="shared" si="13"/>
        <v>187.17846571405076</v>
      </c>
      <c r="P133" s="204">
        <f t="shared" si="13"/>
        <v>150.15703030263487</v>
      </c>
      <c r="Q133" s="204">
        <f t="shared" si="13"/>
        <v>75.574964574441424</v>
      </c>
      <c r="R133" s="204">
        <f t="shared" si="13"/>
        <v>77.862414314289936</v>
      </c>
      <c r="S133" s="204">
        <f t="shared" si="13"/>
        <v>34.67872596584759</v>
      </c>
      <c r="T133" s="204">
        <f t="shared" si="13"/>
        <v>42.61409422589162</v>
      </c>
      <c r="U133" s="204">
        <f t="shared" si="13"/>
        <v>41.791008857642829</v>
      </c>
      <c r="V133" s="204">
        <f t="shared" si="13"/>
        <v>57.394947048704687</v>
      </c>
      <c r="W133" s="204">
        <f t="shared" si="13"/>
        <v>35.237644663864302</v>
      </c>
      <c r="X133" s="204">
        <f t="shared" si="13"/>
        <v>35.696086480184391</v>
      </c>
      <c r="Y133" s="204">
        <f t="shared" si="13"/>
        <v>50.863352149483198</v>
      </c>
    </row>
    <row r="134" spans="1:25" ht="12" customHeight="1" x14ac:dyDescent="0.25">
      <c r="A134" s="13" t="s">
        <v>19</v>
      </c>
      <c r="B134" s="205">
        <f t="shared" ref="B134:Y134" si="14">IF(B61=0,"",B61/B9*1000)</f>
        <v>648.78562720669788</v>
      </c>
      <c r="C134" s="205">
        <f t="shared" si="14"/>
        <v>523.43520285048396</v>
      </c>
      <c r="D134" s="205">
        <f t="shared" si="14"/>
        <v>418.44995643481906</v>
      </c>
      <c r="E134" s="205">
        <f t="shared" si="14"/>
        <v>565.93207235540137</v>
      </c>
      <c r="F134" s="205">
        <f t="shared" si="14"/>
        <v>593.46255643658606</v>
      </c>
      <c r="G134" s="205">
        <f t="shared" si="14"/>
        <v>528.48729897658473</v>
      </c>
      <c r="H134" s="205">
        <f t="shared" si="14"/>
        <v>547.70513863786698</v>
      </c>
      <c r="I134" s="205">
        <f t="shared" si="14"/>
        <v>489.22067712458113</v>
      </c>
      <c r="J134" s="205">
        <f t="shared" si="14"/>
        <v>382.5864256962127</v>
      </c>
      <c r="K134" s="205">
        <f t="shared" si="14"/>
        <v>353.51485729640882</v>
      </c>
      <c r="L134" s="205">
        <f t="shared" si="14"/>
        <v>256.46457802167811</v>
      </c>
      <c r="M134" s="205">
        <f t="shared" si="14"/>
        <v>178.95067685333402</v>
      </c>
      <c r="N134" s="205">
        <f t="shared" si="14"/>
        <v>311.90352744131269</v>
      </c>
      <c r="O134" s="205">
        <f t="shared" si="14"/>
        <v>466.16034577170063</v>
      </c>
      <c r="P134" s="205">
        <f t="shared" si="14"/>
        <v>182.72449352850523</v>
      </c>
      <c r="Q134" s="205">
        <f t="shared" si="14"/>
        <v>229.77136097009353</v>
      </c>
      <c r="R134" s="205">
        <f t="shared" si="14"/>
        <v>188.35773653553252</v>
      </c>
      <c r="S134" s="205">
        <f t="shared" si="14"/>
        <v>199.48296120420196</v>
      </c>
      <c r="T134" s="205">
        <f t="shared" si="14"/>
        <v>173.26231026206628</v>
      </c>
      <c r="U134" s="205">
        <f t="shared" si="14"/>
        <v>198.25221503627762</v>
      </c>
      <c r="V134" s="205">
        <f t="shared" si="14"/>
        <v>158.78147795274191</v>
      </c>
      <c r="W134" s="205">
        <f t="shared" si="14"/>
        <v>178.51542064830164</v>
      </c>
      <c r="X134" s="205">
        <f t="shared" si="14"/>
        <v>219.05190405275482</v>
      </c>
      <c r="Y134" s="205">
        <f t="shared" si="14"/>
        <v>170.19406895929632</v>
      </c>
    </row>
    <row r="135" spans="1:25" ht="12" customHeight="1" x14ac:dyDescent="0.25">
      <c r="A135" s="14" t="s">
        <v>59</v>
      </c>
      <c r="B135" s="204">
        <f t="shared" ref="B135:Y135" si="15">IF(B62=0,"",B62/B10*1000)</f>
        <v>992.51649275503075</v>
      </c>
      <c r="C135" s="204">
        <f t="shared" si="15"/>
        <v>854.88653854226925</v>
      </c>
      <c r="D135" s="204">
        <f t="shared" si="15"/>
        <v>724.19370381536191</v>
      </c>
      <c r="E135" s="204">
        <f t="shared" si="15"/>
        <v>789.39739952005789</v>
      </c>
      <c r="F135" s="204">
        <f t="shared" si="15"/>
        <v>831.55830250229178</v>
      </c>
      <c r="G135" s="204">
        <f t="shared" si="15"/>
        <v>775.71544872064624</v>
      </c>
      <c r="H135" s="204">
        <f t="shared" si="15"/>
        <v>799.10754347972113</v>
      </c>
      <c r="I135" s="204">
        <f t="shared" si="15"/>
        <v>726.41118201070935</v>
      </c>
      <c r="J135" s="204">
        <f t="shared" si="15"/>
        <v>610.31069371490548</v>
      </c>
      <c r="K135" s="204">
        <f t="shared" si="15"/>
        <v>1553.3416097199286</v>
      </c>
      <c r="L135" s="204">
        <f t="shared" si="15"/>
        <v>606.26463049815027</v>
      </c>
      <c r="M135" s="204">
        <f t="shared" si="15"/>
        <v>365.55454362344079</v>
      </c>
      <c r="N135" s="204">
        <f t="shared" si="15"/>
        <v>1157.7240996967359</v>
      </c>
      <c r="O135" s="204">
        <f t="shared" si="15"/>
        <v>1360.3715090564053</v>
      </c>
      <c r="P135" s="204">
        <f t="shared" si="15"/>
        <v>336.56152145838587</v>
      </c>
      <c r="Q135" s="204">
        <f t="shared" si="15"/>
        <v>444.36733584502662</v>
      </c>
      <c r="R135" s="204">
        <f t="shared" si="15"/>
        <v>333.36462515627113</v>
      </c>
      <c r="S135" s="204">
        <f t="shared" si="15"/>
        <v>339.99379708854326</v>
      </c>
      <c r="T135" s="204">
        <f t="shared" si="15"/>
        <v>334.07319173556891</v>
      </c>
      <c r="U135" s="204">
        <f t="shared" si="15"/>
        <v>467.57480165224689</v>
      </c>
      <c r="V135" s="204">
        <f t="shared" si="15"/>
        <v>431.59020728877442</v>
      </c>
      <c r="W135" s="204">
        <f t="shared" si="15"/>
        <v>384.25909907615011</v>
      </c>
      <c r="X135" s="204">
        <f t="shared" si="15"/>
        <v>426.91706309870398</v>
      </c>
      <c r="Y135" s="204">
        <f t="shared" si="15"/>
        <v>589.59353922797834</v>
      </c>
    </row>
    <row r="136" spans="1:25" ht="12" customHeight="1" x14ac:dyDescent="0.25">
      <c r="A136" s="14" t="s">
        <v>49</v>
      </c>
      <c r="B136" s="204">
        <f t="shared" ref="B136:Y136" si="16">IF(B63=0,"",B63/B11*1000)</f>
        <v>188.08186682466217</v>
      </c>
      <c r="C136" s="204">
        <f t="shared" si="16"/>
        <v>167.72292797830841</v>
      </c>
      <c r="D136" s="204">
        <f t="shared" si="16"/>
        <v>146.74987846791686</v>
      </c>
      <c r="E136" s="204">
        <f t="shared" si="16"/>
        <v>160.40316013633088</v>
      </c>
      <c r="F136" s="204">
        <f t="shared" si="16"/>
        <v>168.41864760529208</v>
      </c>
      <c r="G136" s="204">
        <f t="shared" si="16"/>
        <v>161.19861182035547</v>
      </c>
      <c r="H136" s="204">
        <f t="shared" si="16"/>
        <v>164.82953231304475</v>
      </c>
      <c r="I136" s="204">
        <f t="shared" si="16"/>
        <v>148.74646256217605</v>
      </c>
      <c r="J136" s="204">
        <f t="shared" si="16"/>
        <v>121.36680858573723</v>
      </c>
      <c r="K136" s="204">
        <f t="shared" si="16"/>
        <v>290.85843113714083</v>
      </c>
      <c r="L136" s="204">
        <f t="shared" si="16"/>
        <v>108.21811017347839</v>
      </c>
      <c r="M136" s="204">
        <f t="shared" si="16"/>
        <v>61.180816899763002</v>
      </c>
      <c r="N136" s="204">
        <f t="shared" si="16"/>
        <v>215.40320630961546</v>
      </c>
      <c r="O136" s="204">
        <f t="shared" si="16"/>
        <v>253.67398386622108</v>
      </c>
      <c r="P136" s="204">
        <f t="shared" si="16"/>
        <v>54.043318202115771</v>
      </c>
      <c r="Q136" s="204">
        <f t="shared" si="16"/>
        <v>73.459211082098406</v>
      </c>
      <c r="R136" s="204">
        <f t="shared" si="16"/>
        <v>51.357046748156435</v>
      </c>
      <c r="S136" s="204">
        <f t="shared" si="16"/>
        <v>54.365532488910951</v>
      </c>
      <c r="T136" s="204">
        <f t="shared" si="16"/>
        <v>53.550833102861084</v>
      </c>
      <c r="U136" s="204">
        <f t="shared" si="16"/>
        <v>81.263137265526183</v>
      </c>
      <c r="V136" s="204">
        <f t="shared" si="16"/>
        <v>77.818881142058103</v>
      </c>
      <c r="W136" s="204">
        <f t="shared" si="16"/>
        <v>61.997404239968333</v>
      </c>
      <c r="X136" s="204">
        <f t="shared" si="16"/>
        <v>75.095705192249525</v>
      </c>
      <c r="Y136" s="204">
        <f t="shared" si="16"/>
        <v>108.86074733601347</v>
      </c>
    </row>
    <row r="137" spans="1:25" ht="12" customHeight="1" x14ac:dyDescent="0.25">
      <c r="A137" s="14" t="s">
        <v>50</v>
      </c>
      <c r="B137" s="204">
        <f t="shared" ref="B137:Y137" si="17">IF(B64=0,"",B64/B12*1000)</f>
        <v>64.260132794904663</v>
      </c>
      <c r="C137" s="204">
        <f t="shared" si="17"/>
        <v>64.260132794904649</v>
      </c>
      <c r="D137" s="204">
        <f t="shared" si="17"/>
        <v>64.260132794904678</v>
      </c>
      <c r="E137" s="204">
        <f t="shared" si="17"/>
        <v>64.260132794904621</v>
      </c>
      <c r="F137" s="204">
        <f t="shared" si="17"/>
        <v>64.260132794904649</v>
      </c>
      <c r="G137" s="204">
        <f t="shared" si="17"/>
        <v>64.260132794904621</v>
      </c>
      <c r="H137" s="204">
        <f t="shared" si="17"/>
        <v>64.260132794904692</v>
      </c>
      <c r="I137" s="204">
        <f t="shared" si="17"/>
        <v>64.260132794904663</v>
      </c>
      <c r="J137" s="204">
        <f t="shared" si="17"/>
        <v>64.260132794904649</v>
      </c>
      <c r="K137" s="204">
        <f t="shared" si="17"/>
        <v>64.260132794904621</v>
      </c>
      <c r="L137" s="204">
        <f t="shared" si="17"/>
        <v>64.260132794904649</v>
      </c>
      <c r="M137" s="204">
        <f t="shared" si="17"/>
        <v>64.260132794904678</v>
      </c>
      <c r="N137" s="204">
        <f t="shared" si="17"/>
        <v>64.260132794904649</v>
      </c>
      <c r="O137" s="204">
        <f t="shared" si="17"/>
        <v>64.260132794904663</v>
      </c>
      <c r="P137" s="204">
        <f t="shared" si="17"/>
        <v>64.260132794904649</v>
      </c>
      <c r="Q137" s="204">
        <f t="shared" si="17"/>
        <v>77.58752102316393</v>
      </c>
      <c r="R137" s="204">
        <f t="shared" si="17"/>
        <v>63.524815004857238</v>
      </c>
      <c r="S137" s="204">
        <f t="shared" si="17"/>
        <v>56.992253620206448</v>
      </c>
      <c r="T137" s="204">
        <f t="shared" si="17"/>
        <v>70.517205798585451</v>
      </c>
      <c r="U137" s="204">
        <f t="shared" si="17"/>
        <v>63.403589112433643</v>
      </c>
      <c r="V137" s="204">
        <f t="shared" si="17"/>
        <v>44.7682425251094</v>
      </c>
      <c r="W137" s="204">
        <f t="shared" si="17"/>
        <v>73.891254547083037</v>
      </c>
      <c r="X137" s="204">
        <f t="shared" si="17"/>
        <v>45.145664089040061</v>
      </c>
      <c r="Y137" s="204">
        <f t="shared" si="17"/>
        <v>48.966240269203624</v>
      </c>
    </row>
    <row r="138" spans="1:25" ht="12" customHeight="1" x14ac:dyDescent="0.25">
      <c r="A138" s="13" t="s">
        <v>20</v>
      </c>
      <c r="B138" s="205">
        <f t="shared" ref="B138:Y138" si="18">IF(B65=0,"",B65/B13*1000)</f>
        <v>694.14919198328846</v>
      </c>
      <c r="C138" s="205">
        <f t="shared" si="18"/>
        <v>838.56546608266444</v>
      </c>
      <c r="D138" s="205">
        <f t="shared" si="18"/>
        <v>480.57789017001141</v>
      </c>
      <c r="E138" s="205">
        <f t="shared" si="18"/>
        <v>365.99790852201426</v>
      </c>
      <c r="F138" s="205">
        <f t="shared" si="18"/>
        <v>379.19427605284085</v>
      </c>
      <c r="G138" s="205">
        <f t="shared" si="18"/>
        <v>373.50593185511661</v>
      </c>
      <c r="H138" s="205">
        <f t="shared" si="18"/>
        <v>311.44150295770908</v>
      </c>
      <c r="I138" s="205">
        <f t="shared" si="18"/>
        <v>448.21479328850938</v>
      </c>
      <c r="J138" s="205">
        <f t="shared" si="18"/>
        <v>658.43844571594116</v>
      </c>
      <c r="K138" s="205">
        <f t="shared" si="18"/>
        <v>718.5127485588755</v>
      </c>
      <c r="L138" s="205">
        <f t="shared" si="18"/>
        <v>628.81982527742548</v>
      </c>
      <c r="M138" s="205">
        <f t="shared" si="18"/>
        <v>608.02489415377795</v>
      </c>
      <c r="N138" s="205">
        <f t="shared" si="18"/>
        <v>573.38718279819602</v>
      </c>
      <c r="O138" s="205">
        <f t="shared" si="18"/>
        <v>817.76430350689179</v>
      </c>
      <c r="P138" s="205">
        <f t="shared" si="18"/>
        <v>618.44088841374366</v>
      </c>
      <c r="Q138" s="205">
        <f t="shared" si="18"/>
        <v>385.30894356543331</v>
      </c>
      <c r="R138" s="205">
        <f t="shared" si="18"/>
        <v>298.87531782905876</v>
      </c>
      <c r="S138" s="205">
        <f t="shared" si="18"/>
        <v>340.95246589340866</v>
      </c>
      <c r="T138" s="205">
        <f t="shared" si="18"/>
        <v>416.38226349690297</v>
      </c>
      <c r="U138" s="205">
        <f t="shared" si="18"/>
        <v>379.5877244527835</v>
      </c>
      <c r="V138" s="205">
        <f t="shared" si="18"/>
        <v>156.24781769437837</v>
      </c>
      <c r="W138" s="205">
        <f t="shared" si="18"/>
        <v>132.67594819057268</v>
      </c>
      <c r="X138" s="205">
        <f t="shared" si="18"/>
        <v>121.63448163256648</v>
      </c>
      <c r="Y138" s="205">
        <f t="shared" si="18"/>
        <v>166.42246834835964</v>
      </c>
    </row>
    <row r="139" spans="1:25" ht="12" customHeight="1" x14ac:dyDescent="0.25">
      <c r="A139" s="14" t="s">
        <v>51</v>
      </c>
      <c r="B139" s="204">
        <f t="shared" ref="B139:Y139" si="19">IF(B66=0,"",B66/B14*1000)</f>
        <v>566.71098553391266</v>
      </c>
      <c r="C139" s="204">
        <f t="shared" si="19"/>
        <v>569.12747712500834</v>
      </c>
      <c r="D139" s="204">
        <f t="shared" si="19"/>
        <v>496.29697728542703</v>
      </c>
      <c r="E139" s="204">
        <f t="shared" si="19"/>
        <v>374.00615095098402</v>
      </c>
      <c r="F139" s="204">
        <f t="shared" si="19"/>
        <v>404.90167677449614</v>
      </c>
      <c r="G139" s="204">
        <f t="shared" si="19"/>
        <v>394.37278811431486</v>
      </c>
      <c r="H139" s="204">
        <f t="shared" si="19"/>
        <v>305.50790847991766</v>
      </c>
      <c r="I139" s="204">
        <f t="shared" si="19"/>
        <v>395.63532662719405</v>
      </c>
      <c r="J139" s="204">
        <f t="shared" si="19"/>
        <v>492.77225779559842</v>
      </c>
      <c r="K139" s="204">
        <f t="shared" si="19"/>
        <v>538.53511938382087</v>
      </c>
      <c r="L139" s="204">
        <f t="shared" si="19"/>
        <v>491.77673045860223</v>
      </c>
      <c r="M139" s="204">
        <f t="shared" si="19"/>
        <v>350.91947732390707</v>
      </c>
      <c r="N139" s="204">
        <f t="shared" si="19"/>
        <v>399.95269466667253</v>
      </c>
      <c r="O139" s="204">
        <f t="shared" si="19"/>
        <v>436.16859406666322</v>
      </c>
      <c r="P139" s="204">
        <f t="shared" si="19"/>
        <v>366.46134639544209</v>
      </c>
      <c r="Q139" s="204">
        <f t="shared" si="19"/>
        <v>317.9398324020155</v>
      </c>
      <c r="R139" s="204">
        <f t="shared" si="19"/>
        <v>267.92321665543716</v>
      </c>
      <c r="S139" s="204">
        <f t="shared" si="19"/>
        <v>291.80675262102136</v>
      </c>
      <c r="T139" s="204">
        <f t="shared" si="19"/>
        <v>327.05507619354012</v>
      </c>
      <c r="U139" s="204">
        <f t="shared" si="19"/>
        <v>272.13646543022372</v>
      </c>
      <c r="V139" s="204">
        <f t="shared" si="19"/>
        <v>148.15261391321803</v>
      </c>
      <c r="W139" s="204">
        <f t="shared" si="19"/>
        <v>134.73308105300174</v>
      </c>
      <c r="X139" s="204">
        <f t="shared" si="19"/>
        <v>112.69892276540433</v>
      </c>
      <c r="Y139" s="204">
        <f t="shared" si="19"/>
        <v>114.32642799634769</v>
      </c>
    </row>
    <row r="140" spans="1:25" ht="12" customHeight="1" x14ac:dyDescent="0.25">
      <c r="A140" s="14" t="s">
        <v>52</v>
      </c>
      <c r="B140" s="204">
        <f t="shared" ref="B140:Y140" si="20">IF(B67=0,"",B67/B15*1000)</f>
        <v>4522.7462206374366</v>
      </c>
      <c r="C140" s="204">
        <f t="shared" si="20"/>
        <v>4093.6847799785241</v>
      </c>
      <c r="D140" s="204">
        <f t="shared" si="20"/>
        <v>3569.8212859549658</v>
      </c>
      <c r="E140" s="204">
        <f t="shared" si="20"/>
        <v>2690.1939359889575</v>
      </c>
      <c r="F140" s="204">
        <f t="shared" si="20"/>
        <v>2912.422784386943</v>
      </c>
      <c r="G140" s="204">
        <f t="shared" si="20"/>
        <v>2911.0173172659047</v>
      </c>
      <c r="H140" s="204">
        <f t="shared" si="20"/>
        <v>2292.1813398102177</v>
      </c>
      <c r="I140" s="204">
        <f t="shared" si="20"/>
        <v>3032.0739012785907</v>
      </c>
      <c r="J140" s="204">
        <f t="shared" si="20"/>
        <v>3665.1979261874631</v>
      </c>
      <c r="K140" s="204">
        <f t="shared" si="20"/>
        <v>4242.2275345583939</v>
      </c>
      <c r="L140" s="204">
        <f t="shared" si="20"/>
        <v>3308.7638220369558</v>
      </c>
      <c r="M140" s="204">
        <f t="shared" si="20"/>
        <v>2872.6502181600499</v>
      </c>
      <c r="N140" s="204">
        <f t="shared" si="20"/>
        <v>2496.8704109167793</v>
      </c>
      <c r="O140" s="204">
        <f t="shared" si="20"/>
        <v>3377.5479625186726</v>
      </c>
      <c r="P140" s="204">
        <f t="shared" si="20"/>
        <v>2944.1241989676664</v>
      </c>
      <c r="Q140" s="204">
        <f t="shared" si="20"/>
        <v>1119.5766766675783</v>
      </c>
      <c r="R140" s="204">
        <f t="shared" si="20"/>
        <v>703.64810115349064</v>
      </c>
      <c r="S140" s="204">
        <f t="shared" si="20"/>
        <v>818.99075590678433</v>
      </c>
      <c r="T140" s="204">
        <f t="shared" si="20"/>
        <v>1174.2544763463964</v>
      </c>
      <c r="U140" s="204">
        <f t="shared" si="20"/>
        <v>1182.911956116877</v>
      </c>
      <c r="V140" s="204">
        <f t="shared" si="20"/>
        <v>207.9610451800269</v>
      </c>
      <c r="W140" s="204">
        <f t="shared" si="20"/>
        <v>117.28979400072956</v>
      </c>
      <c r="X140" s="204">
        <f t="shared" si="20"/>
        <v>360.69983650878208</v>
      </c>
      <c r="Y140" s="204">
        <f t="shared" si="20"/>
        <v>318.44602505107804</v>
      </c>
    </row>
    <row r="141" spans="1:25" ht="12" customHeight="1" x14ac:dyDescent="0.25">
      <c r="A141" s="14" t="s">
        <v>60</v>
      </c>
      <c r="B141" s="204">
        <f t="shared" ref="B141:Y141" si="21">IF(B68=0,"",B68/B16*1000)</f>
        <v>177.8976750102791</v>
      </c>
      <c r="C141" s="204">
        <f t="shared" si="21"/>
        <v>174.48750566057103</v>
      </c>
      <c r="D141" s="204">
        <f t="shared" si="21"/>
        <v>148.52329890193181</v>
      </c>
      <c r="E141" s="204">
        <f t="shared" si="21"/>
        <v>107.24684534015131</v>
      </c>
      <c r="F141" s="204">
        <f t="shared" si="21"/>
        <v>112.13433994023541</v>
      </c>
      <c r="G141" s="204">
        <f t="shared" si="21"/>
        <v>108.39382362844727</v>
      </c>
      <c r="H141" s="204">
        <f t="shared" si="21"/>
        <v>92.023753486699292</v>
      </c>
      <c r="I141" s="204">
        <f t="shared" si="21"/>
        <v>120.1805735066466</v>
      </c>
      <c r="J141" s="204">
        <f t="shared" si="21"/>
        <v>145.74864482088682</v>
      </c>
      <c r="K141" s="204">
        <f t="shared" si="21"/>
        <v>146.40818905038046</v>
      </c>
      <c r="L141" s="204">
        <f t="shared" si="21"/>
        <v>186.67993948295504</v>
      </c>
      <c r="M141" s="204">
        <f t="shared" si="21"/>
        <v>237.97434528765839</v>
      </c>
      <c r="N141" s="204">
        <f t="shared" si="21"/>
        <v>210.87679479528936</v>
      </c>
      <c r="O141" s="204">
        <f t="shared" si="21"/>
        <v>263.06280501416347</v>
      </c>
      <c r="P141" s="204">
        <f t="shared" si="21"/>
        <v>193.87706326247212</v>
      </c>
      <c r="Q141" s="204">
        <f t="shared" si="21"/>
        <v>256.97667977385493</v>
      </c>
      <c r="R141" s="204">
        <f t="shared" si="21"/>
        <v>225.49845012463157</v>
      </c>
      <c r="S141" s="204">
        <f t="shared" si="21"/>
        <v>229.00585444160413</v>
      </c>
      <c r="T141" s="204">
        <f t="shared" si="21"/>
        <v>240.77106861979519</v>
      </c>
      <c r="U141" s="204">
        <f t="shared" si="21"/>
        <v>203.2339836743393</v>
      </c>
      <c r="V141" s="204">
        <f t="shared" si="21"/>
        <v>153.17565434385958</v>
      </c>
      <c r="W141" s="204">
        <f t="shared" si="21"/>
        <v>122.0364390593061</v>
      </c>
      <c r="X141" s="204">
        <f t="shared" si="21"/>
        <v>159.41031299055018</v>
      </c>
      <c r="Y141" s="204">
        <f t="shared" si="21"/>
        <v>157.50272805715974</v>
      </c>
    </row>
    <row r="142" spans="1:25" ht="12" customHeight="1" x14ac:dyDescent="0.25">
      <c r="A142" s="13" t="s">
        <v>21</v>
      </c>
      <c r="B142" s="205">
        <f t="shared" ref="B142:Y142" si="22">IF(B69=0,"",B69/B17*1000)</f>
        <v>304.22552583434265</v>
      </c>
      <c r="C142" s="205">
        <f t="shared" si="22"/>
        <v>258.41433361320975</v>
      </c>
      <c r="D142" s="205">
        <f t="shared" si="22"/>
        <v>241.48041769179167</v>
      </c>
      <c r="E142" s="205">
        <f t="shared" si="22"/>
        <v>233.91859124426483</v>
      </c>
      <c r="F142" s="205">
        <f t="shared" si="22"/>
        <v>196.76661262787619</v>
      </c>
      <c r="G142" s="205">
        <f t="shared" si="22"/>
        <v>171.82749083931446</v>
      </c>
      <c r="H142" s="205">
        <f t="shared" si="22"/>
        <v>212.81986984411776</v>
      </c>
      <c r="I142" s="205">
        <f t="shared" si="22"/>
        <v>242.50558213433621</v>
      </c>
      <c r="J142" s="205">
        <f t="shared" si="22"/>
        <v>252.48245779092426</v>
      </c>
      <c r="K142" s="205">
        <f t="shared" si="22"/>
        <v>307.69914675095498</v>
      </c>
      <c r="L142" s="205">
        <f t="shared" si="22"/>
        <v>291.92275855305337</v>
      </c>
      <c r="M142" s="205">
        <f t="shared" si="22"/>
        <v>291.27793205864856</v>
      </c>
      <c r="N142" s="205">
        <f t="shared" si="22"/>
        <v>292.10208381275146</v>
      </c>
      <c r="O142" s="205">
        <f t="shared" si="22"/>
        <v>296.82877030353927</v>
      </c>
      <c r="P142" s="205">
        <f t="shared" si="22"/>
        <v>288.02226367027265</v>
      </c>
      <c r="Q142" s="205">
        <f t="shared" si="22"/>
        <v>285.9323687556867</v>
      </c>
      <c r="R142" s="205">
        <f t="shared" si="22"/>
        <v>287.36884886249641</v>
      </c>
      <c r="S142" s="205">
        <f t="shared" si="22"/>
        <v>309.28439209988625</v>
      </c>
      <c r="T142" s="205">
        <f t="shared" si="22"/>
        <v>333.91847281613713</v>
      </c>
      <c r="U142" s="205">
        <f t="shared" si="22"/>
        <v>321.12118218430959</v>
      </c>
      <c r="V142" s="205">
        <f t="shared" si="22"/>
        <v>394.13751451862476</v>
      </c>
      <c r="W142" s="205">
        <f t="shared" si="22"/>
        <v>330.55564895196449</v>
      </c>
      <c r="X142" s="205">
        <f t="shared" si="22"/>
        <v>323.55893404592319</v>
      </c>
      <c r="Y142" s="205">
        <f t="shared" si="22"/>
        <v>331.12413118493737</v>
      </c>
    </row>
    <row r="143" spans="1:25" ht="12" customHeight="1" x14ac:dyDescent="0.25">
      <c r="A143" s="14" t="s">
        <v>54</v>
      </c>
      <c r="B143" s="204">
        <f t="shared" ref="B143:Y143" si="23">IF(B70=0,"",B70/B18*1000)</f>
        <v>5386.9845798888546</v>
      </c>
      <c r="C143" s="204">
        <f t="shared" si="23"/>
        <v>5781.5140149113795</v>
      </c>
      <c r="D143" s="204">
        <f t="shared" si="23"/>
        <v>4941.2922703520544</v>
      </c>
      <c r="E143" s="204">
        <f t="shared" si="23"/>
        <v>4544.8876806082317</v>
      </c>
      <c r="F143" s="204">
        <f t="shared" si="23"/>
        <v>4226.339418528768</v>
      </c>
      <c r="G143" s="204">
        <f t="shared" si="23"/>
        <v>3701.8186627771906</v>
      </c>
      <c r="H143" s="204">
        <f t="shared" si="23"/>
        <v>3218.0894662432838</v>
      </c>
      <c r="I143" s="204">
        <f t="shared" si="23"/>
        <v>2699.1270563893681</v>
      </c>
      <c r="J143" s="204">
        <f t="shared" si="23"/>
        <v>2362.4948189852466</v>
      </c>
      <c r="K143" s="204">
        <f t="shared" si="23"/>
        <v>3091.0810116706589</v>
      </c>
      <c r="L143" s="204">
        <f t="shared" si="23"/>
        <v>2296.5494905468208</v>
      </c>
      <c r="M143" s="204">
        <f t="shared" si="23"/>
        <v>2393.8041982930154</v>
      </c>
      <c r="N143" s="204">
        <f t="shared" si="23"/>
        <v>2669.6295484561983</v>
      </c>
      <c r="O143" s="204">
        <f t="shared" si="23"/>
        <v>2770.86902680708</v>
      </c>
      <c r="P143" s="204">
        <f t="shared" si="23"/>
        <v>2566.4475043480174</v>
      </c>
      <c r="Q143" s="204">
        <f t="shared" si="23"/>
        <v>2411.8102672600348</v>
      </c>
      <c r="R143" s="204">
        <f t="shared" si="23"/>
        <v>2541.974766832664</v>
      </c>
      <c r="S143" s="204">
        <f t="shared" si="23"/>
        <v>2509.6194467655796</v>
      </c>
      <c r="T143" s="204">
        <f t="shared" si="23"/>
        <v>2495.2648831363877</v>
      </c>
      <c r="U143" s="204">
        <f t="shared" si="23"/>
        <v>2666.9979568667304</v>
      </c>
      <c r="V143" s="204">
        <f t="shared" si="23"/>
        <v>3745.1230060413718</v>
      </c>
      <c r="W143" s="204">
        <f t="shared" si="23"/>
        <v>2494.8821873528318</v>
      </c>
      <c r="X143" s="204">
        <f t="shared" si="23"/>
        <v>2386.4538957799596</v>
      </c>
      <c r="Y143" s="204">
        <f t="shared" si="23"/>
        <v>3147.6814505107509</v>
      </c>
    </row>
    <row r="144" spans="1:25" ht="12" customHeight="1" x14ac:dyDescent="0.25">
      <c r="A144" s="14" t="s">
        <v>61</v>
      </c>
      <c r="B144" s="204">
        <f t="shared" ref="B144:Y144" si="24">IF(B71=0,"",B71/B19*1000)</f>
        <v>314.05221308512751</v>
      </c>
      <c r="C144" s="204">
        <f t="shared" si="24"/>
        <v>320.83923817566091</v>
      </c>
      <c r="D144" s="204">
        <f t="shared" si="24"/>
        <v>273.55872871089292</v>
      </c>
      <c r="E144" s="204">
        <f t="shared" si="24"/>
        <v>255.71083518312344</v>
      </c>
      <c r="F144" s="204">
        <f t="shared" si="24"/>
        <v>241.82912733295777</v>
      </c>
      <c r="G144" s="204">
        <f t="shared" si="24"/>
        <v>220.25429559462236</v>
      </c>
      <c r="H144" s="204">
        <f t="shared" si="24"/>
        <v>177.72303664541118</v>
      </c>
      <c r="I144" s="204">
        <f t="shared" si="24"/>
        <v>146.60946693639335</v>
      </c>
      <c r="J144" s="204">
        <f t="shared" si="24"/>
        <v>129.74047670356239</v>
      </c>
      <c r="K144" s="204">
        <f t="shared" si="24"/>
        <v>160.50897833236561</v>
      </c>
      <c r="L144" s="204">
        <f t="shared" si="24"/>
        <v>129.7652861452884</v>
      </c>
      <c r="M144" s="204">
        <f t="shared" si="24"/>
        <v>133.0041958188767</v>
      </c>
      <c r="N144" s="204">
        <f t="shared" si="24"/>
        <v>151.90528052199679</v>
      </c>
      <c r="O144" s="204">
        <f t="shared" si="24"/>
        <v>154.67443331862674</v>
      </c>
      <c r="P144" s="204">
        <f t="shared" si="24"/>
        <v>153.93382373420789</v>
      </c>
      <c r="Q144" s="204">
        <f t="shared" si="24"/>
        <v>144.44390594172518</v>
      </c>
      <c r="R144" s="204">
        <f t="shared" si="24"/>
        <v>148.63553286610932</v>
      </c>
      <c r="S144" s="204">
        <f t="shared" si="24"/>
        <v>165.00728192649052</v>
      </c>
      <c r="T144" s="204">
        <f t="shared" si="24"/>
        <v>161.46742859419822</v>
      </c>
      <c r="U144" s="204">
        <f t="shared" si="24"/>
        <v>178.11929923937035</v>
      </c>
      <c r="V144" s="204">
        <f t="shared" si="24"/>
        <v>220.21017168138368</v>
      </c>
      <c r="W144" s="204">
        <f t="shared" si="24"/>
        <v>152.91718914796945</v>
      </c>
      <c r="X144" s="204">
        <f t="shared" si="24"/>
        <v>158.83616331070743</v>
      </c>
      <c r="Y144" s="204">
        <f t="shared" si="24"/>
        <v>121.15552063836026</v>
      </c>
    </row>
    <row r="145" spans="1:25" ht="12" customHeight="1" x14ac:dyDescent="0.25">
      <c r="A145" s="14" t="s">
        <v>62</v>
      </c>
      <c r="B145" s="204">
        <f t="shared" ref="B145:Y145" si="25">IF(B72=0,"",B72/B20*1000)</f>
        <v>47.923608357063486</v>
      </c>
      <c r="C145" s="204">
        <f t="shared" si="25"/>
        <v>39.035980351671789</v>
      </c>
      <c r="D145" s="204">
        <f t="shared" si="25"/>
        <v>36.744661436613697</v>
      </c>
      <c r="E145" s="204">
        <f t="shared" si="25"/>
        <v>34.416684351198697</v>
      </c>
      <c r="F145" s="204">
        <f t="shared" si="25"/>
        <v>27.296162424264523</v>
      </c>
      <c r="G145" s="204">
        <f t="shared" si="25"/>
        <v>23.573489386664754</v>
      </c>
      <c r="H145" s="204">
        <f t="shared" si="25"/>
        <v>30.349850028681747</v>
      </c>
      <c r="I145" s="204">
        <f t="shared" si="25"/>
        <v>36.10345085444402</v>
      </c>
      <c r="J145" s="204">
        <f t="shared" si="25"/>
        <v>38.460555246794776</v>
      </c>
      <c r="K145" s="204">
        <f t="shared" si="25"/>
        <v>44.648922602135492</v>
      </c>
      <c r="L145" s="204">
        <f t="shared" si="25"/>
        <v>50.705678936627557</v>
      </c>
      <c r="M145" s="204">
        <f t="shared" si="25"/>
        <v>48.603146397681307</v>
      </c>
      <c r="N145" s="204">
        <f t="shared" si="25"/>
        <v>44.89016924814959</v>
      </c>
      <c r="O145" s="204">
        <f t="shared" si="25"/>
        <v>44.88280704595244</v>
      </c>
      <c r="P145" s="204">
        <f t="shared" si="25"/>
        <v>44.267549544330521</v>
      </c>
      <c r="Q145" s="204">
        <f t="shared" si="25"/>
        <v>47.225094488870532</v>
      </c>
      <c r="R145" s="204">
        <f t="shared" si="25"/>
        <v>40.318931408043504</v>
      </c>
      <c r="S145" s="204">
        <f t="shared" si="25"/>
        <v>46.729899086496978</v>
      </c>
      <c r="T145" s="204">
        <f t="shared" si="25"/>
        <v>61.424505860458943</v>
      </c>
      <c r="U145" s="204">
        <f t="shared" si="25"/>
        <v>57.590374612784416</v>
      </c>
      <c r="V145" s="204">
        <f t="shared" si="25"/>
        <v>56.061777839443671</v>
      </c>
      <c r="W145" s="204">
        <f t="shared" si="25"/>
        <v>52.650972096616051</v>
      </c>
      <c r="X145" s="204">
        <f t="shared" si="25"/>
        <v>49.11826352466867</v>
      </c>
      <c r="Y145" s="204">
        <f t="shared" si="25"/>
        <v>42.007850915011545</v>
      </c>
    </row>
    <row r="146" spans="1:25" ht="12" customHeight="1" x14ac:dyDescent="0.25">
      <c r="A146" s="15" t="s">
        <v>63</v>
      </c>
      <c r="B146" s="206">
        <f t="shared" ref="B146:Y146" si="26">IF(B73=0,"",B73/B21*1000)</f>
        <v>158.12790601608287</v>
      </c>
      <c r="C146" s="206">
        <f t="shared" si="26"/>
        <v>160.27211620636953</v>
      </c>
      <c r="D146" s="206">
        <f t="shared" si="26"/>
        <v>170.58663786969331</v>
      </c>
      <c r="E146" s="206">
        <f t="shared" si="26"/>
        <v>126.59937296327217</v>
      </c>
      <c r="F146" s="206">
        <f t="shared" si="26"/>
        <v>163.03003114152469</v>
      </c>
      <c r="G146" s="206">
        <f t="shared" si="26"/>
        <v>156.48903704542207</v>
      </c>
      <c r="H146" s="206">
        <f t="shared" si="26"/>
        <v>136.72510208056809</v>
      </c>
      <c r="I146" s="206">
        <f t="shared" si="26"/>
        <v>142.84995586226671</v>
      </c>
      <c r="J146" s="206">
        <f t="shared" si="26"/>
        <v>130.47768107773516</v>
      </c>
      <c r="K146" s="206">
        <f t="shared" si="26"/>
        <v>108.74744951912963</v>
      </c>
      <c r="L146" s="206">
        <f t="shared" si="26"/>
        <v>138.15636689198018</v>
      </c>
      <c r="M146" s="206">
        <f t="shared" si="26"/>
        <v>121.12928348124659</v>
      </c>
      <c r="N146" s="206">
        <f t="shared" si="26"/>
        <v>115.65854375014007</v>
      </c>
      <c r="O146" s="206">
        <f t="shared" si="26"/>
        <v>117.8154486177263</v>
      </c>
      <c r="P146" s="206">
        <f t="shared" si="26"/>
        <v>101.09775530552557</v>
      </c>
      <c r="Q146" s="206">
        <f t="shared" si="26"/>
        <v>108.34090952346602</v>
      </c>
      <c r="R146" s="206">
        <f t="shared" si="26"/>
        <v>113.22097488092594</v>
      </c>
      <c r="S146" s="206">
        <f t="shared" si="26"/>
        <v>96.597912800400849</v>
      </c>
      <c r="T146" s="206">
        <f t="shared" si="26"/>
        <v>93.002797017783905</v>
      </c>
      <c r="U146" s="206">
        <f t="shared" si="26"/>
        <v>106.50213522287193</v>
      </c>
      <c r="V146" s="206">
        <f t="shared" si="26"/>
        <v>115.54091940620619</v>
      </c>
      <c r="W146" s="206">
        <f t="shared" si="26"/>
        <v>115.34866511630958</v>
      </c>
      <c r="X146" s="206">
        <f t="shared" si="26"/>
        <v>94.730506499804022</v>
      </c>
      <c r="Y146" s="206">
        <f t="shared" si="26"/>
        <v>94.832953339675456</v>
      </c>
    </row>
    <row r="147" spans="1:25" ht="12" customHeight="1" x14ac:dyDescent="0.25">
      <c r="A147" s="12" t="s">
        <v>64</v>
      </c>
      <c r="B147" s="204">
        <f t="shared" ref="B147:Y147" si="27">IF(B74=0,"",B74/B22*1000)</f>
        <v>89.497671144314651</v>
      </c>
      <c r="C147" s="204">
        <f t="shared" si="27"/>
        <v>58.582537746403709</v>
      </c>
      <c r="D147" s="204">
        <f t="shared" si="27"/>
        <v>67.965339242235217</v>
      </c>
      <c r="E147" s="204">
        <f t="shared" si="27"/>
        <v>81.710050343719615</v>
      </c>
      <c r="F147" s="204">
        <f t="shared" si="27"/>
        <v>89.494954587366081</v>
      </c>
      <c r="G147" s="204">
        <f t="shared" si="27"/>
        <v>83.576383270032011</v>
      </c>
      <c r="H147" s="204">
        <f t="shared" si="27"/>
        <v>89.129442112218925</v>
      </c>
      <c r="I147" s="204">
        <f t="shared" si="27"/>
        <v>70.728144530950715</v>
      </c>
      <c r="J147" s="204">
        <f t="shared" si="27"/>
        <v>43.322642675936287</v>
      </c>
      <c r="K147" s="204">
        <f t="shared" si="27"/>
        <v>61.112253572506901</v>
      </c>
      <c r="L147" s="204">
        <f t="shared" si="27"/>
        <v>38.409546787324068</v>
      </c>
      <c r="M147" s="204">
        <f t="shared" si="27"/>
        <v>36.35392139051033</v>
      </c>
      <c r="N147" s="204">
        <f t="shared" si="27"/>
        <v>56.737437709261727</v>
      </c>
      <c r="O147" s="204">
        <f t="shared" si="27"/>
        <v>66.202394499719006</v>
      </c>
      <c r="P147" s="204">
        <f t="shared" si="27"/>
        <v>58.225350323900805</v>
      </c>
      <c r="Q147" s="204">
        <f t="shared" si="27"/>
        <v>55.048619784563734</v>
      </c>
      <c r="R147" s="204">
        <f t="shared" si="27"/>
        <v>56.343907578017259</v>
      </c>
      <c r="S147" s="204">
        <f t="shared" si="27"/>
        <v>63.16574954885602</v>
      </c>
      <c r="T147" s="204">
        <f t="shared" si="27"/>
        <v>62.605963972640097</v>
      </c>
      <c r="U147" s="204">
        <f t="shared" si="27"/>
        <v>47.955782086199896</v>
      </c>
      <c r="V147" s="204">
        <f t="shared" si="27"/>
        <v>45.021940478228359</v>
      </c>
      <c r="W147" s="204">
        <f t="shared" si="27"/>
        <v>50.503527195688896</v>
      </c>
      <c r="X147" s="204">
        <f t="shared" si="27"/>
        <v>59.820735985615912</v>
      </c>
      <c r="Y147" s="204">
        <f t="shared" si="27"/>
        <v>35.490583337588852</v>
      </c>
    </row>
    <row r="148" spans="1:25" ht="12" customHeight="1" x14ac:dyDescent="0.25">
      <c r="A148" s="12" t="s">
        <v>65</v>
      </c>
      <c r="B148" s="204">
        <f t="shared" ref="B148:Y148" si="28">IF(B75=0,"",B75/B23*1000)</f>
        <v>40.178164132851585</v>
      </c>
      <c r="C148" s="204">
        <f t="shared" si="28"/>
        <v>44.605603364213223</v>
      </c>
      <c r="D148" s="204">
        <f t="shared" si="28"/>
        <v>47.355929355000569</v>
      </c>
      <c r="E148" s="204">
        <f t="shared" si="28"/>
        <v>56.997231037614675</v>
      </c>
      <c r="F148" s="204">
        <f t="shared" si="28"/>
        <v>44.992768027363063</v>
      </c>
      <c r="G148" s="204">
        <f t="shared" si="28"/>
        <v>40.43249277831746</v>
      </c>
      <c r="H148" s="204">
        <f t="shared" si="28"/>
        <v>38.399687578883089</v>
      </c>
      <c r="I148" s="204">
        <f t="shared" si="28"/>
        <v>37.102644953861876</v>
      </c>
      <c r="J148" s="204">
        <f t="shared" si="28"/>
        <v>33.520689969485815</v>
      </c>
      <c r="K148" s="204">
        <f t="shared" si="28"/>
        <v>41.285981785151513</v>
      </c>
      <c r="L148" s="204">
        <f t="shared" si="28"/>
        <v>40.807145434669025</v>
      </c>
      <c r="M148" s="204">
        <f t="shared" si="28"/>
        <v>33.77310355128251</v>
      </c>
      <c r="N148" s="204">
        <f t="shared" si="28"/>
        <v>36.766004835554924</v>
      </c>
      <c r="O148" s="204">
        <f t="shared" si="28"/>
        <v>33.408956378912187</v>
      </c>
      <c r="P148" s="204">
        <f t="shared" si="28"/>
        <v>29.842224918157036</v>
      </c>
      <c r="Q148" s="204">
        <f t="shared" si="28"/>
        <v>28.621982306823682</v>
      </c>
      <c r="R148" s="204">
        <f t="shared" si="28"/>
        <v>28.654588408635359</v>
      </c>
      <c r="S148" s="204">
        <f t="shared" si="28"/>
        <v>27.029270696475837</v>
      </c>
      <c r="T148" s="204">
        <f t="shared" si="28"/>
        <v>27.441024605371801</v>
      </c>
      <c r="U148" s="204">
        <f t="shared" si="28"/>
        <v>21.125223167389471</v>
      </c>
      <c r="V148" s="204">
        <f t="shared" si="28"/>
        <v>22.818011080378373</v>
      </c>
      <c r="W148" s="204">
        <f t="shared" si="28"/>
        <v>26.658302053969443</v>
      </c>
      <c r="X148" s="204">
        <f t="shared" si="28"/>
        <v>24.34411164293676</v>
      </c>
      <c r="Y148" s="204">
        <f t="shared" si="28"/>
        <v>23.541774713879864</v>
      </c>
    </row>
    <row r="149" spans="1:25" ht="12" customHeight="1" x14ac:dyDescent="0.25">
      <c r="A149" s="12" t="s">
        <v>66</v>
      </c>
      <c r="B149" s="204">
        <f t="shared" ref="B149:Y149" si="29">IF(B76=0,"",B76/B24*1000)</f>
        <v>117.47543531425738</v>
      </c>
      <c r="C149" s="204">
        <f t="shared" si="29"/>
        <v>107.98633433564144</v>
      </c>
      <c r="D149" s="204">
        <f t="shared" si="29"/>
        <v>103.0708586227932</v>
      </c>
      <c r="E149" s="204">
        <f t="shared" si="29"/>
        <v>132.043020066905</v>
      </c>
      <c r="F149" s="204">
        <f t="shared" si="29"/>
        <v>114.65339617948028</v>
      </c>
      <c r="G149" s="204">
        <f t="shared" si="29"/>
        <v>112.43066230166743</v>
      </c>
      <c r="H149" s="204">
        <f t="shared" si="29"/>
        <v>113.60885769010221</v>
      </c>
      <c r="I149" s="204">
        <f t="shared" si="29"/>
        <v>112.20732232397401</v>
      </c>
      <c r="J149" s="204">
        <f t="shared" si="29"/>
        <v>90.447125924339929</v>
      </c>
      <c r="K149" s="204">
        <f t="shared" si="29"/>
        <v>87.990377278244566</v>
      </c>
      <c r="L149" s="204">
        <f t="shared" si="29"/>
        <v>79.138459922417596</v>
      </c>
      <c r="M149" s="204">
        <f t="shared" si="29"/>
        <v>63.465176728747963</v>
      </c>
      <c r="N149" s="204">
        <f t="shared" si="29"/>
        <v>59.317917793997232</v>
      </c>
      <c r="O149" s="204">
        <f t="shared" si="29"/>
        <v>55.668685760113782</v>
      </c>
      <c r="P149" s="204">
        <f t="shared" si="29"/>
        <v>55.151039268006592</v>
      </c>
      <c r="Q149" s="204">
        <f t="shared" si="29"/>
        <v>49.038164408275307</v>
      </c>
      <c r="R149" s="204">
        <f t="shared" si="29"/>
        <v>41.3536390139056</v>
      </c>
      <c r="S149" s="204">
        <f t="shared" si="29"/>
        <v>30.778586813577412</v>
      </c>
      <c r="T149" s="204">
        <f t="shared" si="29"/>
        <v>33.025691483965623</v>
      </c>
      <c r="U149" s="204">
        <f t="shared" si="29"/>
        <v>36.306035736633632</v>
      </c>
      <c r="V149" s="204">
        <f t="shared" si="29"/>
        <v>35.90785380451608</v>
      </c>
      <c r="W149" s="204">
        <f t="shared" si="29"/>
        <v>50.639726803554922</v>
      </c>
      <c r="X149" s="204">
        <f t="shared" si="29"/>
        <v>53.430207101820329</v>
      </c>
      <c r="Y149" s="204">
        <f t="shared" si="29"/>
        <v>34.570495737268331</v>
      </c>
    </row>
    <row r="150" spans="1:25" ht="12" customHeight="1" x14ac:dyDescent="0.25">
      <c r="A150" s="12" t="s">
        <v>67</v>
      </c>
      <c r="B150" s="204">
        <f t="shared" ref="B150:Y150" si="30">IF(B77=0,"",B77/B25*1000)</f>
        <v>189.59184883495493</v>
      </c>
      <c r="C150" s="204">
        <f t="shared" si="30"/>
        <v>196.61155859316861</v>
      </c>
      <c r="D150" s="204">
        <f t="shared" si="30"/>
        <v>222.22766296362551</v>
      </c>
      <c r="E150" s="204">
        <f t="shared" si="30"/>
        <v>248.62231298742444</v>
      </c>
      <c r="F150" s="204">
        <f t="shared" si="30"/>
        <v>258.35022028381695</v>
      </c>
      <c r="G150" s="204">
        <f t="shared" si="30"/>
        <v>271.14321246760568</v>
      </c>
      <c r="H150" s="204">
        <f t="shared" si="30"/>
        <v>191.47428183365514</v>
      </c>
      <c r="I150" s="204">
        <f t="shared" si="30"/>
        <v>163.58360909948911</v>
      </c>
      <c r="J150" s="204">
        <f t="shared" si="30"/>
        <v>252.32808928298516</v>
      </c>
      <c r="K150" s="204">
        <f t="shared" si="30"/>
        <v>210.91818125280955</v>
      </c>
      <c r="L150" s="204">
        <f t="shared" si="30"/>
        <v>214.7089573029134</v>
      </c>
      <c r="M150" s="204">
        <f t="shared" si="30"/>
        <v>209.20525787492744</v>
      </c>
      <c r="N150" s="204">
        <f t="shared" si="30"/>
        <v>166.64752850101939</v>
      </c>
      <c r="O150" s="204">
        <f t="shared" si="30"/>
        <v>188.56058421935924</v>
      </c>
      <c r="P150" s="204">
        <f t="shared" si="30"/>
        <v>174.07650295911353</v>
      </c>
      <c r="Q150" s="204">
        <f t="shared" si="30"/>
        <v>173.95491600312627</v>
      </c>
      <c r="R150" s="204">
        <f t="shared" si="30"/>
        <v>76.58823821312204</v>
      </c>
      <c r="S150" s="204">
        <f t="shared" si="30"/>
        <v>76.276893386463996</v>
      </c>
      <c r="T150" s="204">
        <f t="shared" si="30"/>
        <v>83.210912465510575</v>
      </c>
      <c r="U150" s="204">
        <f t="shared" si="30"/>
        <v>93.649985697642833</v>
      </c>
      <c r="V150" s="204">
        <f t="shared" si="30"/>
        <v>100.95026356275601</v>
      </c>
      <c r="W150" s="204">
        <f t="shared" si="30"/>
        <v>60.134535929033952</v>
      </c>
      <c r="X150" s="204">
        <f t="shared" si="30"/>
        <v>70.95355826977331</v>
      </c>
      <c r="Y150" s="204">
        <f t="shared" si="30"/>
        <v>102.41188758318104</v>
      </c>
    </row>
    <row r="151" spans="1:25" ht="12" customHeight="1" x14ac:dyDescent="0.25">
      <c r="A151" s="16" t="s">
        <v>68</v>
      </c>
      <c r="B151" s="207">
        <f t="shared" ref="B151:Y151" si="31">IF(B78=0,"",B78/B26*1000)</f>
        <v>54.7747019719964</v>
      </c>
      <c r="C151" s="207">
        <f t="shared" si="31"/>
        <v>53.529511918188881</v>
      </c>
      <c r="D151" s="207">
        <f t="shared" si="31"/>
        <v>51.331857140871797</v>
      </c>
      <c r="E151" s="207">
        <f t="shared" si="31"/>
        <v>56.441397077592988</v>
      </c>
      <c r="F151" s="207">
        <f t="shared" si="31"/>
        <v>51.059100130042374</v>
      </c>
      <c r="G151" s="207">
        <f t="shared" si="31"/>
        <v>40.557661559319051</v>
      </c>
      <c r="H151" s="207">
        <f t="shared" si="31"/>
        <v>33.503088839419775</v>
      </c>
      <c r="I151" s="207">
        <f t="shared" si="31"/>
        <v>32.144427200535617</v>
      </c>
      <c r="J151" s="207">
        <f t="shared" si="31"/>
        <v>33.658544439270962</v>
      </c>
      <c r="K151" s="207">
        <f t="shared" si="31"/>
        <v>39.853112659034352</v>
      </c>
      <c r="L151" s="207">
        <f t="shared" si="31"/>
        <v>42.967820516763268</v>
      </c>
      <c r="M151" s="207">
        <f t="shared" si="31"/>
        <v>39.639983575702566</v>
      </c>
      <c r="N151" s="207">
        <f t="shared" si="31"/>
        <v>38.139907351686787</v>
      </c>
      <c r="O151" s="207">
        <f t="shared" si="31"/>
        <v>32.91072468646702</v>
      </c>
      <c r="P151" s="207">
        <f t="shared" si="31"/>
        <v>33.376617187957386</v>
      </c>
      <c r="Q151" s="207">
        <f t="shared" si="31"/>
        <v>36.058825045520692</v>
      </c>
      <c r="R151" s="207">
        <f t="shared" si="31"/>
        <v>36.140367935436032</v>
      </c>
      <c r="S151" s="207">
        <f t="shared" si="31"/>
        <v>28.40467482321095</v>
      </c>
      <c r="T151" s="207">
        <f t="shared" si="31"/>
        <v>28.039153322166392</v>
      </c>
      <c r="U151" s="207">
        <f t="shared" si="31"/>
        <v>24.943376860629922</v>
      </c>
      <c r="V151" s="207">
        <f t="shared" si="31"/>
        <v>25.578761476049362</v>
      </c>
      <c r="W151" s="207">
        <f t="shared" si="31"/>
        <v>18.250992157715018</v>
      </c>
      <c r="X151" s="207">
        <f t="shared" si="31"/>
        <v>20.449104249458692</v>
      </c>
      <c r="Y151" s="207">
        <f t="shared" si="31"/>
        <v>20.300391023179369</v>
      </c>
    </row>
    <row r="152" spans="1:25" ht="12" customHeight="1" x14ac:dyDescent="0.25">
      <c r="A152" s="11"/>
    </row>
    <row r="153" spans="1:25" ht="12" customHeight="1" x14ac:dyDescent="0.25">
      <c r="A153" s="30" t="s">
        <v>87</v>
      </c>
      <c r="B153" s="215">
        <f t="shared" ref="B153:Y153" si="32">IF(B51=0,"",B98/B51)</f>
        <v>2.6669286056208454</v>
      </c>
      <c r="C153" s="215">
        <f t="shared" si="32"/>
        <v>2.7292327996887482</v>
      </c>
      <c r="D153" s="215">
        <f t="shared" si="32"/>
        <v>2.1518918889055656</v>
      </c>
      <c r="E153" s="215">
        <f t="shared" si="32"/>
        <v>2.1622971200325423</v>
      </c>
      <c r="F153" s="215">
        <f t="shared" si="32"/>
        <v>2.3001976953721295</v>
      </c>
      <c r="G153" s="215">
        <f t="shared" si="32"/>
        <v>2.2425022990169121</v>
      </c>
      <c r="H153" s="215">
        <f t="shared" si="32"/>
        <v>2.3548652768910476</v>
      </c>
      <c r="I153" s="215">
        <f t="shared" si="32"/>
        <v>2.7354848916546906</v>
      </c>
      <c r="J153" s="215">
        <f t="shared" si="32"/>
        <v>2.6899157157557525</v>
      </c>
      <c r="K153" s="215">
        <f t="shared" si="32"/>
        <v>1.9771542972768668</v>
      </c>
      <c r="L153" s="215">
        <f t="shared" si="32"/>
        <v>1.9465220572293622</v>
      </c>
      <c r="M153" s="215">
        <f t="shared" si="32"/>
        <v>2.21972677002621</v>
      </c>
      <c r="N153" s="215">
        <f t="shared" si="32"/>
        <v>2.6853171215869374</v>
      </c>
      <c r="O153" s="215">
        <f t="shared" si="32"/>
        <v>2.8813788103956139</v>
      </c>
      <c r="P153" s="215">
        <f t="shared" si="32"/>
        <v>2.3286869945107651</v>
      </c>
      <c r="Q153" s="215">
        <f t="shared" si="32"/>
        <v>1.7678428974640945</v>
      </c>
      <c r="R153" s="215">
        <f t="shared" si="32"/>
        <v>2.0631557528938043</v>
      </c>
      <c r="S153" s="215">
        <f t="shared" si="32"/>
        <v>2.2338091404816609</v>
      </c>
      <c r="T153" s="215">
        <f t="shared" si="32"/>
        <v>2.1620523616557503</v>
      </c>
      <c r="U153" s="215">
        <f t="shared" si="32"/>
        <v>2.4198802164287647</v>
      </c>
      <c r="V153" s="215">
        <f t="shared" si="32"/>
        <v>1.3919289528938883</v>
      </c>
      <c r="W153" s="215">
        <f t="shared" si="32"/>
        <v>1.1510075401703928</v>
      </c>
      <c r="X153" s="215">
        <f t="shared" si="32"/>
        <v>1.0650251631397472</v>
      </c>
      <c r="Y153" s="215">
        <f t="shared" si="32"/>
        <v>1.0232256103733914</v>
      </c>
    </row>
    <row r="154" spans="1:25" ht="12" customHeight="1" x14ac:dyDescent="0.25">
      <c r="A154" s="25" t="s">
        <v>14</v>
      </c>
      <c r="B154" s="216" t="str">
        <f>ISI!B65</f>
        <v/>
      </c>
      <c r="C154" s="216" t="str">
        <f>ISI!C65</f>
        <v/>
      </c>
      <c r="D154" s="216" t="str">
        <f>ISI!D65</f>
        <v/>
      </c>
      <c r="E154" s="216" t="str">
        <f>ISI!E65</f>
        <v/>
      </c>
      <c r="F154" s="216" t="str">
        <f>ISI!F65</f>
        <v/>
      </c>
      <c r="G154" s="216" t="str">
        <f>ISI!G65</f>
        <v/>
      </c>
      <c r="H154" s="216" t="str">
        <f>ISI!H65</f>
        <v/>
      </c>
      <c r="I154" s="216" t="str">
        <f>ISI!I65</f>
        <v/>
      </c>
      <c r="J154" s="216" t="str">
        <f>ISI!J65</f>
        <v/>
      </c>
      <c r="K154" s="216" t="str">
        <f>ISI!K65</f>
        <v/>
      </c>
      <c r="L154" s="216" t="str">
        <f>ISI!L65</f>
        <v/>
      </c>
      <c r="M154" s="216" t="str">
        <f>ISI!M65</f>
        <v/>
      </c>
      <c r="N154" s="216" t="str">
        <f>ISI!N65</f>
        <v/>
      </c>
      <c r="O154" s="216" t="str">
        <f>ISI!O65</f>
        <v/>
      </c>
      <c r="P154" s="216" t="str">
        <f>ISI!P65</f>
        <v/>
      </c>
      <c r="Q154" s="216" t="str">
        <f>ISI!Q65</f>
        <v/>
      </c>
      <c r="R154" s="216" t="str">
        <f>ISI!R65</f>
        <v/>
      </c>
      <c r="S154" s="216" t="str">
        <f>ISI!S65</f>
        <v/>
      </c>
      <c r="T154" s="216" t="str">
        <f>ISI!T65</f>
        <v/>
      </c>
      <c r="U154" s="216" t="str">
        <f>ISI!U65</f>
        <v/>
      </c>
      <c r="V154" s="216" t="str">
        <f>ISI!V65</f>
        <v/>
      </c>
      <c r="W154" s="216" t="str">
        <f>ISI!W65</f>
        <v/>
      </c>
      <c r="X154" s="216" t="str">
        <f>ISI!X65</f>
        <v/>
      </c>
      <c r="Y154" s="216" t="str">
        <f>ISI!Y65</f>
        <v/>
      </c>
    </row>
    <row r="155" spans="1:25" ht="12" customHeight="1" x14ac:dyDescent="0.25">
      <c r="A155" s="14" t="s">
        <v>43</v>
      </c>
      <c r="B155" s="217" t="str">
        <f>ISI!B66</f>
        <v/>
      </c>
      <c r="C155" s="217" t="str">
        <f>ISI!C66</f>
        <v/>
      </c>
      <c r="D155" s="217" t="str">
        <f>ISI!D66</f>
        <v/>
      </c>
      <c r="E155" s="217" t="str">
        <f>ISI!E66</f>
        <v/>
      </c>
      <c r="F155" s="217" t="str">
        <f>ISI!F66</f>
        <v/>
      </c>
      <c r="G155" s="217" t="str">
        <f>ISI!G66</f>
        <v/>
      </c>
      <c r="H155" s="217" t="str">
        <f>ISI!H66</f>
        <v/>
      </c>
      <c r="I155" s="217" t="str">
        <f>ISI!I66</f>
        <v/>
      </c>
      <c r="J155" s="217" t="str">
        <f>ISI!J66</f>
        <v/>
      </c>
      <c r="K155" s="217" t="str">
        <f>ISI!K66</f>
        <v/>
      </c>
      <c r="L155" s="217" t="str">
        <f>ISI!L66</f>
        <v/>
      </c>
      <c r="M155" s="217" t="str">
        <f>ISI!M66</f>
        <v/>
      </c>
      <c r="N155" s="217" t="str">
        <f>ISI!N66</f>
        <v/>
      </c>
      <c r="O155" s="217" t="str">
        <f>ISI!O66</f>
        <v/>
      </c>
      <c r="P155" s="217" t="str">
        <f>ISI!P66</f>
        <v/>
      </c>
      <c r="Q155" s="217" t="str">
        <f>ISI!Q66</f>
        <v/>
      </c>
      <c r="R155" s="217" t="str">
        <f>ISI!R66</f>
        <v/>
      </c>
      <c r="S155" s="217" t="str">
        <f>ISI!S66</f>
        <v/>
      </c>
      <c r="T155" s="217" t="str">
        <f>ISI!T66</f>
        <v/>
      </c>
      <c r="U155" s="217" t="str">
        <f>ISI!U66</f>
        <v/>
      </c>
      <c r="V155" s="217" t="str">
        <f>ISI!V66</f>
        <v/>
      </c>
      <c r="W155" s="217" t="str">
        <f>ISI!W66</f>
        <v/>
      </c>
      <c r="X155" s="217" t="str">
        <f>ISI!X66</f>
        <v/>
      </c>
      <c r="Y155" s="217" t="str">
        <f>ISI!Y66</f>
        <v/>
      </c>
    </row>
    <row r="156" spans="1:25" ht="12" customHeight="1" x14ac:dyDescent="0.25">
      <c r="A156" s="14" t="s">
        <v>44</v>
      </c>
      <c r="B156" s="217" t="str">
        <f>ISI!B67</f>
        <v/>
      </c>
      <c r="C156" s="217" t="str">
        <f>ISI!C67</f>
        <v/>
      </c>
      <c r="D156" s="217" t="str">
        <f>ISI!D67</f>
        <v/>
      </c>
      <c r="E156" s="217" t="str">
        <f>ISI!E67</f>
        <v/>
      </c>
      <c r="F156" s="217" t="str">
        <f>ISI!F67</f>
        <v/>
      </c>
      <c r="G156" s="217" t="str">
        <f>ISI!G67</f>
        <v/>
      </c>
      <c r="H156" s="217" t="str">
        <f>ISI!H67</f>
        <v/>
      </c>
      <c r="I156" s="217" t="str">
        <f>ISI!I67</f>
        <v/>
      </c>
      <c r="J156" s="217" t="str">
        <f>ISI!J67</f>
        <v/>
      </c>
      <c r="K156" s="217" t="str">
        <f>ISI!K67</f>
        <v/>
      </c>
      <c r="L156" s="217" t="str">
        <f>ISI!L67</f>
        <v/>
      </c>
      <c r="M156" s="217" t="str">
        <f>ISI!M67</f>
        <v/>
      </c>
      <c r="N156" s="217" t="str">
        <f>ISI!N67</f>
        <v/>
      </c>
      <c r="O156" s="217" t="str">
        <f>ISI!O67</f>
        <v/>
      </c>
      <c r="P156" s="217" t="str">
        <f>ISI!P67</f>
        <v/>
      </c>
      <c r="Q156" s="217" t="str">
        <f>ISI!Q67</f>
        <v/>
      </c>
      <c r="R156" s="217" t="str">
        <f>ISI!R67</f>
        <v/>
      </c>
      <c r="S156" s="217" t="str">
        <f>ISI!S67</f>
        <v/>
      </c>
      <c r="T156" s="217" t="str">
        <f>ISI!T67</f>
        <v/>
      </c>
      <c r="U156" s="217" t="str">
        <f>ISI!U67</f>
        <v/>
      </c>
      <c r="V156" s="217" t="str">
        <f>ISI!V67</f>
        <v/>
      </c>
      <c r="W156" s="217" t="str">
        <f>ISI!W67</f>
        <v/>
      </c>
      <c r="X156" s="217" t="str">
        <f>ISI!X67</f>
        <v/>
      </c>
      <c r="Y156" s="217" t="str">
        <f>ISI!Y67</f>
        <v/>
      </c>
    </row>
    <row r="157" spans="1:25" ht="12" customHeight="1" x14ac:dyDescent="0.25">
      <c r="A157" s="13" t="s">
        <v>18</v>
      </c>
      <c r="B157" s="218">
        <f>NFM!B96</f>
        <v>3.1134375681930133</v>
      </c>
      <c r="C157" s="218">
        <f>NFM!C96</f>
        <v>2.2068320576762117</v>
      </c>
      <c r="D157" s="218">
        <f>NFM!D96</f>
        <v>2.2482174591050073</v>
      </c>
      <c r="E157" s="218">
        <f>NFM!E96</f>
        <v>2.6211276502040972</v>
      </c>
      <c r="F157" s="218">
        <f>NFM!F96</f>
        <v>2.6619531249927944</v>
      </c>
      <c r="G157" s="218">
        <f>NFM!G96</f>
        <v>1.8531642397963295</v>
      </c>
      <c r="H157" s="218">
        <f>NFM!H96</f>
        <v>2.6138492971803271</v>
      </c>
      <c r="I157" s="218">
        <f>NFM!I96</f>
        <v>2.4924124306487578</v>
      </c>
      <c r="J157" s="218">
        <f>NFM!J96</f>
        <v>2.2796259737734035</v>
      </c>
      <c r="K157" s="218">
        <f>NFM!K96</f>
        <v>2.8619798197821575</v>
      </c>
      <c r="L157" s="218">
        <f>NFM!L96</f>
        <v>2.5365687832361412</v>
      </c>
      <c r="M157" s="218">
        <f>NFM!M96</f>
        <v>3.5085807658657386</v>
      </c>
      <c r="N157" s="218">
        <f>NFM!N96</f>
        <v>3.0036446218787356</v>
      </c>
      <c r="O157" s="218">
        <f>NFM!O96</f>
        <v>3.4436027350067611</v>
      </c>
      <c r="P157" s="218">
        <f>NFM!P96</f>
        <v>3.4688384972398061</v>
      </c>
      <c r="Q157" s="218">
        <f>NFM!Q96</f>
        <v>3.7730398422104332</v>
      </c>
      <c r="R157" s="218">
        <f>NFM!R96</f>
        <v>3.506861634682009</v>
      </c>
      <c r="S157" s="218">
        <f>NFM!S96</f>
        <v>4.4215397830468239</v>
      </c>
      <c r="T157" s="218">
        <f>NFM!T96</f>
        <v>3.4592642252934933</v>
      </c>
      <c r="U157" s="218">
        <f>NFM!U96</f>
        <v>2.9720650124356891</v>
      </c>
      <c r="V157" s="218">
        <f>NFM!V96</f>
        <v>2.6727073382954218</v>
      </c>
      <c r="W157" s="218">
        <f>NFM!W96</f>
        <v>2.4820442307814359</v>
      </c>
      <c r="X157" s="218">
        <f>NFM!X96</f>
        <v>2.2546028767344861</v>
      </c>
      <c r="Y157" s="218">
        <f>NFM!Y96</f>
        <v>2.4874044533483346</v>
      </c>
    </row>
    <row r="158" spans="1:25" ht="12" customHeight="1" x14ac:dyDescent="0.25">
      <c r="A158" s="14" t="s">
        <v>45</v>
      </c>
      <c r="B158" s="217" t="str">
        <f>NFM!B97</f>
        <v/>
      </c>
      <c r="C158" s="217" t="str">
        <f>NFM!C97</f>
        <v/>
      </c>
      <c r="D158" s="217" t="str">
        <f>NFM!D97</f>
        <v/>
      </c>
      <c r="E158" s="217" t="str">
        <f>NFM!E97</f>
        <v/>
      </c>
      <c r="F158" s="217" t="str">
        <f>NFM!F97</f>
        <v/>
      </c>
      <c r="G158" s="217" t="str">
        <f>NFM!G97</f>
        <v/>
      </c>
      <c r="H158" s="217" t="str">
        <f>NFM!H97</f>
        <v/>
      </c>
      <c r="I158" s="217" t="str">
        <f>NFM!I97</f>
        <v/>
      </c>
      <c r="J158" s="217" t="str">
        <f>NFM!J97</f>
        <v/>
      </c>
      <c r="K158" s="217" t="str">
        <f>NFM!K97</f>
        <v/>
      </c>
      <c r="L158" s="217" t="str">
        <f>NFM!L97</f>
        <v/>
      </c>
      <c r="M158" s="217" t="str">
        <f>NFM!M97</f>
        <v/>
      </c>
      <c r="N158" s="217" t="str">
        <f>NFM!N97</f>
        <v/>
      </c>
      <c r="O158" s="217" t="str">
        <f>NFM!O97</f>
        <v/>
      </c>
      <c r="P158" s="217" t="str">
        <f>NFM!P97</f>
        <v/>
      </c>
      <c r="Q158" s="217" t="str">
        <f>NFM!Q97</f>
        <v/>
      </c>
      <c r="R158" s="217" t="str">
        <f>NFM!R97</f>
        <v/>
      </c>
      <c r="S158" s="217" t="str">
        <f>NFM!S97</f>
        <v/>
      </c>
      <c r="T158" s="217" t="str">
        <f>NFM!T97</f>
        <v/>
      </c>
      <c r="U158" s="217" t="str">
        <f>NFM!U97</f>
        <v/>
      </c>
      <c r="V158" s="217" t="str">
        <f>NFM!V97</f>
        <v/>
      </c>
      <c r="W158" s="217" t="str">
        <f>NFM!W97</f>
        <v/>
      </c>
      <c r="X158" s="217" t="str">
        <f>NFM!X97</f>
        <v/>
      </c>
      <c r="Y158" s="217" t="str">
        <f>NFM!Y97</f>
        <v/>
      </c>
    </row>
    <row r="159" spans="1:25" ht="12" customHeight="1" x14ac:dyDescent="0.25">
      <c r="A159" s="14" t="s">
        <v>58</v>
      </c>
      <c r="B159" s="217" t="str">
        <f>NFM!B98</f>
        <v/>
      </c>
      <c r="C159" s="217" t="str">
        <f>NFM!C98</f>
        <v/>
      </c>
      <c r="D159" s="217" t="str">
        <f>NFM!D98</f>
        <v/>
      </c>
      <c r="E159" s="217" t="str">
        <f>NFM!E98</f>
        <v/>
      </c>
      <c r="F159" s="217" t="str">
        <f>NFM!F98</f>
        <v/>
      </c>
      <c r="G159" s="217" t="str">
        <f>NFM!G98</f>
        <v/>
      </c>
      <c r="H159" s="217" t="str">
        <f>NFM!H98</f>
        <v/>
      </c>
      <c r="I159" s="217" t="str">
        <f>NFM!I98</f>
        <v/>
      </c>
      <c r="J159" s="217" t="str">
        <f>NFM!J98</f>
        <v/>
      </c>
      <c r="K159" s="217" t="str">
        <f>NFM!K98</f>
        <v/>
      </c>
      <c r="L159" s="217" t="str">
        <f>NFM!L98</f>
        <v/>
      </c>
      <c r="M159" s="217" t="str">
        <f>NFM!M98</f>
        <v/>
      </c>
      <c r="N159" s="217" t="str">
        <f>NFM!N98</f>
        <v/>
      </c>
      <c r="O159" s="217" t="str">
        <f>NFM!O98</f>
        <v/>
      </c>
      <c r="P159" s="217" t="str">
        <f>NFM!P98</f>
        <v/>
      </c>
      <c r="Q159" s="217" t="str">
        <f>NFM!Q98</f>
        <v/>
      </c>
      <c r="R159" s="217" t="str">
        <f>NFM!R98</f>
        <v/>
      </c>
      <c r="S159" s="217" t="str">
        <f>NFM!S98</f>
        <v/>
      </c>
      <c r="T159" s="217" t="str">
        <f>NFM!T98</f>
        <v/>
      </c>
      <c r="U159" s="217" t="str">
        <f>NFM!U98</f>
        <v/>
      </c>
      <c r="V159" s="217" t="str">
        <f>NFM!V98</f>
        <v/>
      </c>
      <c r="W159" s="217" t="str">
        <f>NFM!W98</f>
        <v/>
      </c>
      <c r="X159" s="217" t="str">
        <f>NFM!X98</f>
        <v/>
      </c>
      <c r="Y159" s="217" t="str">
        <f>NFM!Y98</f>
        <v/>
      </c>
    </row>
    <row r="160" spans="1:25" ht="12" customHeight="1" x14ac:dyDescent="0.25">
      <c r="A160" s="26" t="s">
        <v>46</v>
      </c>
      <c r="B160" s="219" t="str">
        <f>NFM!B99</f>
        <v/>
      </c>
      <c r="C160" s="219" t="str">
        <f>NFM!C99</f>
        <v/>
      </c>
      <c r="D160" s="219" t="str">
        <f>NFM!D99</f>
        <v/>
      </c>
      <c r="E160" s="219" t="str">
        <f>NFM!E99</f>
        <v/>
      </c>
      <c r="F160" s="219" t="str">
        <f>NFM!F99</f>
        <v/>
      </c>
      <c r="G160" s="219" t="str">
        <f>NFM!G99</f>
        <v/>
      </c>
      <c r="H160" s="219" t="str">
        <f>NFM!H99</f>
        <v/>
      </c>
      <c r="I160" s="219" t="str">
        <f>NFM!I99</f>
        <v/>
      </c>
      <c r="J160" s="219" t="str">
        <f>NFM!J99</f>
        <v/>
      </c>
      <c r="K160" s="219" t="str">
        <f>NFM!K99</f>
        <v/>
      </c>
      <c r="L160" s="219" t="str">
        <f>NFM!L99</f>
        <v/>
      </c>
      <c r="M160" s="219" t="str">
        <f>NFM!M99</f>
        <v/>
      </c>
      <c r="N160" s="219" t="str">
        <f>NFM!N99</f>
        <v/>
      </c>
      <c r="O160" s="219" t="str">
        <f>NFM!O99</f>
        <v/>
      </c>
      <c r="P160" s="219" t="str">
        <f>NFM!P99</f>
        <v/>
      </c>
      <c r="Q160" s="219" t="str">
        <f>NFM!Q99</f>
        <v/>
      </c>
      <c r="R160" s="219" t="str">
        <f>NFM!R99</f>
        <v/>
      </c>
      <c r="S160" s="219" t="str">
        <f>NFM!S99</f>
        <v/>
      </c>
      <c r="T160" s="219" t="str">
        <f>NFM!T99</f>
        <v/>
      </c>
      <c r="U160" s="219" t="str">
        <f>NFM!U99</f>
        <v/>
      </c>
      <c r="V160" s="219" t="str">
        <f>NFM!V99</f>
        <v/>
      </c>
      <c r="W160" s="219" t="str">
        <f>NFM!W99</f>
        <v/>
      </c>
      <c r="X160" s="219" t="str">
        <f>NFM!X99</f>
        <v/>
      </c>
      <c r="Y160" s="219" t="str">
        <f>NFM!Y99</f>
        <v/>
      </c>
    </row>
    <row r="161" spans="1:25" ht="12" customHeight="1" x14ac:dyDescent="0.25">
      <c r="A161" s="27" t="s">
        <v>80</v>
      </c>
      <c r="B161" s="220" t="str">
        <f>NFM!B100</f>
        <v/>
      </c>
      <c r="C161" s="220" t="str">
        <f>NFM!C100</f>
        <v/>
      </c>
      <c r="D161" s="220" t="str">
        <f>NFM!D100</f>
        <v/>
      </c>
      <c r="E161" s="220" t="str">
        <f>NFM!E100</f>
        <v/>
      </c>
      <c r="F161" s="220" t="str">
        <f>NFM!F100</f>
        <v/>
      </c>
      <c r="G161" s="220" t="str">
        <f>NFM!G100</f>
        <v/>
      </c>
      <c r="H161" s="220" t="str">
        <f>NFM!H100</f>
        <v/>
      </c>
      <c r="I161" s="220" t="str">
        <f>NFM!I100</f>
        <v/>
      </c>
      <c r="J161" s="220" t="str">
        <f>NFM!J100</f>
        <v/>
      </c>
      <c r="K161" s="220" t="str">
        <f>NFM!K100</f>
        <v/>
      </c>
      <c r="L161" s="220" t="str">
        <f>NFM!L100</f>
        <v/>
      </c>
      <c r="M161" s="220" t="str">
        <f>NFM!M100</f>
        <v/>
      </c>
      <c r="N161" s="220" t="str">
        <f>NFM!N100</f>
        <v/>
      </c>
      <c r="O161" s="220" t="str">
        <f>NFM!O100</f>
        <v/>
      </c>
      <c r="P161" s="220" t="str">
        <f>NFM!P100</f>
        <v/>
      </c>
      <c r="Q161" s="220" t="str">
        <f>NFM!Q100</f>
        <v/>
      </c>
      <c r="R161" s="220" t="str">
        <f>NFM!R100</f>
        <v/>
      </c>
      <c r="S161" s="220" t="str">
        <f>NFM!S100</f>
        <v/>
      </c>
      <c r="T161" s="220" t="str">
        <f>NFM!T100</f>
        <v/>
      </c>
      <c r="U161" s="220" t="str">
        <f>NFM!U100</f>
        <v/>
      </c>
      <c r="V161" s="220" t="str">
        <f>NFM!V100</f>
        <v/>
      </c>
      <c r="W161" s="220" t="str">
        <f>NFM!W100</f>
        <v/>
      </c>
      <c r="X161" s="220" t="str">
        <f>NFM!X100</f>
        <v/>
      </c>
      <c r="Y161" s="220" t="str">
        <f>NFM!Y100</f>
        <v/>
      </c>
    </row>
    <row r="162" spans="1:25" ht="12" customHeight="1" x14ac:dyDescent="0.25">
      <c r="A162" s="14" t="s">
        <v>47</v>
      </c>
      <c r="B162" s="217">
        <f>NFM!B101</f>
        <v>3.1134375681930133</v>
      </c>
      <c r="C162" s="217">
        <f>NFM!C101</f>
        <v>2.2068320576762117</v>
      </c>
      <c r="D162" s="217">
        <f>NFM!D101</f>
        <v>2.2482174591050073</v>
      </c>
      <c r="E162" s="217">
        <f>NFM!E101</f>
        <v>2.6211276502040972</v>
      </c>
      <c r="F162" s="217">
        <f>NFM!F101</f>
        <v>2.6619531249927944</v>
      </c>
      <c r="G162" s="217">
        <f>NFM!G101</f>
        <v>1.8531642397963295</v>
      </c>
      <c r="H162" s="217">
        <f>NFM!H101</f>
        <v>2.6138492971803271</v>
      </c>
      <c r="I162" s="217">
        <f>NFM!I101</f>
        <v>2.4924124306487578</v>
      </c>
      <c r="J162" s="217">
        <f>NFM!J101</f>
        <v>2.2796259737734035</v>
      </c>
      <c r="K162" s="217">
        <f>NFM!K101</f>
        <v>2.8619798197821575</v>
      </c>
      <c r="L162" s="217">
        <f>NFM!L101</f>
        <v>2.5365687832361412</v>
      </c>
      <c r="M162" s="217">
        <f>NFM!M101</f>
        <v>3.5085807658657386</v>
      </c>
      <c r="N162" s="217">
        <f>NFM!N101</f>
        <v>3.0036446218787356</v>
      </c>
      <c r="O162" s="217">
        <f>NFM!O101</f>
        <v>3.4436027350067611</v>
      </c>
      <c r="P162" s="217">
        <f>NFM!P101</f>
        <v>3.4688384972398061</v>
      </c>
      <c r="Q162" s="217">
        <f>NFM!Q101</f>
        <v>3.7730398422104332</v>
      </c>
      <c r="R162" s="217">
        <f>NFM!R101</f>
        <v>3.506861634682009</v>
      </c>
      <c r="S162" s="217">
        <f>NFM!S101</f>
        <v>4.4215397830468239</v>
      </c>
      <c r="T162" s="217">
        <f>NFM!T101</f>
        <v>3.4592642252934933</v>
      </c>
      <c r="U162" s="217">
        <f>NFM!U101</f>
        <v>2.9720650124356891</v>
      </c>
      <c r="V162" s="217">
        <f>NFM!V101</f>
        <v>2.6727073382954218</v>
      </c>
      <c r="W162" s="217">
        <f>NFM!W101</f>
        <v>2.4820442307814359</v>
      </c>
      <c r="X162" s="217">
        <f>NFM!X101</f>
        <v>2.2546028767344861</v>
      </c>
      <c r="Y162" s="217">
        <f>NFM!Y101</f>
        <v>2.4874044533483346</v>
      </c>
    </row>
    <row r="163" spans="1:25" ht="12" customHeight="1" x14ac:dyDescent="0.25">
      <c r="A163" s="13" t="s">
        <v>19</v>
      </c>
      <c r="B163" s="218">
        <f>CHI!B100</f>
        <v>3.2857686631025569</v>
      </c>
      <c r="C163" s="218">
        <f>CHI!C100</f>
        <v>3.5351195156379953</v>
      </c>
      <c r="D163" s="218">
        <f>CHI!D100</f>
        <v>1.4545579967695443</v>
      </c>
      <c r="E163" s="218">
        <f>CHI!E100</f>
        <v>2.2881234610044339</v>
      </c>
      <c r="F163" s="218">
        <f>CHI!F100</f>
        <v>3.1598491530705353</v>
      </c>
      <c r="G163" s="218">
        <f>CHI!G100</f>
        <v>2.6223392115077346</v>
      </c>
      <c r="H163" s="218">
        <f>CHI!H100</f>
        <v>2.3699211698650755</v>
      </c>
      <c r="I163" s="218">
        <f>CHI!I100</f>
        <v>2.3925209060467849</v>
      </c>
      <c r="J163" s="218">
        <f>CHI!J100</f>
        <v>2.6543356496349282</v>
      </c>
      <c r="K163" s="218">
        <f>CHI!K100</f>
        <v>0.78343956350666444</v>
      </c>
      <c r="L163" s="218">
        <f>CHI!L100</f>
        <v>0.6328685899376798</v>
      </c>
      <c r="M163" s="218">
        <f>CHI!M100</f>
        <v>0.56696132970596769</v>
      </c>
      <c r="N163" s="218">
        <f>CHI!N100</f>
        <v>1.0702772310748261</v>
      </c>
      <c r="O163" s="218">
        <f>CHI!O100</f>
        <v>2.1075324290849355</v>
      </c>
      <c r="P163" s="218">
        <f>CHI!P100</f>
        <v>0.49461312938027846</v>
      </c>
      <c r="Q163" s="218">
        <f>CHI!Q100</f>
        <v>0.84001192735251473</v>
      </c>
      <c r="R163" s="218">
        <f>CHI!R100</f>
        <v>0.8310677705334395</v>
      </c>
      <c r="S163" s="218">
        <f>CHI!S100</f>
        <v>0.67828250630529063</v>
      </c>
      <c r="T163" s="218">
        <f>CHI!T100</f>
        <v>0.58174647043977468</v>
      </c>
      <c r="U163" s="218">
        <f>CHI!U100</f>
        <v>0.57394991180039967</v>
      </c>
      <c r="V163" s="218">
        <f>CHI!V100</f>
        <v>0.33313472255745508</v>
      </c>
      <c r="W163" s="218">
        <f>CHI!W100</f>
        <v>0.40082236122187365</v>
      </c>
      <c r="X163" s="218">
        <f>CHI!X100</f>
        <v>0.37886727401696885</v>
      </c>
      <c r="Y163" s="218">
        <f>CHI!Y100</f>
        <v>0.33857841217822837</v>
      </c>
    </row>
    <row r="164" spans="1:25" ht="12" customHeight="1" x14ac:dyDescent="0.25">
      <c r="A164" s="14" t="s">
        <v>88</v>
      </c>
      <c r="B164" s="217">
        <f>CHI!B101</f>
        <v>3.5201962035387315</v>
      </c>
      <c r="C164" s="217">
        <f>CHI!C101</f>
        <v>3.8785872652397266</v>
      </c>
      <c r="D164" s="217">
        <f>CHI!D101</f>
        <v>1.5535872836206661</v>
      </c>
      <c r="E164" s="217">
        <f>CHI!E101</f>
        <v>2.3750681072035884</v>
      </c>
      <c r="F164" s="217">
        <f>CHI!F101</f>
        <v>3.328253744917852</v>
      </c>
      <c r="G164" s="217">
        <f>CHI!G101</f>
        <v>2.7911546819136333</v>
      </c>
      <c r="H164" s="217">
        <f>CHI!H101</f>
        <v>2.4976258302908061</v>
      </c>
      <c r="I164" s="217">
        <f>CHI!I101</f>
        <v>2.5280208339752201</v>
      </c>
      <c r="J164" s="217">
        <f>CHI!J101</f>
        <v>2.8841677253394096</v>
      </c>
      <c r="K164" s="217">
        <f>CHI!K101</f>
        <v>1.4417867868550454</v>
      </c>
      <c r="L164" s="217">
        <f>CHI!L101</f>
        <v>0.63949966502927547</v>
      </c>
      <c r="M164" s="217">
        <f>CHI!M101</f>
        <v>0.57096021503154237</v>
      </c>
      <c r="N164" s="217">
        <f>CHI!N101</f>
        <v>1.5074476330303443</v>
      </c>
      <c r="O164" s="217">
        <f>CHI!O101</f>
        <v>2.6895871596015621</v>
      </c>
      <c r="P164" s="217">
        <f>CHI!P101</f>
        <v>0.49732340295150629</v>
      </c>
      <c r="Q164" s="217">
        <f>CHI!Q101</f>
        <v>0.84038326308435018</v>
      </c>
      <c r="R164" s="217">
        <f>CHI!R101</f>
        <v>0.82931173097697208</v>
      </c>
      <c r="S164" s="217">
        <f>CHI!S101</f>
        <v>0.67875271760549649</v>
      </c>
      <c r="T164" s="217">
        <f>CHI!T101</f>
        <v>0.58182343788892954</v>
      </c>
      <c r="U164" s="217">
        <f>CHI!U101</f>
        <v>0.57983754853424629</v>
      </c>
      <c r="V164" s="217">
        <f>CHI!V101</f>
        <v>0.33770846154185352</v>
      </c>
      <c r="W164" s="217">
        <f>CHI!W101</f>
        <v>0.40079287347057313</v>
      </c>
      <c r="X164" s="217">
        <f>CHI!X101</f>
        <v>0.38084025610664174</v>
      </c>
      <c r="Y164" s="217">
        <f>CHI!Y101</f>
        <v>0.34908651595161866</v>
      </c>
    </row>
    <row r="165" spans="1:25" ht="12" customHeight="1" x14ac:dyDescent="0.25">
      <c r="A165" s="14" t="s">
        <v>49</v>
      </c>
      <c r="B165" s="217">
        <f>CHI!B102</f>
        <v>1.2304049539844453</v>
      </c>
      <c r="C165" s="217">
        <f>CHI!C102</f>
        <v>1.2873398163482186</v>
      </c>
      <c r="D165" s="217">
        <f>CHI!D102</f>
        <v>0.92347864004557201</v>
      </c>
      <c r="E165" s="217">
        <f>CHI!E102</f>
        <v>1.322550262931609</v>
      </c>
      <c r="F165" s="217">
        <f>CHI!F102</f>
        <v>1.3653037615124897</v>
      </c>
      <c r="G165" s="217">
        <f>CHI!G102</f>
        <v>1.2790781666164053</v>
      </c>
      <c r="H165" s="217">
        <f>CHI!H102</f>
        <v>1.2883401021153205</v>
      </c>
      <c r="I165" s="217">
        <f>CHI!I102</f>
        <v>1.3010671909838964</v>
      </c>
      <c r="J165" s="217">
        <f>CHI!J102</f>
        <v>1.1622439795306778</v>
      </c>
      <c r="K165" s="217">
        <f>CHI!K102</f>
        <v>0.49223727962774744</v>
      </c>
      <c r="L165" s="217">
        <f>CHI!L102</f>
        <v>0.60902529189072974</v>
      </c>
      <c r="M165" s="217">
        <f>CHI!M102</f>
        <v>0.54253494007058933</v>
      </c>
      <c r="N165" s="217">
        <f>CHI!N102</f>
        <v>0.70045252603415675</v>
      </c>
      <c r="O165" s="217">
        <f>CHI!O102</f>
        <v>1.1771877069015888</v>
      </c>
      <c r="P165" s="217">
        <f>CHI!P102</f>
        <v>0.47088805083676177</v>
      </c>
      <c r="Q165" s="217">
        <f>CHI!Q102</f>
        <v>0.8185821601330302</v>
      </c>
      <c r="R165" s="217">
        <f>CHI!R102</f>
        <v>0.81142147198434933</v>
      </c>
      <c r="S165" s="217">
        <f>CHI!S102</f>
        <v>0.65970161547845274</v>
      </c>
      <c r="T165" s="217">
        <f>CHI!T102</f>
        <v>0.5633181359984375</v>
      </c>
      <c r="U165" s="217">
        <f>CHI!U102</f>
        <v>0.55630234607295614</v>
      </c>
      <c r="V165" s="217">
        <f>CHI!V102</f>
        <v>0.32063192018769721</v>
      </c>
      <c r="W165" s="217">
        <f>CHI!W102</f>
        <v>0.38522865149057484</v>
      </c>
      <c r="X165" s="217">
        <f>CHI!X102</f>
        <v>0.36784528860010479</v>
      </c>
      <c r="Y165" s="217">
        <f>CHI!Y102</f>
        <v>0.32996463051954306</v>
      </c>
    </row>
    <row r="166" spans="1:25" ht="12" customHeight="1" x14ac:dyDescent="0.25">
      <c r="A166" s="14" t="s">
        <v>50</v>
      </c>
      <c r="B166" s="217">
        <f>CHI!B103</f>
        <v>1.4051451587404622</v>
      </c>
      <c r="C166" s="217">
        <f>CHI!C103</f>
        <v>1.4668746214610582</v>
      </c>
      <c r="D166" s="217">
        <f>CHI!D103</f>
        <v>1.056071301113235</v>
      </c>
      <c r="E166" s="217">
        <f>CHI!E103</f>
        <v>1.4992563103427765</v>
      </c>
      <c r="F166" s="217">
        <f>CHI!F103</f>
        <v>1.5471107246574209</v>
      </c>
      <c r="G166" s="217">
        <f>CHI!G103</f>
        <v>1.4595729276359051</v>
      </c>
      <c r="H166" s="217">
        <f>CHI!H103</f>
        <v>1.4672281082104377</v>
      </c>
      <c r="I166" s="217">
        <f>CHI!I103</f>
        <v>1.4815994176344411</v>
      </c>
      <c r="J166" s="217">
        <f>CHI!J103</f>
        <v>1.3267174883724502</v>
      </c>
      <c r="K166" s="217">
        <f>CHI!K103</f>
        <v>0.53249255264042583</v>
      </c>
      <c r="L166" s="217">
        <f>CHI!L103</f>
        <v>0.68047209477135873</v>
      </c>
      <c r="M166" s="217">
        <f>CHI!M103</f>
        <v>0.60326661244067048</v>
      </c>
      <c r="N166" s="217">
        <f>CHI!N103</f>
        <v>0.80661476943994292</v>
      </c>
      <c r="O166" s="217">
        <f>CHI!O103</f>
        <v>1.3530773388831923</v>
      </c>
      <c r="P166" s="217">
        <f>CHI!P103</f>
        <v>0.52073388576252189</v>
      </c>
      <c r="Q166" s="217">
        <f>CHI!Q103</f>
        <v>0.93539643114526538</v>
      </c>
      <c r="R166" s="217">
        <f>CHI!R103</f>
        <v>0.92755874282705442</v>
      </c>
      <c r="S166" s="217">
        <f>CHI!S103</f>
        <v>0.72854929802487578</v>
      </c>
      <c r="T166" s="217">
        <f>CHI!T103</f>
        <v>0.65458895085282143</v>
      </c>
      <c r="U166" s="217">
        <f>CHI!U103</f>
        <v>0.57213554780441767</v>
      </c>
      <c r="V166" s="217">
        <f>CHI!V103</f>
        <v>0.35367688895189153</v>
      </c>
      <c r="W166" s="217">
        <f>CHI!W103</f>
        <v>0.46379833536108467</v>
      </c>
      <c r="X166" s="217">
        <f>CHI!X103</f>
        <v>0.38110361314744734</v>
      </c>
      <c r="Y166" s="217">
        <f>CHI!Y103</f>
        <v>0.30425573542816609</v>
      </c>
    </row>
    <row r="167" spans="1:25" ht="12" customHeight="1" x14ac:dyDescent="0.25">
      <c r="A167" s="13" t="s">
        <v>20</v>
      </c>
      <c r="B167" s="218">
        <f>NMM!B76</f>
        <v>6.6863128368724762</v>
      </c>
      <c r="C167" s="218">
        <f>NMM!C76</f>
        <v>5.9296487887825764</v>
      </c>
      <c r="D167" s="218">
        <f>NMM!D76</f>
        <v>7.1207208011955876</v>
      </c>
      <c r="E167" s="218">
        <f>NMM!E76</f>
        <v>6.8801645495446522</v>
      </c>
      <c r="F167" s="218">
        <f>NMM!F76</f>
        <v>6.8657133478726351</v>
      </c>
      <c r="G167" s="218">
        <f>NMM!G76</f>
        <v>6.5718641403973237</v>
      </c>
      <c r="H167" s="218">
        <f>NMM!H76</f>
        <v>6.8419153984877861</v>
      </c>
      <c r="I167" s="218">
        <f>NMM!I76</f>
        <v>6.5717263169123008</v>
      </c>
      <c r="J167" s="218">
        <f>NMM!J76</f>
        <v>6.6990253163319275</v>
      </c>
      <c r="K167" s="218">
        <f>NMM!K76</f>
        <v>5.5794668496865505</v>
      </c>
      <c r="L167" s="218">
        <f>NMM!L76</f>
        <v>6.1052007433331763</v>
      </c>
      <c r="M167" s="218">
        <f>NMM!M76</f>
        <v>6.7833000041833502</v>
      </c>
      <c r="N167" s="218">
        <f>NMM!N76</f>
        <v>8.8450702416237927</v>
      </c>
      <c r="O167" s="218">
        <f>NMM!O76</f>
        <v>7.566821436594239</v>
      </c>
      <c r="P167" s="218">
        <f>NMM!P76</f>
        <v>6.8407093014378288</v>
      </c>
      <c r="Q167" s="218">
        <f>NMM!Q76</f>
        <v>6.1502487148158895</v>
      </c>
      <c r="R167" s="218">
        <f>NMM!R76</f>
        <v>6.3596983951125541</v>
      </c>
      <c r="S167" s="218">
        <f>NMM!S76</f>
        <v>6.7995011253425526</v>
      </c>
      <c r="T167" s="218">
        <f>NMM!T76</f>
        <v>6.0491811834173577</v>
      </c>
      <c r="U167" s="218">
        <f>NMM!U76</f>
        <v>7.0278732755439801</v>
      </c>
      <c r="V167" s="218">
        <f>NMM!V76</f>
        <v>4.146929155146486</v>
      </c>
      <c r="W167" s="218">
        <f>NMM!W76</f>
        <v>2.9286087785322334</v>
      </c>
      <c r="X167" s="218">
        <f>NMM!X76</f>
        <v>2.5339492712353637</v>
      </c>
      <c r="Y167" s="218">
        <f>NMM!Y76</f>
        <v>2.568990583105093</v>
      </c>
    </row>
    <row r="168" spans="1:25" ht="12" customHeight="1" x14ac:dyDescent="0.25">
      <c r="A168" s="14" t="s">
        <v>51</v>
      </c>
      <c r="B168" s="217">
        <f>NMM!B77</f>
        <v>13.873881233619063</v>
      </c>
      <c r="C168" s="217">
        <f>NMM!C77</f>
        <v>12.323680763532208</v>
      </c>
      <c r="D168" s="217">
        <f>NMM!D77</f>
        <v>11.397237735716105</v>
      </c>
      <c r="E168" s="217">
        <f>NMM!E77</f>
        <v>11.63791111824343</v>
      </c>
      <c r="F168" s="217">
        <f>NMM!F77</f>
        <v>10.492227900219184</v>
      </c>
      <c r="G168" s="217">
        <f>NMM!G77</f>
        <v>8.8720922179737318</v>
      </c>
      <c r="H168" s="217">
        <f>NMM!H77</f>
        <v>10.258390032498802</v>
      </c>
      <c r="I168" s="217">
        <f>NMM!I77</f>
        <v>9.6275038484392468</v>
      </c>
      <c r="J168" s="217">
        <f>NMM!J77</f>
        <v>11.275909431636332</v>
      </c>
      <c r="K168" s="217">
        <f>NMM!K77</f>
        <v>12.787045059990344</v>
      </c>
      <c r="L168" s="217">
        <f>NMM!L77</f>
        <v>13.256324458257458</v>
      </c>
      <c r="M168" s="217">
        <f>NMM!M77</f>
        <v>14.531557577166637</v>
      </c>
      <c r="N168" s="217">
        <f>NMM!N77</f>
        <v>14.034335769048331</v>
      </c>
      <c r="O168" s="217">
        <f>NMM!O77</f>
        <v>13.780922921481944</v>
      </c>
      <c r="P168" s="217">
        <f>NMM!P77</f>
        <v>14.397337878639838</v>
      </c>
      <c r="Q168" s="217">
        <f>NMM!Q77</f>
        <v>9.7874159252484709</v>
      </c>
      <c r="R168" s="217">
        <f>NMM!R77</f>
        <v>9.4792169343370372</v>
      </c>
      <c r="S168" s="217">
        <f>NMM!S77</f>
        <v>10.559789373215201</v>
      </c>
      <c r="T168" s="217">
        <f>NMM!T77</f>
        <v>10.058302165480359</v>
      </c>
      <c r="U168" s="217">
        <f>NMM!U77</f>
        <v>13.342994082872107</v>
      </c>
      <c r="V168" s="217">
        <f>NMM!V77</f>
        <v>4.8931761425595983</v>
      </c>
      <c r="W168" s="217">
        <f>NMM!W77</f>
        <v>2.8826842318119859</v>
      </c>
      <c r="X168" s="217">
        <f>NMM!X77</f>
        <v>2.342419175882636</v>
      </c>
      <c r="Y168" s="217">
        <f>NMM!Y77</f>
        <v>3.0314840788655961</v>
      </c>
    </row>
    <row r="169" spans="1:25" ht="12" customHeight="1" x14ac:dyDescent="0.25">
      <c r="A169" s="14" t="s">
        <v>52</v>
      </c>
      <c r="B169" s="217">
        <f>NMM!B78</f>
        <v>3.469526989607512</v>
      </c>
      <c r="C169" s="217">
        <f>NMM!C78</f>
        <v>3.4953898215624526</v>
      </c>
      <c r="D169" s="217">
        <f>NMM!D78</f>
        <v>3.3175741218753165</v>
      </c>
      <c r="E169" s="217">
        <f>NMM!E78</f>
        <v>3.1180338314963456</v>
      </c>
      <c r="F169" s="217">
        <f>NMM!F78</f>
        <v>3.1796081718120104</v>
      </c>
      <c r="G169" s="217">
        <f>NMM!G78</f>
        <v>3.3054064394808464</v>
      </c>
      <c r="H169" s="217">
        <f>NMM!H78</f>
        <v>3.2711104348767543</v>
      </c>
      <c r="I169" s="217">
        <f>NMM!I78</f>
        <v>3.424080779279294</v>
      </c>
      <c r="J169" s="217">
        <f>NMM!J78</f>
        <v>3.4433537086707982</v>
      </c>
      <c r="K169" s="217">
        <f>NMM!K78</f>
        <v>3.1606038957175135</v>
      </c>
      <c r="L169" s="217">
        <f>NMM!L78</f>
        <v>3.122764012686265</v>
      </c>
      <c r="M169" s="217">
        <f>NMM!M78</f>
        <v>3.2591735106776896</v>
      </c>
      <c r="N169" s="217">
        <f>NMM!N78</f>
        <v>6.5397936990119234</v>
      </c>
      <c r="O169" s="217">
        <f>NMM!O78</f>
        <v>5.6571157375153369</v>
      </c>
      <c r="P169" s="217">
        <f>NMM!P78</f>
        <v>3.2204582055661155</v>
      </c>
      <c r="Q169" s="217">
        <f>NMM!Q78</f>
        <v>3.3744927606518473</v>
      </c>
      <c r="R169" s="217">
        <f>NMM!R78</f>
        <v>3.3510583970699748</v>
      </c>
      <c r="S169" s="217">
        <f>NMM!S78</f>
        <v>2.9235071990431876</v>
      </c>
      <c r="T169" s="217">
        <f>NMM!T78</f>
        <v>2.6535527490331581</v>
      </c>
      <c r="U169" s="217">
        <f>NMM!U78</f>
        <v>3.3107180313857958</v>
      </c>
      <c r="V169" s="217">
        <f>NMM!V78</f>
        <v>1.8909762114109898</v>
      </c>
      <c r="W169" s="217">
        <f>NMM!W78</f>
        <v>3.5889840179638859</v>
      </c>
      <c r="X169" s="217">
        <f>NMM!X78</f>
        <v>4.3672553540281918</v>
      </c>
      <c r="Y169" s="217">
        <f>NMM!Y78</f>
        <v>1.8018599145844434</v>
      </c>
    </row>
    <row r="170" spans="1:25" ht="12" customHeight="1" x14ac:dyDescent="0.25">
      <c r="A170" s="14" t="s">
        <v>60</v>
      </c>
      <c r="B170" s="217">
        <f>NMM!B79</f>
        <v>3.5370468752976683</v>
      </c>
      <c r="C170" s="217">
        <f>NMM!C79</f>
        <v>3.6489596706102656</v>
      </c>
      <c r="D170" s="217">
        <f>NMM!D79</f>
        <v>3.2931944713785892</v>
      </c>
      <c r="E170" s="217">
        <f>NMM!E79</f>
        <v>3.0942799227107769</v>
      </c>
      <c r="F170" s="217">
        <f>NMM!F79</f>
        <v>3.1355154398082603</v>
      </c>
      <c r="G170" s="217">
        <f>NMM!G79</f>
        <v>3.2271004884213288</v>
      </c>
      <c r="H170" s="217">
        <f>NMM!H79</f>
        <v>3.2241576447719891</v>
      </c>
      <c r="I170" s="217">
        <f>NMM!I79</f>
        <v>3.4881386865919684</v>
      </c>
      <c r="J170" s="217">
        <f>NMM!J79</f>
        <v>3.6286210393615184</v>
      </c>
      <c r="K170" s="217">
        <f>NMM!K79</f>
        <v>3.3520732936108417</v>
      </c>
      <c r="L170" s="217">
        <f>NMM!L79</f>
        <v>3.2621363512917885</v>
      </c>
      <c r="M170" s="217">
        <f>NMM!M79</f>
        <v>3.4952321926569745</v>
      </c>
      <c r="N170" s="217">
        <f>NMM!N79</f>
        <v>3.3113296617151193</v>
      </c>
      <c r="O170" s="217">
        <f>NMM!O79</f>
        <v>3.6186893711567278</v>
      </c>
      <c r="P170" s="217">
        <f>NMM!P79</f>
        <v>3.381912940108152</v>
      </c>
      <c r="Q170" s="217">
        <f>NMM!Q79</f>
        <v>2.9670114397318246</v>
      </c>
      <c r="R170" s="217">
        <f>NMM!R79</f>
        <v>2.7025014764003394</v>
      </c>
      <c r="S170" s="217">
        <f>NMM!S79</f>
        <v>3.1965448229063038</v>
      </c>
      <c r="T170" s="217">
        <f>NMM!T79</f>
        <v>3.0992006915906356</v>
      </c>
      <c r="U170" s="217">
        <f>NMM!U79</f>
        <v>3.2335090518361866</v>
      </c>
      <c r="V170" s="217">
        <f>NMM!V79</f>
        <v>3.078157433094785</v>
      </c>
      <c r="W170" s="217">
        <f>NMM!W79</f>
        <v>3.1670930538285749</v>
      </c>
      <c r="X170" s="217">
        <f>NMM!X79</f>
        <v>3.0541009529904786</v>
      </c>
      <c r="Y170" s="217">
        <f>NMM!Y79</f>
        <v>3.6729009320561388</v>
      </c>
    </row>
    <row r="171" spans="1:25" ht="12" customHeight="1" x14ac:dyDescent="0.25">
      <c r="A171" s="13" t="s">
        <v>21</v>
      </c>
      <c r="B171" s="218">
        <f>PPA!B74</f>
        <v>0.91633036665544354</v>
      </c>
      <c r="C171" s="218">
        <f>PPA!C74</f>
        <v>0.83721861135439668</v>
      </c>
      <c r="D171" s="218">
        <f>PPA!D74</f>
        <v>0.80437088089669573</v>
      </c>
      <c r="E171" s="218">
        <f>PPA!E74</f>
        <v>1.7678484050351924</v>
      </c>
      <c r="F171" s="218">
        <f>PPA!F74</f>
        <v>1.3346833149526798</v>
      </c>
      <c r="G171" s="218">
        <f>PPA!G74</f>
        <v>1.2154344468999605</v>
      </c>
      <c r="H171" s="218">
        <f>PPA!H74</f>
        <v>0.98587998658811926</v>
      </c>
      <c r="I171" s="218">
        <f>PPA!I74</f>
        <v>0.88143488307145801</v>
      </c>
      <c r="J171" s="218">
        <f>PPA!J74</f>
        <v>0.90230403445817253</v>
      </c>
      <c r="K171" s="218">
        <f>PPA!K74</f>
        <v>1.0362625350918182</v>
      </c>
      <c r="L171" s="218">
        <f>PPA!L74</f>
        <v>1.0502716982185354</v>
      </c>
      <c r="M171" s="218">
        <f>PPA!M74</f>
        <v>1.074665260188491</v>
      </c>
      <c r="N171" s="218">
        <f>PPA!N74</f>
        <v>0.97714732231372381</v>
      </c>
      <c r="O171" s="218">
        <f>PPA!O74</f>
        <v>0.99803487281840675</v>
      </c>
      <c r="P171" s="218">
        <f>PPA!P74</f>
        <v>0.83569559291073925</v>
      </c>
      <c r="Q171" s="218">
        <f>PPA!Q74</f>
        <v>0.80648964625387942</v>
      </c>
      <c r="R171" s="218">
        <f>PPA!R74</f>
        <v>0.88905248483832633</v>
      </c>
      <c r="S171" s="218">
        <f>PPA!S74</f>
        <v>0.70479747615235311</v>
      </c>
      <c r="T171" s="218">
        <f>PPA!T74</f>
        <v>0.82988205505355139</v>
      </c>
      <c r="U171" s="218">
        <f>PPA!U74</f>
        <v>1.0088402783168828</v>
      </c>
      <c r="V171" s="218">
        <f>PPA!V74</f>
        <v>1.0031549507407673</v>
      </c>
      <c r="W171" s="218">
        <f>PPA!W74</f>
        <v>0.88970692866795298</v>
      </c>
      <c r="X171" s="218">
        <f>PPA!X74</f>
        <v>0.75929370897167037</v>
      </c>
      <c r="Y171" s="218">
        <f>PPA!Y74</f>
        <v>0.55962408255034801</v>
      </c>
    </row>
    <row r="172" spans="1:25" ht="12" customHeight="1" x14ac:dyDescent="0.25">
      <c r="A172" s="14" t="s">
        <v>54</v>
      </c>
      <c r="B172" s="217">
        <f>PPA!B75</f>
        <v>0.88140776822311995</v>
      </c>
      <c r="C172" s="217">
        <f>PPA!C75</f>
        <v>0.79325992718649452</v>
      </c>
      <c r="D172" s="217">
        <f>PPA!D75</f>
        <v>0.76655120695718704</v>
      </c>
      <c r="E172" s="217">
        <f>PPA!E75</f>
        <v>1.7496560213936272</v>
      </c>
      <c r="F172" s="217">
        <f>PPA!F75</f>
        <v>1.2702628854279627</v>
      </c>
      <c r="G172" s="217">
        <f>PPA!G75</f>
        <v>1.1324986938499728</v>
      </c>
      <c r="H172" s="217">
        <f>PPA!H75</f>
        <v>0.92939440164927867</v>
      </c>
      <c r="I172" s="217">
        <f>PPA!I75</f>
        <v>0.85775814904099723</v>
      </c>
      <c r="J172" s="217">
        <f>PPA!J75</f>
        <v>0.89294665841801024</v>
      </c>
      <c r="K172" s="217">
        <f>PPA!K75</f>
        <v>1.0484879185051605</v>
      </c>
      <c r="L172" s="217">
        <f>PPA!L75</f>
        <v>1.0571606692333668</v>
      </c>
      <c r="M172" s="217">
        <f>PPA!M75</f>
        <v>1.0833487842409562</v>
      </c>
      <c r="N172" s="217">
        <f>PPA!N75</f>
        <v>0.97545649889379049</v>
      </c>
      <c r="O172" s="217">
        <f>PPA!O75</f>
        <v>0.99706740558371498</v>
      </c>
      <c r="P172" s="217">
        <f>PPA!P75</f>
        <v>0.82444757241361277</v>
      </c>
      <c r="Q172" s="217">
        <f>PPA!Q75</f>
        <v>0.80099663463695381</v>
      </c>
      <c r="R172" s="217">
        <f>PPA!R75</f>
        <v>0.86398597095215846</v>
      </c>
      <c r="S172" s="217">
        <f>PPA!S75</f>
        <v>0.66937060388502256</v>
      </c>
      <c r="T172" s="217">
        <f>PPA!T75</f>
        <v>0.81115215226577364</v>
      </c>
      <c r="U172" s="217">
        <f>PPA!U75</f>
        <v>1.0068208478290326</v>
      </c>
      <c r="V172" s="217">
        <f>PPA!V75</f>
        <v>1.0017132006065337</v>
      </c>
      <c r="W172" s="217">
        <f>PPA!W75</f>
        <v>0.87400768622056191</v>
      </c>
      <c r="X172" s="217">
        <f>PPA!X75</f>
        <v>0.73726939788329082</v>
      </c>
      <c r="Y172" s="217">
        <f>PPA!Y75</f>
        <v>0.57246025264652867</v>
      </c>
    </row>
    <row r="173" spans="1:25" ht="12" customHeight="1" x14ac:dyDescent="0.25">
      <c r="A173" s="14" t="s">
        <v>61</v>
      </c>
      <c r="B173" s="217">
        <f>PPA!B76</f>
        <v>0.96973163686913855</v>
      </c>
      <c r="C173" s="217">
        <f>PPA!C76</f>
        <v>0.89712197609514355</v>
      </c>
      <c r="D173" s="217">
        <f>PPA!D76</f>
        <v>0.89148177489740321</v>
      </c>
      <c r="E173" s="217">
        <f>PPA!E76</f>
        <v>2.0389461478672253</v>
      </c>
      <c r="F173" s="217">
        <f>PPA!F76</f>
        <v>1.6407056043217731</v>
      </c>
      <c r="G173" s="217">
        <f>PPA!G76</f>
        <v>1.5339289013885569</v>
      </c>
      <c r="H173" s="217">
        <f>PPA!H76</f>
        <v>1.4259967995578371</v>
      </c>
      <c r="I173" s="217">
        <f>PPA!I76</f>
        <v>1.3408178506832684</v>
      </c>
      <c r="J173" s="217">
        <f>PPA!J76</f>
        <v>1.3962219992252414</v>
      </c>
      <c r="K173" s="217">
        <f>PPA!K76</f>
        <v>1.4732258546603192</v>
      </c>
      <c r="L173" s="217">
        <f>PPA!L76</f>
        <v>1.4740913846053976</v>
      </c>
      <c r="M173" s="217">
        <f>PPA!M76</f>
        <v>1.5176015120632627</v>
      </c>
      <c r="N173" s="217">
        <f>PPA!N76</f>
        <v>1.438970397937738</v>
      </c>
      <c r="O173" s="217">
        <f>PPA!O76</f>
        <v>1.482789191159904</v>
      </c>
      <c r="P173" s="217">
        <f>PPA!P76</f>
        <v>1.2812177514775018</v>
      </c>
      <c r="Q173" s="217">
        <f>PPA!Q76</f>
        <v>1.2373114484653287</v>
      </c>
      <c r="R173" s="217">
        <f>PPA!R76</f>
        <v>1.4057419634901271</v>
      </c>
      <c r="S173" s="217">
        <f>PPA!S76</f>
        <v>1.1381992144518323</v>
      </c>
      <c r="T173" s="217">
        <f>PPA!T76</f>
        <v>1.2983236018190403</v>
      </c>
      <c r="U173" s="217">
        <f>PPA!U76</f>
        <v>1.4820973962449442</v>
      </c>
      <c r="V173" s="217">
        <f>PPA!V76</f>
        <v>1.4750811846044463</v>
      </c>
      <c r="W173" s="217">
        <f>PPA!W76</f>
        <v>1.3422125377277232</v>
      </c>
      <c r="X173" s="217">
        <f>PPA!X76</f>
        <v>1.1580508754183818</v>
      </c>
      <c r="Y173" s="217">
        <f>PPA!Y76</f>
        <v>0.82462921498225661</v>
      </c>
    </row>
    <row r="174" spans="1:25" ht="12" customHeight="1" x14ac:dyDescent="0.25">
      <c r="A174" s="14" t="s">
        <v>62</v>
      </c>
      <c r="B174" s="217">
        <f>PPA!B77</f>
        <v>0.87279617615338267</v>
      </c>
      <c r="C174" s="217">
        <f>PPA!C77</f>
        <v>0.74435739984247951</v>
      </c>
      <c r="D174" s="217">
        <f>PPA!D77</f>
        <v>0.59784798322840371</v>
      </c>
      <c r="E174" s="217">
        <f>PPA!E77</f>
        <v>0.72944588582580117</v>
      </c>
      <c r="F174" s="217">
        <f>PPA!F77</f>
        <v>0.39357304012231653</v>
      </c>
      <c r="G174" s="217">
        <f>PPA!G77</f>
        <v>0.29141422134876138</v>
      </c>
      <c r="H174" s="217">
        <f>PPA!H77</f>
        <v>0.10913865860700404</v>
      </c>
      <c r="I174" s="217">
        <f>PPA!I77</f>
        <v>8.6503936089171674E-2</v>
      </c>
      <c r="J174" s="217">
        <f>PPA!J77</f>
        <v>8.6977618943201565E-2</v>
      </c>
      <c r="K174" s="217">
        <f>PPA!K77</f>
        <v>0.19818496402953065</v>
      </c>
      <c r="L174" s="217">
        <f>PPA!L77</f>
        <v>0.21057270296876349</v>
      </c>
      <c r="M174" s="217">
        <f>PPA!M77</f>
        <v>0.20218419947105229</v>
      </c>
      <c r="N174" s="217">
        <f>PPA!N77</f>
        <v>0.13721081441007704</v>
      </c>
      <c r="O174" s="217">
        <f>PPA!O77</f>
        <v>0.13147844408320855</v>
      </c>
      <c r="P174" s="217">
        <f>PPA!P77</f>
        <v>8.4150643712371465E-2</v>
      </c>
      <c r="Q174" s="217">
        <f>PPA!Q77</f>
        <v>8.4502818844234426E-2</v>
      </c>
      <c r="R174" s="217">
        <f>PPA!R77</f>
        <v>6.3471681630663579E-2</v>
      </c>
      <c r="S174" s="217">
        <f>PPA!S77</f>
        <v>3.9063173151090647E-2</v>
      </c>
      <c r="T174" s="217">
        <f>PPA!T77</f>
        <v>6.8337539525984425E-2</v>
      </c>
      <c r="U174" s="217">
        <f>PPA!U77</f>
        <v>0.14135639300987243</v>
      </c>
      <c r="V174" s="217">
        <f>PPA!V77</f>
        <v>0.14036863491112767</v>
      </c>
      <c r="W174" s="217">
        <f>PPA!W77</f>
        <v>9.7329653108860409E-2</v>
      </c>
      <c r="X174" s="217">
        <f>PPA!X77</f>
        <v>7.2525544132249556E-2</v>
      </c>
      <c r="Y174" s="217">
        <f>PPA!Y77</f>
        <v>9.8603736566480693E-2</v>
      </c>
    </row>
    <row r="175" spans="1:25" ht="12" customHeight="1" x14ac:dyDescent="0.25">
      <c r="A175" s="15" t="s">
        <v>63</v>
      </c>
      <c r="B175" s="221">
        <f>FBT!B$38</f>
        <v>1.9842595883037608</v>
      </c>
      <c r="C175" s="221">
        <f>FBT!C$38</f>
        <v>1.9382895221477283</v>
      </c>
      <c r="D175" s="221">
        <f>FBT!D$38</f>
        <v>1.8792812930806728</v>
      </c>
      <c r="E175" s="221">
        <f>FBT!E$38</f>
        <v>1.5660317958060692</v>
      </c>
      <c r="F175" s="221">
        <f>FBT!F$38</f>
        <v>1.6766518071099357</v>
      </c>
      <c r="G175" s="221">
        <f>FBT!G$38</f>
        <v>1.6204951181612446</v>
      </c>
      <c r="H175" s="221">
        <f>FBT!H$38</f>
        <v>1.513050869442953</v>
      </c>
      <c r="I175" s="221">
        <f>FBT!I$38</f>
        <v>1.4754577582385164</v>
      </c>
      <c r="J175" s="221">
        <f>FBT!J$38</f>
        <v>1.4246646517298707</v>
      </c>
      <c r="K175" s="221">
        <f>FBT!K$38</f>
        <v>1.500054973300613</v>
      </c>
      <c r="L175" s="221">
        <f>FBT!L$38</f>
        <v>1.5487464343452988</v>
      </c>
      <c r="M175" s="221">
        <f>FBT!M$38</f>
        <v>1.3824219790100924</v>
      </c>
      <c r="N175" s="221">
        <f>FBT!N$38</f>
        <v>1.258155813045448</v>
      </c>
      <c r="O175" s="221">
        <f>FBT!O$38</f>
        <v>1.4620287846971896</v>
      </c>
      <c r="P175" s="221">
        <f>FBT!P$38</f>
        <v>1.3514238018965563</v>
      </c>
      <c r="Q175" s="221">
        <f>FBT!Q$38</f>
        <v>1.3344958946494414</v>
      </c>
      <c r="R175" s="221">
        <f>FBT!R$38</f>
        <v>1.3959482668550516</v>
      </c>
      <c r="S175" s="221">
        <f>FBT!S$38</f>
        <v>1.1493922445128599</v>
      </c>
      <c r="T175" s="221">
        <f>FBT!T$38</f>
        <v>1.1920671751333696</v>
      </c>
      <c r="U175" s="221">
        <f>FBT!U$38</f>
        <v>1.4436537171807349</v>
      </c>
      <c r="V175" s="221">
        <f>FBT!V$38</f>
        <v>1.3926607322860811</v>
      </c>
      <c r="W175" s="221">
        <f>FBT!W$38</f>
        <v>1.2385162354629999</v>
      </c>
      <c r="X175" s="221">
        <f>FBT!X$38</f>
        <v>1.1468717472584347</v>
      </c>
      <c r="Y175" s="221">
        <f>FBT!Y$38</f>
        <v>0.81877470954429099</v>
      </c>
    </row>
    <row r="176" spans="1:25" ht="12" customHeight="1" x14ac:dyDescent="0.25">
      <c r="A176" s="12" t="s">
        <v>64</v>
      </c>
      <c r="B176" s="217">
        <f>TRE!B$38</f>
        <v>1.1346104283482652</v>
      </c>
      <c r="C176" s="217">
        <f>TRE!C$38</f>
        <v>1.3400500030330997</v>
      </c>
      <c r="D176" s="217">
        <f>TRE!D$38</f>
        <v>1.4578478042954965</v>
      </c>
      <c r="E176" s="217">
        <f>TRE!E$38</f>
        <v>1.4976460212332174</v>
      </c>
      <c r="F176" s="217">
        <f>TRE!F$38</f>
        <v>1.6428129607012265</v>
      </c>
      <c r="G176" s="217">
        <f>TRE!G$38</f>
        <v>1.557134366112199</v>
      </c>
      <c r="H176" s="217">
        <f>TRE!H$38</f>
        <v>1.4190512169818978</v>
      </c>
      <c r="I176" s="217">
        <f>TRE!I$38</f>
        <v>1.2403987878137492</v>
      </c>
      <c r="J176" s="217">
        <f>TRE!J$38</f>
        <v>0.68357524649159829</v>
      </c>
      <c r="K176" s="217">
        <f>TRE!K$38</f>
        <v>0.80914710403413992</v>
      </c>
      <c r="L176" s="217">
        <f>TRE!L$38</f>
        <v>0.81570363271156299</v>
      </c>
      <c r="M176" s="217">
        <f>TRE!M$38</f>
        <v>0.86776860320529381</v>
      </c>
      <c r="N176" s="217">
        <f>TRE!N$38</f>
        <v>0.94969984648307459</v>
      </c>
      <c r="O176" s="217">
        <f>TRE!O$38</f>
        <v>0.90142557444344928</v>
      </c>
      <c r="P176" s="217">
        <f>TRE!P$38</f>
        <v>0.72578364093009029</v>
      </c>
      <c r="Q176" s="217">
        <f>TRE!Q$38</f>
        <v>0.76323603263186868</v>
      </c>
      <c r="R176" s="217">
        <f>TRE!R$38</f>
        <v>0.72980754766418288</v>
      </c>
      <c r="S176" s="217">
        <f>TRE!S$38</f>
        <v>0.68493540770457217</v>
      </c>
      <c r="T176" s="217">
        <f>TRE!T$38</f>
        <v>0.59643431820819448</v>
      </c>
      <c r="U176" s="217">
        <f>TRE!U$38</f>
        <v>0.34269179852739406</v>
      </c>
      <c r="V176" s="217">
        <f>TRE!V$38</f>
        <v>0.24642103297698051</v>
      </c>
      <c r="W176" s="217">
        <f>TRE!W$38</f>
        <v>0.25923368009323822</v>
      </c>
      <c r="X176" s="217">
        <f>TRE!X$38</f>
        <v>0.35700028597170386</v>
      </c>
      <c r="Y176" s="217">
        <f>TRE!Y$38</f>
        <v>0.56269656464466367</v>
      </c>
    </row>
    <row r="177" spans="1:25" ht="12" customHeight="1" x14ac:dyDescent="0.25">
      <c r="A177" s="12" t="s">
        <v>65</v>
      </c>
      <c r="B177" s="217">
        <f>MAE!B$38</f>
        <v>0.70972977616158561</v>
      </c>
      <c r="C177" s="217">
        <f>MAE!C$38</f>
        <v>0.77215945129626817</v>
      </c>
      <c r="D177" s="217">
        <f>MAE!D$38</f>
        <v>0.70303525831115832</v>
      </c>
      <c r="E177" s="217">
        <f>MAE!E$38</f>
        <v>1.0608856594745435</v>
      </c>
      <c r="F177" s="217">
        <f>MAE!F$38</f>
        <v>0.73383469830881831</v>
      </c>
      <c r="G177" s="217">
        <f>MAE!G$38</f>
        <v>0.8617068092622634</v>
      </c>
      <c r="H177" s="217">
        <f>MAE!H$38</f>
        <v>0.86569350267557343</v>
      </c>
      <c r="I177" s="217">
        <f>MAE!I$38</f>
        <v>0.94814491826300717</v>
      </c>
      <c r="J177" s="217">
        <f>MAE!J$38</f>
        <v>0.7339946165547433</v>
      </c>
      <c r="K177" s="217">
        <f>MAE!K$38</f>
        <v>0.74659032322819541</v>
      </c>
      <c r="L177" s="217">
        <f>MAE!L$38</f>
        <v>0.60750543616934549</v>
      </c>
      <c r="M177" s="217">
        <f>MAE!M$38</f>
        <v>0.54363027375256767</v>
      </c>
      <c r="N177" s="217">
        <f>MAE!N$38</f>
        <v>0.62418423518774446</v>
      </c>
      <c r="O177" s="217">
        <f>MAE!O$38</f>
        <v>0.60183893565379321</v>
      </c>
      <c r="P177" s="217">
        <f>MAE!P$38</f>
        <v>0.47132120737260624</v>
      </c>
      <c r="Q177" s="217">
        <f>MAE!Q$38</f>
        <v>0.48824290191517355</v>
      </c>
      <c r="R177" s="217">
        <f>MAE!R$38</f>
        <v>0.39856868824933056</v>
      </c>
      <c r="S177" s="217">
        <f>MAE!S$38</f>
        <v>0.3207947927445346</v>
      </c>
      <c r="T177" s="217">
        <f>MAE!T$38</f>
        <v>0.27427299769061553</v>
      </c>
      <c r="U177" s="217">
        <f>MAE!U$38</f>
        <v>0.4328908448008843</v>
      </c>
      <c r="V177" s="217">
        <f>MAE!V$38</f>
        <v>0.38265809784433302</v>
      </c>
      <c r="W177" s="217">
        <f>MAE!W$38</f>
        <v>0.3232734525328686</v>
      </c>
      <c r="X177" s="217">
        <f>MAE!X$38</f>
        <v>0.24717017562066249</v>
      </c>
      <c r="Y177" s="217">
        <f>MAE!Y$38</f>
        <v>0.63080843771890294</v>
      </c>
    </row>
    <row r="178" spans="1:25" ht="12" customHeight="1" x14ac:dyDescent="0.25">
      <c r="A178" s="12" t="s">
        <v>66</v>
      </c>
      <c r="B178" s="217">
        <f>TEL!B$38</f>
        <v>0.46968461900080255</v>
      </c>
      <c r="C178" s="217">
        <f>TEL!C$38</f>
        <v>0.81702705396462838</v>
      </c>
      <c r="D178" s="217">
        <f>TEL!D$38</f>
        <v>0.77358449021566145</v>
      </c>
      <c r="E178" s="217">
        <f>TEL!E$38</f>
        <v>1.0942974031419583</v>
      </c>
      <c r="F178" s="217">
        <f>TEL!F$38</f>
        <v>0.76719586208025936</v>
      </c>
      <c r="G178" s="217">
        <f>TEL!G$38</f>
        <v>0.90305895330774999</v>
      </c>
      <c r="H178" s="217">
        <f>TEL!H$38</f>
        <v>0.84407214528343644</v>
      </c>
      <c r="I178" s="217">
        <f>TEL!I$38</f>
        <v>1.0481629700014696</v>
      </c>
      <c r="J178" s="217">
        <f>TEL!J$38</f>
        <v>0.61921909186443924</v>
      </c>
      <c r="K178" s="217">
        <f>TEL!K$38</f>
        <v>0.42917189359948416</v>
      </c>
      <c r="L178" s="217">
        <f>TEL!L$38</f>
        <v>0.42943942588492695</v>
      </c>
      <c r="M178" s="217">
        <f>TEL!M$38</f>
        <v>0.50854372280094429</v>
      </c>
      <c r="N178" s="217">
        <f>TEL!N$38</f>
        <v>0.52765245512112169</v>
      </c>
      <c r="O178" s="217">
        <f>TEL!O$38</f>
        <v>0.58349357422719617</v>
      </c>
      <c r="P178" s="217">
        <f>TEL!P$38</f>
        <v>0.56324226748294715</v>
      </c>
      <c r="Q178" s="217">
        <f>TEL!Q$38</f>
        <v>0.5717728781220579</v>
      </c>
      <c r="R178" s="217">
        <f>TEL!R$38</f>
        <v>0.76211895825611986</v>
      </c>
      <c r="S178" s="217">
        <f>TEL!S$38</f>
        <v>0.55062711138108955</v>
      </c>
      <c r="T178" s="217">
        <f>TEL!T$38</f>
        <v>0.50428955590897362</v>
      </c>
      <c r="U178" s="217">
        <f>TEL!U$38</f>
        <v>0.81221267266584796</v>
      </c>
      <c r="V178" s="217">
        <f>TEL!V$38</f>
        <v>0.49946085801179085</v>
      </c>
      <c r="W178" s="217">
        <f>TEL!W$38</f>
        <v>0.64309819241182009</v>
      </c>
      <c r="X178" s="217">
        <f>TEL!X$38</f>
        <v>0.52570728104673836</v>
      </c>
      <c r="Y178" s="217">
        <f>TEL!Y$38</f>
        <v>0.52865691057384645</v>
      </c>
    </row>
    <row r="179" spans="1:25" ht="12" customHeight="1" x14ac:dyDescent="0.25">
      <c r="A179" s="12" t="s">
        <v>67</v>
      </c>
      <c r="B179" s="217">
        <f>WWP!B$38</f>
        <v>0.95603390159988433</v>
      </c>
      <c r="C179" s="217">
        <f>WWP!C$38</f>
        <v>0.91039235177541367</v>
      </c>
      <c r="D179" s="217">
        <f>WWP!D$38</f>
        <v>0.54380465230666741</v>
      </c>
      <c r="E179" s="217">
        <f>WWP!E$38</f>
        <v>0.52125572493268357</v>
      </c>
      <c r="F179" s="217">
        <f>WWP!F$38</f>
        <v>0.52851794036486854</v>
      </c>
      <c r="G179" s="217">
        <f>WWP!G$38</f>
        <v>0.39555602794786665</v>
      </c>
      <c r="H179" s="217">
        <f>WWP!H$38</f>
        <v>0.4981857027366714</v>
      </c>
      <c r="I179" s="217">
        <f>WWP!I$38</f>
        <v>0.47922654460457315</v>
      </c>
      <c r="J179" s="217">
        <f>WWP!J$38</f>
        <v>0.25400701938328729</v>
      </c>
      <c r="K179" s="217">
        <f>WWP!K$38</f>
        <v>0.26981327795588528</v>
      </c>
      <c r="L179" s="217">
        <f>WWP!L$38</f>
        <v>0.29200108435633282</v>
      </c>
      <c r="M179" s="217">
        <f>WWP!M$38</f>
        <v>0.29983114089544283</v>
      </c>
      <c r="N179" s="217">
        <f>WWP!N$38</f>
        <v>0.35979826700499307</v>
      </c>
      <c r="O179" s="217">
        <f>WWP!O$38</f>
        <v>0.31470417465661754</v>
      </c>
      <c r="P179" s="217">
        <f>WWP!P$38</f>
        <v>0.28354342342170091</v>
      </c>
      <c r="Q179" s="217">
        <f>WWP!Q$38</f>
        <v>0.28630856771317231</v>
      </c>
      <c r="R179" s="217">
        <f>WWP!R$38</f>
        <v>0.70861071143050047</v>
      </c>
      <c r="S179" s="217">
        <f>WWP!S$38</f>
        <v>0.55750567216781444</v>
      </c>
      <c r="T179" s="217">
        <f>WWP!T$38</f>
        <v>0.453902611895179</v>
      </c>
      <c r="U179" s="217">
        <f>WWP!U$38</f>
        <v>0.69027501057657403</v>
      </c>
      <c r="V179" s="217">
        <f>WWP!V$38</f>
        <v>0.72581630392144381</v>
      </c>
      <c r="W179" s="217">
        <f>WWP!W$38</f>
        <v>0.68091679080085898</v>
      </c>
      <c r="X179" s="217">
        <f>WWP!X$38</f>
        <v>0.56099265437593515</v>
      </c>
      <c r="Y179" s="217">
        <f>WWP!Y$38</f>
        <v>0.33864213244921143</v>
      </c>
    </row>
    <row r="180" spans="1:25" ht="12" customHeight="1" x14ac:dyDescent="0.25">
      <c r="A180" s="16" t="s">
        <v>68</v>
      </c>
      <c r="B180" s="222">
        <f>OIS!B$38</f>
        <v>1.0051940805505362</v>
      </c>
      <c r="C180" s="222">
        <f>OIS!C$38</f>
        <v>1.037872423512294</v>
      </c>
      <c r="D180" s="222">
        <f>OIS!D$38</f>
        <v>1.0795173071538051</v>
      </c>
      <c r="E180" s="222">
        <f>OIS!E$38</f>
        <v>1.3985841097883427</v>
      </c>
      <c r="F180" s="222">
        <f>OIS!F$38</f>
        <v>1.3585873858369397</v>
      </c>
      <c r="G180" s="222">
        <f>OIS!G$38</f>
        <v>1.378887351901404</v>
      </c>
      <c r="H180" s="222">
        <f>OIS!H$38</f>
        <v>1.4584574203461496</v>
      </c>
      <c r="I180" s="222">
        <f>OIS!I$38</f>
        <v>1.3075764787167283</v>
      </c>
      <c r="J180" s="222">
        <f>OIS!J$38</f>
        <v>1.2098967208313742</v>
      </c>
      <c r="K180" s="222">
        <f>OIS!K$38</f>
        <v>1.2856414139980767</v>
      </c>
      <c r="L180" s="222">
        <f>OIS!L$38</f>
        <v>1.3392985478318185</v>
      </c>
      <c r="M180" s="222">
        <f>OIS!M$38</f>
        <v>1.5338857463807714</v>
      </c>
      <c r="N180" s="222">
        <f>OIS!N$38</f>
        <v>1.7358170473177923</v>
      </c>
      <c r="O180" s="222">
        <f>OIS!O$38</f>
        <v>1.8279603286213399</v>
      </c>
      <c r="P180" s="222">
        <f>OIS!P$38</f>
        <v>1.8259103203064508</v>
      </c>
      <c r="Q180" s="222">
        <f>OIS!Q$38</f>
        <v>1.6568122988477647</v>
      </c>
      <c r="R180" s="222">
        <f>OIS!R$38</f>
        <v>1.9370327233918891</v>
      </c>
      <c r="S180" s="222">
        <f>OIS!S$38</f>
        <v>1.842429093097621</v>
      </c>
      <c r="T180" s="222">
        <f>OIS!T$38</f>
        <v>1.9509774979430439</v>
      </c>
      <c r="U180" s="222">
        <f>OIS!U$38</f>
        <v>1.9215705592252885</v>
      </c>
      <c r="V180" s="222">
        <f>OIS!V$38</f>
        <v>1.891164049979414</v>
      </c>
      <c r="W180" s="222">
        <f>OIS!W$38</f>
        <v>1.517565114665725</v>
      </c>
      <c r="X180" s="222">
        <f>OIS!X$38</f>
        <v>1.6905920959811462</v>
      </c>
      <c r="Y180" s="222">
        <f>OIS!Y$38</f>
        <v>1.5501307437730198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 / final energy consumption"</f>
        <v>EE: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0.15" customHeight="1" x14ac:dyDescent="0.25"/>
    <row r="5" spans="1:25" ht="15" customHeight="1" x14ac:dyDescent="0.25">
      <c r="A5" s="34" t="s">
        <v>90</v>
      </c>
      <c r="B5" s="223">
        <f t="shared" ref="B5:Y5" si="0">SUM(B6:B10,B16,B27)</f>
        <v>579.49303525225275</v>
      </c>
      <c r="C5" s="223">
        <f t="shared" si="0"/>
        <v>642.94479793512141</v>
      </c>
      <c r="D5" s="223">
        <f t="shared" si="0"/>
        <v>584.17360275014278</v>
      </c>
      <c r="E5" s="223">
        <f t="shared" si="0"/>
        <v>664.09045571701711</v>
      </c>
      <c r="F5" s="223">
        <f t="shared" si="0"/>
        <v>681.83344797784503</v>
      </c>
      <c r="G5" s="223">
        <f t="shared" si="0"/>
        <v>710.3134995689644</v>
      </c>
      <c r="H5" s="223">
        <f t="shared" si="0"/>
        <v>684.66010318029339</v>
      </c>
      <c r="I5" s="223">
        <f t="shared" si="0"/>
        <v>755.28589853694746</v>
      </c>
      <c r="J5" s="223">
        <f t="shared" si="0"/>
        <v>732.02863284429338</v>
      </c>
      <c r="K5" s="223">
        <f t="shared" si="0"/>
        <v>529.85356835636867</v>
      </c>
      <c r="L5" s="223">
        <f t="shared" si="0"/>
        <v>577.67067927517292</v>
      </c>
      <c r="M5" s="223">
        <f t="shared" si="0"/>
        <v>586.04531384221764</v>
      </c>
      <c r="N5" s="223">
        <f t="shared" si="0"/>
        <v>564.24711951736492</v>
      </c>
      <c r="O5" s="223">
        <f t="shared" si="0"/>
        <v>639.59656061801115</v>
      </c>
      <c r="P5" s="223">
        <f t="shared" si="0"/>
        <v>555.81908856285804</v>
      </c>
      <c r="Q5" s="223">
        <f t="shared" si="0"/>
        <v>535.03301805497949</v>
      </c>
      <c r="R5" s="223">
        <f t="shared" si="0"/>
        <v>457.75717970663698</v>
      </c>
      <c r="S5" s="223">
        <f t="shared" si="0"/>
        <v>462.9264832321482</v>
      </c>
      <c r="T5" s="223">
        <f t="shared" si="0"/>
        <v>485.92106620653141</v>
      </c>
      <c r="U5" s="223">
        <f t="shared" si="0"/>
        <v>459.30730868291386</v>
      </c>
      <c r="V5" s="223">
        <f t="shared" si="0"/>
        <v>408.03731728086092</v>
      </c>
      <c r="W5" s="223">
        <f t="shared" si="0"/>
        <v>383.5841788457501</v>
      </c>
      <c r="X5" s="223">
        <f t="shared" si="0"/>
        <v>358.39957007487936</v>
      </c>
      <c r="Y5" s="223">
        <f t="shared" si="0"/>
        <v>337.16620808069786</v>
      </c>
    </row>
    <row r="6" spans="1:25" ht="12" customHeight="1" x14ac:dyDescent="0.25">
      <c r="A6" s="173" t="s">
        <v>91</v>
      </c>
      <c r="B6" s="224">
        <v>7.4851202475926275</v>
      </c>
      <c r="C6" s="224">
        <v>7.6127960243364443</v>
      </c>
      <c r="D6" s="224">
        <v>7.2745918895914681</v>
      </c>
      <c r="E6" s="224">
        <v>7.8332344106957361</v>
      </c>
      <c r="F6" s="224">
        <v>8.071719694222967</v>
      </c>
      <c r="G6" s="224">
        <v>8.0374787414041506</v>
      </c>
      <c r="H6" s="224">
        <v>8.3298448965122294</v>
      </c>
      <c r="I6" s="224">
        <v>8.5940080731804667</v>
      </c>
      <c r="J6" s="224">
        <v>8.1924364399733456</v>
      </c>
      <c r="K6" s="224">
        <v>6.5522973382343705</v>
      </c>
      <c r="L6" s="224">
        <v>6.8826915096508694</v>
      </c>
      <c r="M6" s="224">
        <v>6.9522634150761045</v>
      </c>
      <c r="N6" s="224">
        <v>7.3379004265099468</v>
      </c>
      <c r="O6" s="224">
        <v>7.6665003579675481</v>
      </c>
      <c r="P6" s="224">
        <v>7.1451186520472953</v>
      </c>
      <c r="Q6" s="224">
        <v>6.8376652340142892</v>
      </c>
      <c r="R6" s="224">
        <v>6.8914535739727238</v>
      </c>
      <c r="S6" s="224">
        <v>7.1235855209434433</v>
      </c>
      <c r="T6" s="224">
        <v>7.3972875673772238</v>
      </c>
      <c r="U6" s="224">
        <v>6.9737362979157229</v>
      </c>
      <c r="V6" s="224">
        <v>6.7827078471657964</v>
      </c>
      <c r="W6" s="224">
        <v>6.5597479515533177</v>
      </c>
      <c r="X6" s="224">
        <v>6.3253035593777991</v>
      </c>
      <c r="Y6" s="224">
        <v>5.474107238557445</v>
      </c>
    </row>
    <row r="7" spans="1:25" ht="12" customHeight="1" x14ac:dyDescent="0.25">
      <c r="A7" s="173" t="s">
        <v>92</v>
      </c>
      <c r="B7" s="224">
        <v>11.412948959095257</v>
      </c>
      <c r="C7" s="224">
        <v>11.560752283965464</v>
      </c>
      <c r="D7" s="224">
        <v>10.714642753763545</v>
      </c>
      <c r="E7" s="224">
        <v>11.686758213615095</v>
      </c>
      <c r="F7" s="224">
        <v>12.319709503838794</v>
      </c>
      <c r="G7" s="224">
        <v>12.717731003636356</v>
      </c>
      <c r="H7" s="224">
        <v>13.034142342984667</v>
      </c>
      <c r="I7" s="224">
        <v>12.673717931963047</v>
      </c>
      <c r="J7" s="224">
        <v>12.834693589383878</v>
      </c>
      <c r="K7" s="224">
        <v>10.483773488020601</v>
      </c>
      <c r="L7" s="224">
        <v>10.184805050681987</v>
      </c>
      <c r="M7" s="224">
        <v>9.3972902359005044</v>
      </c>
      <c r="N7" s="224">
        <v>9.932795034255367</v>
      </c>
      <c r="O7" s="224">
        <v>11.281097881844019</v>
      </c>
      <c r="P7" s="224">
        <v>8.8989058911265726</v>
      </c>
      <c r="Q7" s="224">
        <v>8.4464785225948802</v>
      </c>
      <c r="R7" s="224">
        <v>8.2746524801744616</v>
      </c>
      <c r="S7" s="224">
        <v>8.5645381715005335</v>
      </c>
      <c r="T7" s="224">
        <v>8.9047011252019317</v>
      </c>
      <c r="U7" s="224">
        <v>8.7976876251344063</v>
      </c>
      <c r="V7" s="224">
        <v>8.2581888442015661</v>
      </c>
      <c r="W7" s="224">
        <v>8.2131683098171848</v>
      </c>
      <c r="X7" s="224">
        <v>7.544500858626753</v>
      </c>
      <c r="Y7" s="224">
        <v>6.948183305201213</v>
      </c>
    </row>
    <row r="8" spans="1:25" ht="12" customHeight="1" x14ac:dyDescent="0.25">
      <c r="A8" s="173" t="s">
        <v>93</v>
      </c>
      <c r="B8" s="224">
        <v>16.827772519020652</v>
      </c>
      <c r="C8" s="224">
        <v>16.839060118724873</v>
      </c>
      <c r="D8" s="224">
        <v>16.978109735385708</v>
      </c>
      <c r="E8" s="224">
        <v>18.416940631285463</v>
      </c>
      <c r="F8" s="224">
        <v>19.161322965108535</v>
      </c>
      <c r="G8" s="224">
        <v>19.840185898603401</v>
      </c>
      <c r="H8" s="224">
        <v>20.744591707828857</v>
      </c>
      <c r="I8" s="224">
        <v>20.582049947902096</v>
      </c>
      <c r="J8" s="224">
        <v>20.135817778338328</v>
      </c>
      <c r="K8" s="224">
        <v>16.889890697073728</v>
      </c>
      <c r="L8" s="224">
        <v>17.608485389825038</v>
      </c>
      <c r="M8" s="224">
        <v>16.451899231622392</v>
      </c>
      <c r="N8" s="224">
        <v>17.664088437553804</v>
      </c>
      <c r="O8" s="224">
        <v>18.425018388381261</v>
      </c>
      <c r="P8" s="224">
        <v>16.396633013785351</v>
      </c>
      <c r="Q8" s="224">
        <v>16.134000466554095</v>
      </c>
      <c r="R8" s="224">
        <v>16.400613836212543</v>
      </c>
      <c r="S8" s="224">
        <v>17.189510557308257</v>
      </c>
      <c r="T8" s="224">
        <v>18.049774225137572</v>
      </c>
      <c r="U8" s="224">
        <v>17.54442118668954</v>
      </c>
      <c r="V8" s="224">
        <v>17.491035391708635</v>
      </c>
      <c r="W8" s="224">
        <v>17.605925536410133</v>
      </c>
      <c r="X8" s="224">
        <v>16.33200966150131</v>
      </c>
      <c r="Y8" s="224">
        <v>14.566850479915416</v>
      </c>
    </row>
    <row r="9" spans="1:25" ht="12" customHeight="1" x14ac:dyDescent="0.25">
      <c r="A9" s="173" t="s">
        <v>94</v>
      </c>
      <c r="B9" s="224">
        <v>22.763485968895122</v>
      </c>
      <c r="C9" s="224">
        <v>22.872402818662071</v>
      </c>
      <c r="D9" s="224">
        <v>22.299705507300317</v>
      </c>
      <c r="E9" s="224">
        <v>25.058132339084271</v>
      </c>
      <c r="F9" s="224">
        <v>26.927601540562126</v>
      </c>
      <c r="G9" s="224">
        <v>27.915111742356004</v>
      </c>
      <c r="H9" s="224">
        <v>28.550147024376784</v>
      </c>
      <c r="I9" s="224">
        <v>26.923162955710506</v>
      </c>
      <c r="J9" s="224">
        <v>26.203270645948624</v>
      </c>
      <c r="K9" s="224">
        <v>21.496979885138693</v>
      </c>
      <c r="L9" s="224">
        <v>21.968880549863503</v>
      </c>
      <c r="M9" s="224">
        <v>20.640680977710129</v>
      </c>
      <c r="N9" s="224">
        <v>22.026576036505951</v>
      </c>
      <c r="O9" s="224">
        <v>24.737322529920153</v>
      </c>
      <c r="P9" s="224">
        <v>21.455759314532369</v>
      </c>
      <c r="Q9" s="224">
        <v>21.21027112359668</v>
      </c>
      <c r="R9" s="224">
        <v>21.63735133908876</v>
      </c>
      <c r="S9" s="224">
        <v>24.14476862585942</v>
      </c>
      <c r="T9" s="224">
        <v>25.532234328719582</v>
      </c>
      <c r="U9" s="224">
        <v>26.321121995998944</v>
      </c>
      <c r="V9" s="224">
        <v>26.12451010317006</v>
      </c>
      <c r="W9" s="224">
        <v>24.570526438101822</v>
      </c>
      <c r="X9" s="224">
        <v>24.518910155085866</v>
      </c>
      <c r="Y9" s="224">
        <v>21.726319003345647</v>
      </c>
    </row>
    <row r="10" spans="1:25" ht="12" customHeight="1" x14ac:dyDescent="0.25">
      <c r="A10" s="36" t="s">
        <v>95</v>
      </c>
      <c r="B10" s="225">
        <f t="shared" ref="B10:Y10" si="1">SUM(B11:B15)</f>
        <v>13.556156611411367</v>
      </c>
      <c r="C10" s="225">
        <f t="shared" si="1"/>
        <v>14.392215698768039</v>
      </c>
      <c r="D10" s="225">
        <f t="shared" si="1"/>
        <v>13.196288980724852</v>
      </c>
      <c r="E10" s="225">
        <f t="shared" si="1"/>
        <v>16.637389809223983</v>
      </c>
      <c r="F10" s="225">
        <f t="shared" si="1"/>
        <v>15.039175281328975</v>
      </c>
      <c r="G10" s="225">
        <f t="shared" si="1"/>
        <v>14.887107363999643</v>
      </c>
      <c r="H10" s="225">
        <f t="shared" si="1"/>
        <v>14.989509670074632</v>
      </c>
      <c r="I10" s="225">
        <f t="shared" si="1"/>
        <v>15.464780131137438</v>
      </c>
      <c r="J10" s="225">
        <f t="shared" si="1"/>
        <v>13.21325971038473</v>
      </c>
      <c r="K10" s="225">
        <f t="shared" si="1"/>
        <v>10.241873309245362</v>
      </c>
      <c r="L10" s="225">
        <f t="shared" si="1"/>
        <v>10.986116010266073</v>
      </c>
      <c r="M10" s="225">
        <f t="shared" si="1"/>
        <v>10.695798753912312</v>
      </c>
      <c r="N10" s="225">
        <f t="shared" si="1"/>
        <v>11.019718653222593</v>
      </c>
      <c r="O10" s="225">
        <f t="shared" si="1"/>
        <v>11.891534760139663</v>
      </c>
      <c r="P10" s="225">
        <f t="shared" si="1"/>
        <v>10.513349799461139</v>
      </c>
      <c r="Q10" s="225">
        <f t="shared" si="1"/>
        <v>10.37410964707467</v>
      </c>
      <c r="R10" s="225">
        <f t="shared" si="1"/>
        <v>10.202348831022411</v>
      </c>
      <c r="S10" s="225">
        <f t="shared" si="1"/>
        <v>10.581023577890651</v>
      </c>
      <c r="T10" s="225">
        <f t="shared" si="1"/>
        <v>11.133994843633127</v>
      </c>
      <c r="U10" s="225">
        <f t="shared" si="1"/>
        <v>10.574121419161443</v>
      </c>
      <c r="V10" s="225">
        <f t="shared" si="1"/>
        <v>10.408856888469682</v>
      </c>
      <c r="W10" s="225">
        <f t="shared" si="1"/>
        <v>10.230499880885743</v>
      </c>
      <c r="X10" s="225">
        <f t="shared" si="1"/>
        <v>9.8343279902305305</v>
      </c>
      <c r="Y10" s="225">
        <f t="shared" si="1"/>
        <v>8.6523605274313447</v>
      </c>
    </row>
    <row r="11" spans="1:25" ht="12" customHeight="1" x14ac:dyDescent="0.25">
      <c r="A11" s="37" t="s">
        <v>82</v>
      </c>
      <c r="B11" s="226">
        <v>0.99178453473178807</v>
      </c>
      <c r="C11" s="226">
        <v>1.2534026714242257</v>
      </c>
      <c r="D11" s="226">
        <v>0.8859941023323622</v>
      </c>
      <c r="E11" s="226">
        <v>2.1498311724897006</v>
      </c>
      <c r="F11" s="226">
        <v>1.6968663553567556</v>
      </c>
      <c r="G11" s="226">
        <v>1.3840336616932949</v>
      </c>
      <c r="H11" s="226">
        <v>1.3700638073789673</v>
      </c>
      <c r="I11" s="226">
        <v>2.3624416163470721</v>
      </c>
      <c r="J11" s="226">
        <v>1.0678777145727245</v>
      </c>
      <c r="K11" s="226">
        <v>0.91871550042854411</v>
      </c>
      <c r="L11" s="226">
        <v>0.85206339345927096</v>
      </c>
      <c r="M11" s="226">
        <v>0.87598660671904904</v>
      </c>
      <c r="N11" s="226">
        <v>0.85502333398953012</v>
      </c>
      <c r="O11" s="226">
        <v>0.82584980712309153</v>
      </c>
      <c r="P11" s="226">
        <v>0.67751622495191532</v>
      </c>
      <c r="Q11" s="226">
        <v>1.1088031925223816</v>
      </c>
      <c r="R11" s="226">
        <v>0.9523660259466914</v>
      </c>
      <c r="S11" s="226">
        <v>0.61787226433543196</v>
      </c>
      <c r="T11" s="226">
        <v>0.57815193641583051</v>
      </c>
      <c r="U11" s="226">
        <v>0.53925438518408364</v>
      </c>
      <c r="V11" s="226">
        <v>0.48277119121617168</v>
      </c>
      <c r="W11" s="226">
        <v>0.18801035994919318</v>
      </c>
      <c r="X11" s="226">
        <v>0.34465955081687821</v>
      </c>
      <c r="Y11" s="226">
        <v>0.40985129104932594</v>
      </c>
    </row>
    <row r="12" spans="1:25" ht="12" customHeight="1" x14ac:dyDescent="0.25">
      <c r="A12" s="37" t="s">
        <v>73</v>
      </c>
      <c r="B12" s="226">
        <v>6.2725073314646433</v>
      </c>
      <c r="C12" s="226">
        <v>8.3398141057773785</v>
      </c>
      <c r="D12" s="226">
        <v>6.697962533093861</v>
      </c>
      <c r="E12" s="226">
        <v>9.916617951849668</v>
      </c>
      <c r="F12" s="226">
        <v>7.4122519956943984</v>
      </c>
      <c r="G12" s="226">
        <v>7.6275176532143458</v>
      </c>
      <c r="H12" s="226">
        <v>6.9534864267922272</v>
      </c>
      <c r="I12" s="226">
        <v>6.7958011743092515</v>
      </c>
      <c r="J12" s="226">
        <v>5.3764101876934332</v>
      </c>
      <c r="K12" s="226">
        <v>2.944352030096808</v>
      </c>
      <c r="L12" s="226">
        <v>3.5269550877839304</v>
      </c>
      <c r="M12" s="226">
        <v>3.2704186334962353</v>
      </c>
      <c r="N12" s="226">
        <v>2.9737598242474084</v>
      </c>
      <c r="O12" s="226">
        <v>4.4814118316055938</v>
      </c>
      <c r="P12" s="226">
        <v>2.2896321979567942</v>
      </c>
      <c r="Q12" s="226">
        <v>2.2222481062461026</v>
      </c>
      <c r="R12" s="226">
        <v>1.9907170924443587</v>
      </c>
      <c r="S12" s="226">
        <v>1.6967075795741322</v>
      </c>
      <c r="T12" s="226">
        <v>1.9460859123899747</v>
      </c>
      <c r="U12" s="226">
        <v>2.2006761618642119</v>
      </c>
      <c r="V12" s="226">
        <v>1.765245365855991</v>
      </c>
      <c r="W12" s="226">
        <v>1.6890134094123255</v>
      </c>
      <c r="X12" s="226">
        <v>1.1867419951778233</v>
      </c>
      <c r="Y12" s="226">
        <v>0.91391498247480907</v>
      </c>
    </row>
    <row r="13" spans="1:2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</row>
    <row r="14" spans="1:2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</row>
    <row r="15" spans="1:25" ht="12" customHeight="1" x14ac:dyDescent="0.25">
      <c r="A15" s="38" t="s">
        <v>40</v>
      </c>
      <c r="B15" s="227">
        <v>6.2918647452149363</v>
      </c>
      <c r="C15" s="227">
        <v>4.7989989215664348</v>
      </c>
      <c r="D15" s="227">
        <v>5.6123323452986291</v>
      </c>
      <c r="E15" s="227">
        <v>4.5709406848846159</v>
      </c>
      <c r="F15" s="227">
        <v>5.9300569302778197</v>
      </c>
      <c r="G15" s="227">
        <v>5.8755560490920029</v>
      </c>
      <c r="H15" s="227">
        <v>6.6659594359034395</v>
      </c>
      <c r="I15" s="227">
        <v>6.3065373404811149</v>
      </c>
      <c r="J15" s="227">
        <v>6.7689718081185708</v>
      </c>
      <c r="K15" s="227">
        <v>6.3788057787200092</v>
      </c>
      <c r="L15" s="227">
        <v>6.6070975290228713</v>
      </c>
      <c r="M15" s="227">
        <v>6.5493935136970274</v>
      </c>
      <c r="N15" s="227">
        <v>7.1909354949856557</v>
      </c>
      <c r="O15" s="227">
        <v>6.5842731214109778</v>
      </c>
      <c r="P15" s="227">
        <v>7.5462013765524283</v>
      </c>
      <c r="Q15" s="227">
        <v>7.0430583483061859</v>
      </c>
      <c r="R15" s="227">
        <v>7.2592657126313611</v>
      </c>
      <c r="S15" s="227">
        <v>8.2664437339810863</v>
      </c>
      <c r="T15" s="227">
        <v>8.6097569948273218</v>
      </c>
      <c r="U15" s="227">
        <v>7.8341908721131475</v>
      </c>
      <c r="V15" s="227">
        <v>8.1608403313975195</v>
      </c>
      <c r="W15" s="227">
        <v>8.3534761115242251</v>
      </c>
      <c r="X15" s="227">
        <v>8.3029264442358297</v>
      </c>
      <c r="Y15" s="227">
        <v>7.3285942539072098</v>
      </c>
    </row>
    <row r="16" spans="1:25" ht="12" customHeight="1" x14ac:dyDescent="0.25">
      <c r="A16" s="39" t="s">
        <v>97</v>
      </c>
      <c r="B16" s="228">
        <f t="shared" ref="B16:Y16" si="2">SUM(B17:B26)</f>
        <v>238.27566490635547</v>
      </c>
      <c r="C16" s="228">
        <f t="shared" si="2"/>
        <v>256.84291615447512</v>
      </c>
      <c r="D16" s="228">
        <f t="shared" si="2"/>
        <v>260.98382902011491</v>
      </c>
      <c r="E16" s="228">
        <f t="shared" si="2"/>
        <v>299.23388750690123</v>
      </c>
      <c r="F16" s="228">
        <f t="shared" si="2"/>
        <v>300.52548485441878</v>
      </c>
      <c r="G16" s="228">
        <f t="shared" si="2"/>
        <v>308.22988579692719</v>
      </c>
      <c r="H16" s="228">
        <f t="shared" si="2"/>
        <v>264.92466519299796</v>
      </c>
      <c r="I16" s="228">
        <f t="shared" si="2"/>
        <v>262.92009001800864</v>
      </c>
      <c r="J16" s="228">
        <f t="shared" si="2"/>
        <v>269.33793298085374</v>
      </c>
      <c r="K16" s="228">
        <f t="shared" si="2"/>
        <v>198.59722148608526</v>
      </c>
      <c r="L16" s="228">
        <f t="shared" si="2"/>
        <v>231.33507119086661</v>
      </c>
      <c r="M16" s="228">
        <f t="shared" si="2"/>
        <v>224.26991258830037</v>
      </c>
      <c r="N16" s="228">
        <f t="shared" si="2"/>
        <v>192.03355541045354</v>
      </c>
      <c r="O16" s="228">
        <f t="shared" si="2"/>
        <v>214.43054105501764</v>
      </c>
      <c r="P16" s="228">
        <f t="shared" si="2"/>
        <v>191.52830362873735</v>
      </c>
      <c r="Q16" s="228">
        <f t="shared" si="2"/>
        <v>211.30496032667</v>
      </c>
      <c r="R16" s="228">
        <f t="shared" si="2"/>
        <v>134.13061362679437</v>
      </c>
      <c r="S16" s="228">
        <f t="shared" si="2"/>
        <v>122.57118577961637</v>
      </c>
      <c r="T16" s="228">
        <f t="shared" si="2"/>
        <v>126.88701591723859</v>
      </c>
      <c r="U16" s="228">
        <f t="shared" si="2"/>
        <v>132.38120765197425</v>
      </c>
      <c r="V16" s="228">
        <f t="shared" si="2"/>
        <v>140.51084362437203</v>
      </c>
      <c r="W16" s="228">
        <f t="shared" si="2"/>
        <v>131.85121248788622</v>
      </c>
      <c r="X16" s="228">
        <f t="shared" si="2"/>
        <v>118.83143954038351</v>
      </c>
      <c r="Y16" s="228">
        <f t="shared" si="2"/>
        <v>119.3340706264984</v>
      </c>
    </row>
    <row r="17" spans="1:25" ht="12" customHeight="1" x14ac:dyDescent="0.25">
      <c r="A17" s="46" t="s">
        <v>28</v>
      </c>
      <c r="B17" s="229">
        <v>4.9199539116770294</v>
      </c>
      <c r="C17" s="229">
        <v>5.4735157982153968</v>
      </c>
      <c r="D17" s="229">
        <v>3.7658130094722249</v>
      </c>
      <c r="E17" s="229">
        <v>3.6641775833414392</v>
      </c>
      <c r="F17" s="229">
        <v>2.6703433069023252</v>
      </c>
      <c r="G17" s="229">
        <v>3.8900514426512247</v>
      </c>
      <c r="H17" s="229">
        <v>3.5016033191867515</v>
      </c>
      <c r="I17" s="229">
        <v>6.0120037908869488</v>
      </c>
      <c r="J17" s="229">
        <v>5.2406716323135019</v>
      </c>
      <c r="K17" s="229">
        <v>2.6588615429861511</v>
      </c>
      <c r="L17" s="229">
        <v>3.1194027488397507</v>
      </c>
      <c r="M17" s="229">
        <v>4.2552017030651932</v>
      </c>
      <c r="N17" s="229">
        <v>2.8067124774953172</v>
      </c>
      <c r="O17" s="229">
        <v>1.9787838319743289</v>
      </c>
      <c r="P17" s="229">
        <v>2.7069976746990254</v>
      </c>
      <c r="Q17" s="229">
        <v>0.8415609008578796</v>
      </c>
      <c r="R17" s="229">
        <v>0.66231210438273647</v>
      </c>
      <c r="S17" s="229">
        <v>1.2284463015110569</v>
      </c>
      <c r="T17" s="229">
        <v>1.4807516548567119</v>
      </c>
      <c r="U17" s="229">
        <v>1.3739572255563699</v>
      </c>
      <c r="V17" s="229">
        <v>0.20042914019246305</v>
      </c>
      <c r="W17" s="229">
        <v>2.1238303011638971E-2</v>
      </c>
      <c r="X17" s="229">
        <v>8.1826425307585673E-2</v>
      </c>
      <c r="Y17" s="229">
        <v>0.11007640222566525</v>
      </c>
    </row>
    <row r="18" spans="1:2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</row>
    <row r="19" spans="1:25" ht="12" customHeight="1" x14ac:dyDescent="0.25">
      <c r="A19" s="46" t="s">
        <v>31</v>
      </c>
      <c r="B19" s="229">
        <v>0.27192140828794542</v>
      </c>
      <c r="C19" s="229">
        <v>1.0932088996562674</v>
      </c>
      <c r="D19" s="229">
        <v>1.4362143453264387</v>
      </c>
      <c r="E19" s="229">
        <v>0.69588156149870528</v>
      </c>
      <c r="F19" s="229">
        <v>0.88991799994670973</v>
      </c>
      <c r="G19" s="229">
        <v>0.73924696922977429</v>
      </c>
      <c r="H19" s="229">
        <v>1.4119219088246178</v>
      </c>
      <c r="I19" s="229">
        <v>1.4404098321223149</v>
      </c>
      <c r="J19" s="229">
        <v>1.4362327460311388</v>
      </c>
      <c r="K19" s="229">
        <v>0.80981656608146246</v>
      </c>
      <c r="L19" s="229">
        <v>1.2428710822730773</v>
      </c>
      <c r="M19" s="229">
        <v>0.78677739611450004</v>
      </c>
      <c r="N19" s="229">
        <v>1.5384823972297861</v>
      </c>
      <c r="O19" s="229">
        <v>1.2084119648379277</v>
      </c>
      <c r="P19" s="229">
        <v>0.95052934997229221</v>
      </c>
      <c r="Q19" s="229">
        <v>1.2948102723731252</v>
      </c>
      <c r="R19" s="229">
        <v>2.1031350268722897</v>
      </c>
      <c r="S19" s="229">
        <v>2.4128126670579291</v>
      </c>
      <c r="T19" s="229">
        <v>1.2824889354069549</v>
      </c>
      <c r="U19" s="229">
        <v>3.1004040732413438</v>
      </c>
      <c r="V19" s="229">
        <v>3.1955365637640867</v>
      </c>
      <c r="W19" s="229">
        <v>1.4054189731937103</v>
      </c>
      <c r="X19" s="229">
        <v>2.3740412782124114</v>
      </c>
      <c r="Y19" s="229">
        <v>4.0180413477356085</v>
      </c>
    </row>
    <row r="20" spans="1:25" ht="12" customHeight="1" x14ac:dyDescent="0.25">
      <c r="A20" s="46" t="s">
        <v>82</v>
      </c>
      <c r="B20" s="229">
        <v>12.396238691453629</v>
      </c>
      <c r="C20" s="229">
        <v>11.840806482941742</v>
      </c>
      <c r="D20" s="229">
        <v>9.1217163316586944</v>
      </c>
      <c r="E20" s="229">
        <v>21.029136582257149</v>
      </c>
      <c r="F20" s="229">
        <v>13.185816433649427</v>
      </c>
      <c r="G20" s="229">
        <v>11.325087605487948</v>
      </c>
      <c r="H20" s="229">
        <v>11.373355674083269</v>
      </c>
      <c r="I20" s="229">
        <v>18.585952258150396</v>
      </c>
      <c r="J20" s="229">
        <v>10.233457967141646</v>
      </c>
      <c r="K20" s="229">
        <v>9.3194323649019299</v>
      </c>
      <c r="L20" s="229">
        <v>9.5199499950236852</v>
      </c>
      <c r="M20" s="229">
        <v>6.6673677547487298</v>
      </c>
      <c r="N20" s="229">
        <v>8.3150953921481037</v>
      </c>
      <c r="O20" s="229">
        <v>10.087519182438902</v>
      </c>
      <c r="P20" s="229">
        <v>8.585695624622808</v>
      </c>
      <c r="Q20" s="229">
        <v>10.107785635446803</v>
      </c>
      <c r="R20" s="229">
        <v>10.913125741255792</v>
      </c>
      <c r="S20" s="229">
        <v>8.0330864096267316</v>
      </c>
      <c r="T20" s="229">
        <v>6.6490995491717575</v>
      </c>
      <c r="U20" s="229">
        <v>8.5950694107023597</v>
      </c>
      <c r="V20" s="229">
        <v>5.2053719236206204</v>
      </c>
      <c r="W20" s="229">
        <v>5.0105426121530714</v>
      </c>
      <c r="X20" s="229">
        <v>9.2762355153608596</v>
      </c>
      <c r="Y20" s="229">
        <v>5.9189889056235412</v>
      </c>
    </row>
    <row r="21" spans="1:25" ht="12" customHeight="1" x14ac:dyDescent="0.25">
      <c r="A21" s="46" t="s">
        <v>32</v>
      </c>
      <c r="B21" s="229">
        <v>36.695440012187987</v>
      </c>
      <c r="C21" s="229">
        <v>36.676657344683264</v>
      </c>
      <c r="D21" s="229">
        <v>31.861405251795571</v>
      </c>
      <c r="E21" s="229">
        <v>13.842246531226388</v>
      </c>
      <c r="F21" s="229">
        <v>27.918257522450002</v>
      </c>
      <c r="G21" s="229">
        <v>23.294294690581292</v>
      </c>
      <c r="H21" s="229">
        <v>18.046615380387593</v>
      </c>
      <c r="I21" s="229">
        <v>10.313200758185623</v>
      </c>
      <c r="J21" s="229">
        <v>8.065647674444083</v>
      </c>
      <c r="K21" s="229">
        <v>5.9297488964500911</v>
      </c>
      <c r="L21" s="229">
        <v>8.3012586759440516</v>
      </c>
      <c r="M21" s="229">
        <v>6.6773301834021046</v>
      </c>
      <c r="N21" s="229">
        <v>6.8067575388759103</v>
      </c>
      <c r="O21" s="229">
        <v>5.8906475045928781</v>
      </c>
      <c r="P21" s="229">
        <v>6.8948677469258453</v>
      </c>
      <c r="Q21" s="229">
        <v>7.6366436251698842</v>
      </c>
      <c r="R21" s="229">
        <v>8.219524262504299</v>
      </c>
      <c r="S21" s="229">
        <v>0.28450887154433108</v>
      </c>
      <c r="T21" s="229">
        <v>0.40865168063605739</v>
      </c>
      <c r="U21" s="229">
        <v>9.0688449642628477</v>
      </c>
      <c r="V21" s="229">
        <v>12.287655011592008</v>
      </c>
      <c r="W21" s="229">
        <v>8.2400615103209489</v>
      </c>
      <c r="X21" s="229">
        <v>7.5433131564022151</v>
      </c>
      <c r="Y21" s="229">
        <v>4.8909510596719175</v>
      </c>
    </row>
    <row r="22" spans="1:25" ht="12" customHeight="1" x14ac:dyDescent="0.25">
      <c r="A22" s="46" t="s">
        <v>33</v>
      </c>
      <c r="B22" s="229">
        <v>1.0509028375351519</v>
      </c>
      <c r="C22" s="229">
        <v>1.050902837530189</v>
      </c>
      <c r="D22" s="229">
        <v>1.0509028375259359</v>
      </c>
      <c r="E22" s="229">
        <v>10.509200343806675</v>
      </c>
      <c r="F22" s="229">
        <v>1.05090283751143</v>
      </c>
      <c r="G22" s="229">
        <v>1.0509028375106331</v>
      </c>
      <c r="H22" s="229">
        <v>1.050902837508962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1.050902837507268</v>
      </c>
      <c r="O22" s="229">
        <v>1.05090283751082</v>
      </c>
      <c r="P22" s="229">
        <v>1.0509028375061811</v>
      </c>
      <c r="Q22" s="229">
        <v>1.0509028375096581</v>
      </c>
      <c r="R22" s="229">
        <v>4.2036973345298341</v>
      </c>
      <c r="S22" s="229">
        <v>4.2036973345613102</v>
      </c>
      <c r="T22" s="229">
        <v>1.0509028375117559</v>
      </c>
      <c r="U22" s="229">
        <v>2.1018056750126881</v>
      </c>
      <c r="V22" s="229">
        <v>1.0509888220293644</v>
      </c>
      <c r="W22" s="229">
        <v>0.6305245056104134</v>
      </c>
      <c r="X22" s="229">
        <v>0.10507308684633698</v>
      </c>
      <c r="Y22" s="229">
        <v>0.998280309515302</v>
      </c>
    </row>
    <row r="23" spans="1:25" ht="12" customHeight="1" x14ac:dyDescent="0.25">
      <c r="A23" s="46" t="s">
        <v>73</v>
      </c>
      <c r="B23" s="229">
        <v>60.481005702464742</v>
      </c>
      <c r="C23" s="229">
        <v>71.646789723028704</v>
      </c>
      <c r="D23" s="229">
        <v>55.687233716920318</v>
      </c>
      <c r="E23" s="229">
        <v>85.028125031364553</v>
      </c>
      <c r="F23" s="229">
        <v>79.860495176721201</v>
      </c>
      <c r="G23" s="229">
        <v>78.284802354582453</v>
      </c>
      <c r="H23" s="229">
        <v>83.169058556115644</v>
      </c>
      <c r="I23" s="229">
        <v>83.506646623798417</v>
      </c>
      <c r="J23" s="229">
        <v>69.001842658565138</v>
      </c>
      <c r="K23" s="229">
        <v>50.81871740001975</v>
      </c>
      <c r="L23" s="229">
        <v>61.462153018394638</v>
      </c>
      <c r="M23" s="229">
        <v>59.582244333758602</v>
      </c>
      <c r="N23" s="229">
        <v>59.264944295821557</v>
      </c>
      <c r="O23" s="229">
        <v>74.518493592930596</v>
      </c>
      <c r="P23" s="229">
        <v>51.048454463585507</v>
      </c>
      <c r="Q23" s="229">
        <v>50.236973946417585</v>
      </c>
      <c r="R23" s="229">
        <v>61.120996776982018</v>
      </c>
      <c r="S23" s="229">
        <v>57.092532223265167</v>
      </c>
      <c r="T23" s="229">
        <v>65.053945618819512</v>
      </c>
      <c r="U23" s="229">
        <v>62.663649670558598</v>
      </c>
      <c r="V23" s="229">
        <v>64.82004345352459</v>
      </c>
      <c r="W23" s="229">
        <v>59.692383935390573</v>
      </c>
      <c r="X23" s="229">
        <v>37.464079300060952</v>
      </c>
      <c r="Y23" s="229">
        <v>21.811008576244706</v>
      </c>
    </row>
    <row r="24" spans="1:2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3.815563198573368</v>
      </c>
      <c r="F24" s="229">
        <v>0</v>
      </c>
      <c r="G24" s="229">
        <v>0</v>
      </c>
      <c r="H24" s="229">
        <v>0</v>
      </c>
      <c r="I24" s="229">
        <v>0</v>
      </c>
      <c r="J24" s="229">
        <v>3.3573516766567351</v>
      </c>
      <c r="K24" s="229">
        <v>0.37927773002352089</v>
      </c>
      <c r="L24" s="229">
        <v>0</v>
      </c>
      <c r="M24" s="229">
        <v>0</v>
      </c>
      <c r="N24" s="229">
        <v>0.17506448838674227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</row>
    <row r="25" spans="1:25" ht="12" customHeight="1" x14ac:dyDescent="0.25">
      <c r="A25" s="46" t="s">
        <v>38</v>
      </c>
      <c r="B25" s="229">
        <v>78.703624528203335</v>
      </c>
      <c r="C25" s="229">
        <v>89.269203599375047</v>
      </c>
      <c r="D25" s="229">
        <v>113.18152375237418</v>
      </c>
      <c r="E25" s="229">
        <v>118.97096682177789</v>
      </c>
      <c r="F25" s="229">
        <v>119.37030187972435</v>
      </c>
      <c r="G25" s="229">
        <v>129.9817853666338</v>
      </c>
      <c r="H25" s="229">
        <v>83.817467191303663</v>
      </c>
      <c r="I25" s="229">
        <v>86.383716824968147</v>
      </c>
      <c r="J25" s="229">
        <v>117.61751796537338</v>
      </c>
      <c r="K25" s="229">
        <v>85.617566471057032</v>
      </c>
      <c r="L25" s="229">
        <v>104.14781916392008</v>
      </c>
      <c r="M25" s="229">
        <v>109.27983902589634</v>
      </c>
      <c r="N25" s="229">
        <v>76.248682828491312</v>
      </c>
      <c r="O25" s="229">
        <v>86.782884463413211</v>
      </c>
      <c r="P25" s="229">
        <v>88.476582501860491</v>
      </c>
      <c r="Q25" s="229">
        <v>102.85244820096952</v>
      </c>
      <c r="R25" s="229">
        <v>9.1222677811611561</v>
      </c>
      <c r="S25" s="229">
        <v>12.294863795873143</v>
      </c>
      <c r="T25" s="229">
        <v>15.20588759425816</v>
      </c>
      <c r="U25" s="229">
        <v>12.015223839700182</v>
      </c>
      <c r="V25" s="229">
        <v>16.777645882803537</v>
      </c>
      <c r="W25" s="229">
        <v>15.841154430164179</v>
      </c>
      <c r="X25" s="229">
        <v>19.658323919136876</v>
      </c>
      <c r="Y25" s="229">
        <v>44.776405884565662</v>
      </c>
    </row>
    <row r="26" spans="1:25" ht="12" customHeight="1" x14ac:dyDescent="0.25">
      <c r="A26" s="46" t="s">
        <v>39</v>
      </c>
      <c r="B26" s="229">
        <v>43.756577814545651</v>
      </c>
      <c r="C26" s="229">
        <v>39.791831469044475</v>
      </c>
      <c r="D26" s="229">
        <v>44.879019775041542</v>
      </c>
      <c r="E26" s="229">
        <v>41.678589853055023</v>
      </c>
      <c r="F26" s="229">
        <v>55.579449697513326</v>
      </c>
      <c r="G26" s="229">
        <v>59.663714530250068</v>
      </c>
      <c r="H26" s="229">
        <v>62.553740325587484</v>
      </c>
      <c r="I26" s="229">
        <v>56.678159929896772</v>
      </c>
      <c r="J26" s="229">
        <v>54.38521066032812</v>
      </c>
      <c r="K26" s="229">
        <v>43.063800514565322</v>
      </c>
      <c r="L26" s="229">
        <v>43.541616506471343</v>
      </c>
      <c r="M26" s="229">
        <v>37.021152191314904</v>
      </c>
      <c r="N26" s="229">
        <v>35.826913154497525</v>
      </c>
      <c r="O26" s="229">
        <v>32.912897677318959</v>
      </c>
      <c r="P26" s="229">
        <v>31.814273429565183</v>
      </c>
      <c r="Q26" s="229">
        <v>37.283834907925559</v>
      </c>
      <c r="R26" s="229">
        <v>37.785554599106241</v>
      </c>
      <c r="S26" s="229">
        <v>37.021238176176709</v>
      </c>
      <c r="T26" s="229">
        <v>35.755288046577682</v>
      </c>
      <c r="U26" s="229">
        <v>33.462252792939871</v>
      </c>
      <c r="V26" s="229">
        <v>36.973172826845357</v>
      </c>
      <c r="W26" s="229">
        <v>41.009888218041674</v>
      </c>
      <c r="X26" s="229">
        <v>42.328546859056267</v>
      </c>
      <c r="Y26" s="229">
        <v>36.810318140915989</v>
      </c>
    </row>
    <row r="27" spans="1:25" ht="12" customHeight="1" x14ac:dyDescent="0.25">
      <c r="A27" s="39" t="s">
        <v>98</v>
      </c>
      <c r="B27" s="228">
        <f t="shared" ref="B27:Y27" si="3">SUM(B28:B37)</f>
        <v>269.17188603988222</v>
      </c>
      <c r="C27" s="228">
        <f t="shared" si="3"/>
        <v>312.82465483618944</v>
      </c>
      <c r="D27" s="228">
        <f t="shared" si="3"/>
        <v>252.72643486326194</v>
      </c>
      <c r="E27" s="228">
        <f t="shared" si="3"/>
        <v>285.22411280621134</v>
      </c>
      <c r="F27" s="228">
        <f t="shared" si="3"/>
        <v>299.78843413836489</v>
      </c>
      <c r="G27" s="228">
        <f t="shared" si="3"/>
        <v>318.68599902203766</v>
      </c>
      <c r="H27" s="228">
        <f t="shared" si="3"/>
        <v>334.08720234551816</v>
      </c>
      <c r="I27" s="228">
        <f t="shared" si="3"/>
        <v>408.12808947904523</v>
      </c>
      <c r="J27" s="228">
        <f t="shared" si="3"/>
        <v>382.11122169941075</v>
      </c>
      <c r="K27" s="228">
        <f t="shared" si="3"/>
        <v>265.59153215257072</v>
      </c>
      <c r="L27" s="228">
        <f t="shared" si="3"/>
        <v>278.7046295740189</v>
      </c>
      <c r="M27" s="228">
        <f t="shared" si="3"/>
        <v>297.63746863969584</v>
      </c>
      <c r="N27" s="228">
        <f t="shared" si="3"/>
        <v>304.23248551886371</v>
      </c>
      <c r="O27" s="228">
        <f t="shared" si="3"/>
        <v>351.16454564474094</v>
      </c>
      <c r="P27" s="228">
        <f t="shared" si="3"/>
        <v>299.88101826316802</v>
      </c>
      <c r="Q27" s="228">
        <f t="shared" si="3"/>
        <v>260.72553273447488</v>
      </c>
      <c r="R27" s="228">
        <f t="shared" si="3"/>
        <v>260.22014601937167</v>
      </c>
      <c r="S27" s="228">
        <f t="shared" si="3"/>
        <v>272.75187099902951</v>
      </c>
      <c r="T27" s="228">
        <f t="shared" si="3"/>
        <v>288.01605819922338</v>
      </c>
      <c r="U27" s="228">
        <f t="shared" si="3"/>
        <v>256.71501250603956</v>
      </c>
      <c r="V27" s="228">
        <f t="shared" si="3"/>
        <v>198.46117458177315</v>
      </c>
      <c r="W27" s="228">
        <f t="shared" si="3"/>
        <v>184.55309824109565</v>
      </c>
      <c r="X27" s="228">
        <f t="shared" si="3"/>
        <v>175.01307830967357</v>
      </c>
      <c r="Y27" s="228">
        <f t="shared" si="3"/>
        <v>160.46431689974838</v>
      </c>
    </row>
    <row r="28" spans="1:25" ht="12" customHeight="1" x14ac:dyDescent="0.25">
      <c r="A28" s="18" t="s">
        <v>28</v>
      </c>
      <c r="B28" s="230">
        <v>83.458120035012556</v>
      </c>
      <c r="C28" s="230">
        <v>110.65821249069255</v>
      </c>
      <c r="D28" s="230">
        <v>60.346998684422886</v>
      </c>
      <c r="E28" s="230">
        <v>50.06626093772477</v>
      </c>
      <c r="F28" s="230">
        <v>58.681849298428723</v>
      </c>
      <c r="G28" s="230">
        <v>74.647265840237822</v>
      </c>
      <c r="H28" s="230">
        <v>75.376040704888879</v>
      </c>
      <c r="I28" s="230">
        <v>141.90054994943978</v>
      </c>
      <c r="J28" s="230">
        <v>141.55416929631929</v>
      </c>
      <c r="K28" s="230">
        <v>78.43735513801127</v>
      </c>
      <c r="L28" s="230">
        <v>71.432875841014081</v>
      </c>
      <c r="M28" s="230">
        <v>85.930610850675123</v>
      </c>
      <c r="N28" s="230">
        <v>72.554680471773821</v>
      </c>
      <c r="O28" s="230">
        <v>65.581491318498593</v>
      </c>
      <c r="P28" s="230">
        <v>73.360414191165091</v>
      </c>
      <c r="Q28" s="230">
        <v>28.386126115479183</v>
      </c>
      <c r="R28" s="230">
        <v>22.045168549099635</v>
      </c>
      <c r="S28" s="230">
        <v>36.665276828325567</v>
      </c>
      <c r="T28" s="230">
        <v>44.587606040758075</v>
      </c>
      <c r="U28" s="230">
        <v>46.048570719413533</v>
      </c>
      <c r="V28" s="230">
        <v>6.3615657007361701</v>
      </c>
      <c r="W28" s="230">
        <v>0.15743753533745811</v>
      </c>
      <c r="X28" s="230">
        <v>2.4664108919753036</v>
      </c>
      <c r="Y28" s="230">
        <v>4.6814111300185308</v>
      </c>
    </row>
    <row r="29" spans="1:25" ht="12" customHeight="1" x14ac:dyDescent="0.25">
      <c r="A29" s="18" t="s">
        <v>42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</row>
    <row r="30" spans="1:25" ht="12" customHeight="1" x14ac:dyDescent="0.25">
      <c r="A30" s="18" t="s">
        <v>31</v>
      </c>
      <c r="B30" s="230">
        <v>0.81483697520302656</v>
      </c>
      <c r="C30" s="230">
        <v>1.0803078673256765</v>
      </c>
      <c r="D30" s="230">
        <v>0.7373024216555053</v>
      </c>
      <c r="E30" s="230">
        <v>1.4776352054832387</v>
      </c>
      <c r="F30" s="230">
        <v>1.2835987670352342</v>
      </c>
      <c r="G30" s="230">
        <v>1.4342697977521697</v>
      </c>
      <c r="H30" s="230">
        <v>1.8483532416482973</v>
      </c>
      <c r="I30" s="230">
        <v>1.8198653183506002</v>
      </c>
      <c r="J30" s="230">
        <v>1.8240424044417762</v>
      </c>
      <c r="K30" s="230">
        <v>1.3637002009004815</v>
      </c>
      <c r="L30" s="230">
        <v>1.9854178257234825</v>
      </c>
      <c r="M30" s="230">
        <v>1.3654152092165397</v>
      </c>
      <c r="N30" s="230">
        <v>3.8953095202250729</v>
      </c>
      <c r="O30" s="230">
        <v>3.1386215691259594</v>
      </c>
      <c r="P30" s="230">
        <v>2.3097458005006226</v>
      </c>
      <c r="Q30" s="230">
        <v>4.1389816450817341</v>
      </c>
      <c r="R30" s="230">
        <v>3.3306568905825693</v>
      </c>
      <c r="S30" s="230">
        <v>4.1077376338879024</v>
      </c>
      <c r="T30" s="230">
        <v>3.0645445985569331</v>
      </c>
      <c r="U30" s="230">
        <v>5.0828289448154065</v>
      </c>
      <c r="V30" s="230">
        <v>4.1399750441464889</v>
      </c>
      <c r="W30" s="230">
        <v>2.615475265843263</v>
      </c>
      <c r="X30" s="230">
        <v>4.287695609147864</v>
      </c>
      <c r="Y30" s="230">
        <v>8.5382785146891536</v>
      </c>
    </row>
    <row r="31" spans="1:25" ht="12" customHeight="1" x14ac:dyDescent="0.25">
      <c r="A31" s="18" t="s">
        <v>82</v>
      </c>
      <c r="B31" s="230">
        <v>21.973111769515352</v>
      </c>
      <c r="C31" s="230">
        <v>21.25660769860049</v>
      </c>
      <c r="D31" s="230">
        <v>25.353424561709723</v>
      </c>
      <c r="E31" s="230">
        <v>42.491711522983138</v>
      </c>
      <c r="F31" s="230">
        <v>38.664178775912134</v>
      </c>
      <c r="G31" s="230">
        <v>34.775831441331221</v>
      </c>
      <c r="H31" s="230">
        <v>38.782805797987464</v>
      </c>
      <c r="I31" s="230">
        <v>41.691330975029615</v>
      </c>
      <c r="J31" s="230">
        <v>36.183617026798096</v>
      </c>
      <c r="K31" s="230">
        <v>31.184895986776141</v>
      </c>
      <c r="L31" s="230">
        <v>32.061348606357974</v>
      </c>
      <c r="M31" s="230">
        <v>38.931280204310369</v>
      </c>
      <c r="N31" s="230">
        <v>42.356106553312074</v>
      </c>
      <c r="O31" s="230">
        <v>38.592220004419097</v>
      </c>
      <c r="P31" s="230">
        <v>37.211422716203437</v>
      </c>
      <c r="Q31" s="230">
        <v>39.299318308746209</v>
      </c>
      <c r="R31" s="230">
        <v>43.70200608318445</v>
      </c>
      <c r="S31" s="230">
        <v>33.630898591730002</v>
      </c>
      <c r="T31" s="230">
        <v>36.216428651987648</v>
      </c>
      <c r="U31" s="230">
        <v>29.399382137045627</v>
      </c>
      <c r="V31" s="230">
        <v>30.501624726951686</v>
      </c>
      <c r="W31" s="230">
        <v>12.168858893761882</v>
      </c>
      <c r="X31" s="230">
        <v>20.446258846118056</v>
      </c>
      <c r="Y31" s="230">
        <v>20.060927645115612</v>
      </c>
    </row>
    <row r="32" spans="1:25" ht="12" customHeight="1" x14ac:dyDescent="0.25">
      <c r="A32" s="18" t="s">
        <v>32</v>
      </c>
      <c r="B32" s="230">
        <v>14.508343306814581</v>
      </c>
      <c r="C32" s="230">
        <v>19.268226576210971</v>
      </c>
      <c r="D32" s="230">
        <v>15.549686751643808</v>
      </c>
      <c r="E32" s="230">
        <v>8.9150191609490133</v>
      </c>
      <c r="F32" s="230">
        <v>14.751733879097724</v>
      </c>
      <c r="G32" s="230">
        <v>15.582661457312089</v>
      </c>
      <c r="H32" s="230">
        <v>12.296376881005351</v>
      </c>
      <c r="I32" s="230">
        <v>7.7030503166209101</v>
      </c>
      <c r="J32" s="230">
        <v>6.1576541312308919</v>
      </c>
      <c r="K32" s="230">
        <v>4.5006036400933294</v>
      </c>
      <c r="L32" s="230">
        <v>6.8702804470138119</v>
      </c>
      <c r="M32" s="230">
        <v>4.5635984494439823</v>
      </c>
      <c r="N32" s="230">
        <v>4.4341710939701766</v>
      </c>
      <c r="O32" s="230">
        <v>4.4135657370236308</v>
      </c>
      <c r="P32" s="230">
        <v>4.3461468704430271</v>
      </c>
      <c r="Q32" s="230">
        <v>4.541086383428568</v>
      </c>
      <c r="R32" s="230">
        <v>3.9582057460941531</v>
      </c>
      <c r="S32" s="230">
        <v>2.525723286667191</v>
      </c>
      <c r="T32" s="230">
        <v>2.5795684397422747</v>
      </c>
      <c r="U32" s="230">
        <v>5.9291773917130772</v>
      </c>
      <c r="V32" s="230">
        <v>7.5940302850545933</v>
      </c>
      <c r="W32" s="230">
        <v>6.3829823417856701</v>
      </c>
      <c r="X32" s="230">
        <v>5.2462827163406924</v>
      </c>
      <c r="Y32" s="230">
        <v>5.122204572314323</v>
      </c>
    </row>
    <row r="33" spans="1:25" ht="12" customHeight="1" x14ac:dyDescent="0.25">
      <c r="A33" s="18" t="s">
        <v>33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</row>
    <row r="34" spans="1:25" ht="12" customHeight="1" x14ac:dyDescent="0.25">
      <c r="A34" s="18" t="s">
        <v>73</v>
      </c>
      <c r="B34" s="230">
        <v>55.043563492295888</v>
      </c>
      <c r="C34" s="230">
        <v>67.369372095527538</v>
      </c>
      <c r="D34" s="230">
        <v>50.899412520407139</v>
      </c>
      <c r="E34" s="230">
        <v>74.681224342667079</v>
      </c>
      <c r="F34" s="230">
        <v>74.055713704626527</v>
      </c>
      <c r="G34" s="230">
        <v>79.693870877843764</v>
      </c>
      <c r="H34" s="230">
        <v>81.352089582870278</v>
      </c>
      <c r="I34" s="230">
        <v>83.622745667068557</v>
      </c>
      <c r="J34" s="230">
        <v>69.022435029923699</v>
      </c>
      <c r="K34" s="230">
        <v>44.667713029040797</v>
      </c>
      <c r="L34" s="230">
        <v>49.241330414887621</v>
      </c>
      <c r="M34" s="230">
        <v>50.754387763613614</v>
      </c>
      <c r="N34" s="230">
        <v>56.914348330489922</v>
      </c>
      <c r="O34" s="230">
        <v>67.324256226366671</v>
      </c>
      <c r="P34" s="230">
        <v>45.928637328139551</v>
      </c>
      <c r="Q34" s="230">
        <v>43.993916382418</v>
      </c>
      <c r="R34" s="230">
        <v>46.150710894116195</v>
      </c>
      <c r="S34" s="230">
        <v>39.529762776696359</v>
      </c>
      <c r="T34" s="230">
        <v>43.712608193640065</v>
      </c>
      <c r="U34" s="230">
        <v>35.163275199391478</v>
      </c>
      <c r="V34" s="230">
        <v>29.427608859037292</v>
      </c>
      <c r="W34" s="230">
        <v>38.279049774715567</v>
      </c>
      <c r="X34" s="230">
        <v>25.817794353944358</v>
      </c>
      <c r="Y34" s="230">
        <v>24.469745400867755</v>
      </c>
    </row>
    <row r="35" spans="1:25" ht="12" customHeight="1" x14ac:dyDescent="0.25">
      <c r="A35" s="18" t="s">
        <v>36</v>
      </c>
      <c r="B35" s="230">
        <v>0</v>
      </c>
      <c r="C35" s="230">
        <v>0</v>
      </c>
      <c r="D35" s="230">
        <v>0</v>
      </c>
      <c r="E35" s="230">
        <v>0</v>
      </c>
      <c r="F35" s="230">
        <v>0</v>
      </c>
      <c r="G35" s="230">
        <v>0</v>
      </c>
      <c r="H35" s="230">
        <v>0</v>
      </c>
      <c r="I35" s="230">
        <v>0</v>
      </c>
      <c r="J35" s="230">
        <v>0</v>
      </c>
      <c r="K35" s="230">
        <v>0</v>
      </c>
      <c r="L35" s="230">
        <v>0</v>
      </c>
      <c r="M35" s="230">
        <v>0</v>
      </c>
      <c r="N35" s="230">
        <v>0</v>
      </c>
      <c r="O35" s="230">
        <v>0</v>
      </c>
      <c r="P35" s="230">
        <v>0</v>
      </c>
      <c r="Q35" s="230">
        <v>0</v>
      </c>
      <c r="R35" s="230">
        <v>0</v>
      </c>
      <c r="S35" s="230">
        <v>0</v>
      </c>
      <c r="T35" s="230">
        <v>0</v>
      </c>
      <c r="U35" s="230">
        <v>0</v>
      </c>
      <c r="V35" s="230">
        <v>0</v>
      </c>
      <c r="W35" s="230">
        <v>0</v>
      </c>
      <c r="X35" s="230">
        <v>0</v>
      </c>
      <c r="Y35" s="230">
        <v>0</v>
      </c>
    </row>
    <row r="36" spans="1:25" ht="12" customHeight="1" x14ac:dyDescent="0.25">
      <c r="A36" s="18" t="s">
        <v>38</v>
      </c>
      <c r="B36" s="230">
        <v>0.54547263430741566</v>
      </c>
      <c r="C36" s="230">
        <v>0.72804489589579191</v>
      </c>
      <c r="D36" s="230">
        <v>0.72415122612969185</v>
      </c>
      <c r="E36" s="230">
        <v>0.52370213780938002</v>
      </c>
      <c r="F36" s="230">
        <v>0.41095349430830197</v>
      </c>
      <c r="G36" s="230">
        <v>0.52371764282449362</v>
      </c>
      <c r="H36" s="230">
        <v>0.63842274850716763</v>
      </c>
      <c r="I36" s="230">
        <v>0.79504499790373018</v>
      </c>
      <c r="J36" s="230">
        <v>0.7306333673867158</v>
      </c>
      <c r="K36" s="230">
        <v>0.34305261750702698</v>
      </c>
      <c r="L36" s="230">
        <v>0.2277612316087243</v>
      </c>
      <c r="M36" s="230">
        <v>0.15936991649401477</v>
      </c>
      <c r="N36" s="230">
        <v>0.1820136461432611</v>
      </c>
      <c r="O36" s="230">
        <v>55.425971942433705</v>
      </c>
      <c r="P36" s="230">
        <v>16.138034867013104</v>
      </c>
      <c r="Q36" s="230">
        <v>22.995445178222241</v>
      </c>
      <c r="R36" s="230">
        <v>16.458041763120875</v>
      </c>
      <c r="S36" s="230">
        <v>25.45062201668059</v>
      </c>
      <c r="T36" s="230">
        <v>23.425582741081477</v>
      </c>
      <c r="U36" s="230">
        <v>19.249092583343661</v>
      </c>
      <c r="V36" s="230">
        <v>4.1908837818568223</v>
      </c>
      <c r="W36" s="230">
        <v>0.2564380031978164</v>
      </c>
      <c r="X36" s="230">
        <v>0.1884516612586502</v>
      </c>
      <c r="Y36" s="230">
        <v>0.29797072764412746</v>
      </c>
    </row>
    <row r="37" spans="1:25" ht="12" customHeight="1" x14ac:dyDescent="0.25">
      <c r="A37" s="47" t="s">
        <v>40</v>
      </c>
      <c r="B37" s="231">
        <v>92.82843782673342</v>
      </c>
      <c r="C37" s="231">
        <v>92.463883211936462</v>
      </c>
      <c r="D37" s="231">
        <v>99.115458697293178</v>
      </c>
      <c r="E37" s="231">
        <v>107.06855949859474</v>
      </c>
      <c r="F37" s="231">
        <v>111.94040621895623</v>
      </c>
      <c r="G37" s="231">
        <v>112.02838196473608</v>
      </c>
      <c r="H37" s="231">
        <v>123.79311338861073</v>
      </c>
      <c r="I37" s="231">
        <v>130.59550225463207</v>
      </c>
      <c r="J37" s="231">
        <v>126.63867044331035</v>
      </c>
      <c r="K37" s="231">
        <v>105.09421154024166</v>
      </c>
      <c r="L37" s="231">
        <v>116.8856152074132</v>
      </c>
      <c r="M37" s="231">
        <v>115.93280624594226</v>
      </c>
      <c r="N37" s="231">
        <v>123.89585590294938</v>
      </c>
      <c r="O37" s="231">
        <v>116.68841884687328</v>
      </c>
      <c r="P37" s="231">
        <v>120.58661648970318</v>
      </c>
      <c r="Q37" s="231">
        <v>117.37065872109896</v>
      </c>
      <c r="R37" s="231">
        <v>124.57535609317381</v>
      </c>
      <c r="S37" s="231">
        <v>130.84184986504187</v>
      </c>
      <c r="T37" s="231">
        <v>134.42971953345688</v>
      </c>
      <c r="U37" s="231">
        <v>115.84268553031674</v>
      </c>
      <c r="V37" s="231">
        <v>116.24548618399008</v>
      </c>
      <c r="W37" s="231">
        <v>124.692856426454</v>
      </c>
      <c r="X37" s="231">
        <v>116.56018423088867</v>
      </c>
      <c r="Y37" s="231">
        <v>97.293778909098876</v>
      </c>
    </row>
    <row r="38" spans="1:25" ht="10.15" customHeight="1" x14ac:dyDescent="0.25"/>
    <row r="39" spans="1:25" ht="15" customHeight="1" x14ac:dyDescent="0.25">
      <c r="A39" s="32" t="s">
        <v>99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0.15" customHeight="1" x14ac:dyDescent="0.25"/>
    <row r="41" spans="1:25" ht="12" customHeight="1" x14ac:dyDescent="0.25">
      <c r="A41" s="35" t="str">
        <f>$A$5</f>
        <v>All industrial sectors</v>
      </c>
      <c r="B41" s="232">
        <f t="shared" ref="B41:Y41" si="4">SUM(B42:B46,B47,B48)</f>
        <v>0.99999999999999989</v>
      </c>
      <c r="C41" s="232">
        <f t="shared" si="4"/>
        <v>1</v>
      </c>
      <c r="D41" s="232">
        <f t="shared" si="4"/>
        <v>1</v>
      </c>
      <c r="E41" s="232">
        <f t="shared" si="4"/>
        <v>1</v>
      </c>
      <c r="F41" s="232">
        <f t="shared" si="4"/>
        <v>1</v>
      </c>
      <c r="G41" s="232">
        <f t="shared" si="4"/>
        <v>1</v>
      </c>
      <c r="H41" s="232">
        <f t="shared" si="4"/>
        <v>0.99999999999999989</v>
      </c>
      <c r="I41" s="232">
        <f t="shared" si="4"/>
        <v>1</v>
      </c>
      <c r="J41" s="232">
        <f t="shared" si="4"/>
        <v>1</v>
      </c>
      <c r="K41" s="232">
        <f t="shared" si="4"/>
        <v>1</v>
      </c>
      <c r="L41" s="232">
        <f t="shared" si="4"/>
        <v>1.0000000000000002</v>
      </c>
      <c r="M41" s="232">
        <f t="shared" si="4"/>
        <v>1</v>
      </c>
      <c r="N41" s="232">
        <f t="shared" si="4"/>
        <v>1</v>
      </c>
      <c r="O41" s="232">
        <f t="shared" si="4"/>
        <v>1</v>
      </c>
      <c r="P41" s="232">
        <f t="shared" si="4"/>
        <v>1</v>
      </c>
      <c r="Q41" s="232">
        <f t="shared" si="4"/>
        <v>1</v>
      </c>
      <c r="R41" s="232">
        <f t="shared" si="4"/>
        <v>0.99999999999999989</v>
      </c>
      <c r="S41" s="232">
        <f t="shared" si="4"/>
        <v>1</v>
      </c>
      <c r="T41" s="232">
        <f t="shared" si="4"/>
        <v>1</v>
      </c>
      <c r="U41" s="232">
        <f t="shared" si="4"/>
        <v>1</v>
      </c>
      <c r="V41" s="232">
        <f t="shared" si="4"/>
        <v>1</v>
      </c>
      <c r="W41" s="232">
        <f t="shared" si="4"/>
        <v>1</v>
      </c>
      <c r="X41" s="232">
        <f t="shared" si="4"/>
        <v>1</v>
      </c>
      <c r="Y41" s="232">
        <f t="shared" si="4"/>
        <v>1</v>
      </c>
    </row>
    <row r="42" spans="1:25" ht="12" customHeight="1" x14ac:dyDescent="0.25">
      <c r="A42" s="173" t="s">
        <v>91</v>
      </c>
      <c r="B42" s="233">
        <f t="shared" ref="B42:Y42" si="5">IF(B6=0,0,B6/B$5)</f>
        <v>1.2916669903261842E-2</v>
      </c>
      <c r="C42" s="233">
        <f t="shared" si="5"/>
        <v>1.1840512667317109E-2</v>
      </c>
      <c r="D42" s="233">
        <f t="shared" si="5"/>
        <v>1.2452791182868439E-2</v>
      </c>
      <c r="E42" s="233">
        <f t="shared" si="5"/>
        <v>1.1795432901137253E-2</v>
      </c>
      <c r="F42" s="233">
        <f t="shared" si="5"/>
        <v>1.1838257155265347E-2</v>
      </c>
      <c r="G42" s="233">
        <f t="shared" si="5"/>
        <v>1.1315396295130937E-2</v>
      </c>
      <c r="H42" s="233">
        <f t="shared" si="5"/>
        <v>1.2166394474892761E-2</v>
      </c>
      <c r="I42" s="233">
        <f t="shared" si="5"/>
        <v>1.1378483419097042E-2</v>
      </c>
      <c r="J42" s="233">
        <f t="shared" si="5"/>
        <v>1.1191415297707246E-2</v>
      </c>
      <c r="K42" s="233">
        <f t="shared" si="5"/>
        <v>1.2366241787443111E-2</v>
      </c>
      <c r="L42" s="233">
        <f t="shared" si="5"/>
        <v>1.1914559205751735E-2</v>
      </c>
      <c r="M42" s="233">
        <f t="shared" si="5"/>
        <v>1.1863013406754889E-2</v>
      </c>
      <c r="N42" s="233">
        <f t="shared" si="5"/>
        <v>1.3004763644671331E-2</v>
      </c>
      <c r="O42" s="233">
        <f t="shared" si="5"/>
        <v>1.1986462764214648E-2</v>
      </c>
      <c r="P42" s="233">
        <f t="shared" si="5"/>
        <v>1.2855115628579654E-2</v>
      </c>
      <c r="Q42" s="233">
        <f t="shared" si="5"/>
        <v>1.2779893956585044E-2</v>
      </c>
      <c r="R42" s="233">
        <f t="shared" si="5"/>
        <v>1.5054823560362838E-2</v>
      </c>
      <c r="S42" s="233">
        <f t="shared" si="5"/>
        <v>1.5388157253840046E-2</v>
      </c>
      <c r="T42" s="233">
        <f t="shared" si="5"/>
        <v>1.5223228795421578E-2</v>
      </c>
      <c r="U42" s="233">
        <f t="shared" si="5"/>
        <v>1.5183159871575421E-2</v>
      </c>
      <c r="V42" s="233">
        <f t="shared" si="5"/>
        <v>1.6622763555954642E-2</v>
      </c>
      <c r="W42" s="233">
        <f t="shared" si="5"/>
        <v>1.7101195287283148E-2</v>
      </c>
      <c r="X42" s="233">
        <f t="shared" si="5"/>
        <v>1.7648747620027199E-2</v>
      </c>
      <c r="Y42" s="233">
        <f t="shared" si="5"/>
        <v>1.6235634258007444E-2</v>
      </c>
    </row>
    <row r="43" spans="1:25" ht="12" customHeight="1" x14ac:dyDescent="0.25">
      <c r="A43" s="173" t="s">
        <v>92</v>
      </c>
      <c r="B43" s="233">
        <f t="shared" ref="B43:Y43" si="6">IF(B7=0,0,B7/B$5)</f>
        <v>1.9694712903887121E-2</v>
      </c>
      <c r="C43" s="233">
        <f t="shared" si="6"/>
        <v>1.7980940698321103E-2</v>
      </c>
      <c r="D43" s="233">
        <f t="shared" si="6"/>
        <v>1.8341538719520524E-2</v>
      </c>
      <c r="E43" s="233">
        <f t="shared" si="6"/>
        <v>1.759814211001862E-2</v>
      </c>
      <c r="F43" s="233">
        <f t="shared" si="6"/>
        <v>1.8068502711880895E-2</v>
      </c>
      <c r="G43" s="233">
        <f t="shared" si="6"/>
        <v>1.7904391527619544E-2</v>
      </c>
      <c r="H43" s="233">
        <f t="shared" si="6"/>
        <v>1.9037391374844507E-2</v>
      </c>
      <c r="I43" s="233">
        <f t="shared" si="6"/>
        <v>1.6780027214215319E-2</v>
      </c>
      <c r="J43" s="233">
        <f t="shared" si="6"/>
        <v>1.7533048590619663E-2</v>
      </c>
      <c r="K43" s="233">
        <f t="shared" si="6"/>
        <v>1.978617133888854E-2</v>
      </c>
      <c r="L43" s="233">
        <f t="shared" si="6"/>
        <v>1.7630815300269834E-2</v>
      </c>
      <c r="M43" s="233">
        <f t="shared" si="6"/>
        <v>1.603509150903399E-2</v>
      </c>
      <c r="N43" s="233">
        <f t="shared" si="6"/>
        <v>1.7603625593607803E-2</v>
      </c>
      <c r="O43" s="233">
        <f t="shared" si="6"/>
        <v>1.7637833872877054E-2</v>
      </c>
      <c r="P43" s="233">
        <f t="shared" si="6"/>
        <v>1.6010435903048674E-2</v>
      </c>
      <c r="Q43" s="233">
        <f t="shared" si="6"/>
        <v>1.5786836022383441E-2</v>
      </c>
      <c r="R43" s="233">
        <f t="shared" si="6"/>
        <v>1.8076510532237727E-2</v>
      </c>
      <c r="S43" s="233">
        <f t="shared" si="6"/>
        <v>1.850086024826882E-2</v>
      </c>
      <c r="T43" s="233">
        <f t="shared" si="6"/>
        <v>1.8325406623587625E-2</v>
      </c>
      <c r="U43" s="233">
        <f t="shared" si="6"/>
        <v>1.9154251323285503E-2</v>
      </c>
      <c r="V43" s="233">
        <f t="shared" si="6"/>
        <v>2.0238807811093603E-2</v>
      </c>
      <c r="W43" s="233">
        <f t="shared" si="6"/>
        <v>2.141164511667706E-2</v>
      </c>
      <c r="X43" s="233">
        <f t="shared" si="6"/>
        <v>2.1050529879403881E-2</v>
      </c>
      <c r="Y43" s="233">
        <f t="shared" si="6"/>
        <v>2.060759097049911E-2</v>
      </c>
    </row>
    <row r="44" spans="1:25" ht="12" customHeight="1" x14ac:dyDescent="0.25">
      <c r="A44" s="173" t="s">
        <v>93</v>
      </c>
      <c r="B44" s="233">
        <f t="shared" ref="B44:Y44" si="7">IF(B8=0,0,B8/B$5)</f>
        <v>2.9038783031612347E-2</v>
      </c>
      <c r="C44" s="233">
        <f t="shared" si="7"/>
        <v>2.6190522378912034E-2</v>
      </c>
      <c r="D44" s="233">
        <f t="shared" si="7"/>
        <v>2.9063466160499252E-2</v>
      </c>
      <c r="E44" s="233">
        <f t="shared" si="7"/>
        <v>2.7732578405152246E-2</v>
      </c>
      <c r="F44" s="233">
        <f t="shared" si="7"/>
        <v>2.8102644453621976E-2</v>
      </c>
      <c r="G44" s="233">
        <f t="shared" si="7"/>
        <v>2.7931590643628358E-2</v>
      </c>
      <c r="H44" s="233">
        <f t="shared" si="7"/>
        <v>3.029910989623727E-2</v>
      </c>
      <c r="I44" s="233">
        <f t="shared" si="7"/>
        <v>2.7250674198699146E-2</v>
      </c>
      <c r="J44" s="233">
        <f t="shared" si="7"/>
        <v>2.7506871828361024E-2</v>
      </c>
      <c r="K44" s="233">
        <f t="shared" si="7"/>
        <v>3.1876525337872094E-2</v>
      </c>
      <c r="L44" s="233">
        <f t="shared" si="7"/>
        <v>3.0481874918628596E-2</v>
      </c>
      <c r="M44" s="233">
        <f t="shared" si="7"/>
        <v>2.8072742573028706E-2</v>
      </c>
      <c r="N44" s="233">
        <f t="shared" si="7"/>
        <v>3.1305589034575809E-2</v>
      </c>
      <c r="O44" s="233">
        <f t="shared" si="7"/>
        <v>2.8807250574609186E-2</v>
      </c>
      <c r="P44" s="233">
        <f t="shared" si="7"/>
        <v>2.9499945847813468E-2</v>
      </c>
      <c r="Q44" s="233">
        <f t="shared" si="7"/>
        <v>3.015514916295536E-2</v>
      </c>
      <c r="R44" s="233">
        <f t="shared" si="7"/>
        <v>3.5828195740639633E-2</v>
      </c>
      <c r="S44" s="233">
        <f t="shared" si="7"/>
        <v>3.7132268686144852E-2</v>
      </c>
      <c r="T44" s="233">
        <f t="shared" si="7"/>
        <v>3.7145486130181198E-2</v>
      </c>
      <c r="U44" s="233">
        <f t="shared" si="7"/>
        <v>3.8197565888944865E-2</v>
      </c>
      <c r="V44" s="233">
        <f t="shared" si="7"/>
        <v>4.2866264066894588E-2</v>
      </c>
      <c r="W44" s="233">
        <f t="shared" si="7"/>
        <v>4.5898466379370582E-2</v>
      </c>
      <c r="X44" s="233">
        <f t="shared" si="7"/>
        <v>4.5569278049326652E-2</v>
      </c>
      <c r="Y44" s="233">
        <f t="shared" si="7"/>
        <v>4.3203767550836429E-2</v>
      </c>
    </row>
    <row r="45" spans="1:25" ht="12" customHeight="1" x14ac:dyDescent="0.25">
      <c r="A45" s="173" t="s">
        <v>94</v>
      </c>
      <c r="B45" s="233">
        <f t="shared" ref="B45:Y45" si="8">IF(B9=0,0,B9/B$5)</f>
        <v>3.928172485970638E-2</v>
      </c>
      <c r="C45" s="233">
        <f t="shared" si="8"/>
        <v>3.5574442614854304E-2</v>
      </c>
      <c r="D45" s="233">
        <f t="shared" si="8"/>
        <v>3.8173079718629696E-2</v>
      </c>
      <c r="E45" s="233">
        <f t="shared" si="8"/>
        <v>3.7733010802013495E-2</v>
      </c>
      <c r="F45" s="233">
        <f t="shared" si="8"/>
        <v>3.9492931331578045E-2</v>
      </c>
      <c r="G45" s="233">
        <f t="shared" si="8"/>
        <v>3.9299706058375038E-2</v>
      </c>
      <c r="H45" s="233">
        <f t="shared" si="8"/>
        <v>4.1699738150009595E-2</v>
      </c>
      <c r="I45" s="233">
        <f t="shared" si="8"/>
        <v>3.5646320165467073E-2</v>
      </c>
      <c r="J45" s="233">
        <f t="shared" si="8"/>
        <v>3.579541765208822E-2</v>
      </c>
      <c r="K45" s="233">
        <f t="shared" si="8"/>
        <v>4.0571548761714225E-2</v>
      </c>
      <c r="L45" s="233">
        <f t="shared" si="8"/>
        <v>3.8030111857899312E-2</v>
      </c>
      <c r="M45" s="233">
        <f t="shared" si="8"/>
        <v>3.5220281589466419E-2</v>
      </c>
      <c r="N45" s="233">
        <f t="shared" si="8"/>
        <v>3.9037108519661794E-2</v>
      </c>
      <c r="O45" s="233">
        <f t="shared" si="8"/>
        <v>3.8676447080981294E-2</v>
      </c>
      <c r="P45" s="233">
        <f t="shared" si="8"/>
        <v>3.8602055517756688E-2</v>
      </c>
      <c r="Q45" s="233">
        <f t="shared" si="8"/>
        <v>3.9642919984084292E-2</v>
      </c>
      <c r="R45" s="233">
        <f t="shared" si="8"/>
        <v>4.7268185619623697E-2</v>
      </c>
      <c r="S45" s="233">
        <f t="shared" si="8"/>
        <v>5.2156809991255805E-2</v>
      </c>
      <c r="T45" s="233">
        <f t="shared" si="8"/>
        <v>5.2543995525947414E-2</v>
      </c>
      <c r="U45" s="233">
        <f t="shared" si="8"/>
        <v>5.7306124893758054E-2</v>
      </c>
      <c r="V45" s="233">
        <f t="shared" si="8"/>
        <v>6.4024806057598874E-2</v>
      </c>
      <c r="W45" s="233">
        <f t="shared" si="8"/>
        <v>6.405510913416039E-2</v>
      </c>
      <c r="X45" s="233">
        <f t="shared" si="8"/>
        <v>6.8412219774602975E-2</v>
      </c>
      <c r="Y45" s="233">
        <f t="shared" si="8"/>
        <v>6.4438008562666044E-2</v>
      </c>
    </row>
    <row r="46" spans="1:25" ht="12" customHeight="1" x14ac:dyDescent="0.25">
      <c r="A46" s="173" t="s">
        <v>95</v>
      </c>
      <c r="B46" s="233">
        <f t="shared" ref="B46:Y46" si="9">IF(B10=0,0,B10/B$5)</f>
        <v>2.3393131214269704E-2</v>
      </c>
      <c r="C46" s="233">
        <f t="shared" si="9"/>
        <v>2.2384838861734341E-2</v>
      </c>
      <c r="D46" s="233">
        <f t="shared" si="9"/>
        <v>2.2589670123059367E-2</v>
      </c>
      <c r="E46" s="233">
        <f t="shared" si="9"/>
        <v>2.5052897035330264E-2</v>
      </c>
      <c r="F46" s="233">
        <f t="shared" si="9"/>
        <v>2.2056963215770029E-2</v>
      </c>
      <c r="G46" s="233">
        <f t="shared" si="9"/>
        <v>2.095850265134128E-2</v>
      </c>
      <c r="H46" s="233">
        <f t="shared" si="9"/>
        <v>2.1893359347868128E-2</v>
      </c>
      <c r="I46" s="233">
        <f t="shared" si="9"/>
        <v>2.0475398999364378E-2</v>
      </c>
      <c r="J46" s="233">
        <f t="shared" si="9"/>
        <v>1.8050195193929339E-2</v>
      </c>
      <c r="K46" s="233">
        <f t="shared" si="9"/>
        <v>1.9329629771138744E-2</v>
      </c>
      <c r="L46" s="233">
        <f t="shared" si="9"/>
        <v>1.9017956777814659E-2</v>
      </c>
      <c r="M46" s="233">
        <f t="shared" si="9"/>
        <v>1.8250805016746481E-2</v>
      </c>
      <c r="N46" s="233">
        <f t="shared" si="9"/>
        <v>1.9529951101298369E-2</v>
      </c>
      <c r="O46" s="233">
        <f t="shared" si="9"/>
        <v>1.8592243130027858E-2</v>
      </c>
      <c r="P46" s="233">
        <f t="shared" si="9"/>
        <v>1.891505710364277E-2</v>
      </c>
      <c r="Q46" s="233">
        <f t="shared" si="9"/>
        <v>1.9389662501181629E-2</v>
      </c>
      <c r="R46" s="233">
        <f t="shared" si="9"/>
        <v>2.2287687191625907E-2</v>
      </c>
      <c r="S46" s="233">
        <f t="shared" si="9"/>
        <v>2.2856811958594479E-2</v>
      </c>
      <c r="T46" s="233">
        <f t="shared" si="9"/>
        <v>2.2913175859103085E-2</v>
      </c>
      <c r="U46" s="233">
        <f t="shared" si="9"/>
        <v>2.3021888002355662E-2</v>
      </c>
      <c r="V46" s="233">
        <f t="shared" si="9"/>
        <v>2.5509570932957193E-2</v>
      </c>
      <c r="W46" s="233">
        <f t="shared" si="9"/>
        <v>2.6670807726404462E-2</v>
      </c>
      <c r="X46" s="233">
        <f t="shared" si="9"/>
        <v>2.7439564138360639E-2</v>
      </c>
      <c r="Y46" s="233">
        <f t="shared" si="9"/>
        <v>2.5662003842806442E-2</v>
      </c>
    </row>
    <row r="47" spans="1:25" ht="12" customHeight="1" x14ac:dyDescent="0.25">
      <c r="A47" s="40" t="str">
        <f>$A$16</f>
        <v>Steam processes</v>
      </c>
      <c r="B47" s="234">
        <f t="shared" ref="B47:Y47" si="10">IF(B16=0,0,B16/B$5)</f>
        <v>0.41117951452623464</v>
      </c>
      <c r="C47" s="234">
        <f t="shared" si="10"/>
        <v>0.39947895523744908</v>
      </c>
      <c r="D47" s="234">
        <f t="shared" si="10"/>
        <v>0.44675731288005571</v>
      </c>
      <c r="E47" s="234">
        <f t="shared" si="10"/>
        <v>0.45059206156459364</v>
      </c>
      <c r="F47" s="234">
        <f t="shared" si="10"/>
        <v>0.44076084232257234</v>
      </c>
      <c r="G47" s="234">
        <f t="shared" si="10"/>
        <v>0.43393499628539878</v>
      </c>
      <c r="H47" s="234">
        <f t="shared" si="10"/>
        <v>0.38694333723026159</v>
      </c>
      <c r="I47" s="234">
        <f t="shared" si="10"/>
        <v>0.34810671101804896</v>
      </c>
      <c r="J47" s="234">
        <f t="shared" si="10"/>
        <v>0.36793360381866841</v>
      </c>
      <c r="K47" s="234">
        <f t="shared" si="10"/>
        <v>0.37481529491656235</v>
      </c>
      <c r="L47" s="234">
        <f t="shared" si="10"/>
        <v>0.40046185394268619</v>
      </c>
      <c r="M47" s="234">
        <f t="shared" si="10"/>
        <v>0.3826835694972916</v>
      </c>
      <c r="N47" s="234">
        <f t="shared" si="10"/>
        <v>0.34033590738524566</v>
      </c>
      <c r="O47" s="234">
        <f t="shared" si="10"/>
        <v>0.33525905900404435</v>
      </c>
      <c r="P47" s="234">
        <f t="shared" si="10"/>
        <v>0.34458748821304158</v>
      </c>
      <c r="Q47" s="234">
        <f t="shared" si="10"/>
        <v>0.39493816866636161</v>
      </c>
      <c r="R47" s="234">
        <f t="shared" si="10"/>
        <v>0.29301695215955914</v>
      </c>
      <c r="S47" s="234">
        <f t="shared" si="10"/>
        <v>0.26477462452315442</v>
      </c>
      <c r="T47" s="234">
        <f t="shared" si="10"/>
        <v>0.26112680585720416</v>
      </c>
      <c r="U47" s="234">
        <f t="shared" si="10"/>
        <v>0.28821924918108494</v>
      </c>
      <c r="V47" s="234">
        <f t="shared" si="10"/>
        <v>0.34435782629081296</v>
      </c>
      <c r="W47" s="234">
        <f t="shared" si="10"/>
        <v>0.34373475174247808</v>
      </c>
      <c r="X47" s="234">
        <f t="shared" si="10"/>
        <v>0.33156133394790738</v>
      </c>
      <c r="Y47" s="234">
        <f t="shared" si="10"/>
        <v>0.35393247533850369</v>
      </c>
    </row>
    <row r="48" spans="1:25" ht="12" customHeight="1" x14ac:dyDescent="0.25">
      <c r="A48" s="41" t="str">
        <f>$A$27</f>
        <v>Other processes</v>
      </c>
      <c r="B48" s="235">
        <f t="shared" ref="B48:Y48" si="11">IF(B27=0,0,B27/B$5)</f>
        <v>0.46449546356102789</v>
      </c>
      <c r="C48" s="235">
        <f t="shared" si="11"/>
        <v>0.48654978754141209</v>
      </c>
      <c r="D48" s="235">
        <f t="shared" si="11"/>
        <v>0.43262214121536696</v>
      </c>
      <c r="E48" s="235">
        <f t="shared" si="11"/>
        <v>0.42949587718175447</v>
      </c>
      <c r="F48" s="235">
        <f t="shared" si="11"/>
        <v>0.43967985880931143</v>
      </c>
      <c r="G48" s="235">
        <f t="shared" si="11"/>
        <v>0.44865541653850605</v>
      </c>
      <c r="H48" s="235">
        <f t="shared" si="11"/>
        <v>0.48796066952588601</v>
      </c>
      <c r="I48" s="235">
        <f t="shared" si="11"/>
        <v>0.54036238498510802</v>
      </c>
      <c r="J48" s="235">
        <f t="shared" si="11"/>
        <v>0.52198944761862609</v>
      </c>
      <c r="K48" s="235">
        <f t="shared" si="11"/>
        <v>0.50125458808638101</v>
      </c>
      <c r="L48" s="235">
        <f t="shared" si="11"/>
        <v>0.48246282799694978</v>
      </c>
      <c r="M48" s="235">
        <f t="shared" si="11"/>
        <v>0.5078744964076779</v>
      </c>
      <c r="N48" s="235">
        <f t="shared" si="11"/>
        <v>0.53918305472093919</v>
      </c>
      <c r="O48" s="235">
        <f t="shared" si="11"/>
        <v>0.54904070357324575</v>
      </c>
      <c r="P48" s="235">
        <f t="shared" si="11"/>
        <v>0.53952990178611726</v>
      </c>
      <c r="Q48" s="235">
        <f t="shared" si="11"/>
        <v>0.48730736970644861</v>
      </c>
      <c r="R48" s="235">
        <f t="shared" si="11"/>
        <v>0.56846764519595094</v>
      </c>
      <c r="S48" s="235">
        <f t="shared" si="11"/>
        <v>0.58919046733874159</v>
      </c>
      <c r="T48" s="235">
        <f t="shared" si="11"/>
        <v>0.59272190120855495</v>
      </c>
      <c r="U48" s="235">
        <f t="shared" si="11"/>
        <v>0.55891776083899558</v>
      </c>
      <c r="V48" s="235">
        <f t="shared" si="11"/>
        <v>0.48637996128468813</v>
      </c>
      <c r="W48" s="235">
        <f t="shared" si="11"/>
        <v>0.48112802461362619</v>
      </c>
      <c r="X48" s="235">
        <f t="shared" si="11"/>
        <v>0.48831832659037122</v>
      </c>
      <c r="Y48" s="235">
        <f t="shared" si="11"/>
        <v>0.47592051947668085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15" width="9.140625" style="1" customWidth="1"/>
    <col min="116" max="16384" width="9.140625" style="1"/>
  </cols>
  <sheetData>
    <row r="1" spans="1:25" ht="15" customHeight="1" x14ac:dyDescent="0.25">
      <c r="A1" s="9" t="str">
        <f>index!$A$1&amp;": Industry Summary / useful energy demand"</f>
        <v>EE: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</row>
    <row r="2" spans="1:25" ht="10.15" customHeight="1" x14ac:dyDescent="0.25"/>
    <row r="3" spans="1:2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spans="1:25" ht="10.15" customHeight="1" x14ac:dyDescent="0.25"/>
    <row r="5" spans="1:25" ht="15" customHeight="1" x14ac:dyDescent="0.25">
      <c r="A5" s="34" t="s">
        <v>90</v>
      </c>
      <c r="B5" s="223">
        <f t="shared" ref="B5:Y5" si="0">SUM(B6:B10,B16,B27)</f>
        <v>267.16751265748337</v>
      </c>
      <c r="C5" s="223">
        <f t="shared" si="0"/>
        <v>291.27014308362976</v>
      </c>
      <c r="D5" s="223">
        <f t="shared" si="0"/>
        <v>265.91003131880552</v>
      </c>
      <c r="E5" s="223">
        <f t="shared" si="0"/>
        <v>304.47907169879875</v>
      </c>
      <c r="F5" s="223">
        <f t="shared" si="0"/>
        <v>311.03277751031322</v>
      </c>
      <c r="G5" s="223">
        <f t="shared" si="0"/>
        <v>325.40957956499597</v>
      </c>
      <c r="H5" s="223">
        <f t="shared" si="0"/>
        <v>322.78200024489712</v>
      </c>
      <c r="I5" s="223">
        <f t="shared" si="0"/>
        <v>357.13940672739005</v>
      </c>
      <c r="J5" s="223">
        <f t="shared" si="0"/>
        <v>342.99090397354593</v>
      </c>
      <c r="K5" s="223">
        <f t="shared" si="0"/>
        <v>248.7754436158335</v>
      </c>
      <c r="L5" s="223">
        <f t="shared" si="0"/>
        <v>274.57820360699634</v>
      </c>
      <c r="M5" s="223">
        <f t="shared" si="0"/>
        <v>274.80684277432067</v>
      </c>
      <c r="N5" s="223">
        <f t="shared" si="0"/>
        <v>270.33153345052659</v>
      </c>
      <c r="O5" s="223">
        <f t="shared" si="0"/>
        <v>304.57698257570542</v>
      </c>
      <c r="P5" s="223">
        <f t="shared" si="0"/>
        <v>263.57880186463888</v>
      </c>
      <c r="Q5" s="223">
        <f t="shared" si="0"/>
        <v>255.54346696304543</v>
      </c>
      <c r="R5" s="223">
        <f t="shared" si="0"/>
        <v>230.65330004608444</v>
      </c>
      <c r="S5" s="223">
        <f t="shared" si="0"/>
        <v>236.96390389838541</v>
      </c>
      <c r="T5" s="223">
        <f t="shared" si="0"/>
        <v>248.08122075477405</v>
      </c>
      <c r="U5" s="223">
        <f t="shared" si="0"/>
        <v>230.82774598937442</v>
      </c>
      <c r="V5" s="223">
        <f t="shared" si="0"/>
        <v>210.25132598401569</v>
      </c>
      <c r="W5" s="223">
        <f t="shared" si="0"/>
        <v>205.02509573044756</v>
      </c>
      <c r="X5" s="223">
        <f t="shared" si="0"/>
        <v>189.25865547756021</v>
      </c>
      <c r="Y5" s="223">
        <f t="shared" si="0"/>
        <v>169.19782011374639</v>
      </c>
    </row>
    <row r="6" spans="1:25" ht="12" customHeight="1" x14ac:dyDescent="0.25">
      <c r="A6" s="173" t="s">
        <v>91</v>
      </c>
      <c r="B6" s="224">
        <v>3.4378764813096119</v>
      </c>
      <c r="C6" s="224">
        <v>3.4603706439577411</v>
      </c>
      <c r="D6" s="224">
        <v>3.3527222389251845</v>
      </c>
      <c r="E6" s="224">
        <v>3.6172916448093533</v>
      </c>
      <c r="F6" s="224">
        <v>3.717638925153584</v>
      </c>
      <c r="G6" s="224">
        <v>3.6885890253228588</v>
      </c>
      <c r="H6" s="224">
        <v>3.8317432058948415</v>
      </c>
      <c r="I6" s="224">
        <v>3.9168941776639943</v>
      </c>
      <c r="J6" s="224">
        <v>3.7317427912402272</v>
      </c>
      <c r="K6" s="224">
        <v>2.998540186367749</v>
      </c>
      <c r="L6" s="224">
        <v>3.1613334899957146</v>
      </c>
      <c r="M6" s="224">
        <v>3.1875887317070819</v>
      </c>
      <c r="N6" s="224">
        <v>3.378319137895522</v>
      </c>
      <c r="O6" s="224">
        <v>3.4995238592616689</v>
      </c>
      <c r="P6" s="224">
        <v>3.2782647367941089</v>
      </c>
      <c r="Q6" s="224">
        <v>3.1682536306697844</v>
      </c>
      <c r="R6" s="224">
        <v>3.1931304091413795</v>
      </c>
      <c r="S6" s="224">
        <v>3.2725647400702154</v>
      </c>
      <c r="T6" s="224">
        <v>3.3961163845653104</v>
      </c>
      <c r="U6" s="224">
        <v>3.1924291302469032</v>
      </c>
      <c r="V6" s="224">
        <v>3.1412794361510361</v>
      </c>
      <c r="W6" s="224">
        <v>3.0345612314189108</v>
      </c>
      <c r="X6" s="224">
        <v>2.9194743179459315</v>
      </c>
      <c r="Y6" s="224">
        <v>2.5113475944569768</v>
      </c>
    </row>
    <row r="7" spans="1:25" ht="12" customHeight="1" x14ac:dyDescent="0.25">
      <c r="A7" s="173" t="s">
        <v>92</v>
      </c>
      <c r="B7" s="224">
        <v>1.3330218969946428</v>
      </c>
      <c r="C7" s="224">
        <v>1.3394774621736265</v>
      </c>
      <c r="D7" s="224">
        <v>1.2535202256545173</v>
      </c>
      <c r="E7" s="224">
        <v>1.3782012845110281</v>
      </c>
      <c r="F7" s="224">
        <v>1.4510767294286158</v>
      </c>
      <c r="G7" s="224">
        <v>1.5005706855888628</v>
      </c>
      <c r="H7" s="224">
        <v>1.5400937923385372</v>
      </c>
      <c r="I7" s="224">
        <v>1.4910207812053866</v>
      </c>
      <c r="J7" s="224">
        <v>1.5147691498415188</v>
      </c>
      <c r="K7" s="224">
        <v>1.2338498802324585</v>
      </c>
      <c r="L7" s="224">
        <v>1.2100067422554681</v>
      </c>
      <c r="M7" s="224">
        <v>1.113289280519006</v>
      </c>
      <c r="N7" s="224">
        <v>1.1775360977923011</v>
      </c>
      <c r="O7" s="224">
        <v>1.3326347737556783</v>
      </c>
      <c r="P7" s="224">
        <v>1.0533546978585153</v>
      </c>
      <c r="Q7" s="224">
        <v>1.0080079325982554</v>
      </c>
      <c r="R7" s="224">
        <v>0.9879473272495527</v>
      </c>
      <c r="S7" s="224">
        <v>1.0171619764098045</v>
      </c>
      <c r="T7" s="224">
        <v>1.0557122898624114</v>
      </c>
      <c r="U7" s="224">
        <v>1.039976504789131</v>
      </c>
      <c r="V7" s="224">
        <v>0.98437233803917457</v>
      </c>
      <c r="W7" s="224">
        <v>0.98159812234342447</v>
      </c>
      <c r="X7" s="224">
        <v>0.89797180999435366</v>
      </c>
      <c r="Y7" s="224">
        <v>0.82346332236315101</v>
      </c>
    </row>
    <row r="8" spans="1:25" ht="12" customHeight="1" x14ac:dyDescent="0.25">
      <c r="A8" s="173" t="s">
        <v>93</v>
      </c>
      <c r="B8" s="224">
        <v>10.748228600597153</v>
      </c>
      <c r="C8" s="224">
        <v>10.721886518667079</v>
      </c>
      <c r="D8" s="224">
        <v>10.797664528757622</v>
      </c>
      <c r="E8" s="224">
        <v>11.751439913201143</v>
      </c>
      <c r="F8" s="224">
        <v>12.196714788840326</v>
      </c>
      <c r="G8" s="224">
        <v>12.64094568705911</v>
      </c>
      <c r="H8" s="224">
        <v>13.288457663951521</v>
      </c>
      <c r="I8" s="224">
        <v>13.229223974319593</v>
      </c>
      <c r="J8" s="224">
        <v>13.008529391848795</v>
      </c>
      <c r="K8" s="224">
        <v>10.816570507218588</v>
      </c>
      <c r="L8" s="224">
        <v>11.449938037503312</v>
      </c>
      <c r="M8" s="224">
        <v>10.702876791629389</v>
      </c>
      <c r="N8" s="224">
        <v>11.46015228478395</v>
      </c>
      <c r="O8" s="224">
        <v>11.982748441242684</v>
      </c>
      <c r="P8" s="224">
        <v>10.657258058464969</v>
      </c>
      <c r="Q8" s="224">
        <v>10.535800403362222</v>
      </c>
      <c r="R8" s="224">
        <v>10.694648960476691</v>
      </c>
      <c r="S8" s="224">
        <v>11.200987863819682</v>
      </c>
      <c r="T8" s="224">
        <v>11.743410339741045</v>
      </c>
      <c r="U8" s="224">
        <v>11.365873662450372</v>
      </c>
      <c r="V8" s="224">
        <v>11.349897530378497</v>
      </c>
      <c r="W8" s="224">
        <v>11.409522404948076</v>
      </c>
      <c r="X8" s="224">
        <v>10.561764691543468</v>
      </c>
      <c r="Y8" s="224">
        <v>9.4150532483700751</v>
      </c>
    </row>
    <row r="9" spans="1:25" ht="12" customHeight="1" x14ac:dyDescent="0.25">
      <c r="A9" s="173" t="s">
        <v>94</v>
      </c>
      <c r="B9" s="224">
        <v>10.310558239087891</v>
      </c>
      <c r="C9" s="224">
        <v>10.314886623314528</v>
      </c>
      <c r="D9" s="224">
        <v>10.094895852890096</v>
      </c>
      <c r="E9" s="224">
        <v>11.406537849604947</v>
      </c>
      <c r="F9" s="224">
        <v>12.240020823510431</v>
      </c>
      <c r="G9" s="224">
        <v>12.708614289102425</v>
      </c>
      <c r="H9" s="224">
        <v>13.029319989655757</v>
      </c>
      <c r="I9" s="224">
        <v>12.298513895911695</v>
      </c>
      <c r="J9" s="224">
        <v>12.017232637757354</v>
      </c>
      <c r="K9" s="224">
        <v>9.860268450027343</v>
      </c>
      <c r="L9" s="224">
        <v>10.134293019420802</v>
      </c>
      <c r="M9" s="224">
        <v>9.5018793848690777</v>
      </c>
      <c r="N9" s="224">
        <v>10.14106753812697</v>
      </c>
      <c r="O9" s="224">
        <v>11.370409396078147</v>
      </c>
      <c r="P9" s="224">
        <v>9.8513520888365509</v>
      </c>
      <c r="Q9" s="224">
        <v>9.7629722680933391</v>
      </c>
      <c r="R9" s="224">
        <v>9.9466415549209071</v>
      </c>
      <c r="S9" s="224">
        <v>11.071046075154515</v>
      </c>
      <c r="T9" s="224">
        <v>11.702083264281969</v>
      </c>
      <c r="U9" s="224">
        <v>12.03454705510088</v>
      </c>
      <c r="V9" s="224">
        <v>11.970316818835704</v>
      </c>
      <c r="W9" s="224">
        <v>11.28114707566108</v>
      </c>
      <c r="X9" s="224">
        <v>11.211459577700335</v>
      </c>
      <c r="Y9" s="224">
        <v>9.9294564387648983</v>
      </c>
    </row>
    <row r="10" spans="1:25" ht="12" customHeight="1" x14ac:dyDescent="0.25">
      <c r="A10" s="36" t="s">
        <v>95</v>
      </c>
      <c r="B10" s="225">
        <f t="shared" ref="B10:Y10" si="1">SUM(B11:B15)</f>
        <v>10.114404831897843</v>
      </c>
      <c r="C10" s="225">
        <f t="shared" si="1"/>
        <v>10.283542952473372</v>
      </c>
      <c r="D10" s="225">
        <f t="shared" si="1"/>
        <v>9.7025784362305139</v>
      </c>
      <c r="E10" s="225">
        <f t="shared" si="1"/>
        <v>11.719847104082229</v>
      </c>
      <c r="F10" s="225">
        <f t="shared" si="1"/>
        <v>10.724511742563053</v>
      </c>
      <c r="G10" s="225">
        <f t="shared" si="1"/>
        <v>10.600669415820052</v>
      </c>
      <c r="H10" s="225">
        <f t="shared" si="1"/>
        <v>10.913144116317042</v>
      </c>
      <c r="I10" s="225">
        <f t="shared" si="1"/>
        <v>11.177338445121086</v>
      </c>
      <c r="J10" s="225">
        <f t="shared" si="1"/>
        <v>9.8506701530235095</v>
      </c>
      <c r="K10" s="225">
        <f t="shared" si="1"/>
        <v>7.8745187535498484</v>
      </c>
      <c r="L10" s="225">
        <f t="shared" si="1"/>
        <v>8.5510810105483976</v>
      </c>
      <c r="M10" s="225">
        <f t="shared" si="1"/>
        <v>8.3218262701143395</v>
      </c>
      <c r="N10" s="225">
        <f t="shared" si="1"/>
        <v>8.6433046399790641</v>
      </c>
      <c r="O10" s="225">
        <f t="shared" si="1"/>
        <v>9.0712047655007453</v>
      </c>
      <c r="P10" s="225">
        <f t="shared" si="1"/>
        <v>8.3597397955816213</v>
      </c>
      <c r="Q10" s="225">
        <f t="shared" si="1"/>
        <v>8.2398570170257059</v>
      </c>
      <c r="R10" s="225">
        <f t="shared" si="1"/>
        <v>8.1290930579635976</v>
      </c>
      <c r="S10" s="225">
        <f t="shared" si="1"/>
        <v>8.610881983934771</v>
      </c>
      <c r="T10" s="225">
        <f t="shared" si="1"/>
        <v>9.1142864056745871</v>
      </c>
      <c r="U10" s="225">
        <f t="shared" si="1"/>
        <v>8.5276489699443054</v>
      </c>
      <c r="V10" s="225">
        <f t="shared" si="1"/>
        <v>8.4398783362822396</v>
      </c>
      <c r="W10" s="225">
        <f t="shared" si="1"/>
        <v>8.3588367553574319</v>
      </c>
      <c r="X10" s="225">
        <f t="shared" si="1"/>
        <v>8.0207576504288944</v>
      </c>
      <c r="Y10" s="225">
        <f t="shared" si="1"/>
        <v>7.0276317185376715</v>
      </c>
    </row>
    <row r="11" spans="1:25" ht="12" customHeight="1" x14ac:dyDescent="0.25">
      <c r="A11" s="37" t="s">
        <v>82</v>
      </c>
      <c r="B11" s="226">
        <v>0.59141972532422316</v>
      </c>
      <c r="C11" s="226">
        <v>0.73409843020467735</v>
      </c>
      <c r="D11" s="226">
        <v>0.50122790130615569</v>
      </c>
      <c r="E11" s="226">
        <v>1.3235632223623741</v>
      </c>
      <c r="F11" s="226">
        <v>0.99828617811860343</v>
      </c>
      <c r="G11" s="226">
        <v>0.83717325608652304</v>
      </c>
      <c r="H11" s="226">
        <v>0.81942160964682897</v>
      </c>
      <c r="I11" s="226">
        <v>1.4048183114421393</v>
      </c>
      <c r="J11" s="226">
        <v>0.62712788268207342</v>
      </c>
      <c r="K11" s="226">
        <v>0.55770838896677954</v>
      </c>
      <c r="L11" s="226">
        <v>0.51163072303347157</v>
      </c>
      <c r="M11" s="226">
        <v>0.51795896386874873</v>
      </c>
      <c r="N11" s="226">
        <v>0.51492019109507059</v>
      </c>
      <c r="O11" s="226">
        <v>0.49374300485698563</v>
      </c>
      <c r="P11" s="226">
        <v>0.41466972667763752</v>
      </c>
      <c r="Q11" s="226">
        <v>0.65908646705488405</v>
      </c>
      <c r="R11" s="226">
        <v>0.58448441666400752</v>
      </c>
      <c r="S11" s="226">
        <v>0.37987414076043113</v>
      </c>
      <c r="T11" s="226">
        <v>0.36303791930316864</v>
      </c>
      <c r="U11" s="226">
        <v>0.34118154679581947</v>
      </c>
      <c r="V11" s="226">
        <v>0.30881502557923157</v>
      </c>
      <c r="W11" s="226">
        <v>0.11753395129218236</v>
      </c>
      <c r="X11" s="226">
        <v>0.21845128150857088</v>
      </c>
      <c r="Y11" s="226">
        <v>0.25614035697938092</v>
      </c>
    </row>
    <row r="12" spans="1:25" ht="12" customHeight="1" x14ac:dyDescent="0.25">
      <c r="A12" s="37" t="s">
        <v>73</v>
      </c>
      <c r="B12" s="226">
        <v>4.3776856397583819</v>
      </c>
      <c r="C12" s="226">
        <v>5.627585016420471</v>
      </c>
      <c r="D12" s="226">
        <v>4.6559048171940329</v>
      </c>
      <c r="E12" s="226">
        <v>6.7384868521058516</v>
      </c>
      <c r="F12" s="226">
        <v>4.932498648708755</v>
      </c>
      <c r="G12" s="226">
        <v>5.0373245676903782</v>
      </c>
      <c r="H12" s="226">
        <v>4.5750097862057872</v>
      </c>
      <c r="I12" s="226">
        <v>4.447397436951821</v>
      </c>
      <c r="J12" s="226">
        <v>3.4898338318631259</v>
      </c>
      <c r="K12" s="226">
        <v>2.0217568599899214</v>
      </c>
      <c r="L12" s="226">
        <v>2.4675538299124091</v>
      </c>
      <c r="M12" s="226">
        <v>2.2777164803210321</v>
      </c>
      <c r="N12" s="226">
        <v>2.0357150860852857</v>
      </c>
      <c r="O12" s="226">
        <v>2.9644104615708504</v>
      </c>
      <c r="P12" s="226">
        <v>1.5439980875676365</v>
      </c>
      <c r="Q12" s="226">
        <v>1.5345706090651903</v>
      </c>
      <c r="R12" s="226">
        <v>1.3884967785261579</v>
      </c>
      <c r="S12" s="226">
        <v>1.1608456325042127</v>
      </c>
      <c r="T12" s="226">
        <v>1.374179529544221</v>
      </c>
      <c r="U12" s="226">
        <v>1.6245126496813047</v>
      </c>
      <c r="V12" s="226">
        <v>1.3357050712003131</v>
      </c>
      <c r="W12" s="226">
        <v>1.2373553384450364</v>
      </c>
      <c r="X12" s="226">
        <v>0.86379728819907831</v>
      </c>
      <c r="Y12" s="226">
        <v>0.68508093535101977</v>
      </c>
    </row>
    <row r="13" spans="1:2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</row>
    <row r="14" spans="1:2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</row>
    <row r="15" spans="1:25" ht="12" customHeight="1" x14ac:dyDescent="0.25">
      <c r="A15" s="38" t="s">
        <v>40</v>
      </c>
      <c r="B15" s="227">
        <v>5.1452994668152394</v>
      </c>
      <c r="C15" s="227">
        <v>3.9218595058482233</v>
      </c>
      <c r="D15" s="227">
        <v>4.545445717730324</v>
      </c>
      <c r="E15" s="227">
        <v>3.6577970296140023</v>
      </c>
      <c r="F15" s="227">
        <v>4.7937269157356939</v>
      </c>
      <c r="G15" s="227">
        <v>4.7261715920431513</v>
      </c>
      <c r="H15" s="227">
        <v>5.5187127204644266</v>
      </c>
      <c r="I15" s="227">
        <v>5.3251226967271252</v>
      </c>
      <c r="J15" s="227">
        <v>5.7337084384783097</v>
      </c>
      <c r="K15" s="227">
        <v>5.2950535045931479</v>
      </c>
      <c r="L15" s="227">
        <v>5.5718964576025165</v>
      </c>
      <c r="M15" s="227">
        <v>5.5261508259245575</v>
      </c>
      <c r="N15" s="227">
        <v>6.0926693627987074</v>
      </c>
      <c r="O15" s="227">
        <v>5.6130512990729091</v>
      </c>
      <c r="P15" s="227">
        <v>6.4010719813363481</v>
      </c>
      <c r="Q15" s="227">
        <v>6.0461999409056322</v>
      </c>
      <c r="R15" s="227">
        <v>6.1561118627734324</v>
      </c>
      <c r="S15" s="227">
        <v>7.0701622106701265</v>
      </c>
      <c r="T15" s="227">
        <v>7.3770689568271974</v>
      </c>
      <c r="U15" s="227">
        <v>6.5619547734671819</v>
      </c>
      <c r="V15" s="227">
        <v>6.7953582395026952</v>
      </c>
      <c r="W15" s="227">
        <v>7.0039474656202136</v>
      </c>
      <c r="X15" s="227">
        <v>6.9385090807212446</v>
      </c>
      <c r="Y15" s="227">
        <v>6.0864104262072711</v>
      </c>
    </row>
    <row r="16" spans="1:25" ht="12" customHeight="1" x14ac:dyDescent="0.25">
      <c r="A16" s="39" t="s">
        <v>97</v>
      </c>
      <c r="B16" s="228">
        <f t="shared" ref="B16:Y16" si="2">SUM(B17:B26)</f>
        <v>114.24508815753541</v>
      </c>
      <c r="C16" s="228">
        <f t="shared" si="2"/>
        <v>120.8196089624645</v>
      </c>
      <c r="D16" s="228">
        <f t="shared" si="2"/>
        <v>119.2199353286465</v>
      </c>
      <c r="E16" s="228">
        <f t="shared" si="2"/>
        <v>140.27003420964735</v>
      </c>
      <c r="F16" s="228">
        <f t="shared" si="2"/>
        <v>139.50257390580708</v>
      </c>
      <c r="G16" s="228">
        <f t="shared" si="2"/>
        <v>143.27594390396266</v>
      </c>
      <c r="H16" s="228">
        <f t="shared" si="2"/>
        <v>130.28721089503517</v>
      </c>
      <c r="I16" s="228">
        <f t="shared" si="2"/>
        <v>129.81712799417295</v>
      </c>
      <c r="J16" s="228">
        <f t="shared" si="2"/>
        <v>128.60161376045494</v>
      </c>
      <c r="K16" s="228">
        <f t="shared" si="2"/>
        <v>95.502508579176435</v>
      </c>
      <c r="L16" s="228">
        <f t="shared" si="2"/>
        <v>112.07602731773922</v>
      </c>
      <c r="M16" s="228">
        <f t="shared" si="2"/>
        <v>107.17630048948855</v>
      </c>
      <c r="N16" s="228">
        <f t="shared" si="2"/>
        <v>96.71368220423588</v>
      </c>
      <c r="O16" s="228">
        <f t="shared" si="2"/>
        <v>108.61314197274126</v>
      </c>
      <c r="P16" s="228">
        <f t="shared" si="2"/>
        <v>92.637525574598698</v>
      </c>
      <c r="Q16" s="228">
        <f t="shared" si="2"/>
        <v>101.55120507681853</v>
      </c>
      <c r="R16" s="228">
        <f t="shared" si="2"/>
        <v>75.236698085212339</v>
      </c>
      <c r="S16" s="228">
        <f t="shared" si="2"/>
        <v>70.916779822579898</v>
      </c>
      <c r="T16" s="228">
        <f t="shared" si="2"/>
        <v>73.836232680787361</v>
      </c>
      <c r="U16" s="228">
        <f t="shared" si="2"/>
        <v>74.758253966317071</v>
      </c>
      <c r="V16" s="228">
        <f t="shared" si="2"/>
        <v>78.964352771175115</v>
      </c>
      <c r="W16" s="228">
        <f t="shared" si="2"/>
        <v>76.78291208018797</v>
      </c>
      <c r="X16" s="228">
        <f t="shared" si="2"/>
        <v>68.664619377392484</v>
      </c>
      <c r="Y16" s="228">
        <f t="shared" si="2"/>
        <v>61.863379390691144</v>
      </c>
    </row>
    <row r="17" spans="1:25" ht="12" customHeight="1" x14ac:dyDescent="0.25">
      <c r="A17" s="46" t="s">
        <v>28</v>
      </c>
      <c r="B17" s="229">
        <v>2.0754633852603512</v>
      </c>
      <c r="C17" s="229">
        <v>2.1193674827320499</v>
      </c>
      <c r="D17" s="229">
        <v>1.5785539570842713</v>
      </c>
      <c r="E17" s="229">
        <v>1.5134985734862294</v>
      </c>
      <c r="F17" s="229">
        <v>1.1079908694903624</v>
      </c>
      <c r="G17" s="229">
        <v>1.6411429777222355</v>
      </c>
      <c r="H17" s="229">
        <v>1.4813668290541131</v>
      </c>
      <c r="I17" s="229">
        <v>2.5671553975652879</v>
      </c>
      <c r="J17" s="229">
        <v>2.1688066155748031</v>
      </c>
      <c r="K17" s="229">
        <v>1.0585453277694923</v>
      </c>
      <c r="L17" s="229">
        <v>1.2615737143768659</v>
      </c>
      <c r="M17" s="229">
        <v>1.8375054794240369</v>
      </c>
      <c r="N17" s="229">
        <v>1.1695144303595599</v>
      </c>
      <c r="O17" s="229">
        <v>0.80015746380967234</v>
      </c>
      <c r="P17" s="229">
        <v>1.1165557976400167</v>
      </c>
      <c r="Q17" s="229">
        <v>0.36149112580272585</v>
      </c>
      <c r="R17" s="229">
        <v>0.28997934051713709</v>
      </c>
      <c r="S17" s="229">
        <v>0.53330697384529502</v>
      </c>
      <c r="T17" s="229">
        <v>0.63738725815363328</v>
      </c>
      <c r="U17" s="229">
        <v>0.58279873706344409</v>
      </c>
      <c r="V17" s="229">
        <v>9.0984573273521482E-2</v>
      </c>
      <c r="W17" s="229">
        <v>7.9685158156378288E-3</v>
      </c>
      <c r="X17" s="229">
        <v>3.8750721315348964E-2</v>
      </c>
      <c r="Y17" s="229">
        <v>4.6093160853672203E-2</v>
      </c>
    </row>
    <row r="18" spans="1:2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</row>
    <row r="19" spans="1:25" ht="12" customHeight="1" x14ac:dyDescent="0.25">
      <c r="A19" s="46" t="s">
        <v>31</v>
      </c>
      <c r="B19" s="229">
        <v>0.17280878226110399</v>
      </c>
      <c r="C19" s="229">
        <v>0.53841585188817176</v>
      </c>
      <c r="D19" s="229">
        <v>0.74511060135854845</v>
      </c>
      <c r="E19" s="229">
        <v>0.40578785340144291</v>
      </c>
      <c r="F19" s="229">
        <v>0.5613450112353201</v>
      </c>
      <c r="G19" s="229">
        <v>0.42921142720688737</v>
      </c>
      <c r="H19" s="229">
        <v>0.89197147129156584</v>
      </c>
      <c r="I19" s="229">
        <v>0.91008343786643575</v>
      </c>
      <c r="J19" s="229">
        <v>0.91391165569932031</v>
      </c>
      <c r="K19" s="229">
        <v>0.51518972901657345</v>
      </c>
      <c r="L19" s="229">
        <v>0.79323918075192112</v>
      </c>
      <c r="M19" s="229">
        <v>0.50230337842744177</v>
      </c>
      <c r="N19" s="229">
        <v>0.88635933427149471</v>
      </c>
      <c r="O19" s="229">
        <v>0.74682961022414163</v>
      </c>
      <c r="P19" s="229">
        <v>0.60676110945536199</v>
      </c>
      <c r="Q19" s="229">
        <v>0.76478081159330302</v>
      </c>
      <c r="R19" s="229">
        <v>1.1548400364594389</v>
      </c>
      <c r="S19" s="229">
        <v>1.2438887528928555</v>
      </c>
      <c r="T19" s="229">
        <v>0.66891029604481467</v>
      </c>
      <c r="U19" s="229">
        <v>1.5719211958285761</v>
      </c>
      <c r="V19" s="229">
        <v>1.4772034870146444</v>
      </c>
      <c r="W19" s="229">
        <v>0.6821133672119849</v>
      </c>
      <c r="X19" s="229">
        <v>1.2981338691569018</v>
      </c>
      <c r="Y19" s="229">
        <v>2.1571057412876335</v>
      </c>
    </row>
    <row r="20" spans="1:25" ht="12" customHeight="1" x14ac:dyDescent="0.25">
      <c r="A20" s="46" t="s">
        <v>82</v>
      </c>
      <c r="B20" s="229">
        <v>5.653046022299721</v>
      </c>
      <c r="C20" s="229">
        <v>5.2844919951269427</v>
      </c>
      <c r="D20" s="229">
        <v>3.9076288388821672</v>
      </c>
      <c r="E20" s="229">
        <v>10.437934719534253</v>
      </c>
      <c r="F20" s="229">
        <v>6.0828821814262319</v>
      </c>
      <c r="G20" s="229">
        <v>5.5960203917663494</v>
      </c>
      <c r="H20" s="229">
        <v>5.4224034540884061</v>
      </c>
      <c r="I20" s="229">
        <v>8.4402411093520033</v>
      </c>
      <c r="J20" s="229">
        <v>4.8691639273520702</v>
      </c>
      <c r="K20" s="229">
        <v>4.606433338507494</v>
      </c>
      <c r="L20" s="229">
        <v>4.6215464565319238</v>
      </c>
      <c r="M20" s="229">
        <v>2.8421719946617165</v>
      </c>
      <c r="N20" s="229">
        <v>3.519864240014611</v>
      </c>
      <c r="O20" s="229">
        <v>4.3178301851259553</v>
      </c>
      <c r="P20" s="229">
        <v>3.7301620500983312</v>
      </c>
      <c r="Q20" s="229">
        <v>4.8053474852015494</v>
      </c>
      <c r="R20" s="229">
        <v>4.9957536747508335</v>
      </c>
      <c r="S20" s="229">
        <v>3.5442170211331185</v>
      </c>
      <c r="T20" s="229">
        <v>2.8998332262476527</v>
      </c>
      <c r="U20" s="229">
        <v>3.8056543926542168</v>
      </c>
      <c r="V20" s="229">
        <v>2.3149259949783492</v>
      </c>
      <c r="W20" s="229">
        <v>2.2168964828273308</v>
      </c>
      <c r="X20" s="229">
        <v>4.038018400881195</v>
      </c>
      <c r="Y20" s="229">
        <v>2.5942697123325105</v>
      </c>
    </row>
    <row r="21" spans="1:25" ht="12" customHeight="1" x14ac:dyDescent="0.25">
      <c r="A21" s="46" t="s">
        <v>32</v>
      </c>
      <c r="B21" s="229">
        <v>14.528612698619147</v>
      </c>
      <c r="C21" s="229">
        <v>14.273038849613338</v>
      </c>
      <c r="D21" s="229">
        <v>12.865931224892266</v>
      </c>
      <c r="E21" s="229">
        <v>5.8209356121804454</v>
      </c>
      <c r="F21" s="229">
        <v>10.884230695483858</v>
      </c>
      <c r="G21" s="229">
        <v>9.1124389801181973</v>
      </c>
      <c r="H21" s="229">
        <v>7.1662131110664049</v>
      </c>
      <c r="I21" s="229">
        <v>4.261707326182524</v>
      </c>
      <c r="J21" s="229">
        <v>3.2412345169951688</v>
      </c>
      <c r="K21" s="229">
        <v>2.4176254994758293</v>
      </c>
      <c r="L21" s="229">
        <v>3.3534818825265131</v>
      </c>
      <c r="M21" s="229">
        <v>2.7265607211985214</v>
      </c>
      <c r="N21" s="229">
        <v>2.774622507564565</v>
      </c>
      <c r="O21" s="229">
        <v>2.4052409241506347</v>
      </c>
      <c r="P21" s="229">
        <v>2.727983527328488</v>
      </c>
      <c r="Q21" s="229">
        <v>3.0264153424254836</v>
      </c>
      <c r="R21" s="229">
        <v>3.200091478374171</v>
      </c>
      <c r="S21" s="229">
        <v>0.1101555486683321</v>
      </c>
      <c r="T21" s="229">
        <v>0.15822090133905301</v>
      </c>
      <c r="U21" s="229">
        <v>3.5197610521055553</v>
      </c>
      <c r="V21" s="229">
        <v>4.6441324890577338</v>
      </c>
      <c r="W21" s="229">
        <v>3.1273069815888315</v>
      </c>
      <c r="X21" s="229">
        <v>2.8242803447298002</v>
      </c>
      <c r="Y21" s="229">
        <v>1.9057650399520305</v>
      </c>
    </row>
    <row r="22" spans="1:25" ht="12" customHeight="1" x14ac:dyDescent="0.25">
      <c r="A22" s="46" t="s">
        <v>33</v>
      </c>
      <c r="B22" s="229">
        <v>0.41348451552975912</v>
      </c>
      <c r="C22" s="229">
        <v>0.41348451552780602</v>
      </c>
      <c r="D22" s="229">
        <v>0.41348451552613291</v>
      </c>
      <c r="E22" s="229">
        <v>4.9003654690566307</v>
      </c>
      <c r="F22" s="229">
        <v>0.41348451552042548</v>
      </c>
      <c r="G22" s="229">
        <v>0.41348451552011162</v>
      </c>
      <c r="H22" s="229">
        <v>0.41348451551945442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0.41348451551878801</v>
      </c>
      <c r="O22" s="229">
        <v>0.41348451552018523</v>
      </c>
      <c r="P22" s="229">
        <v>0.41348451551836007</v>
      </c>
      <c r="Q22" s="229">
        <v>0.41348451551972798</v>
      </c>
      <c r="R22" s="229">
        <v>1.6539718932328671</v>
      </c>
      <c r="S22" s="229">
        <v>1.6695564151063778</v>
      </c>
      <c r="T22" s="229">
        <v>0.41348451552055371</v>
      </c>
      <c r="U22" s="229">
        <v>0.84255355289772571</v>
      </c>
      <c r="V22" s="229">
        <v>0.41819421329137862</v>
      </c>
      <c r="W22" s="229">
        <v>0.24964214024417419</v>
      </c>
      <c r="X22" s="229">
        <v>4.2120783899675773E-2</v>
      </c>
      <c r="Y22" s="229">
        <v>0.40138531713728448</v>
      </c>
    </row>
    <row r="23" spans="1:25" ht="12" customHeight="1" x14ac:dyDescent="0.25">
      <c r="A23" s="46" t="s">
        <v>73</v>
      </c>
      <c r="B23" s="229">
        <v>34.862481616697529</v>
      </c>
      <c r="C23" s="229">
        <v>40.619735422931406</v>
      </c>
      <c r="D23" s="229">
        <v>31.016101677698011</v>
      </c>
      <c r="E23" s="229">
        <v>48.528901425893238</v>
      </c>
      <c r="F23" s="229">
        <v>47.124455114685013</v>
      </c>
      <c r="G23" s="229">
        <v>45.558521907638031</v>
      </c>
      <c r="H23" s="229">
        <v>48.838856322047214</v>
      </c>
      <c r="I23" s="229">
        <v>49.654737633384265</v>
      </c>
      <c r="J23" s="229">
        <v>41.910478966371635</v>
      </c>
      <c r="K23" s="229">
        <v>30.767388595560782</v>
      </c>
      <c r="L23" s="229">
        <v>38.10300534290041</v>
      </c>
      <c r="M23" s="229">
        <v>36.985081277699081</v>
      </c>
      <c r="N23" s="229">
        <v>36.719010318677903</v>
      </c>
      <c r="O23" s="229">
        <v>46.277014026551399</v>
      </c>
      <c r="P23" s="229">
        <v>31.03250969107221</v>
      </c>
      <c r="Q23" s="229">
        <v>30.742738556263117</v>
      </c>
      <c r="R23" s="229">
        <v>36.83143043908386</v>
      </c>
      <c r="S23" s="229">
        <v>34.445018687164442</v>
      </c>
      <c r="T23" s="229">
        <v>39.35113872841621</v>
      </c>
      <c r="U23" s="229">
        <v>37.657069331019493</v>
      </c>
      <c r="V23" s="229">
        <v>38.951474769096528</v>
      </c>
      <c r="W23" s="229">
        <v>35.811949253236435</v>
      </c>
      <c r="X23" s="229">
        <v>23.323349632234002</v>
      </c>
      <c r="Y23" s="229">
        <v>13.783294461520121</v>
      </c>
    </row>
    <row r="24" spans="1:2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2.3759940832712769</v>
      </c>
      <c r="F24" s="229">
        <v>0</v>
      </c>
      <c r="G24" s="229">
        <v>0</v>
      </c>
      <c r="H24" s="229">
        <v>0</v>
      </c>
      <c r="I24" s="229">
        <v>0</v>
      </c>
      <c r="J24" s="229">
        <v>2.1274613383991197</v>
      </c>
      <c r="K24" s="229">
        <v>0.24020932148328902</v>
      </c>
      <c r="L24" s="229">
        <v>0</v>
      </c>
      <c r="M24" s="229">
        <v>0</v>
      </c>
      <c r="N24" s="229">
        <v>0.11122898530168324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</row>
    <row r="25" spans="1:25" ht="12" customHeight="1" x14ac:dyDescent="0.25">
      <c r="A25" s="46" t="s">
        <v>38</v>
      </c>
      <c r="B25" s="229">
        <v>31.167406323034836</v>
      </c>
      <c r="C25" s="229">
        <v>34.497886671477552</v>
      </c>
      <c r="D25" s="229">
        <v>43.031283948078553</v>
      </c>
      <c r="E25" s="229">
        <v>42.18000845243602</v>
      </c>
      <c r="F25" s="229">
        <v>42.303956369242378</v>
      </c>
      <c r="G25" s="229">
        <v>46.242363406645353</v>
      </c>
      <c r="H25" s="229">
        <v>30.474028263996686</v>
      </c>
      <c r="I25" s="229">
        <v>31.46521298557106</v>
      </c>
      <c r="J25" s="229">
        <v>42.340653400247078</v>
      </c>
      <c r="K25" s="229">
        <v>31.336453052814697</v>
      </c>
      <c r="L25" s="229">
        <v>38.341882915492583</v>
      </c>
      <c r="M25" s="229">
        <v>39.889293396519086</v>
      </c>
      <c r="N25" s="229">
        <v>28.26384622423808</v>
      </c>
      <c r="O25" s="229">
        <v>32.262414008881564</v>
      </c>
      <c r="P25" s="229">
        <v>32.865403195173315</v>
      </c>
      <c r="Q25" s="229">
        <v>37.864643036704869</v>
      </c>
      <c r="R25" s="229">
        <v>3.6222945737933263</v>
      </c>
      <c r="S25" s="229">
        <v>6.0894611946281714</v>
      </c>
      <c r="T25" s="229">
        <v>7.281422638522975</v>
      </c>
      <c r="U25" s="229">
        <v>5.8715301474568982</v>
      </c>
      <c r="V25" s="229">
        <v>7.5976046628019134</v>
      </c>
      <c r="W25" s="229">
        <v>7.7422329037742355</v>
      </c>
      <c r="X25" s="229">
        <v>9.4681102751260955</v>
      </c>
      <c r="Y25" s="229">
        <v>20.216137509419106</v>
      </c>
    </row>
    <row r="26" spans="1:25" ht="12" customHeight="1" x14ac:dyDescent="0.25">
      <c r="A26" s="46" t="s">
        <v>39</v>
      </c>
      <c r="B26" s="229">
        <v>25.37178481383296</v>
      </c>
      <c r="C26" s="229">
        <v>23.073188173167228</v>
      </c>
      <c r="D26" s="229">
        <v>25.66184056512655</v>
      </c>
      <c r="E26" s="229">
        <v>24.106608020387789</v>
      </c>
      <c r="F26" s="229">
        <v>31.024229148723489</v>
      </c>
      <c r="G26" s="229">
        <v>34.28276029734549</v>
      </c>
      <c r="H26" s="229">
        <v>35.598886927971307</v>
      </c>
      <c r="I26" s="229">
        <v>32.517990104251375</v>
      </c>
      <c r="J26" s="229">
        <v>31.029903339815732</v>
      </c>
      <c r="K26" s="229">
        <v>24.560663714548269</v>
      </c>
      <c r="L26" s="229">
        <v>25.601297825158991</v>
      </c>
      <c r="M26" s="229">
        <v>22.393384241558678</v>
      </c>
      <c r="N26" s="229">
        <v>22.855751648289182</v>
      </c>
      <c r="O26" s="229">
        <v>21.390171238477713</v>
      </c>
      <c r="P26" s="229">
        <v>20.144665688312621</v>
      </c>
      <c r="Q26" s="229">
        <v>23.572304203307755</v>
      </c>
      <c r="R26" s="229">
        <v>23.488336649000701</v>
      </c>
      <c r="S26" s="229">
        <v>23.281175229141304</v>
      </c>
      <c r="T26" s="229">
        <v>22.425835116542459</v>
      </c>
      <c r="U26" s="229">
        <v>20.906965557291162</v>
      </c>
      <c r="V26" s="229">
        <v>23.469832581661045</v>
      </c>
      <c r="W26" s="229">
        <v>26.944802435489336</v>
      </c>
      <c r="X26" s="229">
        <v>27.631855350049456</v>
      </c>
      <c r="Y26" s="229">
        <v>20.759328448188789</v>
      </c>
    </row>
    <row r="27" spans="1:25" ht="12" customHeight="1" x14ac:dyDescent="0.25">
      <c r="A27" s="39" t="s">
        <v>98</v>
      </c>
      <c r="B27" s="228">
        <f t="shared" ref="B27:Y27" si="3">SUM(B28:B37)</f>
        <v>116.97833445006086</v>
      </c>
      <c r="C27" s="228">
        <f t="shared" si="3"/>
        <v>134.3303699205789</v>
      </c>
      <c r="D27" s="228">
        <f t="shared" si="3"/>
        <v>111.48871470770106</v>
      </c>
      <c r="E27" s="228">
        <f t="shared" si="3"/>
        <v>124.33571969294272</v>
      </c>
      <c r="F27" s="228">
        <f t="shared" si="3"/>
        <v>131.20024059501014</v>
      </c>
      <c r="G27" s="228">
        <f t="shared" si="3"/>
        <v>140.99424655813999</v>
      </c>
      <c r="H27" s="228">
        <f t="shared" si="3"/>
        <v>149.89203058170426</v>
      </c>
      <c r="I27" s="228">
        <f t="shared" si="3"/>
        <v>185.20928745899533</v>
      </c>
      <c r="J27" s="228">
        <f t="shared" si="3"/>
        <v>174.2663460893796</v>
      </c>
      <c r="K27" s="228">
        <f t="shared" si="3"/>
        <v>120.48918725926106</v>
      </c>
      <c r="L27" s="228">
        <f t="shared" si="3"/>
        <v>127.99552398953338</v>
      </c>
      <c r="M27" s="228">
        <f t="shared" si="3"/>
        <v>134.80308182599322</v>
      </c>
      <c r="N27" s="228">
        <f t="shared" si="3"/>
        <v>138.8174715477129</v>
      </c>
      <c r="O27" s="228">
        <f t="shared" si="3"/>
        <v>158.70731936712525</v>
      </c>
      <c r="P27" s="228">
        <f t="shared" si="3"/>
        <v>137.7413069125044</v>
      </c>
      <c r="Q27" s="228">
        <f t="shared" si="3"/>
        <v>121.27737063447759</v>
      </c>
      <c r="R27" s="228">
        <f t="shared" si="3"/>
        <v>122.46514065111995</v>
      </c>
      <c r="S27" s="228">
        <f t="shared" si="3"/>
        <v>130.87448143641654</v>
      </c>
      <c r="T27" s="228">
        <f t="shared" si="3"/>
        <v>137.23337938986137</v>
      </c>
      <c r="U27" s="228">
        <f t="shared" si="3"/>
        <v>119.90901670052577</v>
      </c>
      <c r="V27" s="228">
        <f t="shared" si="3"/>
        <v>95.401228753153944</v>
      </c>
      <c r="W27" s="228">
        <f t="shared" si="3"/>
        <v>93.176518060530682</v>
      </c>
      <c r="X27" s="228">
        <f t="shared" si="3"/>
        <v>86.982608052554752</v>
      </c>
      <c r="Y27" s="228">
        <f t="shared" si="3"/>
        <v>77.627488400562484</v>
      </c>
    </row>
    <row r="28" spans="1:25" ht="12" customHeight="1" x14ac:dyDescent="0.25">
      <c r="A28" s="18" t="s">
        <v>28</v>
      </c>
      <c r="B28" s="230">
        <v>33.908602370019395</v>
      </c>
      <c r="C28" s="230">
        <v>45.208272648362431</v>
      </c>
      <c r="D28" s="230">
        <v>25.514228587167946</v>
      </c>
      <c r="E28" s="230">
        <v>21.051254933092022</v>
      </c>
      <c r="F28" s="230">
        <v>24.759500256302555</v>
      </c>
      <c r="G28" s="230">
        <v>32.661897387881631</v>
      </c>
      <c r="H28" s="230">
        <v>32.736939223312966</v>
      </c>
      <c r="I28" s="230">
        <v>62.51306442012244</v>
      </c>
      <c r="J28" s="230">
        <v>61.685581055366768</v>
      </c>
      <c r="K28" s="230">
        <v>32.786456327178428</v>
      </c>
      <c r="L28" s="230">
        <v>30.049005003191802</v>
      </c>
      <c r="M28" s="230">
        <v>36.298544535325917</v>
      </c>
      <c r="N28" s="230">
        <v>31.129145250162317</v>
      </c>
      <c r="O28" s="230">
        <v>26.411846287419674</v>
      </c>
      <c r="P28" s="230">
        <v>31.277228686920306</v>
      </c>
      <c r="Q28" s="230">
        <v>11.870629375825944</v>
      </c>
      <c r="R28" s="230">
        <v>9.4852197353948231</v>
      </c>
      <c r="S28" s="230">
        <v>15.754485050317502</v>
      </c>
      <c r="T28" s="230">
        <v>19.329256245889528</v>
      </c>
      <c r="U28" s="230">
        <v>19.806504449897709</v>
      </c>
      <c r="V28" s="230">
        <v>3.0118392396916849</v>
      </c>
      <c r="W28" s="230">
        <v>3.6432190950647883E-2</v>
      </c>
      <c r="X28" s="230">
        <v>1.2352630617018499</v>
      </c>
      <c r="Y28" s="230">
        <v>2.1788859897384252</v>
      </c>
    </row>
    <row r="29" spans="1:25" ht="12" customHeight="1" x14ac:dyDescent="0.25">
      <c r="A29" s="18" t="s">
        <v>42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</row>
    <row r="30" spans="1:25" ht="12" customHeight="1" x14ac:dyDescent="0.25">
      <c r="A30" s="18" t="s">
        <v>31</v>
      </c>
      <c r="B30" s="230">
        <v>0.35293879187583332</v>
      </c>
      <c r="C30" s="230">
        <v>0.46110250689459259</v>
      </c>
      <c r="D30" s="230">
        <v>0.29541806955113947</v>
      </c>
      <c r="E30" s="230">
        <v>0.43785256971556225</v>
      </c>
      <c r="F30" s="230">
        <v>0.5450355848853663</v>
      </c>
      <c r="G30" s="230">
        <v>0.42629349986413301</v>
      </c>
      <c r="H30" s="230">
        <v>0.77970448710438001</v>
      </c>
      <c r="I30" s="230">
        <v>0.76720789054393923</v>
      </c>
      <c r="J30" s="230">
        <v>0.77134480749006185</v>
      </c>
      <c r="K30" s="230">
        <v>0.58150724384653496</v>
      </c>
      <c r="L30" s="230">
        <v>0.83939668603074491</v>
      </c>
      <c r="M30" s="230">
        <v>0.56791898164144061</v>
      </c>
      <c r="N30" s="230">
        <v>1.3458715441619036</v>
      </c>
      <c r="O30" s="230">
        <v>1.1942447815581025</v>
      </c>
      <c r="P30" s="230">
        <v>0.97611367155480122</v>
      </c>
      <c r="Q30" s="230">
        <v>1.4258256666435649</v>
      </c>
      <c r="R30" s="230">
        <v>1.250787587652989</v>
      </c>
      <c r="S30" s="230">
        <v>1.4500097674532242</v>
      </c>
      <c r="T30" s="230">
        <v>1.0312262794124885</v>
      </c>
      <c r="U30" s="230">
        <v>1.7829864862630258</v>
      </c>
      <c r="V30" s="230">
        <v>1.4386224560499319</v>
      </c>
      <c r="W30" s="230">
        <v>0.92714054298183246</v>
      </c>
      <c r="X30" s="230">
        <v>1.5333162354497902</v>
      </c>
      <c r="Y30" s="230">
        <v>3.1741764083986421</v>
      </c>
    </row>
    <row r="31" spans="1:25" ht="12" customHeight="1" x14ac:dyDescent="0.25">
      <c r="A31" s="18" t="s">
        <v>82</v>
      </c>
      <c r="B31" s="230">
        <v>7.3629749825899111</v>
      </c>
      <c r="C31" s="230">
        <v>6.979277494481078</v>
      </c>
      <c r="D31" s="230">
        <v>8.4510134924121942</v>
      </c>
      <c r="E31" s="230">
        <v>14.055847335991867</v>
      </c>
      <c r="F31" s="230">
        <v>12.921441203687561</v>
      </c>
      <c r="G31" s="230">
        <v>11.903166044237267</v>
      </c>
      <c r="H31" s="230">
        <v>13.455127387871425</v>
      </c>
      <c r="I31" s="230">
        <v>14.380575405237508</v>
      </c>
      <c r="J31" s="230">
        <v>12.340697721008253</v>
      </c>
      <c r="K31" s="230">
        <v>10.443659361525324</v>
      </c>
      <c r="L31" s="230">
        <v>10.645339817903755</v>
      </c>
      <c r="M31" s="230">
        <v>12.553924734452309</v>
      </c>
      <c r="N31" s="230">
        <v>13.579382840433473</v>
      </c>
      <c r="O31" s="230">
        <v>12.519067654835947</v>
      </c>
      <c r="P31" s="230">
        <v>12.086995998422651</v>
      </c>
      <c r="Q31" s="230">
        <v>13.13545291132726</v>
      </c>
      <c r="R31" s="230">
        <v>14.52568501955041</v>
      </c>
      <c r="S31" s="230">
        <v>11.211236283397653</v>
      </c>
      <c r="T31" s="230">
        <v>11.871138793833548</v>
      </c>
      <c r="U31" s="230">
        <v>9.5907116106247781</v>
      </c>
      <c r="V31" s="230">
        <v>9.8182631160129148</v>
      </c>
      <c r="W31" s="230">
        <v>4.1631309721710821</v>
      </c>
      <c r="X31" s="230">
        <v>6.6342073927094907</v>
      </c>
      <c r="Y31" s="230">
        <v>6.5331503652610614</v>
      </c>
    </row>
    <row r="32" spans="1:25" ht="12" customHeight="1" x14ac:dyDescent="0.25">
      <c r="A32" s="18" t="s">
        <v>32</v>
      </c>
      <c r="B32" s="230">
        <v>4.7039099095406751</v>
      </c>
      <c r="C32" s="230">
        <v>6.3502269396475723</v>
      </c>
      <c r="D32" s="230">
        <v>4.9115936000525302</v>
      </c>
      <c r="E32" s="230">
        <v>2.8393287529696667</v>
      </c>
      <c r="F32" s="230">
        <v>4.5726464296629281</v>
      </c>
      <c r="G32" s="230">
        <v>4.7358405427777877</v>
      </c>
      <c r="H32" s="230">
        <v>3.6338554258504523</v>
      </c>
      <c r="I32" s="230">
        <v>2.5127393189018736</v>
      </c>
      <c r="J32" s="230">
        <v>1.8370709061519013</v>
      </c>
      <c r="K32" s="230">
        <v>1.328893421124115</v>
      </c>
      <c r="L32" s="230">
        <v>2.0738575968866306</v>
      </c>
      <c r="M32" s="230">
        <v>1.4938887000234513</v>
      </c>
      <c r="N32" s="230">
        <v>1.4466816155139031</v>
      </c>
      <c r="O32" s="230">
        <v>1.4200262641287074</v>
      </c>
      <c r="P32" s="230">
        <v>1.1773008774709848</v>
      </c>
      <c r="Q32" s="230">
        <v>1.2451215585015183</v>
      </c>
      <c r="R32" s="230">
        <v>1.0787341483436439</v>
      </c>
      <c r="S32" s="230">
        <v>0.6044905480911843</v>
      </c>
      <c r="T32" s="230">
        <v>0.61737750458313945</v>
      </c>
      <c r="U32" s="230">
        <v>1.5616069330636897</v>
      </c>
      <c r="V32" s="230">
        <v>1.9520366074440041</v>
      </c>
      <c r="W32" s="230">
        <v>1.6121730251321142</v>
      </c>
      <c r="X32" s="230">
        <v>1.3134096177701524</v>
      </c>
      <c r="Y32" s="230">
        <v>1.5346505551774619</v>
      </c>
    </row>
    <row r="33" spans="1:25" ht="12" customHeight="1" x14ac:dyDescent="0.25">
      <c r="A33" s="18" t="s">
        <v>33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</row>
    <row r="34" spans="1:25" ht="12" customHeight="1" x14ac:dyDescent="0.25">
      <c r="A34" s="18" t="s">
        <v>73</v>
      </c>
      <c r="B34" s="230">
        <v>21.860391493029233</v>
      </c>
      <c r="C34" s="230">
        <v>26.686470981288043</v>
      </c>
      <c r="D34" s="230">
        <v>19.931497152357661</v>
      </c>
      <c r="E34" s="230">
        <v>29.674071628600561</v>
      </c>
      <c r="F34" s="230">
        <v>29.411816521297382</v>
      </c>
      <c r="G34" s="230">
        <v>31.840129441781375</v>
      </c>
      <c r="H34" s="230">
        <v>32.296632507487487</v>
      </c>
      <c r="I34" s="230">
        <v>33.271945590556406</v>
      </c>
      <c r="J34" s="230">
        <v>27.686929743792856</v>
      </c>
      <c r="K34" s="230">
        <v>17.258890151429611</v>
      </c>
      <c r="L34" s="230">
        <v>19.247709876717892</v>
      </c>
      <c r="M34" s="230">
        <v>19.57670854614754</v>
      </c>
      <c r="N34" s="230">
        <v>22.431507790909524</v>
      </c>
      <c r="O34" s="230">
        <v>26.714922856524268</v>
      </c>
      <c r="P34" s="230">
        <v>17.737690082475332</v>
      </c>
      <c r="Q34" s="230">
        <v>16.957030378666083</v>
      </c>
      <c r="R34" s="230">
        <v>18.111318618075597</v>
      </c>
      <c r="S34" s="230">
        <v>15.482755648641303</v>
      </c>
      <c r="T34" s="230">
        <v>17.263622536939632</v>
      </c>
      <c r="U34" s="230">
        <v>13.67608755430197</v>
      </c>
      <c r="V34" s="230">
        <v>12.059939156369758</v>
      </c>
      <c r="W34" s="230">
        <v>15.878562416739996</v>
      </c>
      <c r="X34" s="230">
        <v>10.774901807304257</v>
      </c>
      <c r="Y34" s="230">
        <v>10.163700160567213</v>
      </c>
    </row>
    <row r="35" spans="1:25" ht="12" customHeight="1" x14ac:dyDescent="0.25">
      <c r="A35" s="18" t="s">
        <v>36</v>
      </c>
      <c r="B35" s="230">
        <v>0</v>
      </c>
      <c r="C35" s="230">
        <v>0</v>
      </c>
      <c r="D35" s="230">
        <v>0</v>
      </c>
      <c r="E35" s="230">
        <v>0</v>
      </c>
      <c r="F35" s="230">
        <v>0</v>
      </c>
      <c r="G35" s="230">
        <v>0</v>
      </c>
      <c r="H35" s="230">
        <v>0</v>
      </c>
      <c r="I35" s="230">
        <v>0</v>
      </c>
      <c r="J35" s="230">
        <v>0</v>
      </c>
      <c r="K35" s="230">
        <v>0</v>
      </c>
      <c r="L35" s="230">
        <v>0</v>
      </c>
      <c r="M35" s="230">
        <v>0</v>
      </c>
      <c r="N35" s="230">
        <v>0</v>
      </c>
      <c r="O35" s="230">
        <v>0</v>
      </c>
      <c r="P35" s="230">
        <v>0</v>
      </c>
      <c r="Q35" s="230">
        <v>0</v>
      </c>
      <c r="R35" s="230">
        <v>0</v>
      </c>
      <c r="S35" s="230">
        <v>0</v>
      </c>
      <c r="T35" s="230">
        <v>0</v>
      </c>
      <c r="U35" s="230">
        <v>0</v>
      </c>
      <c r="V35" s="230">
        <v>0</v>
      </c>
      <c r="W35" s="230">
        <v>0</v>
      </c>
      <c r="X35" s="230">
        <v>0</v>
      </c>
      <c r="Y35" s="230">
        <v>0</v>
      </c>
    </row>
    <row r="36" spans="1:25" ht="12" customHeight="1" x14ac:dyDescent="0.25">
      <c r="A36" s="18" t="s">
        <v>38</v>
      </c>
      <c r="B36" s="230">
        <v>0.23963138086086458</v>
      </c>
      <c r="C36" s="230">
        <v>0.31946906782634593</v>
      </c>
      <c r="D36" s="230">
        <v>0.32478373297380225</v>
      </c>
      <c r="E36" s="230">
        <v>0.23428518049950547</v>
      </c>
      <c r="F36" s="230">
        <v>0.18478417719006757</v>
      </c>
      <c r="G36" s="230">
        <v>0.23913291830128555</v>
      </c>
      <c r="H36" s="230">
        <v>0.29087960015018399</v>
      </c>
      <c r="I36" s="230">
        <v>0.36659485389665886</v>
      </c>
      <c r="J36" s="230">
        <v>0.33493159295883129</v>
      </c>
      <c r="K36" s="230">
        <v>0.15435814444668178</v>
      </c>
      <c r="L36" s="230">
        <v>0.10328598016225353</v>
      </c>
      <c r="M36" s="230">
        <v>7.235442734477221E-2</v>
      </c>
      <c r="N36" s="230">
        <v>8.3239011014434261E-2</v>
      </c>
      <c r="O36" s="230">
        <v>25.36302132173531</v>
      </c>
      <c r="P36" s="230">
        <v>7.4316590674499583</v>
      </c>
      <c r="Q36" s="230">
        <v>10.776736018800198</v>
      </c>
      <c r="R36" s="230">
        <v>7.7707697540011615</v>
      </c>
      <c r="S36" s="230">
        <v>11.999399217690776</v>
      </c>
      <c r="T36" s="230">
        <v>11.118767615327991</v>
      </c>
      <c r="U36" s="230">
        <v>9.119771603533728</v>
      </c>
      <c r="V36" s="230">
        <v>2.0363463939648425</v>
      </c>
      <c r="W36" s="230">
        <v>0.12571322072911056</v>
      </c>
      <c r="X36" s="230">
        <v>9.4313856624464065E-2</v>
      </c>
      <c r="Y36" s="230">
        <v>0.14466695358823972</v>
      </c>
    </row>
    <row r="37" spans="1:25" ht="12" customHeight="1" x14ac:dyDescent="0.25">
      <c r="A37" s="47" t="s">
        <v>40</v>
      </c>
      <c r="B37" s="231">
        <v>48.549885522144933</v>
      </c>
      <c r="C37" s="231">
        <v>48.325550282078837</v>
      </c>
      <c r="D37" s="231">
        <v>52.060180073185791</v>
      </c>
      <c r="E37" s="231">
        <v>56.043079292073529</v>
      </c>
      <c r="F37" s="231">
        <v>58.805016421984305</v>
      </c>
      <c r="G37" s="231">
        <v>59.18778672329654</v>
      </c>
      <c r="H37" s="231">
        <v>66.698891949927358</v>
      </c>
      <c r="I37" s="231">
        <v>71.397159979736514</v>
      </c>
      <c r="J37" s="231">
        <v>69.609790262610929</v>
      </c>
      <c r="K37" s="231">
        <v>57.935422609710351</v>
      </c>
      <c r="L37" s="231">
        <v>65.036929028640301</v>
      </c>
      <c r="M37" s="231">
        <v>64.239741901057783</v>
      </c>
      <c r="N37" s="231">
        <v>68.801643495517354</v>
      </c>
      <c r="O37" s="231">
        <v>65.084190200923246</v>
      </c>
      <c r="P37" s="231">
        <v>67.054318528210345</v>
      </c>
      <c r="Q37" s="231">
        <v>65.866574724713033</v>
      </c>
      <c r="R37" s="231">
        <v>70.242625788101321</v>
      </c>
      <c r="S37" s="231">
        <v>74.372104920824896</v>
      </c>
      <c r="T37" s="231">
        <v>76.001990413875049</v>
      </c>
      <c r="U37" s="231">
        <v>64.371348062840852</v>
      </c>
      <c r="V37" s="231">
        <v>65.084181783620807</v>
      </c>
      <c r="W37" s="231">
        <v>70.433365691825898</v>
      </c>
      <c r="X37" s="231">
        <v>65.397196080994746</v>
      </c>
      <c r="Y37" s="231">
        <v>53.898257967831441</v>
      </c>
    </row>
    <row r="38" spans="1:25" ht="10.15" customHeight="1" x14ac:dyDescent="0.25"/>
    <row r="39" spans="1:25" ht="15" customHeight="1" x14ac:dyDescent="0.25">
      <c r="A39" s="32" t="s">
        <v>101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0.15" customHeight="1" x14ac:dyDescent="0.25"/>
    <row r="41" spans="1:25" ht="12" customHeight="1" x14ac:dyDescent="0.25">
      <c r="A41" s="35" t="str">
        <f>$A$5</f>
        <v>All industrial sectors</v>
      </c>
      <c r="B41" s="232">
        <f t="shared" ref="B41:Y41" si="4">SUM(B42:B46,B47,B48)</f>
        <v>1.0000000000000002</v>
      </c>
      <c r="C41" s="232">
        <f t="shared" si="4"/>
        <v>1</v>
      </c>
      <c r="D41" s="232">
        <f t="shared" si="4"/>
        <v>1</v>
      </c>
      <c r="E41" s="232">
        <f t="shared" si="4"/>
        <v>1</v>
      </c>
      <c r="F41" s="232">
        <f t="shared" si="4"/>
        <v>1</v>
      </c>
      <c r="G41" s="232">
        <f t="shared" si="4"/>
        <v>1</v>
      </c>
      <c r="H41" s="232">
        <f t="shared" si="4"/>
        <v>1</v>
      </c>
      <c r="I41" s="232">
        <f t="shared" si="4"/>
        <v>1</v>
      </c>
      <c r="J41" s="232">
        <f t="shared" si="4"/>
        <v>1</v>
      </c>
      <c r="K41" s="232">
        <f t="shared" si="4"/>
        <v>1</v>
      </c>
      <c r="L41" s="232">
        <f t="shared" si="4"/>
        <v>0.99999999999999978</v>
      </c>
      <c r="M41" s="232">
        <f t="shared" si="4"/>
        <v>1</v>
      </c>
      <c r="N41" s="232">
        <f t="shared" si="4"/>
        <v>1</v>
      </c>
      <c r="O41" s="232">
        <f t="shared" si="4"/>
        <v>1</v>
      </c>
      <c r="P41" s="232">
        <f t="shared" si="4"/>
        <v>0.99999999999999989</v>
      </c>
      <c r="Q41" s="232">
        <f t="shared" si="4"/>
        <v>1</v>
      </c>
      <c r="R41" s="232">
        <f t="shared" si="4"/>
        <v>1</v>
      </c>
      <c r="S41" s="232">
        <f t="shared" si="4"/>
        <v>1</v>
      </c>
      <c r="T41" s="232">
        <f t="shared" si="4"/>
        <v>1</v>
      </c>
      <c r="U41" s="232">
        <f t="shared" si="4"/>
        <v>1</v>
      </c>
      <c r="V41" s="232">
        <f t="shared" si="4"/>
        <v>1.0000000000000002</v>
      </c>
      <c r="W41" s="232">
        <f t="shared" si="4"/>
        <v>1</v>
      </c>
      <c r="X41" s="232">
        <f t="shared" si="4"/>
        <v>1</v>
      </c>
      <c r="Y41" s="232">
        <f t="shared" si="4"/>
        <v>1</v>
      </c>
    </row>
    <row r="42" spans="1:25" ht="12" customHeight="1" x14ac:dyDescent="0.25">
      <c r="A42" s="173" t="s">
        <v>91</v>
      </c>
      <c r="B42" s="233">
        <f t="shared" ref="B42:Y42" si="5">IF(B6=0,0,B6/B$5)</f>
        <v>1.2867868728175311E-2</v>
      </c>
      <c r="C42" s="233">
        <f t="shared" si="5"/>
        <v>1.1880279273815566E-2</v>
      </c>
      <c r="D42" s="233">
        <f t="shared" si="5"/>
        <v>1.260848348705405E-2</v>
      </c>
      <c r="E42" s="233">
        <f t="shared" si="5"/>
        <v>1.1880263640542439E-2</v>
      </c>
      <c r="F42" s="233">
        <f t="shared" si="5"/>
        <v>1.1952563182927929E-2</v>
      </c>
      <c r="G42" s="233">
        <f t="shared" si="5"/>
        <v>1.1335219541642643E-2</v>
      </c>
      <c r="H42" s="233">
        <f t="shared" si="5"/>
        <v>1.1870994054772786E-2</v>
      </c>
      <c r="I42" s="233">
        <f t="shared" si="5"/>
        <v>1.0967409655394928E-2</v>
      </c>
      <c r="J42" s="233">
        <f t="shared" si="5"/>
        <v>1.0880005119692759E-2</v>
      </c>
      <c r="K42" s="233">
        <f t="shared" si="5"/>
        <v>1.2053200037694174E-2</v>
      </c>
      <c r="L42" s="233">
        <f t="shared" si="5"/>
        <v>1.1513417483495995E-2</v>
      </c>
      <c r="M42" s="233">
        <f t="shared" si="5"/>
        <v>1.1599379038479117E-2</v>
      </c>
      <c r="N42" s="233">
        <f t="shared" si="5"/>
        <v>1.2496948079916798E-2</v>
      </c>
      <c r="O42" s="233">
        <f t="shared" si="5"/>
        <v>1.1489784387734651E-2</v>
      </c>
      <c r="P42" s="233">
        <f t="shared" si="5"/>
        <v>1.2437512856127424E-2</v>
      </c>
      <c r="Q42" s="233">
        <f t="shared" si="5"/>
        <v>1.2398100676656903E-2</v>
      </c>
      <c r="R42" s="233">
        <f t="shared" si="5"/>
        <v>1.384385312719737E-2</v>
      </c>
      <c r="S42" s="233">
        <f t="shared" si="5"/>
        <v>1.3810393423774587E-2</v>
      </c>
      <c r="T42" s="233">
        <f t="shared" si="5"/>
        <v>1.3689534315547163E-2</v>
      </c>
      <c r="U42" s="233">
        <f t="shared" si="5"/>
        <v>1.3830352657838017E-2</v>
      </c>
      <c r="V42" s="233">
        <f t="shared" si="5"/>
        <v>1.4940592747509479E-2</v>
      </c>
      <c r="W42" s="233">
        <f t="shared" si="5"/>
        <v>1.4800925811582287E-2</v>
      </c>
      <c r="X42" s="233">
        <f t="shared" si="5"/>
        <v>1.5425843064240115E-2</v>
      </c>
      <c r="Y42" s="233">
        <f t="shared" si="5"/>
        <v>1.4842671098059517E-2</v>
      </c>
    </row>
    <row r="43" spans="1:25" ht="12" customHeight="1" x14ac:dyDescent="0.25">
      <c r="A43" s="173" t="s">
        <v>92</v>
      </c>
      <c r="B43" s="233">
        <f t="shared" ref="B43:Y43" si="6">IF(B7=0,0,B7/B$5)</f>
        <v>4.989461045376487E-3</v>
      </c>
      <c r="C43" s="233">
        <f t="shared" si="6"/>
        <v>4.598746194830668E-3</v>
      </c>
      <c r="D43" s="233">
        <f t="shared" si="6"/>
        <v>4.7140764845822747E-3</v>
      </c>
      <c r="E43" s="233">
        <f t="shared" si="6"/>
        <v>4.5264236941525903E-3</v>
      </c>
      <c r="F43" s="233">
        <f t="shared" si="6"/>
        <v>4.66534987419614E-3</v>
      </c>
      <c r="G43" s="233">
        <f t="shared" si="6"/>
        <v>4.6113291673675052E-3</v>
      </c>
      <c r="H43" s="233">
        <f t="shared" si="6"/>
        <v>4.7713124993650716E-3</v>
      </c>
      <c r="I43" s="233">
        <f t="shared" si="6"/>
        <v>4.1748985217514951E-3</v>
      </c>
      <c r="J43" s="233">
        <f t="shared" si="6"/>
        <v>4.4163537058648922E-3</v>
      </c>
      <c r="K43" s="233">
        <f t="shared" si="6"/>
        <v>4.9596932168988767E-3</v>
      </c>
      <c r="L43" s="233">
        <f t="shared" si="6"/>
        <v>4.4067836643994886E-3</v>
      </c>
      <c r="M43" s="233">
        <f t="shared" si="6"/>
        <v>4.0511701574813819E-3</v>
      </c>
      <c r="N43" s="233">
        <f t="shared" si="6"/>
        <v>4.3558961944326858E-3</v>
      </c>
      <c r="O43" s="233">
        <f t="shared" si="6"/>
        <v>4.3753627161384053E-3</v>
      </c>
      <c r="P43" s="233">
        <f t="shared" si="6"/>
        <v>3.9963558920776436E-3</v>
      </c>
      <c r="Q43" s="233">
        <f t="shared" si="6"/>
        <v>3.9445654572105538E-3</v>
      </c>
      <c r="R43" s="233">
        <f t="shared" si="6"/>
        <v>4.2832568493585878E-3</v>
      </c>
      <c r="S43" s="233">
        <f t="shared" si="6"/>
        <v>4.2924764475773605E-3</v>
      </c>
      <c r="T43" s="233">
        <f t="shared" si="6"/>
        <v>4.2555107019002182E-3</v>
      </c>
      <c r="U43" s="233">
        <f t="shared" si="6"/>
        <v>4.5054224323492018E-3</v>
      </c>
      <c r="V43" s="233">
        <f t="shared" si="6"/>
        <v>4.6818840900628199E-3</v>
      </c>
      <c r="W43" s="233">
        <f t="shared" si="6"/>
        <v>4.7876974223387755E-3</v>
      </c>
      <c r="X43" s="233">
        <f t="shared" si="6"/>
        <v>4.7446802775201122E-3</v>
      </c>
      <c r="Y43" s="233">
        <f t="shared" si="6"/>
        <v>4.8668672079200696E-3</v>
      </c>
    </row>
    <row r="44" spans="1:25" ht="12" customHeight="1" x14ac:dyDescent="0.25">
      <c r="A44" s="173" t="s">
        <v>93</v>
      </c>
      <c r="B44" s="233">
        <f t="shared" ref="B44:Y44" si="7">IF(B8=0,0,B8/B$5)</f>
        <v>4.0230297814602557E-2</v>
      </c>
      <c r="C44" s="233">
        <f t="shared" si="7"/>
        <v>3.6810798405755581E-2</v>
      </c>
      <c r="D44" s="233">
        <f t="shared" si="7"/>
        <v>4.0606458038478656E-2</v>
      </c>
      <c r="E44" s="233">
        <f t="shared" si="7"/>
        <v>3.8595230363898621E-2</v>
      </c>
      <c r="F44" s="233">
        <f t="shared" si="7"/>
        <v>3.9213599564875148E-2</v>
      </c>
      <c r="G44" s="233">
        <f t="shared" si="7"/>
        <v>3.8846261698740989E-2</v>
      </c>
      <c r="H44" s="233">
        <f t="shared" si="7"/>
        <v>4.1168521335977433E-2</v>
      </c>
      <c r="I44" s="233">
        <f t="shared" si="7"/>
        <v>3.7042184998693412E-2</v>
      </c>
      <c r="J44" s="233">
        <f t="shared" si="7"/>
        <v>3.7926747447658588E-2</v>
      </c>
      <c r="K44" s="233">
        <f t="shared" si="7"/>
        <v>4.3479253217298487E-2</v>
      </c>
      <c r="L44" s="233">
        <f t="shared" si="7"/>
        <v>4.1700098139951423E-2</v>
      </c>
      <c r="M44" s="233">
        <f t="shared" si="7"/>
        <v>3.8946907884746168E-2</v>
      </c>
      <c r="N44" s="233">
        <f t="shared" si="7"/>
        <v>4.2392954083106525E-2</v>
      </c>
      <c r="O44" s="233">
        <f t="shared" si="7"/>
        <v>3.9342265262163272E-2</v>
      </c>
      <c r="P44" s="233">
        <f t="shared" si="7"/>
        <v>4.043291032158957E-2</v>
      </c>
      <c r="Q44" s="233">
        <f t="shared" si="7"/>
        <v>4.1228995319554859E-2</v>
      </c>
      <c r="R44" s="233">
        <f t="shared" si="7"/>
        <v>4.6366771940136581E-2</v>
      </c>
      <c r="S44" s="233">
        <f t="shared" si="7"/>
        <v>4.7268751398621779E-2</v>
      </c>
      <c r="T44" s="233">
        <f t="shared" si="7"/>
        <v>4.7336958049514336E-2</v>
      </c>
      <c r="U44" s="233">
        <f t="shared" si="7"/>
        <v>4.9239633709257692E-2</v>
      </c>
      <c r="V44" s="233">
        <f t="shared" si="7"/>
        <v>5.3982525328954978E-2</v>
      </c>
      <c r="W44" s="233">
        <f t="shared" si="7"/>
        <v>5.5649394354867203E-2</v>
      </c>
      <c r="X44" s="233">
        <f t="shared" si="7"/>
        <v>5.5805979731245327E-2</v>
      </c>
      <c r="Y44" s="233">
        <f t="shared" si="7"/>
        <v>5.5645239649308897E-2</v>
      </c>
    </row>
    <row r="45" spans="1:25" ht="12" customHeight="1" x14ac:dyDescent="0.25">
      <c r="A45" s="173" t="s">
        <v>94</v>
      </c>
      <c r="B45" s="233">
        <f t="shared" ref="B45:Y45" si="8">IF(B9=0,0,B9/B$5)</f>
        <v>3.8592110756768286E-2</v>
      </c>
      <c r="C45" s="233">
        <f t="shared" si="8"/>
        <v>3.5413470512674239E-2</v>
      </c>
      <c r="D45" s="233">
        <f t="shared" si="8"/>
        <v>3.7963576638397285E-2</v>
      </c>
      <c r="E45" s="233">
        <f t="shared" si="8"/>
        <v>3.746246921328205E-2</v>
      </c>
      <c r="F45" s="233">
        <f t="shared" si="8"/>
        <v>3.9352832590464126E-2</v>
      </c>
      <c r="G45" s="233">
        <f t="shared" si="8"/>
        <v>3.9054210715281229E-2</v>
      </c>
      <c r="H45" s="233">
        <f t="shared" si="8"/>
        <v>4.036569567005073E-2</v>
      </c>
      <c r="I45" s="233">
        <f t="shared" si="8"/>
        <v>3.4436171602030288E-2</v>
      </c>
      <c r="J45" s="233">
        <f t="shared" si="8"/>
        <v>3.5036592803301327E-2</v>
      </c>
      <c r="K45" s="233">
        <f t="shared" si="8"/>
        <v>3.9635216027406085E-2</v>
      </c>
      <c r="L45" s="233">
        <f t="shared" si="8"/>
        <v>3.6908585191000855E-2</v>
      </c>
      <c r="M45" s="233">
        <f t="shared" si="8"/>
        <v>3.4576574909644067E-2</v>
      </c>
      <c r="N45" s="233">
        <f t="shared" si="8"/>
        <v>3.7513446576823005E-2</v>
      </c>
      <c r="O45" s="233">
        <f t="shared" si="8"/>
        <v>3.7331807873078285E-2</v>
      </c>
      <c r="P45" s="233">
        <f t="shared" si="8"/>
        <v>3.7375358030103355E-2</v>
      </c>
      <c r="Q45" s="233">
        <f t="shared" si="8"/>
        <v>3.8204742168208822E-2</v>
      </c>
      <c r="R45" s="233">
        <f t="shared" si="8"/>
        <v>4.3123777344324023E-2</v>
      </c>
      <c r="S45" s="233">
        <f t="shared" si="8"/>
        <v>4.672039029160318E-2</v>
      </c>
      <c r="T45" s="233">
        <f t="shared" si="8"/>
        <v>4.7170371173920367E-2</v>
      </c>
      <c r="U45" s="233">
        <f t="shared" si="8"/>
        <v>5.2136483868169214E-2</v>
      </c>
      <c r="V45" s="233">
        <f t="shared" si="8"/>
        <v>5.6933371348848204E-2</v>
      </c>
      <c r="W45" s="233">
        <f t="shared" si="8"/>
        <v>5.5023249887870954E-2</v>
      </c>
      <c r="X45" s="233">
        <f t="shared" si="8"/>
        <v>5.9238820805369408E-2</v>
      </c>
      <c r="Y45" s="233">
        <f t="shared" si="8"/>
        <v>5.8685486799354959E-2</v>
      </c>
    </row>
    <row r="46" spans="1:25" ht="12" customHeight="1" x14ac:dyDescent="0.25">
      <c r="A46" s="173" t="s">
        <v>95</v>
      </c>
      <c r="B46" s="233">
        <f t="shared" ref="B46:Y46" si="9">IF(B10=0,0,B10/B$5)</f>
        <v>3.7857914427136236E-2</v>
      </c>
      <c r="C46" s="233">
        <f t="shared" si="9"/>
        <v>3.530586020112865E-2</v>
      </c>
      <c r="D46" s="233">
        <f t="shared" si="9"/>
        <v>3.6488200118324508E-2</v>
      </c>
      <c r="E46" s="233">
        <f t="shared" si="9"/>
        <v>3.849147016474061E-2</v>
      </c>
      <c r="F46" s="233">
        <f t="shared" si="9"/>
        <v>3.4480326570107064E-2</v>
      </c>
      <c r="G46" s="233">
        <f t="shared" si="9"/>
        <v>3.2576390129605011E-2</v>
      </c>
      <c r="H46" s="233">
        <f t="shared" si="9"/>
        <v>3.3809642755906956E-2</v>
      </c>
      <c r="I46" s="233">
        <f t="shared" si="9"/>
        <v>3.1296850010318011E-2</v>
      </c>
      <c r="J46" s="233">
        <f t="shared" si="9"/>
        <v>2.8719916589342753E-2</v>
      </c>
      <c r="K46" s="233">
        <f t="shared" si="9"/>
        <v>3.1653119130640228E-2</v>
      </c>
      <c r="L46" s="233">
        <f t="shared" si="9"/>
        <v>3.114260672630649E-2</v>
      </c>
      <c r="M46" s="233">
        <f t="shared" si="9"/>
        <v>3.0282456528742497E-2</v>
      </c>
      <c r="N46" s="233">
        <f t="shared" si="9"/>
        <v>3.1972979732166083E-2</v>
      </c>
      <c r="O46" s="233">
        <f t="shared" si="9"/>
        <v>2.9782962221204662E-2</v>
      </c>
      <c r="P46" s="233">
        <f t="shared" si="9"/>
        <v>3.1716282707267077E-2</v>
      </c>
      <c r="Q46" s="233">
        <f t="shared" si="9"/>
        <v>3.2244444027274957E-2</v>
      </c>
      <c r="R46" s="233">
        <f t="shared" si="9"/>
        <v>3.5243775208676435E-2</v>
      </c>
      <c r="S46" s="233">
        <f t="shared" si="9"/>
        <v>3.6338369862556279E-2</v>
      </c>
      <c r="T46" s="233">
        <f t="shared" si="9"/>
        <v>3.67391226870976E-2</v>
      </c>
      <c r="U46" s="233">
        <f t="shared" si="9"/>
        <v>3.6943777852151513E-2</v>
      </c>
      <c r="V46" s="233">
        <f t="shared" si="9"/>
        <v>4.0141855452192864E-2</v>
      </c>
      <c r="W46" s="233">
        <f t="shared" si="9"/>
        <v>4.0769822472596411E-2</v>
      </c>
      <c r="X46" s="233">
        <f t="shared" si="9"/>
        <v>4.2379872297993205E-2</v>
      </c>
      <c r="Y46" s="233">
        <f t="shared" si="9"/>
        <v>4.1535001537331952E-2</v>
      </c>
    </row>
    <row r="47" spans="1:25" ht="12" customHeight="1" x14ac:dyDescent="0.25">
      <c r="A47" s="40" t="str">
        <f>$A$16</f>
        <v>Steam processes</v>
      </c>
      <c r="B47" s="234">
        <f t="shared" ref="B47:Y47" si="10">IF(B16=0,0,B16/B$5)</f>
        <v>0.42761594409871601</v>
      </c>
      <c r="C47" s="234">
        <f t="shared" si="10"/>
        <v>0.41480258732792485</v>
      </c>
      <c r="D47" s="234">
        <f t="shared" si="10"/>
        <v>0.4483468891239798</v>
      </c>
      <c r="E47" s="234">
        <f t="shared" si="10"/>
        <v>0.46068858994817002</v>
      </c>
      <c r="F47" s="234">
        <f t="shared" si="10"/>
        <v>0.4485140602301359</v>
      </c>
      <c r="G47" s="234">
        <f t="shared" si="10"/>
        <v>0.44029417970882234</v>
      </c>
      <c r="H47" s="234">
        <f t="shared" si="10"/>
        <v>0.40363840237741044</v>
      </c>
      <c r="I47" s="234">
        <f t="shared" si="10"/>
        <v>0.36349147013413824</v>
      </c>
      <c r="J47" s="234">
        <f t="shared" si="10"/>
        <v>0.37494176163451165</v>
      </c>
      <c r="K47" s="234">
        <f t="shared" si="10"/>
        <v>0.3838904161564044</v>
      </c>
      <c r="L47" s="234">
        <f t="shared" si="10"/>
        <v>0.4081752515146963</v>
      </c>
      <c r="M47" s="234">
        <f t="shared" si="10"/>
        <v>0.39000593801626998</v>
      </c>
      <c r="N47" s="234">
        <f t="shared" si="10"/>
        <v>0.3577595294554694</v>
      </c>
      <c r="O47" s="234">
        <f t="shared" si="10"/>
        <v>0.35660325036460844</v>
      </c>
      <c r="P47" s="234">
        <f t="shared" si="10"/>
        <v>0.35146045478335841</v>
      </c>
      <c r="Q47" s="234">
        <f t="shared" si="10"/>
        <v>0.3973930786949213</v>
      </c>
      <c r="R47" s="234">
        <f t="shared" si="10"/>
        <v>0.3261895583986012</v>
      </c>
      <c r="S47" s="234">
        <f t="shared" si="10"/>
        <v>0.29927249954908891</v>
      </c>
      <c r="T47" s="234">
        <f t="shared" si="10"/>
        <v>0.29762927018878943</v>
      </c>
      <c r="U47" s="234">
        <f t="shared" si="10"/>
        <v>0.32387031136958022</v>
      </c>
      <c r="V47" s="234">
        <f t="shared" si="10"/>
        <v>0.37557124741833192</v>
      </c>
      <c r="W47" s="234">
        <f t="shared" si="10"/>
        <v>0.37450494441488613</v>
      </c>
      <c r="X47" s="234">
        <f t="shared" si="10"/>
        <v>0.36280834397840167</v>
      </c>
      <c r="Y47" s="234">
        <f t="shared" si="10"/>
        <v>0.36562752019560496</v>
      </c>
    </row>
    <row r="48" spans="1:25" ht="12" customHeight="1" x14ac:dyDescent="0.25">
      <c r="A48" s="41" t="str">
        <f>$A$27</f>
        <v>Other processes</v>
      </c>
      <c r="B48" s="235">
        <f t="shared" ref="B48:Y48" si="11">IF(B27=0,0,B27/B$5)</f>
        <v>0.43784640312922524</v>
      </c>
      <c r="C48" s="235">
        <f t="shared" si="11"/>
        <v>0.46118825808387043</v>
      </c>
      <c r="D48" s="235">
        <f t="shared" si="11"/>
        <v>0.41927231610918331</v>
      </c>
      <c r="E48" s="235">
        <f t="shared" si="11"/>
        <v>0.40835555297521375</v>
      </c>
      <c r="F48" s="235">
        <f t="shared" si="11"/>
        <v>0.42182126798729375</v>
      </c>
      <c r="G48" s="235">
        <f t="shared" si="11"/>
        <v>0.43328240903854026</v>
      </c>
      <c r="H48" s="235">
        <f t="shared" si="11"/>
        <v>0.46437543130651665</v>
      </c>
      <c r="I48" s="235">
        <f t="shared" si="11"/>
        <v>0.51859101507767358</v>
      </c>
      <c r="J48" s="235">
        <f t="shared" si="11"/>
        <v>0.508078622699628</v>
      </c>
      <c r="K48" s="235">
        <f t="shared" si="11"/>
        <v>0.48432910221365771</v>
      </c>
      <c r="L48" s="235">
        <f t="shared" si="11"/>
        <v>0.46615325728014928</v>
      </c>
      <c r="M48" s="235">
        <f t="shared" si="11"/>
        <v>0.49053757346463678</v>
      </c>
      <c r="N48" s="235">
        <f t="shared" si="11"/>
        <v>0.51350824587808552</v>
      </c>
      <c r="O48" s="235">
        <f t="shared" si="11"/>
        <v>0.52107456717507239</v>
      </c>
      <c r="P48" s="235">
        <f t="shared" si="11"/>
        <v>0.52258112540947643</v>
      </c>
      <c r="Q48" s="235">
        <f t="shared" si="11"/>
        <v>0.47458607365617261</v>
      </c>
      <c r="R48" s="235">
        <f t="shared" si="11"/>
        <v>0.53094900713170579</v>
      </c>
      <c r="S48" s="235">
        <f t="shared" si="11"/>
        <v>0.55229711902677803</v>
      </c>
      <c r="T48" s="235">
        <f t="shared" si="11"/>
        <v>0.5531792328832309</v>
      </c>
      <c r="U48" s="235">
        <f t="shared" si="11"/>
        <v>0.51947401811065419</v>
      </c>
      <c r="V48" s="235">
        <f t="shared" si="11"/>
        <v>0.45374852361409984</v>
      </c>
      <c r="W48" s="235">
        <f t="shared" si="11"/>
        <v>0.45446396563585834</v>
      </c>
      <c r="X48" s="235">
        <f t="shared" si="11"/>
        <v>0.45959645984523018</v>
      </c>
      <c r="Y48" s="235">
        <f t="shared" si="11"/>
        <v>0.4587972135124197</v>
      </c>
    </row>
  </sheetData>
  <conditionalFormatting sqref="B6:Y15">
    <cfRule type="cellIs" dxfId="123" priority="21" operator="lessThan">
      <formula>0</formula>
    </cfRule>
  </conditionalFormatting>
  <conditionalFormatting sqref="B17:Y26">
    <cfRule type="cellIs" dxfId="122" priority="8" operator="lessThan">
      <formula>0</formula>
    </cfRule>
  </conditionalFormatting>
  <conditionalFormatting sqref="B28:Y37">
    <cfRule type="cellIs" dxfId="121" priority="1" operator="lessThan">
      <formula>0</formula>
    </cfRule>
  </conditionalFormatting>
  <conditionalFormatting sqref="B42:Y46">
    <cfRule type="cellIs" dxfId="12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index!$A$1&amp;": Industry Summary / CO2 emissions"</f>
        <v>EE: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0.15" customHeight="1" x14ac:dyDescent="0.25"/>
    <row r="3" spans="1:105" ht="15" customHeight="1" x14ac:dyDescent="0.25">
      <c r="A3" s="32" t="s">
        <v>103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0.15" customHeight="1" x14ac:dyDescent="0.25"/>
    <row r="5" spans="1:105" ht="15" customHeight="1" x14ac:dyDescent="0.25">
      <c r="A5" s="34" t="s">
        <v>90</v>
      </c>
      <c r="B5" s="223">
        <f t="shared" ref="B5:Y5" si="0">SUM(B6:B10,B16,B27,B38)</f>
        <v>1545.4665524760205</v>
      </c>
      <c r="C5" s="223">
        <f t="shared" si="0"/>
        <v>1754.7460309171997</v>
      </c>
      <c r="D5" s="223">
        <f t="shared" si="0"/>
        <v>1257.078437473705</v>
      </c>
      <c r="E5" s="223">
        <f t="shared" si="0"/>
        <v>1435.9608798400661</v>
      </c>
      <c r="F5" s="223">
        <f t="shared" si="0"/>
        <v>1568.3517256697655</v>
      </c>
      <c r="G5" s="223">
        <f t="shared" si="0"/>
        <v>1592.8796558086465</v>
      </c>
      <c r="H5" s="223">
        <f t="shared" si="0"/>
        <v>1612.282303454585</v>
      </c>
      <c r="I5" s="223">
        <f t="shared" si="0"/>
        <v>2066.073164331257</v>
      </c>
      <c r="J5" s="223">
        <f t="shared" si="0"/>
        <v>1969.0953238758889</v>
      </c>
      <c r="K5" s="223">
        <f t="shared" si="0"/>
        <v>1047.6022596058997</v>
      </c>
      <c r="L5" s="223">
        <f t="shared" si="0"/>
        <v>1124.4487190287698</v>
      </c>
      <c r="M5" s="223">
        <f t="shared" si="0"/>
        <v>1300.8604715868466</v>
      </c>
      <c r="N5" s="223">
        <f t="shared" si="0"/>
        <v>1515.1824508491036</v>
      </c>
      <c r="O5" s="223">
        <f t="shared" si="0"/>
        <v>1842.9199769697557</v>
      </c>
      <c r="P5" s="223">
        <f t="shared" si="0"/>
        <v>1294.32868283995</v>
      </c>
      <c r="Q5" s="223">
        <f t="shared" si="0"/>
        <v>945.85432088040375</v>
      </c>
      <c r="R5" s="223">
        <f t="shared" si="0"/>
        <v>944.42435874228636</v>
      </c>
      <c r="S5" s="223">
        <f t="shared" si="0"/>
        <v>1034.0894096169461</v>
      </c>
      <c r="T5" s="223">
        <f t="shared" si="0"/>
        <v>1050.5867887734648</v>
      </c>
      <c r="U5" s="223">
        <f t="shared" si="0"/>
        <v>1111.4686695466082</v>
      </c>
      <c r="V5" s="223">
        <f t="shared" si="0"/>
        <v>567.95895578720308</v>
      </c>
      <c r="W5" s="223">
        <f t="shared" si="0"/>
        <v>441.50828214389469</v>
      </c>
      <c r="X5" s="223">
        <f t="shared" si="0"/>
        <v>381.70456059088332</v>
      </c>
      <c r="Y5" s="223">
        <f t="shared" si="0"/>
        <v>344.99709906254418</v>
      </c>
      <c r="DA5" s="89"/>
    </row>
    <row r="6" spans="1:105" ht="12" customHeight="1" x14ac:dyDescent="0.25">
      <c r="A6" s="173" t="s">
        <v>91</v>
      </c>
      <c r="B6" s="224">
        <v>0</v>
      </c>
      <c r="C6" s="224">
        <v>0</v>
      </c>
      <c r="D6" s="224">
        <v>0</v>
      </c>
      <c r="E6" s="224">
        <v>0</v>
      </c>
      <c r="F6" s="224">
        <v>0</v>
      </c>
      <c r="G6" s="224">
        <v>0</v>
      </c>
      <c r="H6" s="224">
        <v>0</v>
      </c>
      <c r="I6" s="224">
        <v>0</v>
      </c>
      <c r="J6" s="224">
        <v>0</v>
      </c>
      <c r="K6" s="224">
        <v>0</v>
      </c>
      <c r="L6" s="224">
        <v>0</v>
      </c>
      <c r="M6" s="224">
        <v>0</v>
      </c>
      <c r="N6" s="224">
        <v>0</v>
      </c>
      <c r="O6" s="224">
        <v>0</v>
      </c>
      <c r="P6" s="224">
        <v>0</v>
      </c>
      <c r="Q6" s="224">
        <v>0</v>
      </c>
      <c r="R6" s="224">
        <v>0</v>
      </c>
      <c r="S6" s="224">
        <v>0</v>
      </c>
      <c r="T6" s="224">
        <v>0</v>
      </c>
      <c r="U6" s="224">
        <v>0</v>
      </c>
      <c r="V6" s="224">
        <v>0</v>
      </c>
      <c r="W6" s="224">
        <v>0</v>
      </c>
      <c r="X6" s="224">
        <v>0</v>
      </c>
      <c r="Y6" s="224">
        <v>0</v>
      </c>
      <c r="DA6" s="177"/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/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/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/>
    </row>
    <row r="10" spans="1:105" ht="12" customHeight="1" x14ac:dyDescent="0.25">
      <c r="A10" s="36" t="s">
        <v>95</v>
      </c>
      <c r="B10" s="225">
        <f t="shared" ref="B10:Y10" si="1">SUM(B11:B15)</f>
        <v>17.809763589207186</v>
      </c>
      <c r="C10" s="225">
        <f t="shared" si="1"/>
        <v>23.477092016413295</v>
      </c>
      <c r="D10" s="225">
        <f t="shared" si="1"/>
        <v>18.480864328090735</v>
      </c>
      <c r="E10" s="225">
        <f t="shared" si="1"/>
        <v>29.961777325249237</v>
      </c>
      <c r="F10" s="225">
        <f t="shared" si="1"/>
        <v>22.674249025722908</v>
      </c>
      <c r="G10" s="225">
        <f t="shared" si="1"/>
        <v>22.209325852648178</v>
      </c>
      <c r="H10" s="225">
        <f t="shared" si="1"/>
        <v>20.582824474332256</v>
      </c>
      <c r="I10" s="225">
        <f t="shared" si="1"/>
        <v>23.291225744509003</v>
      </c>
      <c r="J10" s="225">
        <f t="shared" si="1"/>
        <v>15.941088189312817</v>
      </c>
      <c r="K10" s="225">
        <f t="shared" si="1"/>
        <v>9.7659189780417499</v>
      </c>
      <c r="L10" s="225">
        <f t="shared" si="1"/>
        <v>10.92755126068028</v>
      </c>
      <c r="M10" s="225">
        <f t="shared" si="1"/>
        <v>10.399219597412449</v>
      </c>
      <c r="N10" s="225">
        <f t="shared" si="1"/>
        <v>9.6373920774490252</v>
      </c>
      <c r="O10" s="225">
        <f t="shared" si="1"/>
        <v>13.088048774328747</v>
      </c>
      <c r="P10" s="225">
        <f t="shared" si="1"/>
        <v>7.4223219275233312</v>
      </c>
      <c r="Q10" s="225">
        <f t="shared" si="1"/>
        <v>8.5711832534487336</v>
      </c>
      <c r="R10" s="225">
        <f t="shared" si="1"/>
        <v>7.5551519404873702</v>
      </c>
      <c r="S10" s="225">
        <f t="shared" si="1"/>
        <v>5.8386134438061834</v>
      </c>
      <c r="T10" s="225">
        <f t="shared" si="1"/>
        <v>6.2759394925382352</v>
      </c>
      <c r="U10" s="225">
        <f t="shared" si="1"/>
        <v>6.7713449161174193</v>
      </c>
      <c r="V10" s="225">
        <f t="shared" si="1"/>
        <v>5.5289533248495157</v>
      </c>
      <c r="W10" s="225">
        <f t="shared" si="1"/>
        <v>4.4441155669196117</v>
      </c>
      <c r="X10" s="225">
        <f t="shared" si="1"/>
        <v>3.7543777712713107</v>
      </c>
      <c r="Y10" s="225">
        <f t="shared" si="1"/>
        <v>3.3270536595177331</v>
      </c>
      <c r="DA10" s="90"/>
    </row>
    <row r="11" spans="1:105" ht="12" customHeight="1" x14ac:dyDescent="0.25">
      <c r="A11" s="37" t="s">
        <v>82</v>
      </c>
      <c r="B11" s="226">
        <v>3.0769309861011522</v>
      </c>
      <c r="C11" s="226">
        <v>3.8885800117967406</v>
      </c>
      <c r="D11" s="226">
        <v>2.7487247597650439</v>
      </c>
      <c r="E11" s="226">
        <v>6.6696766463580897</v>
      </c>
      <c r="F11" s="226">
        <v>5.2643900819462797</v>
      </c>
      <c r="G11" s="226">
        <v>4.2938520518701182</v>
      </c>
      <c r="H11" s="226">
        <v>4.2505117132120871</v>
      </c>
      <c r="I11" s="226">
        <v>7.3292832844575422</v>
      </c>
      <c r="J11" s="226">
        <v>3.3130038977914551</v>
      </c>
      <c r="K11" s="226">
        <v>2.8502402403809235</v>
      </c>
      <c r="L11" s="226">
        <v>2.6434574906598396</v>
      </c>
      <c r="M11" s="226">
        <v>2.7176773172333841</v>
      </c>
      <c r="N11" s="226">
        <v>2.6526404658077976</v>
      </c>
      <c r="O11" s="226">
        <v>2.5621319675950529</v>
      </c>
      <c r="P11" s="226">
        <v>2.101939073595851</v>
      </c>
      <c r="Q11" s="226">
        <v>3.4399718699814565</v>
      </c>
      <c r="R11" s="226">
        <v>2.9546382633783037</v>
      </c>
      <c r="S11" s="226">
        <v>1.9168985288728142</v>
      </c>
      <c r="T11" s="226">
        <v>1.7936694367928778</v>
      </c>
      <c r="U11" s="226">
        <v>1.6729929425775432</v>
      </c>
      <c r="V11" s="226">
        <v>1.4977584197274456</v>
      </c>
      <c r="W11" s="226">
        <v>0.5832868753011442</v>
      </c>
      <c r="X11" s="226">
        <v>1.0692782700538381</v>
      </c>
      <c r="Y11" s="226">
        <v>1.2715303505557005</v>
      </c>
      <c r="DA11" s="69"/>
    </row>
    <row r="12" spans="1:105" ht="12" customHeight="1" x14ac:dyDescent="0.25">
      <c r="A12" s="37" t="s">
        <v>73</v>
      </c>
      <c r="B12" s="226">
        <v>14.732832603106033</v>
      </c>
      <c r="C12" s="226">
        <v>19.588512004616554</v>
      </c>
      <c r="D12" s="226">
        <v>15.732139568325692</v>
      </c>
      <c r="E12" s="226">
        <v>23.292100678891149</v>
      </c>
      <c r="F12" s="226">
        <v>17.409858943776626</v>
      </c>
      <c r="G12" s="226">
        <v>17.915473800778059</v>
      </c>
      <c r="H12" s="226">
        <v>16.332312761120168</v>
      </c>
      <c r="I12" s="226">
        <v>15.961942460051461</v>
      </c>
      <c r="J12" s="226">
        <v>12.628084291521361</v>
      </c>
      <c r="K12" s="226">
        <v>6.9156787376608273</v>
      </c>
      <c r="L12" s="226">
        <v>8.2840937700204407</v>
      </c>
      <c r="M12" s="226">
        <v>7.6815422801790643</v>
      </c>
      <c r="N12" s="226">
        <v>6.9847516116412285</v>
      </c>
      <c r="O12" s="226">
        <v>10.525916806733695</v>
      </c>
      <c r="P12" s="226">
        <v>5.3203828539274802</v>
      </c>
      <c r="Q12" s="226">
        <v>5.131211383467277</v>
      </c>
      <c r="R12" s="226">
        <v>4.600513677109066</v>
      </c>
      <c r="S12" s="226">
        <v>3.9217149149333697</v>
      </c>
      <c r="T12" s="226">
        <v>4.4822700557453574</v>
      </c>
      <c r="U12" s="226">
        <v>5.0983519735398763</v>
      </c>
      <c r="V12" s="226">
        <v>4.0311949051220699</v>
      </c>
      <c r="W12" s="226">
        <v>3.8608286916184671</v>
      </c>
      <c r="X12" s="226">
        <v>2.6850995012174725</v>
      </c>
      <c r="Y12" s="226">
        <v>2.0555233089620328</v>
      </c>
      <c r="DA12" s="69"/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/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/>
    </row>
    <row r="15" spans="1:105" ht="12" customHeight="1" x14ac:dyDescent="0.25">
      <c r="A15" s="38" t="s">
        <v>40</v>
      </c>
      <c r="B15" s="227">
        <v>0</v>
      </c>
      <c r="C15" s="227">
        <v>0</v>
      </c>
      <c r="D15" s="227">
        <v>0</v>
      </c>
      <c r="E15" s="227">
        <v>0</v>
      </c>
      <c r="F15" s="227">
        <v>0</v>
      </c>
      <c r="G15" s="227">
        <v>0</v>
      </c>
      <c r="H15" s="227">
        <v>0</v>
      </c>
      <c r="I15" s="227">
        <v>0</v>
      </c>
      <c r="J15" s="227">
        <v>0</v>
      </c>
      <c r="K15" s="227">
        <v>0</v>
      </c>
      <c r="L15" s="227">
        <v>0</v>
      </c>
      <c r="M15" s="227">
        <v>0</v>
      </c>
      <c r="N15" s="227">
        <v>0</v>
      </c>
      <c r="O15" s="227">
        <v>0</v>
      </c>
      <c r="P15" s="227">
        <v>0</v>
      </c>
      <c r="Q15" s="227">
        <v>0</v>
      </c>
      <c r="R15" s="227">
        <v>0</v>
      </c>
      <c r="S15" s="227">
        <v>0</v>
      </c>
      <c r="T15" s="227">
        <v>0</v>
      </c>
      <c r="U15" s="227">
        <v>0</v>
      </c>
      <c r="V15" s="227">
        <v>0</v>
      </c>
      <c r="W15" s="227">
        <v>0</v>
      </c>
      <c r="X15" s="227">
        <v>0</v>
      </c>
      <c r="Y15" s="227">
        <v>0</v>
      </c>
      <c r="DA15" s="91"/>
    </row>
    <row r="16" spans="1:105" ht="12" customHeight="1" x14ac:dyDescent="0.25">
      <c r="A16" s="39" t="s">
        <v>97</v>
      </c>
      <c r="B16" s="228">
        <f t="shared" ref="B16:Y16" si="2">SUM(B17:B26)</f>
        <v>324.05542322155804</v>
      </c>
      <c r="C16" s="228">
        <f t="shared" si="2"/>
        <v>352.82962015555586</v>
      </c>
      <c r="D16" s="228">
        <f t="shared" si="2"/>
        <v>285.09072125218745</v>
      </c>
      <c r="E16" s="228">
        <f t="shared" si="2"/>
        <v>364.6208435941528</v>
      </c>
      <c r="F16" s="228">
        <f t="shared" si="2"/>
        <v>335.60441233136646</v>
      </c>
      <c r="G16" s="228">
        <f t="shared" si="2"/>
        <v>315.88207649770351</v>
      </c>
      <c r="H16" s="228">
        <f t="shared" si="2"/>
        <v>310.43596235077092</v>
      </c>
      <c r="I16" s="228">
        <f t="shared" si="2"/>
        <v>315.82962112867722</v>
      </c>
      <c r="J16" s="228">
        <f t="shared" si="2"/>
        <v>251.81099728154047</v>
      </c>
      <c r="K16" s="228">
        <f t="shared" si="2"/>
        <v>181.21709209845736</v>
      </c>
      <c r="L16" s="228">
        <f t="shared" si="2"/>
        <v>216.91987366731735</v>
      </c>
      <c r="M16" s="228">
        <f t="shared" si="2"/>
        <v>202.029708979768</v>
      </c>
      <c r="N16" s="228">
        <f t="shared" si="2"/>
        <v>206.08571972418267</v>
      </c>
      <c r="O16" s="228">
        <f t="shared" si="2"/>
        <v>250.29818460178055</v>
      </c>
      <c r="P16" s="228">
        <f t="shared" si="2"/>
        <v>185.29405760196121</v>
      </c>
      <c r="Q16" s="228">
        <f t="shared" si="2"/>
        <v>183.92574373238324</v>
      </c>
      <c r="R16" s="228">
        <f t="shared" si="2"/>
        <v>222.52632165094775</v>
      </c>
      <c r="S16" s="228">
        <f t="shared" si="2"/>
        <v>180.7675543099198</v>
      </c>
      <c r="T16" s="228">
        <f t="shared" si="2"/>
        <v>185.40647515787819</v>
      </c>
      <c r="U16" s="228">
        <f t="shared" si="2"/>
        <v>225.38073005779066</v>
      </c>
      <c r="V16" s="228">
        <f t="shared" si="2"/>
        <v>217.06572874458791</v>
      </c>
      <c r="W16" s="228">
        <f t="shared" si="2"/>
        <v>184.00385666981626</v>
      </c>
      <c r="X16" s="228">
        <f t="shared" si="2"/>
        <v>145.57680510181942</v>
      </c>
      <c r="Y16" s="228">
        <f t="shared" si="2"/>
        <v>97.248279490649651</v>
      </c>
      <c r="DA16" s="92"/>
    </row>
    <row r="17" spans="1:105" ht="12" customHeight="1" x14ac:dyDescent="0.25">
      <c r="A17" s="46" t="s">
        <v>28</v>
      </c>
      <c r="B17" s="229">
        <v>20.857475354497225</v>
      </c>
      <c r="C17" s="229">
        <v>23.019851523814225</v>
      </c>
      <c r="D17" s="229">
        <v>15.900480146969361</v>
      </c>
      <c r="E17" s="229">
        <v>15.385811689715068</v>
      </c>
      <c r="F17" s="229">
        <v>11.248942498712507</v>
      </c>
      <c r="G17" s="229">
        <v>16.382735537114073</v>
      </c>
      <c r="H17" s="229">
        <v>14.543179189501449</v>
      </c>
      <c r="I17" s="229">
        <v>24.8020742809531</v>
      </c>
      <c r="J17" s="229">
        <v>21.818499323825517</v>
      </c>
      <c r="K17" s="229">
        <v>10.881241119051857</v>
      </c>
      <c r="L17" s="229">
        <v>12.83859219674612</v>
      </c>
      <c r="M17" s="229">
        <v>17.681268005379337</v>
      </c>
      <c r="N17" s="229">
        <v>11.59070382292129</v>
      </c>
      <c r="O17" s="229">
        <v>8.2804650800494244</v>
      </c>
      <c r="P17" s="229">
        <v>11.224071157173949</v>
      </c>
      <c r="Q17" s="229">
        <v>3.4899381898924919</v>
      </c>
      <c r="R17" s="229">
        <v>2.7358273225920264</v>
      </c>
      <c r="S17" s="229">
        <v>5.1298921871233265</v>
      </c>
      <c r="T17" s="229">
        <v>6.1952590202493356</v>
      </c>
      <c r="U17" s="229">
        <v>5.6800898526181527</v>
      </c>
      <c r="V17" s="229">
        <v>0.80581923814363876</v>
      </c>
      <c r="W17" s="229">
        <v>8.3946648639398713E-2</v>
      </c>
      <c r="X17" s="229">
        <v>0.33782981436348652</v>
      </c>
      <c r="Y17" s="229">
        <v>0.45021483180476646</v>
      </c>
      <c r="DA17" s="73"/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/>
    </row>
    <row r="19" spans="1:105" ht="12" customHeight="1" x14ac:dyDescent="0.25">
      <c r="A19" s="46" t="s">
        <v>31</v>
      </c>
      <c r="B19" s="229">
        <v>0.71838122845080099</v>
      </c>
      <c r="C19" s="229">
        <v>2.8881166703020233</v>
      </c>
      <c r="D19" s="229">
        <v>3.7942927414590364</v>
      </c>
      <c r="E19" s="229">
        <v>1.8384291775818344</v>
      </c>
      <c r="F19" s="229">
        <v>2.3510483784536138</v>
      </c>
      <c r="G19" s="229">
        <v>1.9529949819966397</v>
      </c>
      <c r="H19" s="229">
        <v>3.7301152628040204</v>
      </c>
      <c r="I19" s="229">
        <v>3.8053766755168446</v>
      </c>
      <c r="J19" s="229">
        <v>3.7943413537434827</v>
      </c>
      <c r="K19" s="229">
        <v>2.1394307392868868</v>
      </c>
      <c r="L19" s="229">
        <v>3.2835048204216415</v>
      </c>
      <c r="M19" s="229">
        <v>2.0785642288949311</v>
      </c>
      <c r="N19" s="229">
        <v>4.0644717215553747</v>
      </c>
      <c r="O19" s="229">
        <v>3.192468284275948</v>
      </c>
      <c r="P19" s="229">
        <v>2.5111757342347802</v>
      </c>
      <c r="Q19" s="229">
        <v>3.4207214501226062</v>
      </c>
      <c r="R19" s="229">
        <v>5.5562110159511198</v>
      </c>
      <c r="S19" s="229">
        <v>6.3743393309704661</v>
      </c>
      <c r="T19" s="229">
        <v>3.3881700697747208</v>
      </c>
      <c r="U19" s="229">
        <v>8.1908669892973673</v>
      </c>
      <c r="V19" s="229">
        <v>8.4421947381406817</v>
      </c>
      <c r="W19" s="229">
        <v>3.7129353470464461</v>
      </c>
      <c r="X19" s="229">
        <v>6.2719103309040456</v>
      </c>
      <c r="Y19" s="229">
        <v>10.615146109775353</v>
      </c>
      <c r="DA19" s="73"/>
    </row>
    <row r="20" spans="1:105" ht="12" customHeight="1" x14ac:dyDescent="0.25">
      <c r="A20" s="46" t="s">
        <v>82</v>
      </c>
      <c r="B20" s="229">
        <v>38.458323965653136</v>
      </c>
      <c r="C20" s="229">
        <v>36.735140639840338</v>
      </c>
      <c r="D20" s="229">
        <v>28.299384235604961</v>
      </c>
      <c r="E20" s="229">
        <v>65.241188680562331</v>
      </c>
      <c r="F20" s="229">
        <v>40.907924797102943</v>
      </c>
      <c r="G20" s="229">
        <v>35.135164698912796</v>
      </c>
      <c r="H20" s="229">
        <v>35.284912462362612</v>
      </c>
      <c r="I20" s="229">
        <v>57.661407701588224</v>
      </c>
      <c r="J20" s="229">
        <v>31.748472386270031</v>
      </c>
      <c r="K20" s="229">
        <v>28.91278217420021</v>
      </c>
      <c r="L20" s="229">
        <v>29.534871839621388</v>
      </c>
      <c r="M20" s="229">
        <v>20.684967068846248</v>
      </c>
      <c r="N20" s="229">
        <v>25.796908268393651</v>
      </c>
      <c r="O20" s="229">
        <v>31.295709156959081</v>
      </c>
      <c r="P20" s="229">
        <v>26.636423516907552</v>
      </c>
      <c r="Q20" s="229">
        <v>31.35858418178011</v>
      </c>
      <c r="R20" s="229">
        <v>33.857086466435909</v>
      </c>
      <c r="S20" s="229">
        <v>24.921998299250479</v>
      </c>
      <c r="T20" s="229">
        <v>20.628291444421986</v>
      </c>
      <c r="U20" s="229">
        <v>26.665504927067929</v>
      </c>
      <c r="V20" s="229">
        <v>16.149243716832775</v>
      </c>
      <c r="W20" s="229">
        <v>15.544801598144799</v>
      </c>
      <c r="X20" s="229">
        <v>28.778767456083223</v>
      </c>
      <c r="Y20" s="229">
        <v>18.363182457797901</v>
      </c>
      <c r="DA20" s="73"/>
    </row>
    <row r="21" spans="1:105" ht="12" customHeight="1" x14ac:dyDescent="0.25">
      <c r="A21" s="46" t="s">
        <v>32</v>
      </c>
      <c r="B21" s="229">
        <v>118.91462642010423</v>
      </c>
      <c r="C21" s="229">
        <v>118.8537596233372</v>
      </c>
      <c r="D21" s="229">
        <v>103.24953458736057</v>
      </c>
      <c r="E21" s="229">
        <v>44.85695155935052</v>
      </c>
      <c r="F21" s="229">
        <v>90.471436300525099</v>
      </c>
      <c r="G21" s="229">
        <v>75.487100030146948</v>
      </c>
      <c r="H21" s="229">
        <v>58.481558618545662</v>
      </c>
      <c r="I21" s="229">
        <v>33.420785115203593</v>
      </c>
      <c r="J21" s="229">
        <v>26.137402350922567</v>
      </c>
      <c r="K21" s="229">
        <v>19.215844654054706</v>
      </c>
      <c r="L21" s="229">
        <v>26.900919404118536</v>
      </c>
      <c r="M21" s="229">
        <v>21.638444013185776</v>
      </c>
      <c r="N21" s="229">
        <v>22.057864126954616</v>
      </c>
      <c r="O21" s="229">
        <v>19.089133340505612</v>
      </c>
      <c r="P21" s="229">
        <v>22.343392586909747</v>
      </c>
      <c r="Q21" s="229">
        <v>24.747179036112641</v>
      </c>
      <c r="R21" s="229">
        <v>26.636052237063833</v>
      </c>
      <c r="S21" s="229">
        <v>0.92197466937751749</v>
      </c>
      <c r="T21" s="229">
        <v>1.324269770920973</v>
      </c>
      <c r="U21" s="229">
        <v>29.388346634594789</v>
      </c>
      <c r="V21" s="229">
        <v>39.81916839796088</v>
      </c>
      <c r="W21" s="229">
        <v>26.702604897312689</v>
      </c>
      <c r="X21" s="229">
        <v>24.444733886975996</v>
      </c>
      <c r="Y21" s="229">
        <v>15.849533835995018</v>
      </c>
      <c r="DA21" s="73"/>
    </row>
    <row r="22" spans="1:105" ht="12" customHeight="1" x14ac:dyDescent="0.25">
      <c r="A22" s="46" t="s">
        <v>33</v>
      </c>
      <c r="B22" s="229">
        <v>3.0491445601331781</v>
      </c>
      <c r="C22" s="229">
        <v>3.0491445601187772</v>
      </c>
      <c r="D22" s="229">
        <v>3.0491445601064382</v>
      </c>
      <c r="E22" s="229">
        <v>30.491944559618716</v>
      </c>
      <c r="F22" s="229">
        <v>3.0491445600643501</v>
      </c>
      <c r="G22" s="229">
        <v>3.049144560062035</v>
      </c>
      <c r="H22" s="229">
        <v>3.0491445600571891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3.049144560052274</v>
      </c>
      <c r="O22" s="229">
        <v>3.0491445600625782</v>
      </c>
      <c r="P22" s="229">
        <v>3.0491445600491192</v>
      </c>
      <c r="Q22" s="229">
        <v>3.0491445600592062</v>
      </c>
      <c r="R22" s="229">
        <v>12.19682772014519</v>
      </c>
      <c r="S22" s="229">
        <v>12.196827720236518</v>
      </c>
      <c r="T22" s="229">
        <v>3.0491445600652951</v>
      </c>
      <c r="U22" s="229">
        <v>6.0982891200991816</v>
      </c>
      <c r="V22" s="229">
        <v>3.0493940400502724</v>
      </c>
      <c r="W22" s="229">
        <v>1.829436840062147</v>
      </c>
      <c r="X22" s="229">
        <v>0.30486456000571294</v>
      </c>
      <c r="Y22" s="229">
        <v>2.8964627999159163</v>
      </c>
      <c r="DA22" s="73"/>
    </row>
    <row r="23" spans="1:105" ht="12" customHeight="1" x14ac:dyDescent="0.25">
      <c r="A23" s="46" t="s">
        <v>73</v>
      </c>
      <c r="B23" s="229">
        <v>142.05747169271947</v>
      </c>
      <c r="C23" s="229">
        <v>168.28360713814331</v>
      </c>
      <c r="D23" s="229">
        <v>130.79788498068712</v>
      </c>
      <c r="E23" s="229">
        <v>199.71361792741894</v>
      </c>
      <c r="F23" s="229">
        <v>187.57591579650793</v>
      </c>
      <c r="G23" s="229">
        <v>183.87493668947101</v>
      </c>
      <c r="H23" s="229">
        <v>195.3470522575</v>
      </c>
      <c r="I23" s="229">
        <v>196.13997735541545</v>
      </c>
      <c r="J23" s="229">
        <v>162.07116922685594</v>
      </c>
      <c r="K23" s="229">
        <v>119.36273917183594</v>
      </c>
      <c r="L23" s="229">
        <v>144.36198540640964</v>
      </c>
      <c r="M23" s="229">
        <v>139.94646566346171</v>
      </c>
      <c r="N23" s="229">
        <v>139.20119298431538</v>
      </c>
      <c r="O23" s="229">
        <v>175.02865025490871</v>
      </c>
      <c r="P23" s="229">
        <v>116.48168261857515</v>
      </c>
      <c r="Q23" s="229">
        <v>113.03573658575861</v>
      </c>
      <c r="R23" s="229">
        <v>137.12839655828478</v>
      </c>
      <c r="S23" s="229">
        <v>127.43021314974601</v>
      </c>
      <c r="T23" s="229">
        <v>148.50944693286223</v>
      </c>
      <c r="U23" s="229">
        <v>145.17775910682502</v>
      </c>
      <c r="V23" s="229">
        <v>148.0783624145175</v>
      </c>
      <c r="W23" s="229">
        <v>136.12237505006897</v>
      </c>
      <c r="X23" s="229">
        <v>85.438699053486957</v>
      </c>
      <c r="Y23" s="229">
        <v>49.073739455360702</v>
      </c>
      <c r="DA23" s="73"/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7.0928999999054181</v>
      </c>
      <c r="F24" s="229">
        <v>0</v>
      </c>
      <c r="G24" s="229">
        <v>0</v>
      </c>
      <c r="H24" s="229">
        <v>0</v>
      </c>
      <c r="I24" s="229">
        <v>0</v>
      </c>
      <c r="J24" s="229">
        <v>6.2411126399229291</v>
      </c>
      <c r="K24" s="229">
        <v>0.70505424002773998</v>
      </c>
      <c r="L24" s="229">
        <v>0</v>
      </c>
      <c r="M24" s="229">
        <v>0</v>
      </c>
      <c r="N24" s="229">
        <v>0.32543423999005994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/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10.362613925019197</v>
      </c>
      <c r="P25" s="229">
        <v>3.048167428110919</v>
      </c>
      <c r="Q25" s="229">
        <v>4.8244397286575875</v>
      </c>
      <c r="R25" s="229">
        <v>4.415920330474874</v>
      </c>
      <c r="S25" s="229">
        <v>3.7923089532155085</v>
      </c>
      <c r="T25" s="229">
        <v>2.3118933595836433</v>
      </c>
      <c r="U25" s="229">
        <v>4.1798734272882054</v>
      </c>
      <c r="V25" s="229">
        <v>0.72154619894214245</v>
      </c>
      <c r="W25" s="229">
        <v>7.7562885417919612E-3</v>
      </c>
      <c r="X25" s="229">
        <v>0</v>
      </c>
      <c r="Y25" s="229">
        <v>0</v>
      </c>
      <c r="DA25" s="73"/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/>
    </row>
    <row r="27" spans="1:105" ht="12" customHeight="1" x14ac:dyDescent="0.25">
      <c r="A27" s="39" t="s">
        <v>104</v>
      </c>
      <c r="B27" s="228">
        <f t="shared" ref="B27:Y27" si="3">SUM(B28:B37)</f>
        <v>597.44333566525529</v>
      </c>
      <c r="C27" s="228">
        <f t="shared" si="3"/>
        <v>753.17362874523064</v>
      </c>
      <c r="D27" s="228">
        <f t="shared" si="3"/>
        <v>506.7242618934269</v>
      </c>
      <c r="E27" s="228">
        <f t="shared" si="3"/>
        <v>552.94830892066409</v>
      </c>
      <c r="F27" s="228">
        <f t="shared" si="3"/>
        <v>593.34320431267611</v>
      </c>
      <c r="G27" s="228">
        <f t="shared" si="3"/>
        <v>666.38807345829468</v>
      </c>
      <c r="H27" s="228">
        <f t="shared" si="3"/>
        <v>671.60925662948182</v>
      </c>
      <c r="I27" s="228">
        <f t="shared" si="3"/>
        <v>941.13423745807063</v>
      </c>
      <c r="J27" s="228">
        <f t="shared" si="3"/>
        <v>888.48231840503558</v>
      </c>
      <c r="K27" s="228">
        <f t="shared" si="3"/>
        <v>541.04657852940045</v>
      </c>
      <c r="L27" s="228">
        <f t="shared" si="3"/>
        <v>538.44788410077217</v>
      </c>
      <c r="M27" s="228">
        <f t="shared" si="3"/>
        <v>614.07608300966615</v>
      </c>
      <c r="N27" s="228">
        <f t="shared" si="3"/>
        <v>589.60294904747195</v>
      </c>
      <c r="O27" s="228">
        <f t="shared" si="3"/>
        <v>787.28806359364648</v>
      </c>
      <c r="P27" s="228">
        <f t="shared" si="3"/>
        <v>609.86328331046548</v>
      </c>
      <c r="Q27" s="228">
        <f t="shared" si="3"/>
        <v>462.97972389457169</v>
      </c>
      <c r="R27" s="228">
        <f t="shared" si="3"/>
        <v>449.06521515085115</v>
      </c>
      <c r="S27" s="228">
        <f t="shared" si="3"/>
        <v>441.83530186322014</v>
      </c>
      <c r="T27" s="228">
        <f t="shared" si="3"/>
        <v>466.38951412304851</v>
      </c>
      <c r="U27" s="228">
        <f t="shared" si="3"/>
        <v>489.05836457270016</v>
      </c>
      <c r="V27" s="228">
        <f t="shared" si="3"/>
        <v>242.98582371776558</v>
      </c>
      <c r="W27" s="228">
        <f t="shared" si="3"/>
        <v>154.09141990715887</v>
      </c>
      <c r="X27" s="228">
        <f t="shared" si="3"/>
        <v>160.74947771779256</v>
      </c>
      <c r="Y27" s="228">
        <f t="shared" si="3"/>
        <v>176.09617591237679</v>
      </c>
      <c r="DA27" s="92"/>
    </row>
    <row r="28" spans="1:105" ht="12" customHeight="1" x14ac:dyDescent="0.25">
      <c r="A28" s="18" t="s">
        <v>28</v>
      </c>
      <c r="B28" s="230">
        <v>350.81931732571189</v>
      </c>
      <c r="C28" s="230">
        <v>463.69557339528137</v>
      </c>
      <c r="D28" s="230">
        <v>256.17713404619559</v>
      </c>
      <c r="E28" s="230">
        <v>212.91677023183632</v>
      </c>
      <c r="F28" s="230">
        <v>248.25373085412116</v>
      </c>
      <c r="G28" s="230">
        <v>317.02826427172647</v>
      </c>
      <c r="H28" s="230">
        <v>315.47884302276822</v>
      </c>
      <c r="I28" s="230">
        <v>585.60737376653401</v>
      </c>
      <c r="J28" s="230">
        <v>589.33277330683779</v>
      </c>
      <c r="K28" s="230">
        <v>321.1953785602326</v>
      </c>
      <c r="L28" s="230">
        <v>295.81343983017052</v>
      </c>
      <c r="M28" s="230">
        <v>355.68733429605106</v>
      </c>
      <c r="N28" s="230">
        <v>299.85623754040375</v>
      </c>
      <c r="O28" s="230">
        <v>274.82376272252071</v>
      </c>
      <c r="P28" s="230">
        <v>304.57105159529124</v>
      </c>
      <c r="Q28" s="230">
        <v>117.71676356606082</v>
      </c>
      <c r="R28" s="230">
        <v>91.062467452085102</v>
      </c>
      <c r="S28" s="230">
        <v>153.14515322862931</v>
      </c>
      <c r="T28" s="230">
        <v>186.97567644407474</v>
      </c>
      <c r="U28" s="230">
        <v>190.58174220461322</v>
      </c>
      <c r="V28" s="230">
        <v>25.584979725644349</v>
      </c>
      <c r="W28" s="230">
        <v>0.62228858185765601</v>
      </c>
      <c r="X28" s="230">
        <v>10.182861229530483</v>
      </c>
      <c r="Y28" s="230">
        <v>19.61930612080241</v>
      </c>
      <c r="DA28" s="71"/>
    </row>
    <row r="29" spans="1:105" ht="12" customHeight="1" x14ac:dyDescent="0.25">
      <c r="A29" s="18" t="s">
        <v>42</v>
      </c>
      <c r="B29" s="230">
        <v>0</v>
      </c>
      <c r="C29" s="230">
        <v>0</v>
      </c>
      <c r="D29" s="230">
        <v>0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/>
    </row>
    <row r="30" spans="1:105" ht="12" customHeight="1" x14ac:dyDescent="0.25">
      <c r="A30" s="18" t="s">
        <v>31</v>
      </c>
      <c r="B30" s="230">
        <v>2.1526940115223616</v>
      </c>
      <c r="C30" s="230">
        <v>2.8540338096773556</v>
      </c>
      <c r="D30" s="230">
        <v>1.947857738449887</v>
      </c>
      <c r="E30" s="230">
        <v>3.9037213023363839</v>
      </c>
      <c r="F30" s="230">
        <v>3.3911021013357039</v>
      </c>
      <c r="G30" s="230">
        <v>3.7891554979321378</v>
      </c>
      <c r="H30" s="230">
        <v>4.8831104571537844</v>
      </c>
      <c r="I30" s="230">
        <v>4.8078490443932029</v>
      </c>
      <c r="J30" s="230">
        <v>4.8188843661679908</v>
      </c>
      <c r="K30" s="230">
        <v>3.6027197407368687</v>
      </c>
      <c r="L30" s="230">
        <v>5.2452173794423151</v>
      </c>
      <c r="M30" s="230">
        <v>3.6072505710207432</v>
      </c>
      <c r="N30" s="230">
        <v>10.290904478300279</v>
      </c>
      <c r="O30" s="230">
        <v>8.2918326757364014</v>
      </c>
      <c r="P30" s="230">
        <v>6.1020499856795327</v>
      </c>
      <c r="Q30" s="230">
        <v>10.934654749609681</v>
      </c>
      <c r="R30" s="230">
        <v>8.7991651839632752</v>
      </c>
      <c r="S30" s="230">
        <v>10.852112109374298</v>
      </c>
      <c r="T30" s="230">
        <v>8.0961308904161235</v>
      </c>
      <c r="U30" s="230">
        <v>13.42817737091953</v>
      </c>
      <c r="V30" s="230">
        <v>10.93727918215991</v>
      </c>
      <c r="W30" s="230">
        <v>6.9097477331062258</v>
      </c>
      <c r="X30" s="230">
        <v>11.327537829337189</v>
      </c>
      <c r="Y30" s="230">
        <v>22.557028690767883</v>
      </c>
      <c r="DA30" s="71"/>
    </row>
    <row r="31" spans="1:105" ht="12" customHeight="1" x14ac:dyDescent="0.25">
      <c r="A31" s="18" t="s">
        <v>82</v>
      </c>
      <c r="B31" s="230">
        <v>68.169795049810006</v>
      </c>
      <c r="C31" s="230">
        <v>65.946899349731396</v>
      </c>
      <c r="D31" s="230">
        <v>78.656941008966925</v>
      </c>
      <c r="E31" s="230">
        <v>131.82708467464212</v>
      </c>
      <c r="F31" s="230">
        <v>119.95247512258051</v>
      </c>
      <c r="G31" s="230">
        <v>107.88919325081179</v>
      </c>
      <c r="H31" s="230">
        <v>120.32050582548513</v>
      </c>
      <c r="I31" s="230">
        <v>129.34396901649936</v>
      </c>
      <c r="J31" s="230">
        <v>112.25673371955155</v>
      </c>
      <c r="K31" s="230">
        <v>96.748607588806806</v>
      </c>
      <c r="L31" s="230">
        <v>99.467730672049896</v>
      </c>
      <c r="M31" s="230">
        <v>120.78113561582651</v>
      </c>
      <c r="N31" s="230">
        <v>131.40638126842325</v>
      </c>
      <c r="O31" s="230">
        <v>119.72922887836997</v>
      </c>
      <c r="P31" s="230">
        <v>115.44541741246893</v>
      </c>
      <c r="Q31" s="230">
        <v>121.92294395047153</v>
      </c>
      <c r="R31" s="230">
        <v>135.58192527256833</v>
      </c>
      <c r="S31" s="230">
        <v>104.33713205276715</v>
      </c>
      <c r="T31" s="230">
        <v>112.35852912194234</v>
      </c>
      <c r="U31" s="230">
        <v>91.209195853603006</v>
      </c>
      <c r="V31" s="230">
        <v>94.628813986358779</v>
      </c>
      <c r="W31" s="230">
        <v>37.752896610087305</v>
      </c>
      <c r="X31" s="230">
        <v>63.432857835475104</v>
      </c>
      <c r="Y31" s="230">
        <v>62.237399070550019</v>
      </c>
      <c r="DA31" s="71"/>
    </row>
    <row r="32" spans="1:105" ht="12" customHeight="1" x14ac:dyDescent="0.25">
      <c r="A32" s="18" t="s">
        <v>32</v>
      </c>
      <c r="B32" s="230">
        <v>47.01549357749925</v>
      </c>
      <c r="C32" s="230">
        <v>62.44029133424025</v>
      </c>
      <c r="D32" s="230">
        <v>50.390053650961391</v>
      </c>
      <c r="E32" s="230">
        <v>28.88986131997035</v>
      </c>
      <c r="F32" s="230">
        <v>47.804220979180258</v>
      </c>
      <c r="G32" s="230">
        <v>50.496910929975478</v>
      </c>
      <c r="H32" s="230">
        <v>39.847432341407746</v>
      </c>
      <c r="I32" s="230">
        <v>24.962375444977567</v>
      </c>
      <c r="J32" s="230">
        <v>19.954390529716228</v>
      </c>
      <c r="K32" s="230">
        <v>14.58458054654602</v>
      </c>
      <c r="L32" s="230">
        <v>22.263715396580071</v>
      </c>
      <c r="M32" s="230">
        <v>14.788720467248709</v>
      </c>
      <c r="N32" s="230">
        <v>14.369300353746272</v>
      </c>
      <c r="O32" s="230">
        <v>14.302526980627391</v>
      </c>
      <c r="P32" s="230">
        <v>14.084050534086995</v>
      </c>
      <c r="Q32" s="230">
        <v>14.715768244981287</v>
      </c>
      <c r="R32" s="230">
        <v>12.826895043238952</v>
      </c>
      <c r="S32" s="230">
        <v>8.1848164507617138</v>
      </c>
      <c r="T32" s="230">
        <v>8.3593061492833431</v>
      </c>
      <c r="U32" s="230">
        <v>19.213992645803877</v>
      </c>
      <c r="V32" s="230">
        <v>24.609086963073075</v>
      </c>
      <c r="W32" s="230">
        <v>20.684585343838162</v>
      </c>
      <c r="X32" s="230">
        <v>17.001015633810283</v>
      </c>
      <c r="Y32" s="230">
        <v>16.598930083919324</v>
      </c>
      <c r="DA32" s="71"/>
    </row>
    <row r="33" spans="1:105" ht="12" customHeight="1" x14ac:dyDescent="0.25">
      <c r="A33" s="18" t="s">
        <v>33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/>
    </row>
    <row r="34" spans="1:105" ht="12" customHeight="1" x14ac:dyDescent="0.25">
      <c r="A34" s="18" t="s">
        <v>73</v>
      </c>
      <c r="B34" s="230">
        <v>129.28603570071169</v>
      </c>
      <c r="C34" s="230">
        <v>158.23683085630029</v>
      </c>
      <c r="D34" s="230">
        <v>119.55227544885309</v>
      </c>
      <c r="E34" s="230">
        <v>175.41087139187891</v>
      </c>
      <c r="F34" s="230">
        <v>173.94167525545839</v>
      </c>
      <c r="G34" s="230">
        <v>187.18454950784886</v>
      </c>
      <c r="H34" s="230">
        <v>191.07936498266693</v>
      </c>
      <c r="I34" s="230">
        <v>196.41267018566643</v>
      </c>
      <c r="J34" s="230">
        <v>162.11953648276213</v>
      </c>
      <c r="K34" s="230">
        <v>104.91529209307812</v>
      </c>
      <c r="L34" s="230">
        <v>115.65778082252933</v>
      </c>
      <c r="M34" s="230">
        <v>119.21164205951914</v>
      </c>
      <c r="N34" s="230">
        <v>133.68012540659836</v>
      </c>
      <c r="O34" s="230">
        <v>158.13086294246804</v>
      </c>
      <c r="P34" s="230">
        <v>107.87694453155079</v>
      </c>
      <c r="Q34" s="230">
        <v>103.33268203329906</v>
      </c>
      <c r="R34" s="230">
        <v>108.39854976785919</v>
      </c>
      <c r="S34" s="230">
        <v>92.847301255968475</v>
      </c>
      <c r="T34" s="230">
        <v>101.97951099738702</v>
      </c>
      <c r="U34" s="230">
        <v>81.730333964049692</v>
      </c>
      <c r="V34" s="230">
        <v>67.578892098760235</v>
      </c>
      <c r="W34" s="230">
        <v>87.874831926797697</v>
      </c>
      <c r="X34" s="230">
        <v>58.805205189639516</v>
      </c>
      <c r="Y34" s="230">
        <v>55.083511946337154</v>
      </c>
      <c r="DA34" s="71"/>
    </row>
    <row r="35" spans="1:105" ht="12" customHeight="1" x14ac:dyDescent="0.25">
      <c r="A35" s="18" t="s">
        <v>36</v>
      </c>
      <c r="B35" s="230">
        <v>0</v>
      </c>
      <c r="C35" s="230">
        <v>0</v>
      </c>
      <c r="D35" s="230">
        <v>0</v>
      </c>
      <c r="E35" s="230">
        <v>0</v>
      </c>
      <c r="F35" s="230">
        <v>0</v>
      </c>
      <c r="G35" s="230">
        <v>0</v>
      </c>
      <c r="H35" s="230">
        <v>0</v>
      </c>
      <c r="I35" s="230">
        <v>0</v>
      </c>
      <c r="J35" s="230">
        <v>0</v>
      </c>
      <c r="K35" s="230">
        <v>0</v>
      </c>
      <c r="L35" s="230">
        <v>0</v>
      </c>
      <c r="M35" s="230">
        <v>0</v>
      </c>
      <c r="N35" s="230">
        <v>0</v>
      </c>
      <c r="O35" s="230">
        <v>0</v>
      </c>
      <c r="P35" s="230">
        <v>0</v>
      </c>
      <c r="Q35" s="230">
        <v>0</v>
      </c>
      <c r="R35" s="230">
        <v>0</v>
      </c>
      <c r="S35" s="230">
        <v>0</v>
      </c>
      <c r="T35" s="230">
        <v>0</v>
      </c>
      <c r="U35" s="230">
        <v>0</v>
      </c>
      <c r="V35" s="230">
        <v>0</v>
      </c>
      <c r="W35" s="230">
        <v>0</v>
      </c>
      <c r="X35" s="230">
        <v>0</v>
      </c>
      <c r="Y35" s="230">
        <v>0</v>
      </c>
      <c r="DA35" s="71"/>
    </row>
    <row r="36" spans="1:105" ht="12" customHeight="1" x14ac:dyDescent="0.25">
      <c r="A36" s="18" t="s">
        <v>38</v>
      </c>
      <c r="B36" s="230">
        <v>0</v>
      </c>
      <c r="C36" s="230">
        <v>0</v>
      </c>
      <c r="D36" s="230">
        <v>0</v>
      </c>
      <c r="E36" s="230">
        <v>0</v>
      </c>
      <c r="F36" s="230">
        <v>0</v>
      </c>
      <c r="G36" s="230">
        <v>0</v>
      </c>
      <c r="H36" s="230">
        <v>0</v>
      </c>
      <c r="I36" s="230">
        <v>0</v>
      </c>
      <c r="J36" s="230">
        <v>0</v>
      </c>
      <c r="K36" s="230">
        <v>0</v>
      </c>
      <c r="L36" s="230">
        <v>0</v>
      </c>
      <c r="M36" s="230">
        <v>0</v>
      </c>
      <c r="N36" s="230">
        <v>0</v>
      </c>
      <c r="O36" s="230">
        <v>212.00984939392396</v>
      </c>
      <c r="P36" s="230">
        <v>61.78376925138793</v>
      </c>
      <c r="Q36" s="230">
        <v>94.356911350149289</v>
      </c>
      <c r="R36" s="230">
        <v>92.396212431136263</v>
      </c>
      <c r="S36" s="230">
        <v>72.468786765719202</v>
      </c>
      <c r="T36" s="230">
        <v>48.620360519944953</v>
      </c>
      <c r="U36" s="230">
        <v>92.894922533710826</v>
      </c>
      <c r="V36" s="230">
        <v>19.646771761769216</v>
      </c>
      <c r="W36" s="230">
        <v>0.24706971147181275</v>
      </c>
      <c r="X36" s="230">
        <v>0</v>
      </c>
      <c r="Y36" s="230">
        <v>0</v>
      </c>
      <c r="DA36" s="71"/>
    </row>
    <row r="37" spans="1:105" ht="12" customHeight="1" x14ac:dyDescent="0.25">
      <c r="A37" s="47" t="s">
        <v>40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X37" s="231">
        <v>0</v>
      </c>
      <c r="Y37" s="231">
        <v>0</v>
      </c>
      <c r="DA37" s="86"/>
    </row>
    <row r="38" spans="1:105" ht="12" customHeight="1" x14ac:dyDescent="0.25">
      <c r="A38" s="42" t="s">
        <v>105</v>
      </c>
      <c r="B38" s="236">
        <f t="shared" ref="B38:Y38" si="4">SUM(B39:B43)</f>
        <v>606.15803000000005</v>
      </c>
      <c r="C38" s="236">
        <f t="shared" si="4"/>
        <v>625.26569000000006</v>
      </c>
      <c r="D38" s="236">
        <f t="shared" si="4"/>
        <v>446.78258999999997</v>
      </c>
      <c r="E38" s="236">
        <f t="shared" si="4"/>
        <v>488.42994999999996</v>
      </c>
      <c r="F38" s="236">
        <f t="shared" si="4"/>
        <v>616.72985999999992</v>
      </c>
      <c r="G38" s="236">
        <f t="shared" si="4"/>
        <v>588.40017999999998</v>
      </c>
      <c r="H38" s="236">
        <f t="shared" si="4"/>
        <v>609.65426000000002</v>
      </c>
      <c r="I38" s="236">
        <f t="shared" si="4"/>
        <v>785.8180799999999</v>
      </c>
      <c r="J38" s="236">
        <f t="shared" si="4"/>
        <v>812.86092000000008</v>
      </c>
      <c r="K38" s="236">
        <f t="shared" si="4"/>
        <v>315.57267000000002</v>
      </c>
      <c r="L38" s="236">
        <f t="shared" si="4"/>
        <v>358.15341000000006</v>
      </c>
      <c r="M38" s="236">
        <f t="shared" si="4"/>
        <v>474.35546000000005</v>
      </c>
      <c r="N38" s="236">
        <f t="shared" si="4"/>
        <v>709.85638999999992</v>
      </c>
      <c r="O38" s="236">
        <f t="shared" si="4"/>
        <v>792.24567999999988</v>
      </c>
      <c r="P38" s="236">
        <f t="shared" si="4"/>
        <v>491.74901999999997</v>
      </c>
      <c r="Q38" s="236">
        <f t="shared" si="4"/>
        <v>290.37767000000002</v>
      </c>
      <c r="R38" s="236">
        <f t="shared" si="4"/>
        <v>265.27767</v>
      </c>
      <c r="S38" s="236">
        <f t="shared" si="4"/>
        <v>405.64793999999995</v>
      </c>
      <c r="T38" s="236">
        <f t="shared" si="4"/>
        <v>392.51485999999994</v>
      </c>
      <c r="U38" s="236">
        <f t="shared" si="4"/>
        <v>390.25822999999997</v>
      </c>
      <c r="V38" s="236">
        <f t="shared" si="4"/>
        <v>102.37845</v>
      </c>
      <c r="W38" s="236">
        <f t="shared" si="4"/>
        <v>98.968889999999988</v>
      </c>
      <c r="X38" s="236">
        <f t="shared" si="4"/>
        <v>71.623899999999992</v>
      </c>
      <c r="Y38" s="236">
        <f t="shared" si="4"/>
        <v>68.325590000000005</v>
      </c>
      <c r="DA38" s="93"/>
    </row>
    <row r="39" spans="1:105" ht="12" customHeight="1" x14ac:dyDescent="0.25">
      <c r="A39" s="43" t="s">
        <v>106</v>
      </c>
      <c r="B39" s="237">
        <f>ISI!B$53</f>
        <v>0</v>
      </c>
      <c r="C39" s="237">
        <f>ISI!C$53</f>
        <v>0</v>
      </c>
      <c r="D39" s="237">
        <f>ISI!D$53</f>
        <v>0</v>
      </c>
      <c r="E39" s="237">
        <f>ISI!E$53</f>
        <v>0</v>
      </c>
      <c r="F39" s="237">
        <f>ISI!F$53</f>
        <v>0</v>
      </c>
      <c r="G39" s="237">
        <f>ISI!G$53</f>
        <v>0</v>
      </c>
      <c r="H39" s="237">
        <f>ISI!H$53</f>
        <v>0</v>
      </c>
      <c r="I39" s="237">
        <f>ISI!I$53</f>
        <v>0</v>
      </c>
      <c r="J39" s="237">
        <f>ISI!J$53</f>
        <v>0</v>
      </c>
      <c r="K39" s="237">
        <f>ISI!K$53</f>
        <v>0</v>
      </c>
      <c r="L39" s="237">
        <f>ISI!L$53</f>
        <v>0</v>
      </c>
      <c r="M39" s="237">
        <f>ISI!M$53</f>
        <v>0</v>
      </c>
      <c r="N39" s="237">
        <f>ISI!N$53</f>
        <v>0</v>
      </c>
      <c r="O39" s="237">
        <f>ISI!O$53</f>
        <v>0</v>
      </c>
      <c r="P39" s="237">
        <f>ISI!P$53</f>
        <v>0</v>
      </c>
      <c r="Q39" s="237">
        <f>ISI!Q$53</f>
        <v>0</v>
      </c>
      <c r="R39" s="237">
        <f>ISI!R$53</f>
        <v>0</v>
      </c>
      <c r="S39" s="237">
        <f>ISI!S$53</f>
        <v>0</v>
      </c>
      <c r="T39" s="237">
        <f>ISI!T$53</f>
        <v>0</v>
      </c>
      <c r="U39" s="237">
        <f>ISI!U$53</f>
        <v>0</v>
      </c>
      <c r="V39" s="237">
        <f>ISI!V$53</f>
        <v>0</v>
      </c>
      <c r="W39" s="237">
        <f>ISI!W$53</f>
        <v>0</v>
      </c>
      <c r="X39" s="237">
        <f>ISI!X$53</f>
        <v>0</v>
      </c>
      <c r="Y39" s="237">
        <f>ISI!Y$53</f>
        <v>0</v>
      </c>
      <c r="DA39" s="83"/>
    </row>
    <row r="40" spans="1:105" ht="12" customHeight="1" x14ac:dyDescent="0.25">
      <c r="A40" s="44" t="s">
        <v>107</v>
      </c>
      <c r="B40" s="238">
        <f>NFM!B$72</f>
        <v>1.5531299999999999</v>
      </c>
      <c r="C40" s="238">
        <f>NFM!C$72</f>
        <v>1.45296</v>
      </c>
      <c r="D40" s="238">
        <f>NFM!D$72</f>
        <v>1.3914800000000001</v>
      </c>
      <c r="E40" s="238">
        <f>NFM!E$72</f>
        <v>0.68230000000000002</v>
      </c>
      <c r="F40" s="238">
        <f>NFM!F$72</f>
        <v>1.6493199999999999</v>
      </c>
      <c r="G40" s="238">
        <f>NFM!G$72</f>
        <v>1.52128</v>
      </c>
      <c r="H40" s="238">
        <f>NFM!H$72</f>
        <v>2.3724500000000002</v>
      </c>
      <c r="I40" s="238">
        <f>NFM!I$72</f>
        <v>2.4468700000000001</v>
      </c>
      <c r="J40" s="238">
        <f>NFM!J$72</f>
        <v>2.4911400000000001</v>
      </c>
      <c r="K40" s="238">
        <f>NFM!K$72</f>
        <v>2.3896700000000002</v>
      </c>
      <c r="L40" s="238">
        <f>NFM!L$72</f>
        <v>2.4508000000000001</v>
      </c>
      <c r="M40" s="238">
        <f>NFM!M$72</f>
        <v>3.1524800000000002</v>
      </c>
      <c r="N40" s="238">
        <f>NFM!N$72</f>
        <v>3.3706399999999999</v>
      </c>
      <c r="O40" s="238">
        <f>NFM!O$72</f>
        <v>3.10127</v>
      </c>
      <c r="P40" s="238">
        <f>NFM!P$72</f>
        <v>3.0418400000000001</v>
      </c>
      <c r="Q40" s="238">
        <f>NFM!Q$72</f>
        <v>3.03044</v>
      </c>
      <c r="R40" s="238">
        <f>NFM!R$72</f>
        <v>3.4771100000000001</v>
      </c>
      <c r="S40" s="238">
        <f>NFM!S$72</f>
        <v>3.4231400000000001</v>
      </c>
      <c r="T40" s="238">
        <f>NFM!T$72</f>
        <v>3.3508100000000001</v>
      </c>
      <c r="U40" s="238">
        <f>NFM!U$72</f>
        <v>3.2926299999999999</v>
      </c>
      <c r="V40" s="238">
        <f>NFM!V$72</f>
        <v>2.90049</v>
      </c>
      <c r="W40" s="238">
        <f>NFM!W$72</f>
        <v>2.9989599999999998</v>
      </c>
      <c r="X40" s="238">
        <f>NFM!X$72</f>
        <v>2.6724899999999998</v>
      </c>
      <c r="Y40" s="238">
        <f>NFM!Y$72</f>
        <v>2.9561500000000001</v>
      </c>
      <c r="DA40" s="94"/>
    </row>
    <row r="41" spans="1:105" ht="12" customHeight="1" x14ac:dyDescent="0.25">
      <c r="A41" s="44" t="s">
        <v>108</v>
      </c>
      <c r="B41" s="238">
        <f>CHI!B$78</f>
        <v>180.77708000000001</v>
      </c>
      <c r="C41" s="238">
        <f>CHI!C$78</f>
        <v>195.35378</v>
      </c>
      <c r="D41" s="238">
        <f>CHI!D$78</f>
        <v>31.325679999999998</v>
      </c>
      <c r="E41" s="238">
        <f>CHI!E$78</f>
        <v>92.174710000000005</v>
      </c>
      <c r="F41" s="238">
        <f>CHI!F$78</f>
        <v>184.47286</v>
      </c>
      <c r="G41" s="238">
        <f>CHI!G$78</f>
        <v>146.35547</v>
      </c>
      <c r="H41" s="238">
        <f>CHI!H$78</f>
        <v>117.58437000000001</v>
      </c>
      <c r="I41" s="238">
        <f>CHI!I$78</f>
        <v>110.63713</v>
      </c>
      <c r="J41" s="238">
        <f>CHI!J$78</f>
        <v>141.61574999999999</v>
      </c>
      <c r="K41" s="238">
        <f>CHI!K$78</f>
        <v>14.185750000000001</v>
      </c>
      <c r="L41" s="238">
        <f>CHI!L$78</f>
        <v>0</v>
      </c>
      <c r="M41" s="238">
        <f>CHI!M$78</f>
        <v>0</v>
      </c>
      <c r="N41" s="238">
        <f>CHI!N$78</f>
        <v>16.619610000000002</v>
      </c>
      <c r="O41" s="238">
        <f>CHI!O$78</f>
        <v>68.631439999999998</v>
      </c>
      <c r="P41" s="238">
        <f>CHI!P$78</f>
        <v>0</v>
      </c>
      <c r="Q41" s="238">
        <f>CHI!Q$78</f>
        <v>0</v>
      </c>
      <c r="R41" s="238">
        <f>CHI!R$78</f>
        <v>0</v>
      </c>
      <c r="S41" s="238">
        <f>CHI!S$78</f>
        <v>0</v>
      </c>
      <c r="T41" s="238">
        <f>CHI!T$78</f>
        <v>0</v>
      </c>
      <c r="U41" s="238">
        <f>CHI!U$78</f>
        <v>0</v>
      </c>
      <c r="V41" s="238">
        <f>CHI!V$78</f>
        <v>0</v>
      </c>
      <c r="W41" s="238">
        <f>CHI!W$78</f>
        <v>0</v>
      </c>
      <c r="X41" s="238">
        <f>CHI!X$78</f>
        <v>0</v>
      </c>
      <c r="Y41" s="238">
        <f>CHI!Y$78</f>
        <v>0</v>
      </c>
      <c r="DA41" s="94"/>
    </row>
    <row r="42" spans="1:105" ht="12" customHeight="1" x14ac:dyDescent="0.25">
      <c r="A42" s="44" t="s">
        <v>109</v>
      </c>
      <c r="B42" s="238">
        <f>NMM!B$58</f>
        <v>399.87466999999998</v>
      </c>
      <c r="C42" s="238">
        <f>NMM!C$58</f>
        <v>407.48180000000002</v>
      </c>
      <c r="D42" s="238">
        <f>NMM!D$58</f>
        <v>391.00533999999999</v>
      </c>
      <c r="E42" s="238">
        <f>NMM!E$58</f>
        <v>372.83224999999999</v>
      </c>
      <c r="F42" s="238">
        <f>NMM!F$58</f>
        <v>405.39058999999997</v>
      </c>
      <c r="G42" s="238">
        <f>NMM!G$58</f>
        <v>413.58697999999998</v>
      </c>
      <c r="H42" s="238">
        <f>NMM!H$58</f>
        <v>460.68205</v>
      </c>
      <c r="I42" s="238">
        <f>NMM!I$58</f>
        <v>645.80201</v>
      </c>
      <c r="J42" s="238">
        <f>NMM!J$58</f>
        <v>644.12428</v>
      </c>
      <c r="K42" s="238">
        <f>NMM!K$58</f>
        <v>281.13886000000002</v>
      </c>
      <c r="L42" s="238">
        <f>NMM!L$58</f>
        <v>338.50946000000005</v>
      </c>
      <c r="M42" s="238">
        <f>NMM!M$58</f>
        <v>452.19078000000002</v>
      </c>
      <c r="N42" s="238">
        <f>NMM!N$58</f>
        <v>669.10397</v>
      </c>
      <c r="O42" s="238">
        <f>NMM!O$58</f>
        <v>694.29410999999993</v>
      </c>
      <c r="P42" s="238">
        <f>NMM!P$58</f>
        <v>464.28422999999998</v>
      </c>
      <c r="Q42" s="238">
        <f>NMM!Q$58</f>
        <v>262.84086000000002</v>
      </c>
      <c r="R42" s="238">
        <f>NMM!R$58</f>
        <v>237.20411999999999</v>
      </c>
      <c r="S42" s="238">
        <f>NMM!S$58</f>
        <v>374.67356999999998</v>
      </c>
      <c r="T42" s="238">
        <f>NMM!T$58</f>
        <v>363.03746999999993</v>
      </c>
      <c r="U42" s="238">
        <f>NMM!U$58</f>
        <v>359.22480000000002</v>
      </c>
      <c r="V42" s="238">
        <f>NMM!V$58</f>
        <v>70.314409999999995</v>
      </c>
      <c r="W42" s="238">
        <f>NMM!W$58</f>
        <v>58.829830000000001</v>
      </c>
      <c r="X42" s="238">
        <f>NMM!X$58</f>
        <v>32.642960000000002</v>
      </c>
      <c r="Y42" s="238">
        <f>NMM!Y$58</f>
        <v>32.190390000000001</v>
      </c>
      <c r="DA42" s="94"/>
    </row>
    <row r="43" spans="1:105" ht="12" customHeight="1" x14ac:dyDescent="0.25">
      <c r="A43" s="45" t="s">
        <v>110</v>
      </c>
      <c r="B43" s="239">
        <v>23.953150000000001</v>
      </c>
      <c r="C43" s="239">
        <v>20.977150000000002</v>
      </c>
      <c r="D43" s="239">
        <v>23.060089999999999</v>
      </c>
      <c r="E43" s="239">
        <v>22.740690000000001</v>
      </c>
      <c r="F43" s="239">
        <v>25.217089999999999</v>
      </c>
      <c r="G43" s="239">
        <v>26.936450000000001</v>
      </c>
      <c r="H43" s="239">
        <v>29.01539</v>
      </c>
      <c r="I43" s="239">
        <v>26.93207</v>
      </c>
      <c r="J43" s="239">
        <v>24.629750000000001</v>
      </c>
      <c r="K43" s="239">
        <v>17.85839</v>
      </c>
      <c r="L43" s="239">
        <v>17.193149999999999</v>
      </c>
      <c r="M43" s="239">
        <v>19.0122</v>
      </c>
      <c r="N43" s="239">
        <v>20.762170000000001</v>
      </c>
      <c r="O43" s="239">
        <v>26.218859999999999</v>
      </c>
      <c r="P43" s="239">
        <v>24.42295</v>
      </c>
      <c r="Q43" s="239">
        <v>24.50637</v>
      </c>
      <c r="R43" s="239">
        <v>24.596440000000001</v>
      </c>
      <c r="S43" s="239">
        <v>27.55123</v>
      </c>
      <c r="T43" s="239">
        <v>26.126580000000001</v>
      </c>
      <c r="U43" s="239">
        <v>27.7408</v>
      </c>
      <c r="V43" s="239">
        <v>29.163550000000001</v>
      </c>
      <c r="W43" s="239">
        <v>37.140099999999997</v>
      </c>
      <c r="X43" s="239">
        <v>36.308450000000001</v>
      </c>
      <c r="Y43" s="239">
        <v>33.179049999999997</v>
      </c>
      <c r="DA43" s="84" t="s">
        <v>111</v>
      </c>
    </row>
    <row r="45" spans="1:105" ht="15" customHeight="1" x14ac:dyDescent="0.25">
      <c r="A45" s="32" t="s">
        <v>112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DA45" s="88"/>
    </row>
    <row r="47" spans="1:105" ht="12" customHeight="1" x14ac:dyDescent="0.25">
      <c r="A47" s="35" t="str">
        <f>$A$5</f>
        <v>All industrial sectors</v>
      </c>
      <c r="B47" s="232">
        <f t="shared" ref="B47:Y47" si="5">SUM(B48:B55)</f>
        <v>1</v>
      </c>
      <c r="C47" s="232">
        <f t="shared" si="5"/>
        <v>1</v>
      </c>
      <c r="D47" s="232">
        <f t="shared" si="5"/>
        <v>1</v>
      </c>
      <c r="E47" s="232">
        <f t="shared" si="5"/>
        <v>1</v>
      </c>
      <c r="F47" s="232">
        <f t="shared" si="5"/>
        <v>0.99999999999999989</v>
      </c>
      <c r="G47" s="232">
        <f t="shared" si="5"/>
        <v>0.99999999999999989</v>
      </c>
      <c r="H47" s="232">
        <f t="shared" si="5"/>
        <v>1</v>
      </c>
      <c r="I47" s="232">
        <f t="shared" si="5"/>
        <v>1</v>
      </c>
      <c r="J47" s="232">
        <f t="shared" si="5"/>
        <v>1</v>
      </c>
      <c r="K47" s="232">
        <f t="shared" si="5"/>
        <v>0.99999999999999978</v>
      </c>
      <c r="L47" s="232">
        <f t="shared" si="5"/>
        <v>1</v>
      </c>
      <c r="M47" s="232">
        <f t="shared" si="5"/>
        <v>1</v>
      </c>
      <c r="N47" s="232">
        <f t="shared" si="5"/>
        <v>1</v>
      </c>
      <c r="O47" s="232">
        <f t="shared" si="5"/>
        <v>1</v>
      </c>
      <c r="P47" s="232">
        <f t="shared" si="5"/>
        <v>0.99999999999999989</v>
      </c>
      <c r="Q47" s="232">
        <f t="shared" si="5"/>
        <v>1</v>
      </c>
      <c r="R47" s="232">
        <f t="shared" si="5"/>
        <v>1</v>
      </c>
      <c r="S47" s="232">
        <f t="shared" si="5"/>
        <v>1</v>
      </c>
      <c r="T47" s="232">
        <f t="shared" si="5"/>
        <v>1</v>
      </c>
      <c r="U47" s="232">
        <f t="shared" si="5"/>
        <v>1</v>
      </c>
      <c r="V47" s="232">
        <f t="shared" si="5"/>
        <v>1</v>
      </c>
      <c r="W47" s="232">
        <f t="shared" si="5"/>
        <v>1</v>
      </c>
      <c r="X47" s="232">
        <f t="shared" si="5"/>
        <v>1</v>
      </c>
      <c r="Y47" s="232">
        <f t="shared" si="5"/>
        <v>1</v>
      </c>
      <c r="DA47" s="95"/>
    </row>
    <row r="48" spans="1:105" ht="12" customHeight="1" x14ac:dyDescent="0.25">
      <c r="A48" s="173" t="s">
        <v>91</v>
      </c>
      <c r="B48" s="233">
        <f t="shared" ref="B48:Y48" si="6">IF(B6=0,0,B6/B$5)</f>
        <v>0</v>
      </c>
      <c r="C48" s="233">
        <f t="shared" si="6"/>
        <v>0</v>
      </c>
      <c r="D48" s="233">
        <f t="shared" si="6"/>
        <v>0</v>
      </c>
      <c r="E48" s="233">
        <f t="shared" si="6"/>
        <v>0</v>
      </c>
      <c r="F48" s="233">
        <f t="shared" si="6"/>
        <v>0</v>
      </c>
      <c r="G48" s="233">
        <f t="shared" si="6"/>
        <v>0</v>
      </c>
      <c r="H48" s="233">
        <f t="shared" si="6"/>
        <v>0</v>
      </c>
      <c r="I48" s="233">
        <f t="shared" si="6"/>
        <v>0</v>
      </c>
      <c r="J48" s="233">
        <f t="shared" si="6"/>
        <v>0</v>
      </c>
      <c r="K48" s="233">
        <f t="shared" si="6"/>
        <v>0</v>
      </c>
      <c r="L48" s="233">
        <f t="shared" si="6"/>
        <v>0</v>
      </c>
      <c r="M48" s="233">
        <f t="shared" si="6"/>
        <v>0</v>
      </c>
      <c r="N48" s="233">
        <f t="shared" si="6"/>
        <v>0</v>
      </c>
      <c r="O48" s="233">
        <f t="shared" si="6"/>
        <v>0</v>
      </c>
      <c r="P48" s="233">
        <f t="shared" si="6"/>
        <v>0</v>
      </c>
      <c r="Q48" s="233">
        <f t="shared" si="6"/>
        <v>0</v>
      </c>
      <c r="R48" s="233">
        <f t="shared" si="6"/>
        <v>0</v>
      </c>
      <c r="S48" s="233">
        <f t="shared" si="6"/>
        <v>0</v>
      </c>
      <c r="T48" s="233">
        <f t="shared" si="6"/>
        <v>0</v>
      </c>
      <c r="U48" s="233">
        <f t="shared" si="6"/>
        <v>0</v>
      </c>
      <c r="V48" s="233">
        <f t="shared" si="6"/>
        <v>0</v>
      </c>
      <c r="W48" s="233">
        <f t="shared" si="6"/>
        <v>0</v>
      </c>
      <c r="X48" s="233">
        <f t="shared" si="6"/>
        <v>0</v>
      </c>
      <c r="Y48" s="233">
        <f t="shared" si="6"/>
        <v>0</v>
      </c>
      <c r="DA48" s="177"/>
    </row>
    <row r="49" spans="1:105" ht="12" customHeight="1" x14ac:dyDescent="0.25">
      <c r="A49" s="173" t="s">
        <v>92</v>
      </c>
      <c r="B49" s="233">
        <f t="shared" ref="B49:Y49" si="7">IF(B7=0,0,B7/B$5)</f>
        <v>0</v>
      </c>
      <c r="C49" s="233">
        <f t="shared" si="7"/>
        <v>0</v>
      </c>
      <c r="D49" s="233">
        <f t="shared" si="7"/>
        <v>0</v>
      </c>
      <c r="E49" s="233">
        <f t="shared" si="7"/>
        <v>0</v>
      </c>
      <c r="F49" s="233">
        <f t="shared" si="7"/>
        <v>0</v>
      </c>
      <c r="G49" s="233">
        <f t="shared" si="7"/>
        <v>0</v>
      </c>
      <c r="H49" s="233">
        <f t="shared" si="7"/>
        <v>0</v>
      </c>
      <c r="I49" s="233">
        <f t="shared" si="7"/>
        <v>0</v>
      </c>
      <c r="J49" s="233">
        <f t="shared" si="7"/>
        <v>0</v>
      </c>
      <c r="K49" s="233">
        <f t="shared" si="7"/>
        <v>0</v>
      </c>
      <c r="L49" s="233">
        <f t="shared" si="7"/>
        <v>0</v>
      </c>
      <c r="M49" s="233">
        <f t="shared" si="7"/>
        <v>0</v>
      </c>
      <c r="N49" s="233">
        <f t="shared" si="7"/>
        <v>0</v>
      </c>
      <c r="O49" s="233">
        <f t="shared" si="7"/>
        <v>0</v>
      </c>
      <c r="P49" s="233">
        <f t="shared" si="7"/>
        <v>0</v>
      </c>
      <c r="Q49" s="233">
        <f t="shared" si="7"/>
        <v>0</v>
      </c>
      <c r="R49" s="233">
        <f t="shared" si="7"/>
        <v>0</v>
      </c>
      <c r="S49" s="233">
        <f t="shared" si="7"/>
        <v>0</v>
      </c>
      <c r="T49" s="233">
        <f t="shared" si="7"/>
        <v>0</v>
      </c>
      <c r="U49" s="233">
        <f t="shared" si="7"/>
        <v>0</v>
      </c>
      <c r="V49" s="233">
        <f t="shared" si="7"/>
        <v>0</v>
      </c>
      <c r="W49" s="233">
        <f t="shared" si="7"/>
        <v>0</v>
      </c>
      <c r="X49" s="233">
        <f t="shared" si="7"/>
        <v>0</v>
      </c>
      <c r="Y49" s="233">
        <f t="shared" si="7"/>
        <v>0</v>
      </c>
      <c r="DA49" s="177"/>
    </row>
    <row r="50" spans="1:105" ht="12" customHeight="1" x14ac:dyDescent="0.25">
      <c r="A50" s="173" t="s">
        <v>93</v>
      </c>
      <c r="B50" s="233">
        <f t="shared" ref="B50:Y50" si="8">IF(B8=0,0,B8/B$5)</f>
        <v>0</v>
      </c>
      <c r="C50" s="233">
        <f t="shared" si="8"/>
        <v>0</v>
      </c>
      <c r="D50" s="233">
        <f t="shared" si="8"/>
        <v>0</v>
      </c>
      <c r="E50" s="233">
        <f t="shared" si="8"/>
        <v>0</v>
      </c>
      <c r="F50" s="233">
        <f t="shared" si="8"/>
        <v>0</v>
      </c>
      <c r="G50" s="233">
        <f t="shared" si="8"/>
        <v>0</v>
      </c>
      <c r="H50" s="233">
        <f t="shared" si="8"/>
        <v>0</v>
      </c>
      <c r="I50" s="233">
        <f t="shared" si="8"/>
        <v>0</v>
      </c>
      <c r="J50" s="233">
        <f t="shared" si="8"/>
        <v>0</v>
      </c>
      <c r="K50" s="233">
        <f t="shared" si="8"/>
        <v>0</v>
      </c>
      <c r="L50" s="233">
        <f t="shared" si="8"/>
        <v>0</v>
      </c>
      <c r="M50" s="233">
        <f t="shared" si="8"/>
        <v>0</v>
      </c>
      <c r="N50" s="233">
        <f t="shared" si="8"/>
        <v>0</v>
      </c>
      <c r="O50" s="233">
        <f t="shared" si="8"/>
        <v>0</v>
      </c>
      <c r="P50" s="233">
        <f t="shared" si="8"/>
        <v>0</v>
      </c>
      <c r="Q50" s="233">
        <f t="shared" si="8"/>
        <v>0</v>
      </c>
      <c r="R50" s="233">
        <f t="shared" si="8"/>
        <v>0</v>
      </c>
      <c r="S50" s="233">
        <f t="shared" si="8"/>
        <v>0</v>
      </c>
      <c r="T50" s="233">
        <f t="shared" si="8"/>
        <v>0</v>
      </c>
      <c r="U50" s="233">
        <f t="shared" si="8"/>
        <v>0</v>
      </c>
      <c r="V50" s="233">
        <f t="shared" si="8"/>
        <v>0</v>
      </c>
      <c r="W50" s="233">
        <f t="shared" si="8"/>
        <v>0</v>
      </c>
      <c r="X50" s="233">
        <f t="shared" si="8"/>
        <v>0</v>
      </c>
      <c r="Y50" s="233">
        <f t="shared" si="8"/>
        <v>0</v>
      </c>
      <c r="DA50" s="177"/>
    </row>
    <row r="51" spans="1:105" ht="12" customHeight="1" x14ac:dyDescent="0.25">
      <c r="A51" s="173" t="s">
        <v>94</v>
      </c>
      <c r="B51" s="233">
        <f t="shared" ref="B51:Y51" si="9">IF(B9=0,0,B9/B$5)</f>
        <v>0</v>
      </c>
      <c r="C51" s="233">
        <f t="shared" si="9"/>
        <v>0</v>
      </c>
      <c r="D51" s="233">
        <f t="shared" si="9"/>
        <v>0</v>
      </c>
      <c r="E51" s="233">
        <f t="shared" si="9"/>
        <v>0</v>
      </c>
      <c r="F51" s="233">
        <f t="shared" si="9"/>
        <v>0</v>
      </c>
      <c r="G51" s="233">
        <f t="shared" si="9"/>
        <v>0</v>
      </c>
      <c r="H51" s="233">
        <f t="shared" si="9"/>
        <v>0</v>
      </c>
      <c r="I51" s="233">
        <f t="shared" si="9"/>
        <v>0</v>
      </c>
      <c r="J51" s="233">
        <f t="shared" si="9"/>
        <v>0</v>
      </c>
      <c r="K51" s="233">
        <f t="shared" si="9"/>
        <v>0</v>
      </c>
      <c r="L51" s="233">
        <f t="shared" si="9"/>
        <v>0</v>
      </c>
      <c r="M51" s="233">
        <f t="shared" si="9"/>
        <v>0</v>
      </c>
      <c r="N51" s="233">
        <f t="shared" si="9"/>
        <v>0</v>
      </c>
      <c r="O51" s="233">
        <f t="shared" si="9"/>
        <v>0</v>
      </c>
      <c r="P51" s="233">
        <f t="shared" si="9"/>
        <v>0</v>
      </c>
      <c r="Q51" s="233">
        <f t="shared" si="9"/>
        <v>0</v>
      </c>
      <c r="R51" s="233">
        <f t="shared" si="9"/>
        <v>0</v>
      </c>
      <c r="S51" s="233">
        <f t="shared" si="9"/>
        <v>0</v>
      </c>
      <c r="T51" s="233">
        <f t="shared" si="9"/>
        <v>0</v>
      </c>
      <c r="U51" s="233">
        <f t="shared" si="9"/>
        <v>0</v>
      </c>
      <c r="V51" s="233">
        <f t="shared" si="9"/>
        <v>0</v>
      </c>
      <c r="W51" s="233">
        <f t="shared" si="9"/>
        <v>0</v>
      </c>
      <c r="X51" s="233">
        <f t="shared" si="9"/>
        <v>0</v>
      </c>
      <c r="Y51" s="233">
        <f t="shared" si="9"/>
        <v>0</v>
      </c>
      <c r="DA51" s="177"/>
    </row>
    <row r="52" spans="1:105" ht="12" customHeight="1" x14ac:dyDescent="0.25">
      <c r="A52" s="173" t="s">
        <v>95</v>
      </c>
      <c r="B52" s="233">
        <f t="shared" ref="B52:Y52" si="10">IF(B10=0,0,B10/B$5)</f>
        <v>1.1523875143511735E-2</v>
      </c>
      <c r="C52" s="233">
        <f t="shared" si="10"/>
        <v>1.3379196534863738E-2</v>
      </c>
      <c r="D52" s="233">
        <f t="shared" si="10"/>
        <v>1.470144087844742E-2</v>
      </c>
      <c r="E52" s="233">
        <f t="shared" si="10"/>
        <v>2.0865315863330697E-2</v>
      </c>
      <c r="F52" s="233">
        <f t="shared" si="10"/>
        <v>1.4457374997333494E-2</v>
      </c>
      <c r="G52" s="233">
        <f t="shared" si="10"/>
        <v>1.3942877461997164E-2</v>
      </c>
      <c r="H52" s="233">
        <f t="shared" si="10"/>
        <v>1.2766265827163212E-2</v>
      </c>
      <c r="I52" s="233">
        <f t="shared" si="10"/>
        <v>1.1273185357909563E-2</v>
      </c>
      <c r="J52" s="233">
        <f t="shared" si="10"/>
        <v>8.0956406711357246E-3</v>
      </c>
      <c r="K52" s="233">
        <f t="shared" si="10"/>
        <v>9.3221629568798533E-3</v>
      </c>
      <c r="L52" s="233">
        <f t="shared" si="10"/>
        <v>9.7181410550396929E-3</v>
      </c>
      <c r="M52" s="233">
        <f t="shared" si="10"/>
        <v>7.9941083802223811E-3</v>
      </c>
      <c r="N52" s="233">
        <f t="shared" si="10"/>
        <v>6.3605489042248744E-3</v>
      </c>
      <c r="O52" s="233">
        <f t="shared" si="10"/>
        <v>7.1017998273853085E-3</v>
      </c>
      <c r="P52" s="233">
        <f t="shared" si="10"/>
        <v>5.7344954383902321E-3</v>
      </c>
      <c r="Q52" s="233">
        <f t="shared" si="10"/>
        <v>9.0618428908488292E-3</v>
      </c>
      <c r="R52" s="233">
        <f t="shared" si="10"/>
        <v>7.9997427751109206E-3</v>
      </c>
      <c r="S52" s="233">
        <f t="shared" si="10"/>
        <v>5.6461398690553838E-3</v>
      </c>
      <c r="T52" s="233">
        <f t="shared" si="10"/>
        <v>5.9737468237776392E-3</v>
      </c>
      <c r="U52" s="233">
        <f t="shared" si="10"/>
        <v>6.0922499226897641E-3</v>
      </c>
      <c r="V52" s="233">
        <f t="shared" si="10"/>
        <v>9.7347761990763393E-3</v>
      </c>
      <c r="W52" s="233">
        <f t="shared" si="10"/>
        <v>1.0065758099349091E-2</v>
      </c>
      <c r="X52" s="233">
        <f t="shared" si="10"/>
        <v>9.8358211006425705E-3</v>
      </c>
      <c r="Y52" s="233">
        <f t="shared" si="10"/>
        <v>9.643714885018714E-3</v>
      </c>
      <c r="DA52" s="177"/>
    </row>
    <row r="53" spans="1:105" ht="12" customHeight="1" x14ac:dyDescent="0.25">
      <c r="A53" s="40" t="str">
        <f>$A$16</f>
        <v>Steam processes</v>
      </c>
      <c r="B53" s="234">
        <f t="shared" ref="B53:Y53" si="11">IF(B16=0,0,B16/B$5)</f>
        <v>0.20968129184186021</v>
      </c>
      <c r="C53" s="234">
        <f t="shared" si="11"/>
        <v>0.20107161602817988</v>
      </c>
      <c r="D53" s="234">
        <f t="shared" si="11"/>
        <v>0.22678833138298171</v>
      </c>
      <c r="E53" s="234">
        <f t="shared" si="11"/>
        <v>0.25392115392082504</v>
      </c>
      <c r="F53" s="234">
        <f t="shared" si="11"/>
        <v>0.21398542612502716</v>
      </c>
      <c r="G53" s="234">
        <f t="shared" si="11"/>
        <v>0.19830881469657655</v>
      </c>
      <c r="H53" s="234">
        <f t="shared" si="11"/>
        <v>0.19254442084094694</v>
      </c>
      <c r="I53" s="234">
        <f t="shared" si="11"/>
        <v>0.15286468387527041</v>
      </c>
      <c r="J53" s="234">
        <f t="shared" si="11"/>
        <v>0.12788156785923685</v>
      </c>
      <c r="K53" s="234">
        <f t="shared" si="11"/>
        <v>0.17298272358311817</v>
      </c>
      <c r="L53" s="234">
        <f t="shared" si="11"/>
        <v>0.19291219776983648</v>
      </c>
      <c r="M53" s="234">
        <f t="shared" si="11"/>
        <v>0.15530467209394355</v>
      </c>
      <c r="N53" s="234">
        <f t="shared" si="11"/>
        <v>0.1360137979480246</v>
      </c>
      <c r="O53" s="234">
        <f t="shared" si="11"/>
        <v>0.13581608953707067</v>
      </c>
      <c r="P53" s="234">
        <f t="shared" si="11"/>
        <v>0.14315842649441904</v>
      </c>
      <c r="Q53" s="234">
        <f t="shared" si="11"/>
        <v>0.19445462125836108</v>
      </c>
      <c r="R53" s="234">
        <f t="shared" si="11"/>
        <v>0.23562111628218871</v>
      </c>
      <c r="S53" s="234">
        <f t="shared" si="11"/>
        <v>0.17480843786697406</v>
      </c>
      <c r="T53" s="234">
        <f t="shared" si="11"/>
        <v>0.17647897074199445</v>
      </c>
      <c r="U53" s="234">
        <f t="shared" si="11"/>
        <v>0.20277740275821562</v>
      </c>
      <c r="V53" s="234">
        <f t="shared" si="11"/>
        <v>0.38218559023112902</v>
      </c>
      <c r="W53" s="234">
        <f t="shared" si="11"/>
        <v>0.41676195920113324</v>
      </c>
      <c r="X53" s="234">
        <f t="shared" si="11"/>
        <v>0.38138607743241199</v>
      </c>
      <c r="Y53" s="234">
        <f t="shared" si="11"/>
        <v>0.28188144119153768</v>
      </c>
      <c r="DA53" s="96"/>
    </row>
    <row r="54" spans="1:105" ht="12" customHeight="1" x14ac:dyDescent="0.25">
      <c r="A54" s="41" t="str">
        <f>$A$27</f>
        <v>Other energy use related</v>
      </c>
      <c r="B54" s="235">
        <f t="shared" ref="B54:Y54" si="12">IF(B27=0,0,B27/B$5)</f>
        <v>0.38657797848040143</v>
      </c>
      <c r="C54" s="235">
        <f t="shared" si="12"/>
        <v>0.42922087611251036</v>
      </c>
      <c r="D54" s="235">
        <f t="shared" si="12"/>
        <v>0.40309677327038418</v>
      </c>
      <c r="E54" s="235">
        <f t="shared" si="12"/>
        <v>0.38507198676766885</v>
      </c>
      <c r="F54" s="235">
        <f t="shared" si="12"/>
        <v>0.3783227923948555</v>
      </c>
      <c r="G54" s="235">
        <f t="shared" si="12"/>
        <v>0.41835431259870914</v>
      </c>
      <c r="H54" s="235">
        <f t="shared" si="12"/>
        <v>0.41655810225693507</v>
      </c>
      <c r="I54" s="235">
        <f t="shared" si="12"/>
        <v>0.45551834935269359</v>
      </c>
      <c r="J54" s="235">
        <f t="shared" si="12"/>
        <v>0.45121346215793268</v>
      </c>
      <c r="K54" s="235">
        <f t="shared" si="12"/>
        <v>0.51646182849294175</v>
      </c>
      <c r="L54" s="235">
        <f t="shared" si="12"/>
        <v>0.4788549935526189</v>
      </c>
      <c r="M54" s="235">
        <f t="shared" si="12"/>
        <v>0.472053764736651</v>
      </c>
      <c r="N54" s="235">
        <f t="shared" si="12"/>
        <v>0.38913000128602354</v>
      </c>
      <c r="O54" s="235">
        <f t="shared" si="12"/>
        <v>0.42719601145577402</v>
      </c>
      <c r="P54" s="235">
        <f t="shared" si="12"/>
        <v>0.47118115467574628</v>
      </c>
      <c r="Q54" s="235">
        <f t="shared" si="12"/>
        <v>0.48948311983565179</v>
      </c>
      <c r="R54" s="235">
        <f t="shared" si="12"/>
        <v>0.47549092840943086</v>
      </c>
      <c r="S54" s="235">
        <f t="shared" si="12"/>
        <v>0.42726992245949752</v>
      </c>
      <c r="T54" s="235">
        <f t="shared" si="12"/>
        <v>0.443932399595037</v>
      </c>
      <c r="U54" s="235">
        <f t="shared" si="12"/>
        <v>0.44001093145720205</v>
      </c>
      <c r="V54" s="235">
        <f t="shared" si="12"/>
        <v>0.42782285804611025</v>
      </c>
      <c r="W54" s="235">
        <f t="shared" si="12"/>
        <v>0.3490113914939833</v>
      </c>
      <c r="X54" s="235">
        <f t="shared" si="12"/>
        <v>0.42113585823797967</v>
      </c>
      <c r="Y54" s="235">
        <f t="shared" si="12"/>
        <v>0.51042799023783236</v>
      </c>
      <c r="DA54" s="97"/>
    </row>
    <row r="55" spans="1:105" ht="12" customHeight="1" x14ac:dyDescent="0.25">
      <c r="A55" s="42" t="s">
        <v>105</v>
      </c>
      <c r="B55" s="240">
        <f t="shared" ref="B55:Y55" si="13">IF(B38=0,0,B38/B$5)</f>
        <v>0.39221685453422661</v>
      </c>
      <c r="C55" s="240">
        <f t="shared" si="13"/>
        <v>0.35632831132444609</v>
      </c>
      <c r="D55" s="240">
        <f t="shared" si="13"/>
        <v>0.35541345446818673</v>
      </c>
      <c r="E55" s="240">
        <f t="shared" si="13"/>
        <v>0.34014154344817538</v>
      </c>
      <c r="F55" s="240">
        <f t="shared" si="13"/>
        <v>0.39323440648278374</v>
      </c>
      <c r="G55" s="240">
        <f t="shared" si="13"/>
        <v>0.3693939952427171</v>
      </c>
      <c r="H55" s="240">
        <f t="shared" si="13"/>
        <v>0.37813121107495484</v>
      </c>
      <c r="I55" s="240">
        <f t="shared" si="13"/>
        <v>0.38034378141412634</v>
      </c>
      <c r="J55" s="240">
        <f t="shared" si="13"/>
        <v>0.41280932931169478</v>
      </c>
      <c r="K55" s="240">
        <f t="shared" si="13"/>
        <v>0.30123328496706009</v>
      </c>
      <c r="L55" s="240">
        <f t="shared" si="13"/>
        <v>0.31851466762250497</v>
      </c>
      <c r="M55" s="240">
        <f t="shared" si="13"/>
        <v>0.36464745478918309</v>
      </c>
      <c r="N55" s="240">
        <f t="shared" si="13"/>
        <v>0.46849565186172698</v>
      </c>
      <c r="O55" s="240">
        <f t="shared" si="13"/>
        <v>0.42988609917977</v>
      </c>
      <c r="P55" s="240">
        <f t="shared" si="13"/>
        <v>0.37992592339144438</v>
      </c>
      <c r="Q55" s="240">
        <f t="shared" si="13"/>
        <v>0.30700041601513828</v>
      </c>
      <c r="R55" s="240">
        <f t="shared" si="13"/>
        <v>0.2808882125332694</v>
      </c>
      <c r="S55" s="240">
        <f t="shared" si="13"/>
        <v>0.39227549980447302</v>
      </c>
      <c r="T55" s="240">
        <f t="shared" si="13"/>
        <v>0.37361488283919098</v>
      </c>
      <c r="U55" s="240">
        <f t="shared" si="13"/>
        <v>0.35111941586189255</v>
      </c>
      <c r="V55" s="240">
        <f t="shared" si="13"/>
        <v>0.1802567755236843</v>
      </c>
      <c r="W55" s="240">
        <f t="shared" si="13"/>
        <v>0.22416089120553445</v>
      </c>
      <c r="X55" s="240">
        <f t="shared" si="13"/>
        <v>0.18764224322896567</v>
      </c>
      <c r="Y55" s="240">
        <f t="shared" si="13"/>
        <v>0.1980468536856112</v>
      </c>
      <c r="DA55" s="93"/>
    </row>
  </sheetData>
  <conditionalFormatting sqref="B6:Y15">
    <cfRule type="cellIs" dxfId="119" priority="84" operator="lessThan">
      <formula>0</formula>
    </cfRule>
  </conditionalFormatting>
  <conditionalFormatting sqref="B17:Y26">
    <cfRule type="cellIs" dxfId="118" priority="71" operator="lessThan">
      <formula>0</formula>
    </cfRule>
  </conditionalFormatting>
  <conditionalFormatting sqref="B28:Y37">
    <cfRule type="cellIs" dxfId="117" priority="64" operator="lessThan">
      <formula>0</formula>
    </cfRule>
  </conditionalFormatting>
  <conditionalFormatting sqref="B48:Y52">
    <cfRule type="cellIs" dxfId="116" priority="66" operator="lessThan">
      <formula>0</formula>
    </cfRule>
  </conditionalFormatting>
  <conditionalFormatting sqref="DA6:DA15">
    <cfRule type="cellIs" dxfId="115" priority="21" operator="lessThan">
      <formula>0</formula>
    </cfRule>
  </conditionalFormatting>
  <conditionalFormatting sqref="DA17:DA26">
    <cfRule type="cellIs" dxfId="114" priority="8" operator="lessThan">
      <formula>0</formula>
    </cfRule>
  </conditionalFormatting>
  <conditionalFormatting sqref="DA28:DA37">
    <cfRule type="cellIs" dxfId="113" priority="1" operator="lessThan">
      <formula>0</formula>
    </cfRule>
  </conditionalFormatting>
  <conditionalFormatting sqref="DA48:DA52">
    <cfRule type="cellIs" dxfId="112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steel"</f>
        <v>EE: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3" spans="1:105" ht="12" customHeight="1" x14ac:dyDescent="0.25">
      <c r="A3" s="30" t="s">
        <v>57</v>
      </c>
      <c r="B3" s="203">
        <f t="shared" ref="B3:Y3" si="0">SUM(B4:B5)</f>
        <v>0</v>
      </c>
      <c r="C3" s="203">
        <f t="shared" si="0"/>
        <v>0</v>
      </c>
      <c r="D3" s="203">
        <f t="shared" si="0"/>
        <v>0</v>
      </c>
      <c r="E3" s="203">
        <f t="shared" si="0"/>
        <v>0</v>
      </c>
      <c r="F3" s="203">
        <f t="shared" si="0"/>
        <v>0</v>
      </c>
      <c r="G3" s="203">
        <f t="shared" si="0"/>
        <v>0</v>
      </c>
      <c r="H3" s="203">
        <f t="shared" si="0"/>
        <v>0</v>
      </c>
      <c r="I3" s="203">
        <f t="shared" si="0"/>
        <v>0</v>
      </c>
      <c r="J3" s="203">
        <f t="shared" si="0"/>
        <v>0</v>
      </c>
      <c r="K3" s="203">
        <f t="shared" si="0"/>
        <v>0</v>
      </c>
      <c r="L3" s="203">
        <f t="shared" si="0"/>
        <v>0</v>
      </c>
      <c r="M3" s="203">
        <f t="shared" si="0"/>
        <v>0</v>
      </c>
      <c r="N3" s="203">
        <f t="shared" si="0"/>
        <v>0</v>
      </c>
      <c r="O3" s="203">
        <f t="shared" si="0"/>
        <v>0</v>
      </c>
      <c r="P3" s="203">
        <f t="shared" si="0"/>
        <v>0</v>
      </c>
      <c r="Q3" s="203">
        <f t="shared" si="0"/>
        <v>0</v>
      </c>
      <c r="R3" s="203">
        <f t="shared" si="0"/>
        <v>0</v>
      </c>
      <c r="S3" s="203">
        <f t="shared" si="0"/>
        <v>0</v>
      </c>
      <c r="T3" s="203">
        <f t="shared" si="0"/>
        <v>0</v>
      </c>
      <c r="U3" s="203">
        <f t="shared" si="0"/>
        <v>0</v>
      </c>
      <c r="V3" s="203">
        <f t="shared" si="0"/>
        <v>0</v>
      </c>
      <c r="W3" s="203">
        <f t="shared" si="0"/>
        <v>0</v>
      </c>
      <c r="X3" s="203">
        <f t="shared" si="0"/>
        <v>0</v>
      </c>
      <c r="Y3" s="203">
        <f t="shared" si="0"/>
        <v>0</v>
      </c>
      <c r="DA3" s="112"/>
    </row>
    <row r="4" spans="1:105" ht="12" customHeight="1" x14ac:dyDescent="0.25">
      <c r="A4" s="50" t="s">
        <v>43</v>
      </c>
      <c r="B4" s="241">
        <v>0</v>
      </c>
      <c r="C4" s="241">
        <v>0</v>
      </c>
      <c r="D4" s="241">
        <v>0</v>
      </c>
      <c r="E4" s="241">
        <v>0</v>
      </c>
      <c r="F4" s="241">
        <v>0</v>
      </c>
      <c r="G4" s="241">
        <v>0</v>
      </c>
      <c r="H4" s="241">
        <v>0</v>
      </c>
      <c r="I4" s="241">
        <v>0</v>
      </c>
      <c r="J4" s="241">
        <v>0</v>
      </c>
      <c r="K4" s="241">
        <v>0</v>
      </c>
      <c r="L4" s="241">
        <v>0</v>
      </c>
      <c r="M4" s="241">
        <v>0</v>
      </c>
      <c r="N4" s="241">
        <v>0</v>
      </c>
      <c r="O4" s="241">
        <v>0</v>
      </c>
      <c r="P4" s="241">
        <v>0</v>
      </c>
      <c r="Q4" s="241">
        <v>0</v>
      </c>
      <c r="R4" s="241">
        <v>0</v>
      </c>
      <c r="S4" s="241">
        <v>0</v>
      </c>
      <c r="T4" s="241">
        <v>0</v>
      </c>
      <c r="U4" s="241">
        <v>0</v>
      </c>
      <c r="V4" s="241">
        <v>0</v>
      </c>
      <c r="W4" s="241">
        <v>0</v>
      </c>
      <c r="X4" s="241">
        <v>0</v>
      </c>
      <c r="Y4" s="241">
        <v>0</v>
      </c>
      <c r="DA4" s="83" t="s">
        <v>113</v>
      </c>
    </row>
    <row r="5" spans="1:105" ht="12" customHeight="1" x14ac:dyDescent="0.25">
      <c r="A5" s="49" t="s">
        <v>44</v>
      </c>
      <c r="B5" s="242">
        <v>0</v>
      </c>
      <c r="C5" s="242">
        <v>0</v>
      </c>
      <c r="D5" s="242">
        <v>0</v>
      </c>
      <c r="E5" s="242">
        <v>0</v>
      </c>
      <c r="F5" s="242">
        <v>0</v>
      </c>
      <c r="G5" s="242">
        <v>0</v>
      </c>
      <c r="H5" s="242">
        <v>0</v>
      </c>
      <c r="I5" s="242">
        <v>0</v>
      </c>
      <c r="J5" s="242">
        <v>0</v>
      </c>
      <c r="K5" s="242">
        <v>0</v>
      </c>
      <c r="L5" s="242">
        <v>0</v>
      </c>
      <c r="M5" s="242">
        <v>0</v>
      </c>
      <c r="N5" s="242">
        <v>0</v>
      </c>
      <c r="O5" s="242">
        <v>0</v>
      </c>
      <c r="P5" s="242">
        <v>0</v>
      </c>
      <c r="Q5" s="242">
        <v>0</v>
      </c>
      <c r="R5" s="242">
        <v>0</v>
      </c>
      <c r="S5" s="242">
        <v>0</v>
      </c>
      <c r="T5" s="242">
        <v>0</v>
      </c>
      <c r="U5" s="242">
        <v>0</v>
      </c>
      <c r="V5" s="242">
        <v>0</v>
      </c>
      <c r="W5" s="242">
        <v>0</v>
      </c>
      <c r="X5" s="242">
        <v>0</v>
      </c>
      <c r="Y5" s="242">
        <v>0</v>
      </c>
      <c r="DA5" s="84" t="s">
        <v>114</v>
      </c>
    </row>
    <row r="6" spans="1:105" ht="12" customHeight="1" x14ac:dyDescent="0.25">
      <c r="A6" s="4"/>
      <c r="B6" s="243"/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  <c r="V6" s="243"/>
      <c r="W6" s="243"/>
      <c r="X6" s="243"/>
      <c r="Y6" s="243"/>
    </row>
    <row r="7" spans="1:105" ht="12" customHeight="1" x14ac:dyDescent="0.25">
      <c r="A7" s="30" t="s">
        <v>115</v>
      </c>
      <c r="B7" s="203">
        <f t="shared" ref="B7:Y7" si="1">SUM(B8:B9)</f>
        <v>0</v>
      </c>
      <c r="C7" s="203">
        <f t="shared" si="1"/>
        <v>0</v>
      </c>
      <c r="D7" s="203">
        <f t="shared" si="1"/>
        <v>0</v>
      </c>
      <c r="E7" s="203">
        <f t="shared" si="1"/>
        <v>0</v>
      </c>
      <c r="F7" s="203">
        <f t="shared" si="1"/>
        <v>0</v>
      </c>
      <c r="G7" s="203">
        <f t="shared" si="1"/>
        <v>0</v>
      </c>
      <c r="H7" s="203">
        <f t="shared" si="1"/>
        <v>0</v>
      </c>
      <c r="I7" s="203">
        <f t="shared" si="1"/>
        <v>0</v>
      </c>
      <c r="J7" s="203">
        <f t="shared" si="1"/>
        <v>0</v>
      </c>
      <c r="K7" s="203">
        <f t="shared" si="1"/>
        <v>0</v>
      </c>
      <c r="L7" s="203">
        <f t="shared" si="1"/>
        <v>0</v>
      </c>
      <c r="M7" s="203">
        <f t="shared" si="1"/>
        <v>0</v>
      </c>
      <c r="N7" s="203">
        <f t="shared" si="1"/>
        <v>0</v>
      </c>
      <c r="O7" s="203">
        <f t="shared" si="1"/>
        <v>0</v>
      </c>
      <c r="P7" s="203">
        <f t="shared" si="1"/>
        <v>0</v>
      </c>
      <c r="Q7" s="203">
        <f t="shared" si="1"/>
        <v>0</v>
      </c>
      <c r="R7" s="203">
        <f t="shared" si="1"/>
        <v>0</v>
      </c>
      <c r="S7" s="203">
        <f t="shared" si="1"/>
        <v>0</v>
      </c>
      <c r="T7" s="203">
        <f t="shared" si="1"/>
        <v>0</v>
      </c>
      <c r="U7" s="203">
        <f t="shared" si="1"/>
        <v>0</v>
      </c>
      <c r="V7" s="203">
        <f t="shared" si="1"/>
        <v>0</v>
      </c>
      <c r="W7" s="203">
        <f t="shared" si="1"/>
        <v>0</v>
      </c>
      <c r="X7" s="203">
        <f t="shared" si="1"/>
        <v>0</v>
      </c>
      <c r="Y7" s="203">
        <f t="shared" si="1"/>
        <v>0</v>
      </c>
      <c r="DA7" s="112"/>
    </row>
    <row r="8" spans="1:105" ht="12" customHeight="1" x14ac:dyDescent="0.25">
      <c r="A8" s="50" t="s">
        <v>43</v>
      </c>
      <c r="B8" s="241">
        <v>0</v>
      </c>
      <c r="C8" s="241">
        <v>0</v>
      </c>
      <c r="D8" s="241">
        <v>0</v>
      </c>
      <c r="E8" s="241">
        <v>0</v>
      </c>
      <c r="F8" s="241">
        <v>0</v>
      </c>
      <c r="G8" s="241">
        <v>0</v>
      </c>
      <c r="H8" s="241">
        <v>0</v>
      </c>
      <c r="I8" s="241">
        <v>0</v>
      </c>
      <c r="J8" s="241">
        <v>0</v>
      </c>
      <c r="K8" s="241">
        <v>0</v>
      </c>
      <c r="L8" s="241">
        <v>0</v>
      </c>
      <c r="M8" s="241">
        <v>0</v>
      </c>
      <c r="N8" s="241">
        <v>0</v>
      </c>
      <c r="O8" s="241">
        <v>0</v>
      </c>
      <c r="P8" s="241">
        <v>0</v>
      </c>
      <c r="Q8" s="241">
        <v>0</v>
      </c>
      <c r="R8" s="241">
        <v>0</v>
      </c>
      <c r="S8" s="241">
        <v>0</v>
      </c>
      <c r="T8" s="241">
        <v>0</v>
      </c>
      <c r="U8" s="241">
        <v>0</v>
      </c>
      <c r="V8" s="241">
        <v>0</v>
      </c>
      <c r="W8" s="241">
        <v>0</v>
      </c>
      <c r="X8" s="241">
        <v>0</v>
      </c>
      <c r="Y8" s="241">
        <v>0</v>
      </c>
      <c r="DA8" s="83" t="s">
        <v>116</v>
      </c>
    </row>
    <row r="9" spans="1:105" ht="12" customHeight="1" x14ac:dyDescent="0.25">
      <c r="A9" s="49" t="s">
        <v>44</v>
      </c>
      <c r="B9" s="242">
        <v>0</v>
      </c>
      <c r="C9" s="242">
        <v>0</v>
      </c>
      <c r="D9" s="242">
        <v>0</v>
      </c>
      <c r="E9" s="242">
        <v>0</v>
      </c>
      <c r="F9" s="242">
        <v>0</v>
      </c>
      <c r="G9" s="242">
        <v>0</v>
      </c>
      <c r="H9" s="242">
        <v>0</v>
      </c>
      <c r="I9" s="242">
        <v>0</v>
      </c>
      <c r="J9" s="242">
        <v>0</v>
      </c>
      <c r="K9" s="242">
        <v>0</v>
      </c>
      <c r="L9" s="242">
        <v>0</v>
      </c>
      <c r="M9" s="242">
        <v>0</v>
      </c>
      <c r="N9" s="242">
        <v>0</v>
      </c>
      <c r="O9" s="242">
        <v>0</v>
      </c>
      <c r="P9" s="242">
        <v>0</v>
      </c>
      <c r="Q9" s="242">
        <v>0</v>
      </c>
      <c r="R9" s="242">
        <v>0</v>
      </c>
      <c r="S9" s="242">
        <v>0</v>
      </c>
      <c r="T9" s="242">
        <v>0</v>
      </c>
      <c r="U9" s="242">
        <v>0</v>
      </c>
      <c r="V9" s="242">
        <v>0</v>
      </c>
      <c r="W9" s="242">
        <v>0</v>
      </c>
      <c r="X9" s="242">
        <v>0</v>
      </c>
      <c r="Y9" s="242">
        <v>0</v>
      </c>
      <c r="DA9" s="84" t="s">
        <v>117</v>
      </c>
    </row>
    <row r="10" spans="1:105" ht="12" customHeight="1" x14ac:dyDescent="0.25">
      <c r="A10" s="4"/>
      <c r="B10" s="243"/>
      <c r="C10" s="243"/>
      <c r="D10" s="243"/>
      <c r="E10" s="243"/>
      <c r="F10" s="243"/>
      <c r="G10" s="243"/>
      <c r="H10" s="243"/>
      <c r="I10" s="243"/>
      <c r="J10" s="243"/>
      <c r="K10" s="243"/>
      <c r="L10" s="243"/>
      <c r="M10" s="243"/>
      <c r="N10" s="243"/>
      <c r="O10" s="243"/>
      <c r="P10" s="243"/>
      <c r="Q10" s="243"/>
      <c r="R10" s="243"/>
      <c r="S10" s="243"/>
      <c r="T10" s="243"/>
      <c r="U10" s="243"/>
      <c r="V10" s="243"/>
      <c r="W10" s="243"/>
      <c r="X10" s="243"/>
      <c r="Y10" s="243"/>
    </row>
    <row r="11" spans="1:105" ht="12" customHeight="1" x14ac:dyDescent="0.25">
      <c r="A11" s="30" t="s">
        <v>118</v>
      </c>
      <c r="B11" s="203">
        <f t="shared" ref="B11:Y11" si="2">SUM(B12:B13)</f>
        <v>0</v>
      </c>
      <c r="C11" s="203">
        <f t="shared" si="2"/>
        <v>0</v>
      </c>
      <c r="D11" s="203">
        <f t="shared" si="2"/>
        <v>0</v>
      </c>
      <c r="E11" s="203">
        <f t="shared" si="2"/>
        <v>0</v>
      </c>
      <c r="F11" s="203">
        <f t="shared" si="2"/>
        <v>0</v>
      </c>
      <c r="G11" s="203">
        <f t="shared" si="2"/>
        <v>0</v>
      </c>
      <c r="H11" s="203">
        <f t="shared" si="2"/>
        <v>0</v>
      </c>
      <c r="I11" s="203">
        <f t="shared" si="2"/>
        <v>0</v>
      </c>
      <c r="J11" s="203">
        <f t="shared" si="2"/>
        <v>0</v>
      </c>
      <c r="K11" s="203">
        <f t="shared" si="2"/>
        <v>0</v>
      </c>
      <c r="L11" s="203">
        <f t="shared" si="2"/>
        <v>0</v>
      </c>
      <c r="M11" s="203">
        <f t="shared" si="2"/>
        <v>0</v>
      </c>
      <c r="N11" s="203">
        <f t="shared" si="2"/>
        <v>0</v>
      </c>
      <c r="O11" s="203">
        <f t="shared" si="2"/>
        <v>0</v>
      </c>
      <c r="P11" s="203">
        <f t="shared" si="2"/>
        <v>0</v>
      </c>
      <c r="Q11" s="203">
        <f t="shared" si="2"/>
        <v>0</v>
      </c>
      <c r="R11" s="203">
        <f t="shared" si="2"/>
        <v>0</v>
      </c>
      <c r="S11" s="203">
        <f t="shared" si="2"/>
        <v>0</v>
      </c>
      <c r="T11" s="203">
        <f t="shared" si="2"/>
        <v>0</v>
      </c>
      <c r="U11" s="203">
        <f t="shared" si="2"/>
        <v>0</v>
      </c>
      <c r="V11" s="203">
        <f t="shared" si="2"/>
        <v>0</v>
      </c>
      <c r="W11" s="203">
        <f t="shared" si="2"/>
        <v>0</v>
      </c>
      <c r="X11" s="203">
        <f t="shared" si="2"/>
        <v>0</v>
      </c>
      <c r="Y11" s="203">
        <f t="shared" si="2"/>
        <v>0</v>
      </c>
      <c r="DA11" s="112"/>
    </row>
    <row r="12" spans="1:105" ht="12" customHeight="1" x14ac:dyDescent="0.25">
      <c r="A12" s="50" t="s">
        <v>43</v>
      </c>
      <c r="B12" s="241">
        <v>0</v>
      </c>
      <c r="C12" s="241">
        <v>0</v>
      </c>
      <c r="D12" s="241">
        <v>0</v>
      </c>
      <c r="E12" s="241">
        <v>0</v>
      </c>
      <c r="F12" s="241">
        <v>0</v>
      </c>
      <c r="G12" s="241">
        <v>0</v>
      </c>
      <c r="H12" s="241">
        <v>0</v>
      </c>
      <c r="I12" s="241">
        <v>0</v>
      </c>
      <c r="J12" s="241">
        <v>0</v>
      </c>
      <c r="K12" s="241">
        <v>0</v>
      </c>
      <c r="L12" s="241">
        <v>0</v>
      </c>
      <c r="M12" s="241">
        <v>0</v>
      </c>
      <c r="N12" s="241">
        <v>0</v>
      </c>
      <c r="O12" s="241">
        <v>0</v>
      </c>
      <c r="P12" s="241">
        <v>0</v>
      </c>
      <c r="Q12" s="241">
        <v>0</v>
      </c>
      <c r="R12" s="241">
        <v>0</v>
      </c>
      <c r="S12" s="241">
        <v>0</v>
      </c>
      <c r="T12" s="241">
        <v>0</v>
      </c>
      <c r="U12" s="241">
        <v>0</v>
      </c>
      <c r="V12" s="241">
        <v>0</v>
      </c>
      <c r="W12" s="241">
        <v>0</v>
      </c>
      <c r="X12" s="241">
        <v>0</v>
      </c>
      <c r="Y12" s="241">
        <v>0</v>
      </c>
      <c r="DA12" s="83" t="s">
        <v>119</v>
      </c>
    </row>
    <row r="13" spans="1:105" ht="12" customHeight="1" x14ac:dyDescent="0.25">
      <c r="A13" s="49" t="s">
        <v>44</v>
      </c>
      <c r="B13" s="242">
        <v>0</v>
      </c>
      <c r="C13" s="242">
        <v>0</v>
      </c>
      <c r="D13" s="242">
        <v>0</v>
      </c>
      <c r="E13" s="242">
        <v>0</v>
      </c>
      <c r="F13" s="242">
        <v>0</v>
      </c>
      <c r="G13" s="242">
        <v>0</v>
      </c>
      <c r="H13" s="242">
        <v>0</v>
      </c>
      <c r="I13" s="242">
        <v>0</v>
      </c>
      <c r="J13" s="242">
        <v>0</v>
      </c>
      <c r="K13" s="242">
        <v>0</v>
      </c>
      <c r="L13" s="242">
        <v>0</v>
      </c>
      <c r="M13" s="242">
        <v>0</v>
      </c>
      <c r="N13" s="242">
        <v>0</v>
      </c>
      <c r="O13" s="242">
        <v>0</v>
      </c>
      <c r="P13" s="242">
        <v>0</v>
      </c>
      <c r="Q13" s="242">
        <v>0</v>
      </c>
      <c r="R13" s="242">
        <v>0</v>
      </c>
      <c r="S13" s="242">
        <v>0</v>
      </c>
      <c r="T13" s="242">
        <v>0</v>
      </c>
      <c r="U13" s="242">
        <v>0</v>
      </c>
      <c r="V13" s="242">
        <v>0</v>
      </c>
      <c r="W13" s="242">
        <v>0</v>
      </c>
      <c r="X13" s="242">
        <v>0</v>
      </c>
      <c r="Y13" s="242">
        <v>0</v>
      </c>
      <c r="DA13" s="84" t="s">
        <v>120</v>
      </c>
    </row>
    <row r="14" spans="1:105" ht="12" customHeight="1" x14ac:dyDescent="0.25">
      <c r="A14" s="108" t="s">
        <v>121</v>
      </c>
      <c r="B14" s="245"/>
      <c r="C14" s="210">
        <f t="shared" ref="C14:Y14" si="3">SUM(C15:C16)</f>
        <v>0</v>
      </c>
      <c r="D14" s="210">
        <f t="shared" si="3"/>
        <v>0</v>
      </c>
      <c r="E14" s="210">
        <f t="shared" si="3"/>
        <v>0</v>
      </c>
      <c r="F14" s="210">
        <f t="shared" si="3"/>
        <v>0</v>
      </c>
      <c r="G14" s="210">
        <f t="shared" si="3"/>
        <v>0</v>
      </c>
      <c r="H14" s="210">
        <f t="shared" si="3"/>
        <v>0</v>
      </c>
      <c r="I14" s="210">
        <f t="shared" si="3"/>
        <v>0</v>
      </c>
      <c r="J14" s="210">
        <f t="shared" si="3"/>
        <v>0</v>
      </c>
      <c r="K14" s="210">
        <f t="shared" si="3"/>
        <v>0</v>
      </c>
      <c r="L14" s="210">
        <f t="shared" si="3"/>
        <v>0</v>
      </c>
      <c r="M14" s="210">
        <f t="shared" si="3"/>
        <v>0</v>
      </c>
      <c r="N14" s="210">
        <f t="shared" si="3"/>
        <v>0</v>
      </c>
      <c r="O14" s="210">
        <f t="shared" si="3"/>
        <v>0</v>
      </c>
      <c r="P14" s="210">
        <f t="shared" si="3"/>
        <v>0</v>
      </c>
      <c r="Q14" s="210">
        <f t="shared" si="3"/>
        <v>0</v>
      </c>
      <c r="R14" s="210">
        <f t="shared" si="3"/>
        <v>0</v>
      </c>
      <c r="S14" s="210">
        <f t="shared" si="3"/>
        <v>0</v>
      </c>
      <c r="T14" s="210">
        <f t="shared" si="3"/>
        <v>0</v>
      </c>
      <c r="U14" s="210">
        <f t="shared" si="3"/>
        <v>0</v>
      </c>
      <c r="V14" s="210">
        <f t="shared" si="3"/>
        <v>0</v>
      </c>
      <c r="W14" s="210">
        <f t="shared" si="3"/>
        <v>0</v>
      </c>
      <c r="X14" s="210">
        <f t="shared" si="3"/>
        <v>0</v>
      </c>
      <c r="Y14" s="210">
        <f t="shared" si="3"/>
        <v>0</v>
      </c>
      <c r="DA14" s="109"/>
    </row>
    <row r="15" spans="1:105" ht="12" customHeight="1" x14ac:dyDescent="0.25">
      <c r="A15" s="51" t="s">
        <v>43</v>
      </c>
      <c r="B15" s="246">
        <v>0</v>
      </c>
      <c r="C15" s="241">
        <v>0</v>
      </c>
      <c r="D15" s="241">
        <v>0</v>
      </c>
      <c r="E15" s="241">
        <v>0</v>
      </c>
      <c r="F15" s="241">
        <v>0</v>
      </c>
      <c r="G15" s="241">
        <v>0</v>
      </c>
      <c r="H15" s="241">
        <v>0</v>
      </c>
      <c r="I15" s="241">
        <v>0</v>
      </c>
      <c r="J15" s="241">
        <v>0</v>
      </c>
      <c r="K15" s="241">
        <v>0</v>
      </c>
      <c r="L15" s="241">
        <v>0</v>
      </c>
      <c r="M15" s="241">
        <v>0</v>
      </c>
      <c r="N15" s="241">
        <v>0</v>
      </c>
      <c r="O15" s="241">
        <v>0</v>
      </c>
      <c r="P15" s="241">
        <v>0</v>
      </c>
      <c r="Q15" s="241">
        <v>0</v>
      </c>
      <c r="R15" s="241">
        <v>0</v>
      </c>
      <c r="S15" s="241">
        <v>0</v>
      </c>
      <c r="T15" s="241">
        <v>0</v>
      </c>
      <c r="U15" s="241">
        <v>0</v>
      </c>
      <c r="V15" s="241">
        <v>0</v>
      </c>
      <c r="W15" s="241">
        <v>0</v>
      </c>
      <c r="X15" s="241">
        <v>0</v>
      </c>
      <c r="Y15" s="241">
        <v>0</v>
      </c>
      <c r="DA15" s="83" t="s">
        <v>122</v>
      </c>
    </row>
    <row r="16" spans="1:105" ht="12" customHeight="1" x14ac:dyDescent="0.25">
      <c r="A16" s="52" t="s">
        <v>44</v>
      </c>
      <c r="B16" s="247">
        <v>0</v>
      </c>
      <c r="C16" s="242">
        <v>0</v>
      </c>
      <c r="D16" s="242">
        <v>0</v>
      </c>
      <c r="E16" s="242">
        <v>0</v>
      </c>
      <c r="F16" s="242">
        <v>0</v>
      </c>
      <c r="G16" s="242">
        <v>0</v>
      </c>
      <c r="H16" s="242">
        <v>0</v>
      </c>
      <c r="I16" s="242">
        <v>0</v>
      </c>
      <c r="J16" s="242">
        <v>0</v>
      </c>
      <c r="K16" s="242">
        <v>0</v>
      </c>
      <c r="L16" s="242">
        <v>0</v>
      </c>
      <c r="M16" s="242">
        <v>0</v>
      </c>
      <c r="N16" s="242">
        <v>0</v>
      </c>
      <c r="O16" s="242">
        <v>0</v>
      </c>
      <c r="P16" s="242">
        <v>0</v>
      </c>
      <c r="Q16" s="242">
        <v>0</v>
      </c>
      <c r="R16" s="242">
        <v>0</v>
      </c>
      <c r="S16" s="242">
        <v>0</v>
      </c>
      <c r="T16" s="242">
        <v>0</v>
      </c>
      <c r="U16" s="242">
        <v>0</v>
      </c>
      <c r="V16" s="242">
        <v>0</v>
      </c>
      <c r="W16" s="242">
        <v>0</v>
      </c>
      <c r="X16" s="242">
        <v>0</v>
      </c>
      <c r="Y16" s="242">
        <v>0</v>
      </c>
      <c r="DA16" s="84" t="s">
        <v>123</v>
      </c>
    </row>
    <row r="17" spans="1:105" ht="12" customHeight="1" x14ac:dyDescent="0.25">
      <c r="A17" s="108" t="s">
        <v>124</v>
      </c>
      <c r="B17" s="245"/>
      <c r="C17" s="210">
        <f t="shared" ref="C17:Y17" si="4">SUM(C18:C19)</f>
        <v>0</v>
      </c>
      <c r="D17" s="210">
        <f t="shared" si="4"/>
        <v>0</v>
      </c>
      <c r="E17" s="210">
        <f t="shared" si="4"/>
        <v>0</v>
      </c>
      <c r="F17" s="210">
        <f t="shared" si="4"/>
        <v>0</v>
      </c>
      <c r="G17" s="210">
        <f t="shared" si="4"/>
        <v>0</v>
      </c>
      <c r="H17" s="210">
        <f t="shared" si="4"/>
        <v>0</v>
      </c>
      <c r="I17" s="210">
        <f t="shared" si="4"/>
        <v>0</v>
      </c>
      <c r="J17" s="210">
        <f t="shared" si="4"/>
        <v>0</v>
      </c>
      <c r="K17" s="210">
        <f t="shared" si="4"/>
        <v>0</v>
      </c>
      <c r="L17" s="210">
        <f t="shared" si="4"/>
        <v>0</v>
      </c>
      <c r="M17" s="210">
        <f t="shared" si="4"/>
        <v>0</v>
      </c>
      <c r="N17" s="210">
        <f t="shared" si="4"/>
        <v>0</v>
      </c>
      <c r="O17" s="210">
        <f t="shared" si="4"/>
        <v>0</v>
      </c>
      <c r="P17" s="210">
        <f t="shared" si="4"/>
        <v>0</v>
      </c>
      <c r="Q17" s="210">
        <f t="shared" si="4"/>
        <v>0</v>
      </c>
      <c r="R17" s="210">
        <f t="shared" si="4"/>
        <v>0</v>
      </c>
      <c r="S17" s="210">
        <f t="shared" si="4"/>
        <v>0</v>
      </c>
      <c r="T17" s="210">
        <f t="shared" si="4"/>
        <v>0</v>
      </c>
      <c r="U17" s="210">
        <f t="shared" si="4"/>
        <v>0</v>
      </c>
      <c r="V17" s="210">
        <f t="shared" si="4"/>
        <v>0</v>
      </c>
      <c r="W17" s="210">
        <f t="shared" si="4"/>
        <v>0</v>
      </c>
      <c r="X17" s="210">
        <f t="shared" si="4"/>
        <v>0</v>
      </c>
      <c r="Y17" s="210">
        <f t="shared" si="4"/>
        <v>0</v>
      </c>
      <c r="DA17" s="109"/>
    </row>
    <row r="18" spans="1:105" ht="12" customHeight="1" x14ac:dyDescent="0.25">
      <c r="A18" s="51" t="s">
        <v>43</v>
      </c>
      <c r="B18" s="246"/>
      <c r="C18" s="241">
        <f t="shared" ref="C18:Y18" si="5">B12+C15-C12</f>
        <v>0</v>
      </c>
      <c r="D18" s="241">
        <f t="shared" si="5"/>
        <v>0</v>
      </c>
      <c r="E18" s="241">
        <f t="shared" si="5"/>
        <v>0</v>
      </c>
      <c r="F18" s="241">
        <f t="shared" si="5"/>
        <v>0</v>
      </c>
      <c r="G18" s="241">
        <f t="shared" si="5"/>
        <v>0</v>
      </c>
      <c r="H18" s="241">
        <f t="shared" si="5"/>
        <v>0</v>
      </c>
      <c r="I18" s="241">
        <f t="shared" si="5"/>
        <v>0</v>
      </c>
      <c r="J18" s="241">
        <f t="shared" si="5"/>
        <v>0</v>
      </c>
      <c r="K18" s="241">
        <f t="shared" si="5"/>
        <v>0</v>
      </c>
      <c r="L18" s="241">
        <f t="shared" si="5"/>
        <v>0</v>
      </c>
      <c r="M18" s="241">
        <f t="shared" si="5"/>
        <v>0</v>
      </c>
      <c r="N18" s="241">
        <f t="shared" si="5"/>
        <v>0</v>
      </c>
      <c r="O18" s="241">
        <f t="shared" si="5"/>
        <v>0</v>
      </c>
      <c r="P18" s="241">
        <f t="shared" si="5"/>
        <v>0</v>
      </c>
      <c r="Q18" s="241">
        <f t="shared" si="5"/>
        <v>0</v>
      </c>
      <c r="R18" s="241">
        <f t="shared" si="5"/>
        <v>0</v>
      </c>
      <c r="S18" s="241">
        <f t="shared" si="5"/>
        <v>0</v>
      </c>
      <c r="T18" s="241">
        <f t="shared" si="5"/>
        <v>0</v>
      </c>
      <c r="U18" s="241">
        <f t="shared" si="5"/>
        <v>0</v>
      </c>
      <c r="V18" s="241">
        <f t="shared" si="5"/>
        <v>0</v>
      </c>
      <c r="W18" s="241">
        <f t="shared" si="5"/>
        <v>0</v>
      </c>
      <c r="X18" s="241">
        <f t="shared" si="5"/>
        <v>0</v>
      </c>
      <c r="Y18" s="241">
        <f t="shared" si="5"/>
        <v>0</v>
      </c>
      <c r="DA18" s="83"/>
    </row>
    <row r="19" spans="1:105" ht="12" customHeight="1" x14ac:dyDescent="0.25">
      <c r="A19" s="52" t="s">
        <v>44</v>
      </c>
      <c r="B19" s="247"/>
      <c r="C19" s="242">
        <f t="shared" ref="C19:Y19" si="6">B13+C16-C13</f>
        <v>0</v>
      </c>
      <c r="D19" s="242">
        <f t="shared" si="6"/>
        <v>0</v>
      </c>
      <c r="E19" s="242">
        <f t="shared" si="6"/>
        <v>0</v>
      </c>
      <c r="F19" s="242">
        <f t="shared" si="6"/>
        <v>0</v>
      </c>
      <c r="G19" s="242">
        <f t="shared" si="6"/>
        <v>0</v>
      </c>
      <c r="H19" s="242">
        <f t="shared" si="6"/>
        <v>0</v>
      </c>
      <c r="I19" s="242">
        <f t="shared" si="6"/>
        <v>0</v>
      </c>
      <c r="J19" s="242">
        <f t="shared" si="6"/>
        <v>0</v>
      </c>
      <c r="K19" s="242">
        <f t="shared" si="6"/>
        <v>0</v>
      </c>
      <c r="L19" s="242">
        <f t="shared" si="6"/>
        <v>0</v>
      </c>
      <c r="M19" s="242">
        <f t="shared" si="6"/>
        <v>0</v>
      </c>
      <c r="N19" s="242">
        <f t="shared" si="6"/>
        <v>0</v>
      </c>
      <c r="O19" s="242">
        <f t="shared" si="6"/>
        <v>0</v>
      </c>
      <c r="P19" s="242">
        <f t="shared" si="6"/>
        <v>0</v>
      </c>
      <c r="Q19" s="242">
        <f t="shared" si="6"/>
        <v>0</v>
      </c>
      <c r="R19" s="242">
        <f t="shared" si="6"/>
        <v>0</v>
      </c>
      <c r="S19" s="242">
        <f t="shared" si="6"/>
        <v>0</v>
      </c>
      <c r="T19" s="242">
        <f t="shared" si="6"/>
        <v>0</v>
      </c>
      <c r="U19" s="242">
        <f t="shared" si="6"/>
        <v>0</v>
      </c>
      <c r="V19" s="242">
        <f t="shared" si="6"/>
        <v>0</v>
      </c>
      <c r="W19" s="242">
        <f t="shared" si="6"/>
        <v>0</v>
      </c>
      <c r="X19" s="242">
        <f t="shared" si="6"/>
        <v>0</v>
      </c>
      <c r="Y19" s="242">
        <f t="shared" si="6"/>
        <v>0</v>
      </c>
      <c r="DA19" s="84"/>
    </row>
    <row r="20" spans="1:105" ht="12" customHeight="1" x14ac:dyDescent="0.25">
      <c r="A20" s="30" t="s">
        <v>125</v>
      </c>
      <c r="B20" s="203">
        <f t="shared" ref="B20:Y20" si="7">SUM(B21:B22)</f>
        <v>0</v>
      </c>
      <c r="C20" s="203">
        <f t="shared" si="7"/>
        <v>0</v>
      </c>
      <c r="D20" s="203">
        <f t="shared" si="7"/>
        <v>0</v>
      </c>
      <c r="E20" s="203">
        <f t="shared" si="7"/>
        <v>0</v>
      </c>
      <c r="F20" s="203">
        <f t="shared" si="7"/>
        <v>0</v>
      </c>
      <c r="G20" s="203">
        <f t="shared" si="7"/>
        <v>0</v>
      </c>
      <c r="H20" s="203">
        <f t="shared" si="7"/>
        <v>0</v>
      </c>
      <c r="I20" s="203">
        <f t="shared" si="7"/>
        <v>0</v>
      </c>
      <c r="J20" s="203">
        <f t="shared" si="7"/>
        <v>0</v>
      </c>
      <c r="K20" s="203">
        <f t="shared" si="7"/>
        <v>0</v>
      </c>
      <c r="L20" s="203">
        <f t="shared" si="7"/>
        <v>0</v>
      </c>
      <c r="M20" s="203">
        <f t="shared" si="7"/>
        <v>0</v>
      </c>
      <c r="N20" s="203">
        <f t="shared" si="7"/>
        <v>0</v>
      </c>
      <c r="O20" s="203">
        <f t="shared" si="7"/>
        <v>0</v>
      </c>
      <c r="P20" s="203">
        <f t="shared" si="7"/>
        <v>0</v>
      </c>
      <c r="Q20" s="203">
        <f t="shared" si="7"/>
        <v>0</v>
      </c>
      <c r="R20" s="203">
        <f t="shared" si="7"/>
        <v>0</v>
      </c>
      <c r="S20" s="203">
        <f t="shared" si="7"/>
        <v>0</v>
      </c>
      <c r="T20" s="203">
        <f t="shared" si="7"/>
        <v>0</v>
      </c>
      <c r="U20" s="203">
        <f t="shared" si="7"/>
        <v>0</v>
      </c>
      <c r="V20" s="203">
        <f t="shared" si="7"/>
        <v>0</v>
      </c>
      <c r="W20" s="203">
        <f t="shared" si="7"/>
        <v>0</v>
      </c>
      <c r="X20" s="203">
        <f t="shared" si="7"/>
        <v>0</v>
      </c>
      <c r="Y20" s="203">
        <f t="shared" si="7"/>
        <v>0</v>
      </c>
      <c r="DA20" s="112"/>
    </row>
    <row r="21" spans="1:105" ht="12" customHeight="1" x14ac:dyDescent="0.25">
      <c r="A21" s="50" t="s">
        <v>43</v>
      </c>
      <c r="B21" s="241">
        <f t="shared" ref="B21:Y21" si="8">B12-B8</f>
        <v>0</v>
      </c>
      <c r="C21" s="241">
        <f t="shared" si="8"/>
        <v>0</v>
      </c>
      <c r="D21" s="241">
        <f t="shared" si="8"/>
        <v>0</v>
      </c>
      <c r="E21" s="241">
        <f t="shared" si="8"/>
        <v>0</v>
      </c>
      <c r="F21" s="241">
        <f t="shared" si="8"/>
        <v>0</v>
      </c>
      <c r="G21" s="241">
        <f t="shared" si="8"/>
        <v>0</v>
      </c>
      <c r="H21" s="241">
        <f t="shared" si="8"/>
        <v>0</v>
      </c>
      <c r="I21" s="241">
        <f t="shared" si="8"/>
        <v>0</v>
      </c>
      <c r="J21" s="241">
        <f t="shared" si="8"/>
        <v>0</v>
      </c>
      <c r="K21" s="241">
        <f t="shared" si="8"/>
        <v>0</v>
      </c>
      <c r="L21" s="241">
        <f t="shared" si="8"/>
        <v>0</v>
      </c>
      <c r="M21" s="241">
        <f t="shared" si="8"/>
        <v>0</v>
      </c>
      <c r="N21" s="241">
        <f t="shared" si="8"/>
        <v>0</v>
      </c>
      <c r="O21" s="241">
        <f t="shared" si="8"/>
        <v>0</v>
      </c>
      <c r="P21" s="241">
        <f t="shared" si="8"/>
        <v>0</v>
      </c>
      <c r="Q21" s="241">
        <f t="shared" si="8"/>
        <v>0</v>
      </c>
      <c r="R21" s="241">
        <f t="shared" si="8"/>
        <v>0</v>
      </c>
      <c r="S21" s="241">
        <f t="shared" si="8"/>
        <v>0</v>
      </c>
      <c r="T21" s="241">
        <f t="shared" si="8"/>
        <v>0</v>
      </c>
      <c r="U21" s="241">
        <f t="shared" si="8"/>
        <v>0</v>
      </c>
      <c r="V21" s="241">
        <f t="shared" si="8"/>
        <v>0</v>
      </c>
      <c r="W21" s="241">
        <f t="shared" si="8"/>
        <v>0</v>
      </c>
      <c r="X21" s="241">
        <f t="shared" si="8"/>
        <v>0</v>
      </c>
      <c r="Y21" s="241">
        <f t="shared" si="8"/>
        <v>0</v>
      </c>
      <c r="DA21" s="83"/>
    </row>
    <row r="22" spans="1:105" ht="12" customHeight="1" x14ac:dyDescent="0.25">
      <c r="A22" s="49" t="s">
        <v>44</v>
      </c>
      <c r="B22" s="242">
        <f t="shared" ref="B22:Y22" si="9">B13-B9</f>
        <v>0</v>
      </c>
      <c r="C22" s="242">
        <f t="shared" si="9"/>
        <v>0</v>
      </c>
      <c r="D22" s="242">
        <f t="shared" si="9"/>
        <v>0</v>
      </c>
      <c r="E22" s="242">
        <f t="shared" si="9"/>
        <v>0</v>
      </c>
      <c r="F22" s="242">
        <f t="shared" si="9"/>
        <v>0</v>
      </c>
      <c r="G22" s="242">
        <f t="shared" si="9"/>
        <v>0</v>
      </c>
      <c r="H22" s="242">
        <f t="shared" si="9"/>
        <v>0</v>
      </c>
      <c r="I22" s="242">
        <f t="shared" si="9"/>
        <v>0</v>
      </c>
      <c r="J22" s="242">
        <f t="shared" si="9"/>
        <v>0</v>
      </c>
      <c r="K22" s="242">
        <f t="shared" si="9"/>
        <v>0</v>
      </c>
      <c r="L22" s="242">
        <f t="shared" si="9"/>
        <v>0</v>
      </c>
      <c r="M22" s="242">
        <f t="shared" si="9"/>
        <v>0</v>
      </c>
      <c r="N22" s="242">
        <f t="shared" si="9"/>
        <v>0</v>
      </c>
      <c r="O22" s="242">
        <f t="shared" si="9"/>
        <v>0</v>
      </c>
      <c r="P22" s="242">
        <f t="shared" si="9"/>
        <v>0</v>
      </c>
      <c r="Q22" s="242">
        <f t="shared" si="9"/>
        <v>0</v>
      </c>
      <c r="R22" s="242">
        <f t="shared" si="9"/>
        <v>0</v>
      </c>
      <c r="S22" s="242">
        <f t="shared" si="9"/>
        <v>0</v>
      </c>
      <c r="T22" s="242">
        <f t="shared" si="9"/>
        <v>0</v>
      </c>
      <c r="U22" s="242">
        <f t="shared" si="9"/>
        <v>0</v>
      </c>
      <c r="V22" s="242">
        <f t="shared" si="9"/>
        <v>0</v>
      </c>
      <c r="W22" s="242">
        <f t="shared" si="9"/>
        <v>0</v>
      </c>
      <c r="X22" s="242">
        <f t="shared" si="9"/>
        <v>0</v>
      </c>
      <c r="Y22" s="242">
        <f t="shared" si="9"/>
        <v>0</v>
      </c>
      <c r="DA22" s="84"/>
    </row>
    <row r="23" spans="1:105" ht="12" customHeight="1" x14ac:dyDescent="0.25">
      <c r="A23" s="4"/>
      <c r="B23" s="243"/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3"/>
    </row>
    <row r="24" spans="1:105" ht="12" customHeight="1" x14ac:dyDescent="0.25">
      <c r="A24" s="30" t="s">
        <v>69</v>
      </c>
      <c r="B24" s="203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DA24" s="112"/>
    </row>
    <row r="25" spans="1:105" ht="12" customHeight="1" x14ac:dyDescent="0.25">
      <c r="A25" s="31" t="s">
        <v>70</v>
      </c>
      <c r="B25" s="210">
        <v>0</v>
      </c>
      <c r="C25" s="210">
        <v>0</v>
      </c>
      <c r="D25" s="210">
        <v>0</v>
      </c>
      <c r="E25" s="210">
        <v>0</v>
      </c>
      <c r="F25" s="210">
        <v>0</v>
      </c>
      <c r="G25" s="210">
        <v>0</v>
      </c>
      <c r="H25" s="210">
        <v>0</v>
      </c>
      <c r="I25" s="210">
        <v>0</v>
      </c>
      <c r="J25" s="210">
        <v>0</v>
      </c>
      <c r="K25" s="210">
        <v>0</v>
      </c>
      <c r="L25" s="210">
        <v>0</v>
      </c>
      <c r="M25" s="210">
        <v>0</v>
      </c>
      <c r="N25" s="210">
        <v>0</v>
      </c>
      <c r="O25" s="210">
        <v>0</v>
      </c>
      <c r="P25" s="210">
        <v>0</v>
      </c>
      <c r="Q25" s="210">
        <v>0</v>
      </c>
      <c r="R25" s="210">
        <v>0</v>
      </c>
      <c r="S25" s="210">
        <v>0</v>
      </c>
      <c r="T25" s="210">
        <v>0</v>
      </c>
      <c r="U25" s="210">
        <v>0</v>
      </c>
      <c r="V25" s="210">
        <v>0</v>
      </c>
      <c r="W25" s="210">
        <v>0</v>
      </c>
      <c r="X25" s="210">
        <v>0</v>
      </c>
      <c r="Y25" s="210">
        <v>0</v>
      </c>
      <c r="DA25" s="109" t="s">
        <v>126</v>
      </c>
    </row>
    <row r="26" spans="1:105" ht="12" customHeight="1" x14ac:dyDescent="0.25">
      <c r="A26" s="24" t="s">
        <v>28</v>
      </c>
      <c r="B26" s="213">
        <f t="shared" ref="B26:Y26" si="10">B27+B28</f>
        <v>0</v>
      </c>
      <c r="C26" s="213">
        <f t="shared" si="10"/>
        <v>0</v>
      </c>
      <c r="D26" s="213">
        <f t="shared" si="10"/>
        <v>0</v>
      </c>
      <c r="E26" s="213">
        <f t="shared" si="10"/>
        <v>0</v>
      </c>
      <c r="F26" s="213">
        <f t="shared" si="10"/>
        <v>0</v>
      </c>
      <c r="G26" s="213">
        <f t="shared" si="10"/>
        <v>0</v>
      </c>
      <c r="H26" s="213">
        <f t="shared" si="10"/>
        <v>0</v>
      </c>
      <c r="I26" s="213">
        <f t="shared" si="10"/>
        <v>0</v>
      </c>
      <c r="J26" s="213">
        <f t="shared" si="10"/>
        <v>0</v>
      </c>
      <c r="K26" s="213">
        <f t="shared" si="10"/>
        <v>0</v>
      </c>
      <c r="L26" s="213">
        <f t="shared" si="10"/>
        <v>0</v>
      </c>
      <c r="M26" s="213">
        <f t="shared" si="10"/>
        <v>0</v>
      </c>
      <c r="N26" s="213">
        <f t="shared" si="10"/>
        <v>0</v>
      </c>
      <c r="O26" s="213">
        <f t="shared" si="10"/>
        <v>0</v>
      </c>
      <c r="P26" s="213">
        <f t="shared" si="10"/>
        <v>0</v>
      </c>
      <c r="Q26" s="213">
        <f t="shared" si="10"/>
        <v>0</v>
      </c>
      <c r="R26" s="213">
        <f t="shared" si="10"/>
        <v>0</v>
      </c>
      <c r="S26" s="213">
        <f t="shared" si="10"/>
        <v>0</v>
      </c>
      <c r="T26" s="213">
        <f t="shared" si="10"/>
        <v>0</v>
      </c>
      <c r="U26" s="213">
        <f t="shared" si="10"/>
        <v>0</v>
      </c>
      <c r="V26" s="213">
        <f t="shared" si="10"/>
        <v>0</v>
      </c>
      <c r="W26" s="213">
        <f t="shared" si="10"/>
        <v>0</v>
      </c>
      <c r="X26" s="213">
        <f t="shared" si="10"/>
        <v>0</v>
      </c>
      <c r="Y26" s="213">
        <f t="shared" si="10"/>
        <v>0</v>
      </c>
      <c r="DA26" s="85"/>
    </row>
    <row r="27" spans="1:105" ht="12" customHeight="1" x14ac:dyDescent="0.25">
      <c r="A27" s="18" t="s">
        <v>41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127</v>
      </c>
    </row>
    <row r="28" spans="1:105" ht="12" customHeight="1" x14ac:dyDescent="0.25">
      <c r="A28" s="18" t="s">
        <v>42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128</v>
      </c>
    </row>
    <row r="29" spans="1:105" ht="12" customHeight="1" x14ac:dyDescent="0.25">
      <c r="A29" s="14" t="s">
        <v>29</v>
      </c>
      <c r="B29" s="204">
        <f t="shared" ref="B29:Y29" si="11">SUM(B30:B34)</f>
        <v>0</v>
      </c>
      <c r="C29" s="204">
        <f t="shared" si="11"/>
        <v>0</v>
      </c>
      <c r="D29" s="204">
        <f t="shared" si="11"/>
        <v>0</v>
      </c>
      <c r="E29" s="204">
        <f t="shared" si="11"/>
        <v>0</v>
      </c>
      <c r="F29" s="204">
        <f t="shared" si="11"/>
        <v>0</v>
      </c>
      <c r="G29" s="204">
        <f t="shared" si="11"/>
        <v>0</v>
      </c>
      <c r="H29" s="204">
        <f t="shared" si="11"/>
        <v>0</v>
      </c>
      <c r="I29" s="204">
        <f t="shared" si="11"/>
        <v>0</v>
      </c>
      <c r="J29" s="204">
        <f t="shared" si="11"/>
        <v>0</v>
      </c>
      <c r="K29" s="204">
        <f t="shared" si="11"/>
        <v>0</v>
      </c>
      <c r="L29" s="204">
        <f t="shared" si="11"/>
        <v>0</v>
      </c>
      <c r="M29" s="204">
        <f t="shared" si="11"/>
        <v>0</v>
      </c>
      <c r="N29" s="204">
        <f t="shared" si="11"/>
        <v>0</v>
      </c>
      <c r="O29" s="204">
        <f t="shared" si="11"/>
        <v>0</v>
      </c>
      <c r="P29" s="204">
        <f t="shared" si="11"/>
        <v>0</v>
      </c>
      <c r="Q29" s="204">
        <f t="shared" si="11"/>
        <v>0</v>
      </c>
      <c r="R29" s="204">
        <f t="shared" si="11"/>
        <v>0</v>
      </c>
      <c r="S29" s="204">
        <f t="shared" si="11"/>
        <v>0</v>
      </c>
      <c r="T29" s="204">
        <f t="shared" si="11"/>
        <v>0</v>
      </c>
      <c r="U29" s="204">
        <f t="shared" si="11"/>
        <v>0</v>
      </c>
      <c r="V29" s="204">
        <f t="shared" si="11"/>
        <v>0</v>
      </c>
      <c r="W29" s="204">
        <f t="shared" si="11"/>
        <v>0</v>
      </c>
      <c r="X29" s="204">
        <f t="shared" si="11"/>
        <v>0</v>
      </c>
      <c r="Y29" s="204">
        <f t="shared" si="11"/>
        <v>0</v>
      </c>
      <c r="DA29" s="71"/>
    </row>
    <row r="30" spans="1:105" ht="12" customHeight="1" x14ac:dyDescent="0.25">
      <c r="A30" s="18" t="s">
        <v>30</v>
      </c>
      <c r="B30" s="204">
        <v>0</v>
      </c>
      <c r="C30" s="204">
        <v>0</v>
      </c>
      <c r="D30" s="204">
        <v>0</v>
      </c>
      <c r="E30" s="204">
        <v>0</v>
      </c>
      <c r="F30" s="204">
        <v>0</v>
      </c>
      <c r="G30" s="204">
        <v>0</v>
      </c>
      <c r="H30" s="204">
        <v>0</v>
      </c>
      <c r="I30" s="204">
        <v>0</v>
      </c>
      <c r="J30" s="204">
        <v>0</v>
      </c>
      <c r="K30" s="204">
        <v>0</v>
      </c>
      <c r="L30" s="204">
        <v>0</v>
      </c>
      <c r="M30" s="204">
        <v>0</v>
      </c>
      <c r="N30" s="204">
        <v>0</v>
      </c>
      <c r="O30" s="204">
        <v>0</v>
      </c>
      <c r="P30" s="204">
        <v>0</v>
      </c>
      <c r="Q30" s="204">
        <v>0</v>
      </c>
      <c r="R30" s="204">
        <v>0</v>
      </c>
      <c r="S30" s="204">
        <v>0</v>
      </c>
      <c r="T30" s="204">
        <v>0</v>
      </c>
      <c r="U30" s="204">
        <v>0</v>
      </c>
      <c r="V30" s="204">
        <v>0</v>
      </c>
      <c r="W30" s="204">
        <v>0</v>
      </c>
      <c r="X30" s="204">
        <v>0</v>
      </c>
      <c r="Y30" s="204">
        <v>0</v>
      </c>
      <c r="DA30" s="71" t="s">
        <v>129</v>
      </c>
    </row>
    <row r="31" spans="1:105" ht="12" customHeight="1" x14ac:dyDescent="0.25">
      <c r="A31" s="18" t="s">
        <v>31</v>
      </c>
      <c r="B31" s="204">
        <v>0</v>
      </c>
      <c r="C31" s="204">
        <v>0</v>
      </c>
      <c r="D31" s="204">
        <v>0</v>
      </c>
      <c r="E31" s="204">
        <v>0</v>
      </c>
      <c r="F31" s="204">
        <v>0</v>
      </c>
      <c r="G31" s="204">
        <v>0</v>
      </c>
      <c r="H31" s="204">
        <v>0</v>
      </c>
      <c r="I31" s="204">
        <v>0</v>
      </c>
      <c r="J31" s="204">
        <v>0</v>
      </c>
      <c r="K31" s="204">
        <v>0</v>
      </c>
      <c r="L31" s="204">
        <v>0</v>
      </c>
      <c r="M31" s="204">
        <v>0</v>
      </c>
      <c r="N31" s="204">
        <v>0</v>
      </c>
      <c r="O31" s="204">
        <v>0</v>
      </c>
      <c r="P31" s="204">
        <v>0</v>
      </c>
      <c r="Q31" s="204">
        <v>0</v>
      </c>
      <c r="R31" s="204">
        <v>0</v>
      </c>
      <c r="S31" s="204">
        <v>0</v>
      </c>
      <c r="T31" s="204">
        <v>0</v>
      </c>
      <c r="U31" s="204">
        <v>0</v>
      </c>
      <c r="V31" s="204">
        <v>0</v>
      </c>
      <c r="W31" s="204">
        <v>0</v>
      </c>
      <c r="X31" s="204">
        <v>0</v>
      </c>
      <c r="Y31" s="204">
        <v>0</v>
      </c>
      <c r="DA31" s="71" t="s">
        <v>130</v>
      </c>
    </row>
    <row r="32" spans="1:105" ht="12" customHeight="1" x14ac:dyDescent="0.25">
      <c r="A32" s="18" t="s">
        <v>71</v>
      </c>
      <c r="B32" s="204">
        <v>0</v>
      </c>
      <c r="C32" s="204">
        <v>0</v>
      </c>
      <c r="D32" s="204">
        <v>0</v>
      </c>
      <c r="E32" s="204">
        <v>0</v>
      </c>
      <c r="F32" s="204">
        <v>0</v>
      </c>
      <c r="G32" s="204">
        <v>0</v>
      </c>
      <c r="H32" s="204">
        <v>0</v>
      </c>
      <c r="I32" s="204">
        <v>0</v>
      </c>
      <c r="J32" s="204">
        <v>0</v>
      </c>
      <c r="K32" s="204">
        <v>0</v>
      </c>
      <c r="L32" s="204">
        <v>0</v>
      </c>
      <c r="M32" s="204">
        <v>0</v>
      </c>
      <c r="N32" s="204">
        <v>0</v>
      </c>
      <c r="O32" s="204">
        <v>0</v>
      </c>
      <c r="P32" s="204">
        <v>0</v>
      </c>
      <c r="Q32" s="204">
        <v>0</v>
      </c>
      <c r="R32" s="204">
        <v>0</v>
      </c>
      <c r="S32" s="204">
        <v>0</v>
      </c>
      <c r="T32" s="204">
        <v>0</v>
      </c>
      <c r="U32" s="204">
        <v>0</v>
      </c>
      <c r="V32" s="204">
        <v>0</v>
      </c>
      <c r="W32" s="204">
        <v>0</v>
      </c>
      <c r="X32" s="204">
        <v>0</v>
      </c>
      <c r="Y32" s="204">
        <v>0</v>
      </c>
      <c r="DA32" s="71" t="s">
        <v>131</v>
      </c>
    </row>
    <row r="33" spans="1:105" ht="12" customHeight="1" x14ac:dyDescent="0.25">
      <c r="A33" s="18" t="s">
        <v>32</v>
      </c>
      <c r="B33" s="204">
        <v>0</v>
      </c>
      <c r="C33" s="204">
        <v>0</v>
      </c>
      <c r="D33" s="204">
        <v>0</v>
      </c>
      <c r="E33" s="204">
        <v>0</v>
      </c>
      <c r="F33" s="204">
        <v>0</v>
      </c>
      <c r="G33" s="204">
        <v>0</v>
      </c>
      <c r="H33" s="204">
        <v>0</v>
      </c>
      <c r="I33" s="204">
        <v>0</v>
      </c>
      <c r="J33" s="204">
        <v>0</v>
      </c>
      <c r="K33" s="204">
        <v>0</v>
      </c>
      <c r="L33" s="204">
        <v>0</v>
      </c>
      <c r="M33" s="204">
        <v>0</v>
      </c>
      <c r="N33" s="204">
        <v>0</v>
      </c>
      <c r="O33" s="204">
        <v>0</v>
      </c>
      <c r="P33" s="204">
        <v>0</v>
      </c>
      <c r="Q33" s="204">
        <v>0</v>
      </c>
      <c r="R33" s="204">
        <v>0</v>
      </c>
      <c r="S33" s="204">
        <v>0</v>
      </c>
      <c r="T33" s="204">
        <v>0</v>
      </c>
      <c r="U33" s="204">
        <v>0</v>
      </c>
      <c r="V33" s="204">
        <v>0</v>
      </c>
      <c r="W33" s="204">
        <v>0</v>
      </c>
      <c r="X33" s="204">
        <v>0</v>
      </c>
      <c r="Y33" s="204">
        <v>0</v>
      </c>
      <c r="DA33" s="71" t="s">
        <v>132</v>
      </c>
    </row>
    <row r="34" spans="1:105" ht="12" customHeight="1" x14ac:dyDescent="0.25">
      <c r="A34" s="18" t="s">
        <v>33</v>
      </c>
      <c r="B34" s="204">
        <v>0</v>
      </c>
      <c r="C34" s="204">
        <v>0</v>
      </c>
      <c r="D34" s="204">
        <v>0</v>
      </c>
      <c r="E34" s="204">
        <v>0</v>
      </c>
      <c r="F34" s="204">
        <v>0</v>
      </c>
      <c r="G34" s="204">
        <v>0</v>
      </c>
      <c r="H34" s="204">
        <v>0</v>
      </c>
      <c r="I34" s="204">
        <v>0</v>
      </c>
      <c r="J34" s="204">
        <v>0</v>
      </c>
      <c r="K34" s="204">
        <v>0</v>
      </c>
      <c r="L34" s="204">
        <v>0</v>
      </c>
      <c r="M34" s="204">
        <v>0</v>
      </c>
      <c r="N34" s="204">
        <v>0</v>
      </c>
      <c r="O34" s="204">
        <v>0</v>
      </c>
      <c r="P34" s="204">
        <v>0</v>
      </c>
      <c r="Q34" s="204">
        <v>0</v>
      </c>
      <c r="R34" s="204">
        <v>0</v>
      </c>
      <c r="S34" s="204">
        <v>0</v>
      </c>
      <c r="T34" s="204">
        <v>0</v>
      </c>
      <c r="U34" s="204">
        <v>0</v>
      </c>
      <c r="V34" s="204">
        <v>0</v>
      </c>
      <c r="W34" s="204">
        <v>0</v>
      </c>
      <c r="X34" s="204">
        <v>0</v>
      </c>
      <c r="Y34" s="204">
        <v>0</v>
      </c>
      <c r="DA34" s="71" t="s">
        <v>133</v>
      </c>
    </row>
    <row r="35" spans="1:105" ht="12" customHeight="1" x14ac:dyDescent="0.25">
      <c r="A35" s="14" t="s">
        <v>34</v>
      </c>
      <c r="B35" s="204">
        <f t="shared" ref="B35:Y35" si="12">B36+B37</f>
        <v>0</v>
      </c>
      <c r="C35" s="204">
        <f t="shared" si="12"/>
        <v>0</v>
      </c>
      <c r="D35" s="204">
        <f t="shared" si="12"/>
        <v>0</v>
      </c>
      <c r="E35" s="204">
        <f t="shared" si="12"/>
        <v>0</v>
      </c>
      <c r="F35" s="204">
        <f t="shared" si="12"/>
        <v>0</v>
      </c>
      <c r="G35" s="204">
        <f t="shared" si="12"/>
        <v>0</v>
      </c>
      <c r="H35" s="204">
        <f t="shared" si="12"/>
        <v>0</v>
      </c>
      <c r="I35" s="204">
        <f t="shared" si="12"/>
        <v>0</v>
      </c>
      <c r="J35" s="204">
        <f t="shared" si="12"/>
        <v>0</v>
      </c>
      <c r="K35" s="204">
        <f t="shared" si="12"/>
        <v>0</v>
      </c>
      <c r="L35" s="204">
        <f t="shared" si="12"/>
        <v>0</v>
      </c>
      <c r="M35" s="204">
        <f t="shared" si="12"/>
        <v>0</v>
      </c>
      <c r="N35" s="204">
        <f t="shared" si="12"/>
        <v>0</v>
      </c>
      <c r="O35" s="204">
        <f t="shared" si="12"/>
        <v>0</v>
      </c>
      <c r="P35" s="204">
        <f t="shared" si="12"/>
        <v>0</v>
      </c>
      <c r="Q35" s="204">
        <f t="shared" si="12"/>
        <v>0</v>
      </c>
      <c r="R35" s="204">
        <f t="shared" si="12"/>
        <v>0</v>
      </c>
      <c r="S35" s="204">
        <f t="shared" si="12"/>
        <v>0</v>
      </c>
      <c r="T35" s="204">
        <f t="shared" si="12"/>
        <v>0</v>
      </c>
      <c r="U35" s="204">
        <f t="shared" si="12"/>
        <v>0</v>
      </c>
      <c r="V35" s="204">
        <f t="shared" si="12"/>
        <v>0</v>
      </c>
      <c r="W35" s="204">
        <f t="shared" si="12"/>
        <v>0</v>
      </c>
      <c r="X35" s="204">
        <f t="shared" si="12"/>
        <v>0</v>
      </c>
      <c r="Y35" s="204">
        <f t="shared" si="12"/>
        <v>0</v>
      </c>
      <c r="DA35" s="71"/>
    </row>
    <row r="36" spans="1:105" ht="12" customHeight="1" x14ac:dyDescent="0.25">
      <c r="A36" s="18" t="s">
        <v>73</v>
      </c>
      <c r="B36" s="204">
        <v>0</v>
      </c>
      <c r="C36" s="204">
        <v>0</v>
      </c>
      <c r="D36" s="204">
        <v>0</v>
      </c>
      <c r="E36" s="204">
        <v>0</v>
      </c>
      <c r="F36" s="204">
        <v>0</v>
      </c>
      <c r="G36" s="204">
        <v>0</v>
      </c>
      <c r="H36" s="204">
        <v>0</v>
      </c>
      <c r="I36" s="204">
        <v>0</v>
      </c>
      <c r="J36" s="204">
        <v>0</v>
      </c>
      <c r="K36" s="204">
        <v>0</v>
      </c>
      <c r="L36" s="204">
        <v>0</v>
      </c>
      <c r="M36" s="204">
        <v>0</v>
      </c>
      <c r="N36" s="204">
        <v>0</v>
      </c>
      <c r="O36" s="204">
        <v>0</v>
      </c>
      <c r="P36" s="204">
        <v>0</v>
      </c>
      <c r="Q36" s="204">
        <v>0</v>
      </c>
      <c r="R36" s="204">
        <v>0</v>
      </c>
      <c r="S36" s="204">
        <v>0</v>
      </c>
      <c r="T36" s="204">
        <v>0</v>
      </c>
      <c r="U36" s="204">
        <v>0</v>
      </c>
      <c r="V36" s="204">
        <v>0</v>
      </c>
      <c r="W36" s="204">
        <v>0</v>
      </c>
      <c r="X36" s="204">
        <v>0</v>
      </c>
      <c r="Y36" s="204">
        <v>0</v>
      </c>
      <c r="DA36" s="71" t="s">
        <v>134</v>
      </c>
    </row>
    <row r="37" spans="1:105" ht="12" customHeight="1" x14ac:dyDescent="0.25">
      <c r="A37" s="18" t="s">
        <v>36</v>
      </c>
      <c r="B37" s="204">
        <v>0</v>
      </c>
      <c r="C37" s="204">
        <v>0</v>
      </c>
      <c r="D37" s="204">
        <v>0</v>
      </c>
      <c r="E37" s="204">
        <v>0</v>
      </c>
      <c r="F37" s="204">
        <v>0</v>
      </c>
      <c r="G37" s="204">
        <v>0</v>
      </c>
      <c r="H37" s="204">
        <v>0</v>
      </c>
      <c r="I37" s="204">
        <v>0</v>
      </c>
      <c r="J37" s="204">
        <v>0</v>
      </c>
      <c r="K37" s="204">
        <v>0</v>
      </c>
      <c r="L37" s="204">
        <v>0</v>
      </c>
      <c r="M37" s="204">
        <v>0</v>
      </c>
      <c r="N37" s="204">
        <v>0</v>
      </c>
      <c r="O37" s="204">
        <v>0</v>
      </c>
      <c r="P37" s="204">
        <v>0</v>
      </c>
      <c r="Q37" s="204">
        <v>0</v>
      </c>
      <c r="R37" s="204">
        <v>0</v>
      </c>
      <c r="S37" s="204">
        <v>0</v>
      </c>
      <c r="T37" s="204">
        <v>0</v>
      </c>
      <c r="U37" s="204">
        <v>0</v>
      </c>
      <c r="V37" s="204">
        <v>0</v>
      </c>
      <c r="W37" s="204">
        <v>0</v>
      </c>
      <c r="X37" s="204">
        <v>0</v>
      </c>
      <c r="Y37" s="204">
        <v>0</v>
      </c>
      <c r="DA37" s="71" t="s">
        <v>135</v>
      </c>
    </row>
    <row r="38" spans="1:105" ht="12" customHeight="1" x14ac:dyDescent="0.25">
      <c r="A38" s="14" t="s">
        <v>37</v>
      </c>
      <c r="B38" s="204">
        <f t="shared" ref="B38:Y38" si="13">B39+B40+B41+B42+B43+B44</f>
        <v>0</v>
      </c>
      <c r="C38" s="204">
        <f t="shared" si="13"/>
        <v>0</v>
      </c>
      <c r="D38" s="204">
        <f t="shared" si="13"/>
        <v>0</v>
      </c>
      <c r="E38" s="204">
        <f t="shared" si="13"/>
        <v>0</v>
      </c>
      <c r="F38" s="204">
        <f t="shared" si="13"/>
        <v>0</v>
      </c>
      <c r="G38" s="204">
        <f t="shared" si="13"/>
        <v>0</v>
      </c>
      <c r="H38" s="204">
        <f t="shared" si="13"/>
        <v>0</v>
      </c>
      <c r="I38" s="204">
        <f t="shared" si="13"/>
        <v>0</v>
      </c>
      <c r="J38" s="204">
        <f t="shared" si="13"/>
        <v>0</v>
      </c>
      <c r="K38" s="204">
        <f t="shared" si="13"/>
        <v>0</v>
      </c>
      <c r="L38" s="204">
        <f t="shared" si="13"/>
        <v>0</v>
      </c>
      <c r="M38" s="204">
        <f t="shared" si="13"/>
        <v>0</v>
      </c>
      <c r="N38" s="204">
        <f t="shared" si="13"/>
        <v>0</v>
      </c>
      <c r="O38" s="204">
        <f t="shared" si="13"/>
        <v>0</v>
      </c>
      <c r="P38" s="204">
        <f t="shared" si="13"/>
        <v>0</v>
      </c>
      <c r="Q38" s="204">
        <f t="shared" si="13"/>
        <v>0</v>
      </c>
      <c r="R38" s="204">
        <f t="shared" si="13"/>
        <v>0</v>
      </c>
      <c r="S38" s="204">
        <f t="shared" si="13"/>
        <v>0</v>
      </c>
      <c r="T38" s="204">
        <f t="shared" si="13"/>
        <v>0</v>
      </c>
      <c r="U38" s="204">
        <f t="shared" si="13"/>
        <v>0</v>
      </c>
      <c r="V38" s="204">
        <f t="shared" si="13"/>
        <v>0</v>
      </c>
      <c r="W38" s="204">
        <f t="shared" si="13"/>
        <v>0</v>
      </c>
      <c r="X38" s="204">
        <f t="shared" si="13"/>
        <v>0</v>
      </c>
      <c r="Y38" s="204">
        <f t="shared" si="13"/>
        <v>0</v>
      </c>
      <c r="DA38" s="71"/>
    </row>
    <row r="39" spans="1:105" ht="12" customHeight="1" x14ac:dyDescent="0.25">
      <c r="A39" s="18" t="s">
        <v>38</v>
      </c>
      <c r="B39" s="204">
        <v>0</v>
      </c>
      <c r="C39" s="204">
        <v>0</v>
      </c>
      <c r="D39" s="204">
        <v>0</v>
      </c>
      <c r="E39" s="204">
        <v>0</v>
      </c>
      <c r="F39" s="204">
        <v>0</v>
      </c>
      <c r="G39" s="204">
        <v>0</v>
      </c>
      <c r="H39" s="204">
        <v>0</v>
      </c>
      <c r="I39" s="204">
        <v>0</v>
      </c>
      <c r="J39" s="204">
        <v>0</v>
      </c>
      <c r="K39" s="204">
        <v>0</v>
      </c>
      <c r="L39" s="204">
        <v>0</v>
      </c>
      <c r="M39" s="204">
        <v>0</v>
      </c>
      <c r="N39" s="204">
        <v>0</v>
      </c>
      <c r="O39" s="204">
        <v>0</v>
      </c>
      <c r="P39" s="204">
        <v>0</v>
      </c>
      <c r="Q39" s="204">
        <v>0</v>
      </c>
      <c r="R39" s="204">
        <v>0</v>
      </c>
      <c r="S39" s="204">
        <v>0</v>
      </c>
      <c r="T39" s="204">
        <v>0</v>
      </c>
      <c r="U39" s="204">
        <v>0</v>
      </c>
      <c r="V39" s="204">
        <v>0</v>
      </c>
      <c r="W39" s="204">
        <v>0</v>
      </c>
      <c r="X39" s="204">
        <v>0</v>
      </c>
      <c r="Y39" s="204">
        <v>0</v>
      </c>
      <c r="DA39" s="71" t="s">
        <v>136</v>
      </c>
    </row>
    <row r="40" spans="1:105" ht="12" customHeight="1" x14ac:dyDescent="0.25">
      <c r="A40" s="18" t="s">
        <v>74</v>
      </c>
      <c r="B40" s="204">
        <v>0</v>
      </c>
      <c r="C40" s="204">
        <v>0</v>
      </c>
      <c r="D40" s="204">
        <v>0</v>
      </c>
      <c r="E40" s="204">
        <v>0</v>
      </c>
      <c r="F40" s="204">
        <v>0</v>
      </c>
      <c r="G40" s="204">
        <v>0</v>
      </c>
      <c r="H40" s="204">
        <v>0</v>
      </c>
      <c r="I40" s="204">
        <v>0</v>
      </c>
      <c r="J40" s="204">
        <v>0</v>
      </c>
      <c r="K40" s="204">
        <v>0</v>
      </c>
      <c r="L40" s="204">
        <v>0</v>
      </c>
      <c r="M40" s="204">
        <v>0</v>
      </c>
      <c r="N40" s="204">
        <v>0</v>
      </c>
      <c r="O40" s="204">
        <v>0</v>
      </c>
      <c r="P40" s="204">
        <v>0</v>
      </c>
      <c r="Q40" s="204">
        <v>0</v>
      </c>
      <c r="R40" s="204">
        <v>0</v>
      </c>
      <c r="S40" s="204">
        <v>0</v>
      </c>
      <c r="T40" s="204">
        <v>0</v>
      </c>
      <c r="U40" s="204">
        <v>0</v>
      </c>
      <c r="V40" s="204">
        <v>0</v>
      </c>
      <c r="W40" s="204">
        <v>0</v>
      </c>
      <c r="X40" s="204">
        <v>0</v>
      </c>
      <c r="Y40" s="204">
        <v>0</v>
      </c>
      <c r="DA40" s="71" t="s">
        <v>137</v>
      </c>
    </row>
    <row r="41" spans="1:105" ht="12" customHeight="1" x14ac:dyDescent="0.25">
      <c r="A41" s="18" t="s">
        <v>75</v>
      </c>
      <c r="B41" s="204">
        <v>0</v>
      </c>
      <c r="C41" s="204">
        <v>0</v>
      </c>
      <c r="D41" s="204">
        <v>0</v>
      </c>
      <c r="E41" s="204">
        <v>0</v>
      </c>
      <c r="F41" s="204">
        <v>0</v>
      </c>
      <c r="G41" s="204">
        <v>0</v>
      </c>
      <c r="H41" s="204">
        <v>0</v>
      </c>
      <c r="I41" s="204">
        <v>0</v>
      </c>
      <c r="J41" s="204">
        <v>0</v>
      </c>
      <c r="K41" s="204">
        <v>0</v>
      </c>
      <c r="L41" s="204">
        <v>0</v>
      </c>
      <c r="M41" s="204">
        <v>0</v>
      </c>
      <c r="N41" s="204">
        <v>0</v>
      </c>
      <c r="O41" s="204">
        <v>0</v>
      </c>
      <c r="P41" s="204">
        <v>0</v>
      </c>
      <c r="Q41" s="204">
        <v>0</v>
      </c>
      <c r="R41" s="204">
        <v>0</v>
      </c>
      <c r="S41" s="204">
        <v>0</v>
      </c>
      <c r="T41" s="204">
        <v>0</v>
      </c>
      <c r="U41" s="204">
        <v>0</v>
      </c>
      <c r="V41" s="204">
        <v>0</v>
      </c>
      <c r="W41" s="204">
        <v>0</v>
      </c>
      <c r="X41" s="204">
        <v>0</v>
      </c>
      <c r="Y41" s="204">
        <v>0</v>
      </c>
      <c r="DA41" s="71" t="s">
        <v>138</v>
      </c>
    </row>
    <row r="42" spans="1:105" ht="12" customHeight="1" x14ac:dyDescent="0.25">
      <c r="A42" s="18" t="s">
        <v>76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139</v>
      </c>
    </row>
    <row r="43" spans="1:105" ht="12" customHeight="1" x14ac:dyDescent="0.25">
      <c r="A43" s="18" t="s">
        <v>77</v>
      </c>
      <c r="B43" s="204">
        <v>0</v>
      </c>
      <c r="C43" s="204">
        <v>0</v>
      </c>
      <c r="D43" s="204">
        <v>0</v>
      </c>
      <c r="E43" s="204">
        <v>0</v>
      </c>
      <c r="F43" s="204">
        <v>0</v>
      </c>
      <c r="G43" s="204">
        <v>0</v>
      </c>
      <c r="H43" s="204">
        <v>0</v>
      </c>
      <c r="I43" s="204">
        <v>0</v>
      </c>
      <c r="J43" s="204">
        <v>0</v>
      </c>
      <c r="K43" s="204">
        <v>0</v>
      </c>
      <c r="L43" s="204">
        <v>0</v>
      </c>
      <c r="M43" s="204">
        <v>0</v>
      </c>
      <c r="N43" s="204">
        <v>0</v>
      </c>
      <c r="O43" s="204">
        <v>0</v>
      </c>
      <c r="P43" s="204">
        <v>0</v>
      </c>
      <c r="Q43" s="204">
        <v>0</v>
      </c>
      <c r="R43" s="204">
        <v>0</v>
      </c>
      <c r="S43" s="204">
        <v>0</v>
      </c>
      <c r="T43" s="204">
        <v>0</v>
      </c>
      <c r="U43" s="204">
        <v>0</v>
      </c>
      <c r="V43" s="204">
        <v>0</v>
      </c>
      <c r="W43" s="204">
        <v>0</v>
      </c>
      <c r="X43" s="204">
        <v>0</v>
      </c>
      <c r="Y43" s="204">
        <v>0</v>
      </c>
      <c r="DA43" s="71" t="s">
        <v>140</v>
      </c>
    </row>
    <row r="44" spans="1:105" ht="12" customHeight="1" x14ac:dyDescent="0.25">
      <c r="A44" s="18" t="s">
        <v>78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0</v>
      </c>
      <c r="N44" s="204">
        <v>0</v>
      </c>
      <c r="O44" s="204">
        <v>0</v>
      </c>
      <c r="P44" s="204">
        <v>0</v>
      </c>
      <c r="Q44" s="204">
        <v>0</v>
      </c>
      <c r="R44" s="204">
        <v>0</v>
      </c>
      <c r="S44" s="204">
        <v>0</v>
      </c>
      <c r="T44" s="204">
        <v>0</v>
      </c>
      <c r="U44" s="204">
        <v>0</v>
      </c>
      <c r="V44" s="204">
        <v>0</v>
      </c>
      <c r="W44" s="204">
        <v>0</v>
      </c>
      <c r="X44" s="204">
        <v>0</v>
      </c>
      <c r="Y44" s="204">
        <v>0</v>
      </c>
      <c r="DA44" s="71" t="s">
        <v>141</v>
      </c>
    </row>
    <row r="45" spans="1:105" ht="12" customHeight="1" x14ac:dyDescent="0.25">
      <c r="A45" s="14" t="s">
        <v>39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4">
        <v>0</v>
      </c>
      <c r="T45" s="204">
        <v>0</v>
      </c>
      <c r="U45" s="204">
        <v>0</v>
      </c>
      <c r="V45" s="204">
        <v>0</v>
      </c>
      <c r="W45" s="204">
        <v>0</v>
      </c>
      <c r="X45" s="204">
        <v>0</v>
      </c>
      <c r="Y45" s="204">
        <v>0</v>
      </c>
      <c r="DA45" s="71" t="s">
        <v>142</v>
      </c>
    </row>
    <row r="46" spans="1:105" ht="12" customHeight="1" x14ac:dyDescent="0.25">
      <c r="A46" s="21" t="s">
        <v>40</v>
      </c>
      <c r="B46" s="207">
        <v>0</v>
      </c>
      <c r="C46" s="207">
        <v>0</v>
      </c>
      <c r="D46" s="207">
        <v>0</v>
      </c>
      <c r="E46" s="207">
        <v>0</v>
      </c>
      <c r="F46" s="207">
        <v>0</v>
      </c>
      <c r="G46" s="207">
        <v>0</v>
      </c>
      <c r="H46" s="207">
        <v>0</v>
      </c>
      <c r="I46" s="207">
        <v>0</v>
      </c>
      <c r="J46" s="207">
        <v>0</v>
      </c>
      <c r="K46" s="207">
        <v>0</v>
      </c>
      <c r="L46" s="207">
        <v>0</v>
      </c>
      <c r="M46" s="207">
        <v>0</v>
      </c>
      <c r="N46" s="207">
        <v>0</v>
      </c>
      <c r="O46" s="207">
        <v>0</v>
      </c>
      <c r="P46" s="207">
        <v>0</v>
      </c>
      <c r="Q46" s="207">
        <v>0</v>
      </c>
      <c r="R46" s="207">
        <v>0</v>
      </c>
      <c r="S46" s="207">
        <v>0</v>
      </c>
      <c r="T46" s="207">
        <v>0</v>
      </c>
      <c r="U46" s="207">
        <v>0</v>
      </c>
      <c r="V46" s="207">
        <v>0</v>
      </c>
      <c r="W46" s="207">
        <v>0</v>
      </c>
      <c r="X46" s="207">
        <v>0</v>
      </c>
      <c r="Y46" s="207">
        <v>0</v>
      </c>
      <c r="DA46" s="86" t="s">
        <v>143</v>
      </c>
    </row>
    <row r="47" spans="1:105" ht="12" customHeight="1" x14ac:dyDescent="0.25">
      <c r="A47" s="31" t="s">
        <v>144</v>
      </c>
      <c r="B47" s="210">
        <f t="shared" ref="B47:Y47" si="14">SUM(B48:B49)</f>
        <v>0</v>
      </c>
      <c r="C47" s="210">
        <f t="shared" si="14"/>
        <v>0</v>
      </c>
      <c r="D47" s="210">
        <f t="shared" si="14"/>
        <v>0</v>
      </c>
      <c r="E47" s="210">
        <f t="shared" si="14"/>
        <v>0</v>
      </c>
      <c r="F47" s="210">
        <f t="shared" si="14"/>
        <v>0</v>
      </c>
      <c r="G47" s="210">
        <f t="shared" si="14"/>
        <v>0</v>
      </c>
      <c r="H47" s="210">
        <f t="shared" si="14"/>
        <v>0</v>
      </c>
      <c r="I47" s="210">
        <f t="shared" si="14"/>
        <v>0</v>
      </c>
      <c r="J47" s="210">
        <f t="shared" si="14"/>
        <v>0</v>
      </c>
      <c r="K47" s="210">
        <f t="shared" si="14"/>
        <v>0</v>
      </c>
      <c r="L47" s="210">
        <f t="shared" si="14"/>
        <v>0</v>
      </c>
      <c r="M47" s="210">
        <f t="shared" si="14"/>
        <v>0</v>
      </c>
      <c r="N47" s="210">
        <f t="shared" si="14"/>
        <v>0</v>
      </c>
      <c r="O47" s="210">
        <f t="shared" si="14"/>
        <v>0</v>
      </c>
      <c r="P47" s="210">
        <f t="shared" si="14"/>
        <v>0</v>
      </c>
      <c r="Q47" s="210">
        <f t="shared" si="14"/>
        <v>0</v>
      </c>
      <c r="R47" s="210">
        <f t="shared" si="14"/>
        <v>0</v>
      </c>
      <c r="S47" s="210">
        <f t="shared" si="14"/>
        <v>0</v>
      </c>
      <c r="T47" s="210">
        <f t="shared" si="14"/>
        <v>0</v>
      </c>
      <c r="U47" s="210">
        <f t="shared" si="14"/>
        <v>0</v>
      </c>
      <c r="V47" s="210">
        <f t="shared" si="14"/>
        <v>0</v>
      </c>
      <c r="W47" s="210">
        <f t="shared" si="14"/>
        <v>0</v>
      </c>
      <c r="X47" s="210">
        <f t="shared" si="14"/>
        <v>0</v>
      </c>
      <c r="Y47" s="210">
        <f t="shared" si="14"/>
        <v>0</v>
      </c>
      <c r="DA47" s="109"/>
    </row>
    <row r="48" spans="1:105" ht="12" customHeight="1" x14ac:dyDescent="0.25">
      <c r="A48" s="51" t="s">
        <v>43</v>
      </c>
      <c r="B48" s="241">
        <f>ISI_fec!B5</f>
        <v>0</v>
      </c>
      <c r="C48" s="241">
        <f>ISI_fec!C5</f>
        <v>0</v>
      </c>
      <c r="D48" s="241">
        <f>ISI_fec!D5</f>
        <v>0</v>
      </c>
      <c r="E48" s="241">
        <f>ISI_fec!E5</f>
        <v>0</v>
      </c>
      <c r="F48" s="241">
        <f>ISI_fec!F5</f>
        <v>0</v>
      </c>
      <c r="G48" s="241">
        <f>ISI_fec!G5</f>
        <v>0</v>
      </c>
      <c r="H48" s="241">
        <f>ISI_fec!H5</f>
        <v>0</v>
      </c>
      <c r="I48" s="241">
        <f>ISI_fec!I5</f>
        <v>0</v>
      </c>
      <c r="J48" s="241">
        <f>ISI_fec!J5</f>
        <v>0</v>
      </c>
      <c r="K48" s="241">
        <f>ISI_fec!K5</f>
        <v>0</v>
      </c>
      <c r="L48" s="241">
        <f>ISI_fec!L5</f>
        <v>0</v>
      </c>
      <c r="M48" s="241">
        <f>ISI_fec!M5</f>
        <v>0</v>
      </c>
      <c r="N48" s="241">
        <f>ISI_fec!N5</f>
        <v>0</v>
      </c>
      <c r="O48" s="241">
        <f>ISI_fec!O5</f>
        <v>0</v>
      </c>
      <c r="P48" s="241">
        <f>ISI_fec!P5</f>
        <v>0</v>
      </c>
      <c r="Q48" s="241">
        <f>ISI_fec!Q5</f>
        <v>0</v>
      </c>
      <c r="R48" s="241">
        <f>ISI_fec!R5</f>
        <v>0</v>
      </c>
      <c r="S48" s="241">
        <f>ISI_fec!S5</f>
        <v>0</v>
      </c>
      <c r="T48" s="241">
        <f>ISI_fec!T5</f>
        <v>0</v>
      </c>
      <c r="U48" s="241">
        <f>ISI_fec!U5</f>
        <v>0</v>
      </c>
      <c r="V48" s="241">
        <f>ISI_fec!V5</f>
        <v>0</v>
      </c>
      <c r="W48" s="241">
        <f>ISI_fec!W5</f>
        <v>0</v>
      </c>
      <c r="X48" s="241">
        <f>ISI_fec!X5</f>
        <v>0</v>
      </c>
      <c r="Y48" s="241">
        <f>ISI_fec!Y5</f>
        <v>0</v>
      </c>
      <c r="DA48" s="83"/>
    </row>
    <row r="49" spans="1:105" ht="12" customHeight="1" x14ac:dyDescent="0.25">
      <c r="A49" s="52" t="s">
        <v>44</v>
      </c>
      <c r="B49" s="242">
        <f>ISI_fec!B54</f>
        <v>0</v>
      </c>
      <c r="C49" s="242">
        <f>ISI_fec!C54</f>
        <v>0</v>
      </c>
      <c r="D49" s="242">
        <f>ISI_fec!D54</f>
        <v>0</v>
      </c>
      <c r="E49" s="242">
        <f>ISI_fec!E54</f>
        <v>0</v>
      </c>
      <c r="F49" s="242">
        <f>ISI_fec!F54</f>
        <v>0</v>
      </c>
      <c r="G49" s="242">
        <f>ISI_fec!G54</f>
        <v>0</v>
      </c>
      <c r="H49" s="242">
        <f>ISI_fec!H54</f>
        <v>0</v>
      </c>
      <c r="I49" s="242">
        <f>ISI_fec!I54</f>
        <v>0</v>
      </c>
      <c r="J49" s="242">
        <f>ISI_fec!J54</f>
        <v>0</v>
      </c>
      <c r="K49" s="242">
        <f>ISI_fec!K54</f>
        <v>0</v>
      </c>
      <c r="L49" s="242">
        <f>ISI_fec!L54</f>
        <v>0</v>
      </c>
      <c r="M49" s="242">
        <f>ISI_fec!M54</f>
        <v>0</v>
      </c>
      <c r="N49" s="242">
        <f>ISI_fec!N54</f>
        <v>0</v>
      </c>
      <c r="O49" s="242">
        <f>ISI_fec!O54</f>
        <v>0</v>
      </c>
      <c r="P49" s="242">
        <f>ISI_fec!P54</f>
        <v>0</v>
      </c>
      <c r="Q49" s="242">
        <f>ISI_fec!Q54</f>
        <v>0</v>
      </c>
      <c r="R49" s="242">
        <f>ISI_fec!R54</f>
        <v>0</v>
      </c>
      <c r="S49" s="242">
        <f>ISI_fec!S54</f>
        <v>0</v>
      </c>
      <c r="T49" s="242">
        <f>ISI_fec!T54</f>
        <v>0</v>
      </c>
      <c r="U49" s="242">
        <f>ISI_fec!U54</f>
        <v>0</v>
      </c>
      <c r="V49" s="242">
        <f>ISI_fec!V54</f>
        <v>0</v>
      </c>
      <c r="W49" s="242">
        <f>ISI_fec!W54</f>
        <v>0</v>
      </c>
      <c r="X49" s="242">
        <f>ISI_fec!X54</f>
        <v>0</v>
      </c>
      <c r="Y49" s="242">
        <f>ISI_fec!Y54</f>
        <v>0</v>
      </c>
      <c r="DA49" s="84"/>
    </row>
    <row r="50" spans="1:105" ht="12" customHeight="1" x14ac:dyDescent="0.25">
      <c r="A50" s="3"/>
      <c r="B50" s="248"/>
      <c r="C50" s="248"/>
      <c r="D50" s="248"/>
      <c r="E50" s="248"/>
      <c r="F50" s="248"/>
      <c r="G50" s="248"/>
      <c r="H50" s="248"/>
      <c r="I50" s="248"/>
      <c r="J50" s="248"/>
      <c r="K50" s="248"/>
      <c r="L50" s="248"/>
      <c r="M50" s="248"/>
      <c r="N50" s="248"/>
      <c r="O50" s="248"/>
      <c r="P50" s="248"/>
      <c r="Q50" s="248"/>
      <c r="R50" s="248"/>
      <c r="S50" s="248"/>
      <c r="T50" s="248"/>
      <c r="U50" s="248"/>
      <c r="V50" s="248"/>
      <c r="W50" s="248"/>
      <c r="X50" s="248"/>
      <c r="Y50" s="248"/>
      <c r="DA50" s="87"/>
    </row>
    <row r="51" spans="1:105" ht="12" customHeight="1" x14ac:dyDescent="0.25">
      <c r="A51" s="30" t="s">
        <v>84</v>
      </c>
      <c r="B51" s="203">
        <f t="shared" ref="B51:Y51" si="15">B52+B53</f>
        <v>0</v>
      </c>
      <c r="C51" s="203">
        <f t="shared" si="15"/>
        <v>0</v>
      </c>
      <c r="D51" s="203">
        <f t="shared" si="15"/>
        <v>0</v>
      </c>
      <c r="E51" s="203">
        <f t="shared" si="15"/>
        <v>0</v>
      </c>
      <c r="F51" s="203">
        <f t="shared" si="15"/>
        <v>0</v>
      </c>
      <c r="G51" s="203">
        <f t="shared" si="15"/>
        <v>0</v>
      </c>
      <c r="H51" s="203">
        <f t="shared" si="15"/>
        <v>0</v>
      </c>
      <c r="I51" s="203">
        <f t="shared" si="15"/>
        <v>0</v>
      </c>
      <c r="J51" s="203">
        <f t="shared" si="15"/>
        <v>0</v>
      </c>
      <c r="K51" s="203">
        <f t="shared" si="15"/>
        <v>0</v>
      </c>
      <c r="L51" s="203">
        <f t="shared" si="15"/>
        <v>0</v>
      </c>
      <c r="M51" s="203">
        <f t="shared" si="15"/>
        <v>0</v>
      </c>
      <c r="N51" s="203">
        <f t="shared" si="15"/>
        <v>0</v>
      </c>
      <c r="O51" s="203">
        <f t="shared" si="15"/>
        <v>0</v>
      </c>
      <c r="P51" s="203">
        <f t="shared" si="15"/>
        <v>0</v>
      </c>
      <c r="Q51" s="203">
        <f t="shared" si="15"/>
        <v>0</v>
      </c>
      <c r="R51" s="203">
        <f t="shared" si="15"/>
        <v>0</v>
      </c>
      <c r="S51" s="203">
        <f t="shared" si="15"/>
        <v>0</v>
      </c>
      <c r="T51" s="203">
        <f t="shared" si="15"/>
        <v>0</v>
      </c>
      <c r="U51" s="203">
        <f t="shared" si="15"/>
        <v>0</v>
      </c>
      <c r="V51" s="203">
        <f t="shared" si="15"/>
        <v>0</v>
      </c>
      <c r="W51" s="203">
        <f t="shared" si="15"/>
        <v>0</v>
      </c>
      <c r="X51" s="203">
        <f t="shared" si="15"/>
        <v>0</v>
      </c>
      <c r="Y51" s="203">
        <f t="shared" si="15"/>
        <v>0</v>
      </c>
      <c r="DA51" s="112"/>
    </row>
    <row r="52" spans="1:105" ht="12" customHeight="1" x14ac:dyDescent="0.25">
      <c r="A52" s="24" t="s">
        <v>145</v>
      </c>
      <c r="B52" s="213">
        <f>(ISI_emi!B5-ISI_emi!B52)+(ISI_emi!B54-ISI_emi!B96)</f>
        <v>0</v>
      </c>
      <c r="C52" s="213">
        <f>(ISI_emi!C5-ISI_emi!C52)+(ISI_emi!C54-ISI_emi!C96)</f>
        <v>0</v>
      </c>
      <c r="D52" s="213">
        <f>(ISI_emi!D5-ISI_emi!D52)+(ISI_emi!D54-ISI_emi!D96)</f>
        <v>0</v>
      </c>
      <c r="E52" s="213">
        <f>(ISI_emi!E5-ISI_emi!E52)+(ISI_emi!E54-ISI_emi!E96)</f>
        <v>0</v>
      </c>
      <c r="F52" s="213">
        <f>(ISI_emi!F5-ISI_emi!F52)+(ISI_emi!F54-ISI_emi!F96)</f>
        <v>0</v>
      </c>
      <c r="G52" s="213">
        <f>(ISI_emi!G5-ISI_emi!G52)+(ISI_emi!G54-ISI_emi!G96)</f>
        <v>0</v>
      </c>
      <c r="H52" s="213">
        <f>(ISI_emi!H5-ISI_emi!H52)+(ISI_emi!H54-ISI_emi!H96)</f>
        <v>0</v>
      </c>
      <c r="I52" s="213">
        <f>(ISI_emi!I5-ISI_emi!I52)+(ISI_emi!I54-ISI_emi!I96)</f>
        <v>0</v>
      </c>
      <c r="J52" s="213">
        <f>(ISI_emi!J5-ISI_emi!J52)+(ISI_emi!J54-ISI_emi!J96)</f>
        <v>0</v>
      </c>
      <c r="K52" s="213">
        <f>(ISI_emi!K5-ISI_emi!K52)+(ISI_emi!K54-ISI_emi!K96)</f>
        <v>0</v>
      </c>
      <c r="L52" s="213">
        <f>(ISI_emi!L5-ISI_emi!L52)+(ISI_emi!L54-ISI_emi!L96)</f>
        <v>0</v>
      </c>
      <c r="M52" s="213">
        <f>(ISI_emi!M5-ISI_emi!M52)+(ISI_emi!M54-ISI_emi!M96)</f>
        <v>0</v>
      </c>
      <c r="N52" s="213">
        <f>(ISI_emi!N5-ISI_emi!N52)+(ISI_emi!N54-ISI_emi!N96)</f>
        <v>0</v>
      </c>
      <c r="O52" s="213">
        <f>(ISI_emi!O5-ISI_emi!O52)+(ISI_emi!O54-ISI_emi!O96)</f>
        <v>0</v>
      </c>
      <c r="P52" s="213">
        <f>(ISI_emi!P5-ISI_emi!P52)+(ISI_emi!P54-ISI_emi!P96)</f>
        <v>0</v>
      </c>
      <c r="Q52" s="213">
        <f>(ISI_emi!Q5-ISI_emi!Q52)+(ISI_emi!Q54-ISI_emi!Q96)</f>
        <v>0</v>
      </c>
      <c r="R52" s="213">
        <f>(ISI_emi!R5-ISI_emi!R52)+(ISI_emi!R54-ISI_emi!R96)</f>
        <v>0</v>
      </c>
      <c r="S52" s="213">
        <f>(ISI_emi!S5-ISI_emi!S52)+(ISI_emi!S54-ISI_emi!S96)</f>
        <v>0</v>
      </c>
      <c r="T52" s="213">
        <f>(ISI_emi!T5-ISI_emi!T52)+(ISI_emi!T54-ISI_emi!T96)</f>
        <v>0</v>
      </c>
      <c r="U52" s="213">
        <f>(ISI_emi!U5-ISI_emi!U52)+(ISI_emi!U54-ISI_emi!U96)</f>
        <v>0</v>
      </c>
      <c r="V52" s="213">
        <f>(ISI_emi!V5-ISI_emi!V52)+(ISI_emi!V54-ISI_emi!V96)</f>
        <v>0</v>
      </c>
      <c r="W52" s="213">
        <f>(ISI_emi!W5-ISI_emi!W52)+(ISI_emi!W54-ISI_emi!W96)</f>
        <v>0</v>
      </c>
      <c r="X52" s="213">
        <f>(ISI_emi!X5-ISI_emi!X52)+(ISI_emi!X54-ISI_emi!X96)</f>
        <v>0</v>
      </c>
      <c r="Y52" s="213">
        <f>(ISI_emi!Y5-ISI_emi!Y52)+(ISI_emi!Y54-ISI_emi!Y96)</f>
        <v>0</v>
      </c>
      <c r="DA52" s="85"/>
    </row>
    <row r="53" spans="1:105" ht="12" customHeight="1" x14ac:dyDescent="0.25">
      <c r="A53" s="14" t="s">
        <v>146</v>
      </c>
      <c r="B53" s="204">
        <f>ISI_emi!B52+ISI_emi!B96</f>
        <v>0</v>
      </c>
      <c r="C53" s="204">
        <f>ISI_emi!C52+ISI_emi!C96</f>
        <v>0</v>
      </c>
      <c r="D53" s="204">
        <f>ISI_emi!D52+ISI_emi!D96</f>
        <v>0</v>
      </c>
      <c r="E53" s="204">
        <f>ISI_emi!E52+ISI_emi!E96</f>
        <v>0</v>
      </c>
      <c r="F53" s="204">
        <f>ISI_emi!F52+ISI_emi!F96</f>
        <v>0</v>
      </c>
      <c r="G53" s="204">
        <f>ISI_emi!G52+ISI_emi!G96</f>
        <v>0</v>
      </c>
      <c r="H53" s="204">
        <f>ISI_emi!H52+ISI_emi!H96</f>
        <v>0</v>
      </c>
      <c r="I53" s="204">
        <f>ISI_emi!I52+ISI_emi!I96</f>
        <v>0</v>
      </c>
      <c r="J53" s="204">
        <f>ISI_emi!J52+ISI_emi!J96</f>
        <v>0</v>
      </c>
      <c r="K53" s="204">
        <f>ISI_emi!K52+ISI_emi!K96</f>
        <v>0</v>
      </c>
      <c r="L53" s="204">
        <f>ISI_emi!L52+ISI_emi!L96</f>
        <v>0</v>
      </c>
      <c r="M53" s="204">
        <f>ISI_emi!M52+ISI_emi!M96</f>
        <v>0</v>
      </c>
      <c r="N53" s="204">
        <f>ISI_emi!N52+ISI_emi!N96</f>
        <v>0</v>
      </c>
      <c r="O53" s="204">
        <f>ISI_emi!O52+ISI_emi!O96</f>
        <v>0</v>
      </c>
      <c r="P53" s="204">
        <f>ISI_emi!P52+ISI_emi!P96</f>
        <v>0</v>
      </c>
      <c r="Q53" s="204">
        <f>ISI_emi!Q52+ISI_emi!Q96</f>
        <v>0</v>
      </c>
      <c r="R53" s="204">
        <f>ISI_emi!R52+ISI_emi!R96</f>
        <v>0</v>
      </c>
      <c r="S53" s="204">
        <f>ISI_emi!S52+ISI_emi!S96</f>
        <v>0</v>
      </c>
      <c r="T53" s="204">
        <f>ISI_emi!T52+ISI_emi!T96</f>
        <v>0</v>
      </c>
      <c r="U53" s="204">
        <f>ISI_emi!U52+ISI_emi!U96</f>
        <v>0</v>
      </c>
      <c r="V53" s="204">
        <f>ISI_emi!V52+ISI_emi!V96</f>
        <v>0</v>
      </c>
      <c r="W53" s="204">
        <f>ISI_emi!W52+ISI_emi!W96</f>
        <v>0</v>
      </c>
      <c r="X53" s="204">
        <f>ISI_emi!X52+ISI_emi!X96</f>
        <v>0</v>
      </c>
      <c r="Y53" s="204">
        <f>ISI_emi!Y52+ISI_emi!Y96</f>
        <v>0</v>
      </c>
      <c r="DA53" s="71"/>
    </row>
    <row r="54" spans="1:105" ht="12" customHeight="1" x14ac:dyDescent="0.25">
      <c r="A54" s="31" t="s">
        <v>144</v>
      </c>
      <c r="B54" s="210">
        <f t="shared" ref="B54:Y54" si="16">SUM(B55:B56)</f>
        <v>0</v>
      </c>
      <c r="C54" s="210">
        <f t="shared" si="16"/>
        <v>0</v>
      </c>
      <c r="D54" s="210">
        <f t="shared" si="16"/>
        <v>0</v>
      </c>
      <c r="E54" s="210">
        <f t="shared" si="16"/>
        <v>0</v>
      </c>
      <c r="F54" s="210">
        <f t="shared" si="16"/>
        <v>0</v>
      </c>
      <c r="G54" s="210">
        <f t="shared" si="16"/>
        <v>0</v>
      </c>
      <c r="H54" s="210">
        <f t="shared" si="16"/>
        <v>0</v>
      </c>
      <c r="I54" s="210">
        <f t="shared" si="16"/>
        <v>0</v>
      </c>
      <c r="J54" s="210">
        <f t="shared" si="16"/>
        <v>0</v>
      </c>
      <c r="K54" s="210">
        <f t="shared" si="16"/>
        <v>0</v>
      </c>
      <c r="L54" s="210">
        <f t="shared" si="16"/>
        <v>0</v>
      </c>
      <c r="M54" s="210">
        <f t="shared" si="16"/>
        <v>0</v>
      </c>
      <c r="N54" s="210">
        <f t="shared" si="16"/>
        <v>0</v>
      </c>
      <c r="O54" s="210">
        <f t="shared" si="16"/>
        <v>0</v>
      </c>
      <c r="P54" s="210">
        <f t="shared" si="16"/>
        <v>0</v>
      </c>
      <c r="Q54" s="210">
        <f t="shared" si="16"/>
        <v>0</v>
      </c>
      <c r="R54" s="210">
        <f t="shared" si="16"/>
        <v>0</v>
      </c>
      <c r="S54" s="210">
        <f t="shared" si="16"/>
        <v>0</v>
      </c>
      <c r="T54" s="210">
        <f t="shared" si="16"/>
        <v>0</v>
      </c>
      <c r="U54" s="210">
        <f t="shared" si="16"/>
        <v>0</v>
      </c>
      <c r="V54" s="210">
        <f t="shared" si="16"/>
        <v>0</v>
      </c>
      <c r="W54" s="210">
        <f t="shared" si="16"/>
        <v>0</v>
      </c>
      <c r="X54" s="210">
        <f t="shared" si="16"/>
        <v>0</v>
      </c>
      <c r="Y54" s="210">
        <f t="shared" si="16"/>
        <v>0</v>
      </c>
      <c r="DA54" s="109"/>
    </row>
    <row r="55" spans="1:105" ht="12" customHeight="1" x14ac:dyDescent="0.25">
      <c r="A55" s="51" t="s">
        <v>43</v>
      </c>
      <c r="B55" s="241">
        <f>ISI_emi!B$5</f>
        <v>0</v>
      </c>
      <c r="C55" s="241">
        <f>ISI_emi!C$5</f>
        <v>0</v>
      </c>
      <c r="D55" s="241">
        <f>ISI_emi!D$5</f>
        <v>0</v>
      </c>
      <c r="E55" s="241">
        <f>ISI_emi!E$5</f>
        <v>0</v>
      </c>
      <c r="F55" s="241">
        <f>ISI_emi!F$5</f>
        <v>0</v>
      </c>
      <c r="G55" s="241">
        <f>ISI_emi!G$5</f>
        <v>0</v>
      </c>
      <c r="H55" s="241">
        <f>ISI_emi!H$5</f>
        <v>0</v>
      </c>
      <c r="I55" s="241">
        <f>ISI_emi!I$5</f>
        <v>0</v>
      </c>
      <c r="J55" s="241">
        <f>ISI_emi!J$5</f>
        <v>0</v>
      </c>
      <c r="K55" s="241">
        <f>ISI_emi!K$5</f>
        <v>0</v>
      </c>
      <c r="L55" s="241">
        <f>ISI_emi!L$5</f>
        <v>0</v>
      </c>
      <c r="M55" s="241">
        <f>ISI_emi!M$5</f>
        <v>0</v>
      </c>
      <c r="N55" s="241">
        <f>ISI_emi!N$5</f>
        <v>0</v>
      </c>
      <c r="O55" s="241">
        <f>ISI_emi!O$5</f>
        <v>0</v>
      </c>
      <c r="P55" s="241">
        <f>ISI_emi!P$5</f>
        <v>0</v>
      </c>
      <c r="Q55" s="241">
        <f>ISI_emi!Q$5</f>
        <v>0</v>
      </c>
      <c r="R55" s="241">
        <f>ISI_emi!R$5</f>
        <v>0</v>
      </c>
      <c r="S55" s="241">
        <f>ISI_emi!S$5</f>
        <v>0</v>
      </c>
      <c r="T55" s="241">
        <f>ISI_emi!T$5</f>
        <v>0</v>
      </c>
      <c r="U55" s="241">
        <f>ISI_emi!U$5</f>
        <v>0</v>
      </c>
      <c r="V55" s="241">
        <f>ISI_emi!V$5</f>
        <v>0</v>
      </c>
      <c r="W55" s="241">
        <f>ISI_emi!W$5</f>
        <v>0</v>
      </c>
      <c r="X55" s="241">
        <f>ISI_emi!X$5</f>
        <v>0</v>
      </c>
      <c r="Y55" s="241">
        <f>ISI_emi!Y$5</f>
        <v>0</v>
      </c>
      <c r="DA55" s="83"/>
    </row>
    <row r="56" spans="1:105" ht="12" customHeight="1" x14ac:dyDescent="0.25">
      <c r="A56" s="52" t="s">
        <v>44</v>
      </c>
      <c r="B56" s="242">
        <f>ISI_emi!B$54</f>
        <v>0</v>
      </c>
      <c r="C56" s="242">
        <f>ISI_emi!C$54</f>
        <v>0</v>
      </c>
      <c r="D56" s="242">
        <f>ISI_emi!D$54</f>
        <v>0</v>
      </c>
      <c r="E56" s="242">
        <f>ISI_emi!E$54</f>
        <v>0</v>
      </c>
      <c r="F56" s="242">
        <f>ISI_emi!F$54</f>
        <v>0</v>
      </c>
      <c r="G56" s="242">
        <f>ISI_emi!G$54</f>
        <v>0</v>
      </c>
      <c r="H56" s="242">
        <f>ISI_emi!H$54</f>
        <v>0</v>
      </c>
      <c r="I56" s="242">
        <f>ISI_emi!I$54</f>
        <v>0</v>
      </c>
      <c r="J56" s="242">
        <f>ISI_emi!J$54</f>
        <v>0</v>
      </c>
      <c r="K56" s="242">
        <f>ISI_emi!K$54</f>
        <v>0</v>
      </c>
      <c r="L56" s="242">
        <f>ISI_emi!L$54</f>
        <v>0</v>
      </c>
      <c r="M56" s="242">
        <f>ISI_emi!M$54</f>
        <v>0</v>
      </c>
      <c r="N56" s="242">
        <f>ISI_emi!N$54</f>
        <v>0</v>
      </c>
      <c r="O56" s="242">
        <f>ISI_emi!O$54</f>
        <v>0</v>
      </c>
      <c r="P56" s="242">
        <f>ISI_emi!P$54</f>
        <v>0</v>
      </c>
      <c r="Q56" s="242">
        <f>ISI_emi!Q$54</f>
        <v>0</v>
      </c>
      <c r="R56" s="242">
        <f>ISI_emi!R$54</f>
        <v>0</v>
      </c>
      <c r="S56" s="242">
        <f>ISI_emi!S$54</f>
        <v>0</v>
      </c>
      <c r="T56" s="242">
        <f>ISI_emi!T$54</f>
        <v>0</v>
      </c>
      <c r="U56" s="242">
        <f>ISI_emi!U$54</f>
        <v>0</v>
      </c>
      <c r="V56" s="242">
        <f>ISI_emi!V$54</f>
        <v>0</v>
      </c>
      <c r="W56" s="242">
        <f>ISI_emi!W$54</f>
        <v>0</v>
      </c>
      <c r="X56" s="242">
        <f>ISI_emi!X$54</f>
        <v>0</v>
      </c>
      <c r="Y56" s="242">
        <f>ISI_emi!Y$54</f>
        <v>0</v>
      </c>
      <c r="DA56" s="84"/>
    </row>
    <row r="57" spans="1:105" ht="12" customHeight="1" x14ac:dyDescent="0.25">
      <c r="A57" s="3"/>
      <c r="B57" s="248"/>
      <c r="C57" s="248"/>
      <c r="D57" s="248"/>
      <c r="E57" s="248"/>
      <c r="F57" s="248"/>
      <c r="G57" s="248"/>
      <c r="H57" s="248"/>
      <c r="I57" s="248"/>
      <c r="J57" s="248"/>
      <c r="K57" s="248"/>
      <c r="L57" s="248"/>
      <c r="M57" s="248"/>
      <c r="N57" s="248"/>
      <c r="O57" s="248"/>
      <c r="P57" s="248"/>
      <c r="Q57" s="248"/>
      <c r="R57" s="248"/>
      <c r="S57" s="248"/>
      <c r="T57" s="248"/>
      <c r="U57" s="248"/>
      <c r="V57" s="248"/>
      <c r="W57" s="248"/>
      <c r="X57" s="248"/>
      <c r="Y57" s="248"/>
      <c r="DA57" s="87"/>
    </row>
    <row r="58" spans="1:105" ht="12" customHeight="1" x14ac:dyDescent="0.25">
      <c r="A58" s="110" t="s">
        <v>147</v>
      </c>
      <c r="B58" s="250" t="str">
        <f t="shared" ref="B58:Y58" si="17">IF(B$7=0,"",B$3/B$7*1000)</f>
        <v/>
      </c>
      <c r="C58" s="250" t="str">
        <f t="shared" si="17"/>
        <v/>
      </c>
      <c r="D58" s="250" t="str">
        <f t="shared" si="17"/>
        <v/>
      </c>
      <c r="E58" s="250" t="str">
        <f t="shared" si="17"/>
        <v/>
      </c>
      <c r="F58" s="250" t="str">
        <f t="shared" si="17"/>
        <v/>
      </c>
      <c r="G58" s="250" t="str">
        <f t="shared" si="17"/>
        <v/>
      </c>
      <c r="H58" s="250" t="str">
        <f t="shared" si="17"/>
        <v/>
      </c>
      <c r="I58" s="250" t="str">
        <f t="shared" si="17"/>
        <v/>
      </c>
      <c r="J58" s="250" t="str">
        <f t="shared" si="17"/>
        <v/>
      </c>
      <c r="K58" s="250" t="str">
        <f t="shared" si="17"/>
        <v/>
      </c>
      <c r="L58" s="250" t="str">
        <f t="shared" si="17"/>
        <v/>
      </c>
      <c r="M58" s="250" t="str">
        <f t="shared" si="17"/>
        <v/>
      </c>
      <c r="N58" s="250" t="str">
        <f t="shared" si="17"/>
        <v/>
      </c>
      <c r="O58" s="250" t="str">
        <f t="shared" si="17"/>
        <v/>
      </c>
      <c r="P58" s="250" t="str">
        <f t="shared" si="17"/>
        <v/>
      </c>
      <c r="Q58" s="250" t="str">
        <f t="shared" si="17"/>
        <v/>
      </c>
      <c r="R58" s="250" t="str">
        <f t="shared" si="17"/>
        <v/>
      </c>
      <c r="S58" s="250" t="str">
        <f t="shared" si="17"/>
        <v/>
      </c>
      <c r="T58" s="250" t="str">
        <f t="shared" si="17"/>
        <v/>
      </c>
      <c r="U58" s="250" t="str">
        <f t="shared" si="17"/>
        <v/>
      </c>
      <c r="V58" s="250" t="str">
        <f t="shared" si="17"/>
        <v/>
      </c>
      <c r="W58" s="250" t="str">
        <f t="shared" si="17"/>
        <v/>
      </c>
      <c r="X58" s="250" t="str">
        <f t="shared" si="17"/>
        <v/>
      </c>
      <c r="Y58" s="250" t="str">
        <f t="shared" si="17"/>
        <v/>
      </c>
      <c r="DA58" s="109"/>
    </row>
    <row r="59" spans="1:105" ht="12" customHeight="1" x14ac:dyDescent="0.25">
      <c r="A59" s="110" t="s">
        <v>148</v>
      </c>
      <c r="B59" s="251" t="str">
        <f t="shared" ref="B59:Y59" si="18">IF(B$47=0,"",B$47/B$7)</f>
        <v/>
      </c>
      <c r="C59" s="251" t="str">
        <f t="shared" si="18"/>
        <v/>
      </c>
      <c r="D59" s="251" t="str">
        <f t="shared" si="18"/>
        <v/>
      </c>
      <c r="E59" s="251" t="str">
        <f t="shared" si="18"/>
        <v/>
      </c>
      <c r="F59" s="251" t="str">
        <f t="shared" si="18"/>
        <v/>
      </c>
      <c r="G59" s="251" t="str">
        <f t="shared" si="18"/>
        <v/>
      </c>
      <c r="H59" s="251" t="str">
        <f t="shared" si="18"/>
        <v/>
      </c>
      <c r="I59" s="251" t="str">
        <f t="shared" si="18"/>
        <v/>
      </c>
      <c r="J59" s="251" t="str">
        <f t="shared" si="18"/>
        <v/>
      </c>
      <c r="K59" s="251" t="str">
        <f t="shared" si="18"/>
        <v/>
      </c>
      <c r="L59" s="251" t="str">
        <f t="shared" si="18"/>
        <v/>
      </c>
      <c r="M59" s="251" t="str">
        <f t="shared" si="18"/>
        <v/>
      </c>
      <c r="N59" s="251" t="str">
        <f t="shared" si="18"/>
        <v/>
      </c>
      <c r="O59" s="251" t="str">
        <f t="shared" si="18"/>
        <v/>
      </c>
      <c r="P59" s="251" t="str">
        <f t="shared" si="18"/>
        <v/>
      </c>
      <c r="Q59" s="251" t="str">
        <f t="shared" si="18"/>
        <v/>
      </c>
      <c r="R59" s="251" t="str">
        <f t="shared" si="18"/>
        <v/>
      </c>
      <c r="S59" s="251" t="str">
        <f t="shared" si="18"/>
        <v/>
      </c>
      <c r="T59" s="251" t="str">
        <f t="shared" si="18"/>
        <v/>
      </c>
      <c r="U59" s="251" t="str">
        <f t="shared" si="18"/>
        <v/>
      </c>
      <c r="V59" s="251" t="str">
        <f t="shared" si="18"/>
        <v/>
      </c>
      <c r="W59" s="251" t="str">
        <f t="shared" si="18"/>
        <v/>
      </c>
      <c r="X59" s="251" t="str">
        <f t="shared" si="18"/>
        <v/>
      </c>
      <c r="Y59" s="251" t="str">
        <f t="shared" si="18"/>
        <v/>
      </c>
      <c r="DA59" s="109"/>
    </row>
    <row r="60" spans="1:105" ht="12" customHeight="1" x14ac:dyDescent="0.25">
      <c r="A60" s="50" t="s">
        <v>43</v>
      </c>
      <c r="B60" s="252" t="str">
        <f t="shared" ref="B60:Y60" si="19">IF(B$48=0,"",B$48/B$8)</f>
        <v/>
      </c>
      <c r="C60" s="252" t="str">
        <f t="shared" si="19"/>
        <v/>
      </c>
      <c r="D60" s="252" t="str">
        <f t="shared" si="19"/>
        <v/>
      </c>
      <c r="E60" s="252" t="str">
        <f t="shared" si="19"/>
        <v/>
      </c>
      <c r="F60" s="252" t="str">
        <f t="shared" si="19"/>
        <v/>
      </c>
      <c r="G60" s="252" t="str">
        <f t="shared" si="19"/>
        <v/>
      </c>
      <c r="H60" s="252" t="str">
        <f t="shared" si="19"/>
        <v/>
      </c>
      <c r="I60" s="252" t="str">
        <f t="shared" si="19"/>
        <v/>
      </c>
      <c r="J60" s="252" t="str">
        <f t="shared" si="19"/>
        <v/>
      </c>
      <c r="K60" s="252" t="str">
        <f t="shared" si="19"/>
        <v/>
      </c>
      <c r="L60" s="252" t="str">
        <f t="shared" si="19"/>
        <v/>
      </c>
      <c r="M60" s="252" t="str">
        <f t="shared" si="19"/>
        <v/>
      </c>
      <c r="N60" s="252" t="str">
        <f t="shared" si="19"/>
        <v/>
      </c>
      <c r="O60" s="252" t="str">
        <f t="shared" si="19"/>
        <v/>
      </c>
      <c r="P60" s="252" t="str">
        <f t="shared" si="19"/>
        <v/>
      </c>
      <c r="Q60" s="252" t="str">
        <f t="shared" si="19"/>
        <v/>
      </c>
      <c r="R60" s="252" t="str">
        <f t="shared" si="19"/>
        <v/>
      </c>
      <c r="S60" s="252" t="str">
        <f t="shared" si="19"/>
        <v/>
      </c>
      <c r="T60" s="252" t="str">
        <f t="shared" si="19"/>
        <v/>
      </c>
      <c r="U60" s="252" t="str">
        <f t="shared" si="19"/>
        <v/>
      </c>
      <c r="V60" s="252" t="str">
        <f t="shared" si="19"/>
        <v/>
      </c>
      <c r="W60" s="252" t="str">
        <f t="shared" si="19"/>
        <v/>
      </c>
      <c r="X60" s="252" t="str">
        <f t="shared" si="19"/>
        <v/>
      </c>
      <c r="Y60" s="252" t="str">
        <f t="shared" si="19"/>
        <v/>
      </c>
      <c r="DA60" s="83"/>
    </row>
    <row r="61" spans="1:105" ht="12" customHeight="1" x14ac:dyDescent="0.25">
      <c r="A61" s="49" t="s">
        <v>44</v>
      </c>
      <c r="B61" s="253" t="str">
        <f t="shared" ref="B61:Y61" si="20">IF(B$49=0,"",B$49/B$9)</f>
        <v/>
      </c>
      <c r="C61" s="253" t="str">
        <f t="shared" si="20"/>
        <v/>
      </c>
      <c r="D61" s="253" t="str">
        <f t="shared" si="20"/>
        <v/>
      </c>
      <c r="E61" s="253" t="str">
        <f t="shared" si="20"/>
        <v/>
      </c>
      <c r="F61" s="253" t="str">
        <f t="shared" si="20"/>
        <v/>
      </c>
      <c r="G61" s="253" t="str">
        <f t="shared" si="20"/>
        <v/>
      </c>
      <c r="H61" s="253" t="str">
        <f t="shared" si="20"/>
        <v/>
      </c>
      <c r="I61" s="253" t="str">
        <f t="shared" si="20"/>
        <v/>
      </c>
      <c r="J61" s="253" t="str">
        <f t="shared" si="20"/>
        <v/>
      </c>
      <c r="K61" s="253" t="str">
        <f t="shared" si="20"/>
        <v/>
      </c>
      <c r="L61" s="253" t="str">
        <f t="shared" si="20"/>
        <v/>
      </c>
      <c r="M61" s="253" t="str">
        <f t="shared" si="20"/>
        <v/>
      </c>
      <c r="N61" s="253" t="str">
        <f t="shared" si="20"/>
        <v/>
      </c>
      <c r="O61" s="253" t="str">
        <f t="shared" si="20"/>
        <v/>
      </c>
      <c r="P61" s="253" t="str">
        <f t="shared" si="20"/>
        <v/>
      </c>
      <c r="Q61" s="253" t="str">
        <f t="shared" si="20"/>
        <v/>
      </c>
      <c r="R61" s="253" t="str">
        <f t="shared" si="20"/>
        <v/>
      </c>
      <c r="S61" s="253" t="str">
        <f t="shared" si="20"/>
        <v/>
      </c>
      <c r="T61" s="253" t="str">
        <f t="shared" si="20"/>
        <v/>
      </c>
      <c r="U61" s="253" t="str">
        <f t="shared" si="20"/>
        <v/>
      </c>
      <c r="V61" s="253" t="str">
        <f t="shared" si="20"/>
        <v/>
      </c>
      <c r="W61" s="253" t="str">
        <f t="shared" si="20"/>
        <v/>
      </c>
      <c r="X61" s="253" t="str">
        <f t="shared" si="20"/>
        <v/>
      </c>
      <c r="Y61" s="253" t="str">
        <f t="shared" si="20"/>
        <v/>
      </c>
      <c r="DA61" s="84"/>
    </row>
    <row r="62" spans="1:105" ht="12" customHeight="1" x14ac:dyDescent="0.25">
      <c r="A62" s="110" t="s">
        <v>149</v>
      </c>
      <c r="B62" s="251" t="str">
        <f>IF(SUM(ISI_ued!B$5,ISI_ued!B$54)=0,"",SUM(ISI_ued!B$5,ISI_ued!B$54)/B$7)</f>
        <v/>
      </c>
      <c r="C62" s="251" t="str">
        <f>IF(SUM(ISI_ued!C$5,ISI_ued!C$54)=0,"",SUM(ISI_ued!C$5,ISI_ued!C$54)/C$7)</f>
        <v/>
      </c>
      <c r="D62" s="251" t="str">
        <f>IF(SUM(ISI_ued!D$5,ISI_ued!D$54)=0,"",SUM(ISI_ued!D$5,ISI_ued!D$54)/D$7)</f>
        <v/>
      </c>
      <c r="E62" s="251" t="str">
        <f>IF(SUM(ISI_ued!E$5,ISI_ued!E$54)=0,"",SUM(ISI_ued!E$5,ISI_ued!E$54)/E$7)</f>
        <v/>
      </c>
      <c r="F62" s="251" t="str">
        <f>IF(SUM(ISI_ued!F$5,ISI_ued!F$54)=0,"",SUM(ISI_ued!F$5,ISI_ued!F$54)/F$7)</f>
        <v/>
      </c>
      <c r="G62" s="251" t="str">
        <f>IF(SUM(ISI_ued!G$5,ISI_ued!G$54)=0,"",SUM(ISI_ued!G$5,ISI_ued!G$54)/G$7)</f>
        <v/>
      </c>
      <c r="H62" s="251" t="str">
        <f>IF(SUM(ISI_ued!H$5,ISI_ued!H$54)=0,"",SUM(ISI_ued!H$5,ISI_ued!H$54)/H$7)</f>
        <v/>
      </c>
      <c r="I62" s="251" t="str">
        <f>IF(SUM(ISI_ued!I$5,ISI_ued!I$54)=0,"",SUM(ISI_ued!I$5,ISI_ued!I$54)/I$7)</f>
        <v/>
      </c>
      <c r="J62" s="251" t="str">
        <f>IF(SUM(ISI_ued!J$5,ISI_ued!J$54)=0,"",SUM(ISI_ued!J$5,ISI_ued!J$54)/J$7)</f>
        <v/>
      </c>
      <c r="K62" s="251" t="str">
        <f>IF(SUM(ISI_ued!K$5,ISI_ued!K$54)=0,"",SUM(ISI_ued!K$5,ISI_ued!K$54)/K$7)</f>
        <v/>
      </c>
      <c r="L62" s="251" t="str">
        <f>IF(SUM(ISI_ued!L$5,ISI_ued!L$54)=0,"",SUM(ISI_ued!L$5,ISI_ued!L$54)/L$7)</f>
        <v/>
      </c>
      <c r="M62" s="251" t="str">
        <f>IF(SUM(ISI_ued!M$5,ISI_ued!M$54)=0,"",SUM(ISI_ued!M$5,ISI_ued!M$54)/M$7)</f>
        <v/>
      </c>
      <c r="N62" s="251" t="str">
        <f>IF(SUM(ISI_ued!N$5,ISI_ued!N$54)=0,"",SUM(ISI_ued!N$5,ISI_ued!N$54)/N$7)</f>
        <v/>
      </c>
      <c r="O62" s="251" t="str">
        <f>IF(SUM(ISI_ued!O$5,ISI_ued!O$54)=0,"",SUM(ISI_ued!O$5,ISI_ued!O$54)/O$7)</f>
        <v/>
      </c>
      <c r="P62" s="251" t="str">
        <f>IF(SUM(ISI_ued!P$5,ISI_ued!P$54)=0,"",SUM(ISI_ued!P$5,ISI_ued!P$54)/P$7)</f>
        <v/>
      </c>
      <c r="Q62" s="251" t="str">
        <f>IF(SUM(ISI_ued!Q$5,ISI_ued!Q$54)=0,"",SUM(ISI_ued!Q$5,ISI_ued!Q$54)/Q$7)</f>
        <v/>
      </c>
      <c r="R62" s="251" t="str">
        <f>IF(SUM(ISI_ued!R$5,ISI_ued!R$54)=0,"",SUM(ISI_ued!R$5,ISI_ued!R$54)/R$7)</f>
        <v/>
      </c>
      <c r="S62" s="251" t="str">
        <f>IF(SUM(ISI_ued!S$5,ISI_ued!S$54)=0,"",SUM(ISI_ued!S$5,ISI_ued!S$54)/S$7)</f>
        <v/>
      </c>
      <c r="T62" s="251" t="str">
        <f>IF(SUM(ISI_ued!T$5,ISI_ued!T$54)=0,"",SUM(ISI_ued!T$5,ISI_ued!T$54)/T$7)</f>
        <v/>
      </c>
      <c r="U62" s="251" t="str">
        <f>IF(SUM(ISI_ued!U$5,ISI_ued!U$54)=0,"",SUM(ISI_ued!U$5,ISI_ued!U$54)/U$7)</f>
        <v/>
      </c>
      <c r="V62" s="251" t="str">
        <f>IF(SUM(ISI_ued!V$5,ISI_ued!V$54)=0,"",SUM(ISI_ued!V$5,ISI_ued!V$54)/V$7)</f>
        <v/>
      </c>
      <c r="W62" s="251" t="str">
        <f>IF(SUM(ISI_ued!W$5,ISI_ued!W$54)=0,"",SUM(ISI_ued!W$5,ISI_ued!W$54)/W$7)</f>
        <v/>
      </c>
      <c r="X62" s="251" t="str">
        <f>IF(SUM(ISI_ued!X$5,ISI_ued!X$54)=0,"",SUM(ISI_ued!X$5,ISI_ued!X$54)/X$7)</f>
        <v/>
      </c>
      <c r="Y62" s="251" t="str">
        <f>IF(SUM(ISI_ued!Y$5,ISI_ued!Y$54)=0,"",SUM(ISI_ued!Y$5,ISI_ued!Y$54)/Y$7)</f>
        <v/>
      </c>
      <c r="DA62" s="109"/>
    </row>
    <row r="63" spans="1:105" ht="12" customHeight="1" x14ac:dyDescent="0.25">
      <c r="A63" s="50" t="s">
        <v>43</v>
      </c>
      <c r="B63" s="252" t="str">
        <f>IF(ISI_ued!B$5=0,"",ISI_ued!B$5/B$8)</f>
        <v/>
      </c>
      <c r="C63" s="252" t="str">
        <f>IF(ISI_ued!C$5=0,"",ISI_ued!C$5/C$8)</f>
        <v/>
      </c>
      <c r="D63" s="252" t="str">
        <f>IF(ISI_ued!D$5=0,"",ISI_ued!D$5/D$8)</f>
        <v/>
      </c>
      <c r="E63" s="252" t="str">
        <f>IF(ISI_ued!E$5=0,"",ISI_ued!E$5/E$8)</f>
        <v/>
      </c>
      <c r="F63" s="252" t="str">
        <f>IF(ISI_ued!F$5=0,"",ISI_ued!F$5/F$8)</f>
        <v/>
      </c>
      <c r="G63" s="252" t="str">
        <f>IF(ISI_ued!G$5=0,"",ISI_ued!G$5/G$8)</f>
        <v/>
      </c>
      <c r="H63" s="252" t="str">
        <f>IF(ISI_ued!H$5=0,"",ISI_ued!H$5/H$8)</f>
        <v/>
      </c>
      <c r="I63" s="252" t="str">
        <f>IF(ISI_ued!I$5=0,"",ISI_ued!I$5/I$8)</f>
        <v/>
      </c>
      <c r="J63" s="252" t="str">
        <f>IF(ISI_ued!J$5=0,"",ISI_ued!J$5/J$8)</f>
        <v/>
      </c>
      <c r="K63" s="252" t="str">
        <f>IF(ISI_ued!K$5=0,"",ISI_ued!K$5/K$8)</f>
        <v/>
      </c>
      <c r="L63" s="252" t="str">
        <f>IF(ISI_ued!L$5=0,"",ISI_ued!L$5/L$8)</f>
        <v/>
      </c>
      <c r="M63" s="252" t="str">
        <f>IF(ISI_ued!M$5=0,"",ISI_ued!M$5/M$8)</f>
        <v/>
      </c>
      <c r="N63" s="252" t="str">
        <f>IF(ISI_ued!N$5=0,"",ISI_ued!N$5/N$8)</f>
        <v/>
      </c>
      <c r="O63" s="252" t="str">
        <f>IF(ISI_ued!O$5=0,"",ISI_ued!O$5/O$8)</f>
        <v/>
      </c>
      <c r="P63" s="252" t="str">
        <f>IF(ISI_ued!P$5=0,"",ISI_ued!P$5/P$8)</f>
        <v/>
      </c>
      <c r="Q63" s="252" t="str">
        <f>IF(ISI_ued!Q$5=0,"",ISI_ued!Q$5/Q$8)</f>
        <v/>
      </c>
      <c r="R63" s="252" t="str">
        <f>IF(ISI_ued!R$5=0,"",ISI_ued!R$5/R$8)</f>
        <v/>
      </c>
      <c r="S63" s="252" t="str">
        <f>IF(ISI_ued!S$5=0,"",ISI_ued!S$5/S$8)</f>
        <v/>
      </c>
      <c r="T63" s="252" t="str">
        <f>IF(ISI_ued!T$5=0,"",ISI_ued!T$5/T$8)</f>
        <v/>
      </c>
      <c r="U63" s="252" t="str">
        <f>IF(ISI_ued!U$5=0,"",ISI_ued!U$5/U$8)</f>
        <v/>
      </c>
      <c r="V63" s="252" t="str">
        <f>IF(ISI_ued!V$5=0,"",ISI_ued!V$5/V$8)</f>
        <v/>
      </c>
      <c r="W63" s="252" t="str">
        <f>IF(ISI_ued!W$5=0,"",ISI_ued!W$5/W$8)</f>
        <v/>
      </c>
      <c r="X63" s="252" t="str">
        <f>IF(ISI_ued!X$5=0,"",ISI_ued!X$5/X$8)</f>
        <v/>
      </c>
      <c r="Y63" s="252" t="str">
        <f>IF(ISI_ued!Y$5=0,"",ISI_ued!Y$5/Y$8)</f>
        <v/>
      </c>
      <c r="DA63" s="83"/>
    </row>
    <row r="64" spans="1:105" ht="12" customHeight="1" x14ac:dyDescent="0.25">
      <c r="A64" s="49" t="s">
        <v>44</v>
      </c>
      <c r="B64" s="253" t="str">
        <f>IF(ISI_ued!B$54=0,"",ISI_ued!B$54/B$9)</f>
        <v/>
      </c>
      <c r="C64" s="253" t="str">
        <f>IF(ISI_ued!C$54=0,"",ISI_ued!C$54/C$9)</f>
        <v/>
      </c>
      <c r="D64" s="253" t="str">
        <f>IF(ISI_ued!D$54=0,"",ISI_ued!D$54/D$9)</f>
        <v/>
      </c>
      <c r="E64" s="253" t="str">
        <f>IF(ISI_ued!E$54=0,"",ISI_ued!E$54/E$9)</f>
        <v/>
      </c>
      <c r="F64" s="253" t="str">
        <f>IF(ISI_ued!F$54=0,"",ISI_ued!F$54/F$9)</f>
        <v/>
      </c>
      <c r="G64" s="253" t="str">
        <f>IF(ISI_ued!G$54=0,"",ISI_ued!G$54/G$9)</f>
        <v/>
      </c>
      <c r="H64" s="253" t="str">
        <f>IF(ISI_ued!H$54=0,"",ISI_ued!H$54/H$9)</f>
        <v/>
      </c>
      <c r="I64" s="253" t="str">
        <f>IF(ISI_ued!I$54=0,"",ISI_ued!I$54/I$9)</f>
        <v/>
      </c>
      <c r="J64" s="253" t="str">
        <f>IF(ISI_ued!J$54=0,"",ISI_ued!J$54/J$9)</f>
        <v/>
      </c>
      <c r="K64" s="253" t="str">
        <f>IF(ISI_ued!K$54=0,"",ISI_ued!K$54/K$9)</f>
        <v/>
      </c>
      <c r="L64" s="253" t="str">
        <f>IF(ISI_ued!L$54=0,"",ISI_ued!L$54/L$9)</f>
        <v/>
      </c>
      <c r="M64" s="253" t="str">
        <f>IF(ISI_ued!M$54=0,"",ISI_ued!M$54/M$9)</f>
        <v/>
      </c>
      <c r="N64" s="253" t="str">
        <f>IF(ISI_ued!N$54=0,"",ISI_ued!N$54/N$9)</f>
        <v/>
      </c>
      <c r="O64" s="253" t="str">
        <f>IF(ISI_ued!O$54=0,"",ISI_ued!O$54/O$9)</f>
        <v/>
      </c>
      <c r="P64" s="253" t="str">
        <f>IF(ISI_ued!P$54=0,"",ISI_ued!P$54/P$9)</f>
        <v/>
      </c>
      <c r="Q64" s="253" t="str">
        <f>IF(ISI_ued!Q$54=0,"",ISI_ued!Q$54/Q$9)</f>
        <v/>
      </c>
      <c r="R64" s="253" t="str">
        <f>IF(ISI_ued!R$54=0,"",ISI_ued!R$54/R$9)</f>
        <v/>
      </c>
      <c r="S64" s="253" t="str">
        <f>IF(ISI_ued!S$54=0,"",ISI_ued!S$54/S$9)</f>
        <v/>
      </c>
      <c r="T64" s="253" t="str">
        <f>IF(ISI_ued!T$54=0,"",ISI_ued!T$54/T$9)</f>
        <v/>
      </c>
      <c r="U64" s="253" t="str">
        <f>IF(ISI_ued!U$54=0,"",ISI_ued!U$54/U$9)</f>
        <v/>
      </c>
      <c r="V64" s="253" t="str">
        <f>IF(ISI_ued!V$54=0,"",ISI_ued!V$54/V$9)</f>
        <v/>
      </c>
      <c r="W64" s="253" t="str">
        <f>IF(ISI_ued!W$54=0,"",ISI_ued!W$54/W$9)</f>
        <v/>
      </c>
      <c r="X64" s="253" t="str">
        <f>IF(ISI_ued!X$54=0,"",ISI_ued!X$54/X$9)</f>
        <v/>
      </c>
      <c r="Y64" s="253" t="str">
        <f>IF(ISI_ued!Y$54=0,"",ISI_ued!Y$54/Y$9)</f>
        <v/>
      </c>
      <c r="DA64" s="84"/>
    </row>
    <row r="65" spans="1:105" ht="12" customHeight="1" x14ac:dyDescent="0.25">
      <c r="A65" s="110" t="s">
        <v>87</v>
      </c>
      <c r="B65" s="254" t="str">
        <f t="shared" ref="B65:Y65" si="21">IF(B$47=0,"",B$54/B$47)</f>
        <v/>
      </c>
      <c r="C65" s="254" t="str">
        <f t="shared" si="21"/>
        <v/>
      </c>
      <c r="D65" s="254" t="str">
        <f t="shared" si="21"/>
        <v/>
      </c>
      <c r="E65" s="254" t="str">
        <f t="shared" si="21"/>
        <v/>
      </c>
      <c r="F65" s="254" t="str">
        <f t="shared" si="21"/>
        <v/>
      </c>
      <c r="G65" s="254" t="str">
        <f t="shared" si="21"/>
        <v/>
      </c>
      <c r="H65" s="254" t="str">
        <f t="shared" si="21"/>
        <v/>
      </c>
      <c r="I65" s="254" t="str">
        <f t="shared" si="21"/>
        <v/>
      </c>
      <c r="J65" s="254" t="str">
        <f t="shared" si="21"/>
        <v/>
      </c>
      <c r="K65" s="254" t="str">
        <f t="shared" si="21"/>
        <v/>
      </c>
      <c r="L65" s="254" t="str">
        <f t="shared" si="21"/>
        <v/>
      </c>
      <c r="M65" s="254" t="str">
        <f t="shared" si="21"/>
        <v/>
      </c>
      <c r="N65" s="254" t="str">
        <f t="shared" si="21"/>
        <v/>
      </c>
      <c r="O65" s="254" t="str">
        <f t="shared" si="21"/>
        <v/>
      </c>
      <c r="P65" s="254" t="str">
        <f t="shared" si="21"/>
        <v/>
      </c>
      <c r="Q65" s="254" t="str">
        <f t="shared" si="21"/>
        <v/>
      </c>
      <c r="R65" s="254" t="str">
        <f t="shared" si="21"/>
        <v/>
      </c>
      <c r="S65" s="254" t="str">
        <f t="shared" si="21"/>
        <v/>
      </c>
      <c r="T65" s="254" t="str">
        <f t="shared" si="21"/>
        <v/>
      </c>
      <c r="U65" s="254" t="str">
        <f t="shared" si="21"/>
        <v/>
      </c>
      <c r="V65" s="254" t="str">
        <f t="shared" si="21"/>
        <v/>
      </c>
      <c r="W65" s="254" t="str">
        <f t="shared" si="21"/>
        <v/>
      </c>
      <c r="X65" s="254" t="str">
        <f t="shared" si="21"/>
        <v/>
      </c>
      <c r="Y65" s="254" t="str">
        <f t="shared" si="21"/>
        <v/>
      </c>
      <c r="DA65" s="109"/>
    </row>
    <row r="66" spans="1:105" ht="12" customHeight="1" x14ac:dyDescent="0.25">
      <c r="A66" s="50" t="s">
        <v>150</v>
      </c>
      <c r="B66" s="255" t="str">
        <f t="shared" ref="B66:Y66" si="22">IF(B$48=0,"",B$55/B$48)</f>
        <v/>
      </c>
      <c r="C66" s="255" t="str">
        <f t="shared" si="22"/>
        <v/>
      </c>
      <c r="D66" s="255" t="str">
        <f t="shared" si="22"/>
        <v/>
      </c>
      <c r="E66" s="255" t="str">
        <f t="shared" si="22"/>
        <v/>
      </c>
      <c r="F66" s="255" t="str">
        <f t="shared" si="22"/>
        <v/>
      </c>
      <c r="G66" s="255" t="str">
        <f t="shared" si="22"/>
        <v/>
      </c>
      <c r="H66" s="255" t="str">
        <f t="shared" si="22"/>
        <v/>
      </c>
      <c r="I66" s="255" t="str">
        <f t="shared" si="22"/>
        <v/>
      </c>
      <c r="J66" s="255" t="str">
        <f t="shared" si="22"/>
        <v/>
      </c>
      <c r="K66" s="255" t="str">
        <f t="shared" si="22"/>
        <v/>
      </c>
      <c r="L66" s="255" t="str">
        <f t="shared" si="22"/>
        <v/>
      </c>
      <c r="M66" s="255" t="str">
        <f t="shared" si="22"/>
        <v/>
      </c>
      <c r="N66" s="255" t="str">
        <f t="shared" si="22"/>
        <v/>
      </c>
      <c r="O66" s="255" t="str">
        <f t="shared" si="22"/>
        <v/>
      </c>
      <c r="P66" s="255" t="str">
        <f t="shared" si="22"/>
        <v/>
      </c>
      <c r="Q66" s="255" t="str">
        <f t="shared" si="22"/>
        <v/>
      </c>
      <c r="R66" s="255" t="str">
        <f t="shared" si="22"/>
        <v/>
      </c>
      <c r="S66" s="255" t="str">
        <f t="shared" si="22"/>
        <v/>
      </c>
      <c r="T66" s="255" t="str">
        <f t="shared" si="22"/>
        <v/>
      </c>
      <c r="U66" s="255" t="str">
        <f t="shared" si="22"/>
        <v/>
      </c>
      <c r="V66" s="255" t="str">
        <f t="shared" si="22"/>
        <v/>
      </c>
      <c r="W66" s="255" t="str">
        <f t="shared" si="22"/>
        <v/>
      </c>
      <c r="X66" s="255" t="str">
        <f t="shared" si="22"/>
        <v/>
      </c>
      <c r="Y66" s="255" t="str">
        <f t="shared" si="22"/>
        <v/>
      </c>
      <c r="DA66" s="83"/>
    </row>
    <row r="67" spans="1:105" ht="12" customHeight="1" x14ac:dyDescent="0.25">
      <c r="A67" s="49" t="s">
        <v>151</v>
      </c>
      <c r="B67" s="256" t="str">
        <f t="shared" ref="B67:Y67" si="23">IF(B$49=0,"",B$56/B$49)</f>
        <v/>
      </c>
      <c r="C67" s="256" t="str">
        <f t="shared" si="23"/>
        <v/>
      </c>
      <c r="D67" s="256" t="str">
        <f t="shared" si="23"/>
        <v/>
      </c>
      <c r="E67" s="256" t="str">
        <f t="shared" si="23"/>
        <v/>
      </c>
      <c r="F67" s="256" t="str">
        <f t="shared" si="23"/>
        <v/>
      </c>
      <c r="G67" s="256" t="str">
        <f t="shared" si="23"/>
        <v/>
      </c>
      <c r="H67" s="256" t="str">
        <f t="shared" si="23"/>
        <v/>
      </c>
      <c r="I67" s="256" t="str">
        <f t="shared" si="23"/>
        <v/>
      </c>
      <c r="J67" s="256" t="str">
        <f t="shared" si="23"/>
        <v/>
      </c>
      <c r="K67" s="256" t="str">
        <f t="shared" si="23"/>
        <v/>
      </c>
      <c r="L67" s="256" t="str">
        <f t="shared" si="23"/>
        <v/>
      </c>
      <c r="M67" s="256" t="str">
        <f t="shared" si="23"/>
        <v/>
      </c>
      <c r="N67" s="256" t="str">
        <f t="shared" si="23"/>
        <v/>
      </c>
      <c r="O67" s="256" t="str">
        <f t="shared" si="23"/>
        <v/>
      </c>
      <c r="P67" s="256" t="str">
        <f t="shared" si="23"/>
        <v/>
      </c>
      <c r="Q67" s="256" t="str">
        <f t="shared" si="23"/>
        <v/>
      </c>
      <c r="R67" s="256" t="str">
        <f t="shared" si="23"/>
        <v/>
      </c>
      <c r="S67" s="256" t="str">
        <f t="shared" si="23"/>
        <v/>
      </c>
      <c r="T67" s="256" t="str">
        <f t="shared" si="23"/>
        <v/>
      </c>
      <c r="U67" s="256" t="str">
        <f t="shared" si="23"/>
        <v/>
      </c>
      <c r="V67" s="256" t="str">
        <f t="shared" si="23"/>
        <v/>
      </c>
      <c r="W67" s="256" t="str">
        <f t="shared" si="23"/>
        <v/>
      </c>
      <c r="X67" s="256" t="str">
        <f t="shared" si="23"/>
        <v/>
      </c>
      <c r="Y67" s="256" t="str">
        <f t="shared" si="23"/>
        <v/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final energy consumption"</f>
        <v>EE: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152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153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154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155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156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157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158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160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161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162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163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164</v>
      </c>
    </row>
    <row r="16" spans="1:105" ht="12" customHeight="1" x14ac:dyDescent="0.25">
      <c r="A16" s="57" t="s">
        <v>165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166</v>
      </c>
    </row>
    <row r="17" spans="1:105" ht="12" customHeight="1" x14ac:dyDescent="0.25">
      <c r="A17" s="18" t="s">
        <v>28</v>
      </c>
      <c r="B17" s="230">
        <v>0</v>
      </c>
      <c r="C17" s="230">
        <v>0</v>
      </c>
      <c r="D17" s="230">
        <v>0</v>
      </c>
      <c r="E17" s="230">
        <v>0</v>
      </c>
      <c r="F17" s="230">
        <v>0</v>
      </c>
      <c r="G17" s="230">
        <v>0</v>
      </c>
      <c r="H17" s="230">
        <v>0</v>
      </c>
      <c r="I17" s="230">
        <v>0</v>
      </c>
      <c r="J17" s="230">
        <v>0</v>
      </c>
      <c r="K17" s="230">
        <v>0</v>
      </c>
      <c r="L17" s="230">
        <v>0</v>
      </c>
      <c r="M17" s="230">
        <v>0</v>
      </c>
      <c r="N17" s="230">
        <v>0</v>
      </c>
      <c r="O17" s="230">
        <v>0</v>
      </c>
      <c r="P17" s="230">
        <v>0</v>
      </c>
      <c r="Q17" s="230">
        <v>0</v>
      </c>
      <c r="R17" s="230">
        <v>0</v>
      </c>
      <c r="S17" s="230">
        <v>0</v>
      </c>
      <c r="T17" s="230">
        <v>0</v>
      </c>
      <c r="U17" s="230">
        <v>0</v>
      </c>
      <c r="V17" s="230">
        <v>0</v>
      </c>
      <c r="W17" s="230">
        <v>0</v>
      </c>
      <c r="X17" s="230">
        <v>0</v>
      </c>
      <c r="Y17" s="230">
        <v>0</v>
      </c>
      <c r="DA17" s="71" t="s">
        <v>167</v>
      </c>
    </row>
    <row r="18" spans="1:105" ht="12" customHeight="1" x14ac:dyDescent="0.25">
      <c r="A18" s="18" t="s">
        <v>32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168</v>
      </c>
    </row>
    <row r="19" spans="1:105" ht="12" customHeight="1" x14ac:dyDescent="0.25">
      <c r="A19" s="18" t="s">
        <v>35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169</v>
      </c>
    </row>
    <row r="20" spans="1:105" ht="12" customHeight="1" x14ac:dyDescent="0.25">
      <c r="A20" s="18" t="s">
        <v>36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170</v>
      </c>
    </row>
    <row r="21" spans="1:105" ht="12" customHeight="1" x14ac:dyDescent="0.25">
      <c r="A21" s="18" t="s">
        <v>40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171</v>
      </c>
    </row>
    <row r="22" spans="1:105" ht="12" customHeight="1" x14ac:dyDescent="0.25">
      <c r="A22" s="57" t="s">
        <v>172</v>
      </c>
      <c r="B22" s="261">
        <v>0</v>
      </c>
      <c r="C22" s="261">
        <v>0</v>
      </c>
      <c r="D22" s="261">
        <v>0</v>
      </c>
      <c r="E22" s="261">
        <v>0</v>
      </c>
      <c r="F22" s="261">
        <v>0</v>
      </c>
      <c r="G22" s="261">
        <v>0</v>
      </c>
      <c r="H22" s="261">
        <v>0</v>
      </c>
      <c r="I22" s="261">
        <v>0</v>
      </c>
      <c r="J22" s="261">
        <v>0</v>
      </c>
      <c r="K22" s="261">
        <v>0</v>
      </c>
      <c r="L22" s="261">
        <v>0</v>
      </c>
      <c r="M22" s="261">
        <v>0</v>
      </c>
      <c r="N22" s="261">
        <v>0</v>
      </c>
      <c r="O22" s="261">
        <v>0</v>
      </c>
      <c r="P22" s="261">
        <v>0</v>
      </c>
      <c r="Q22" s="261">
        <v>0</v>
      </c>
      <c r="R22" s="261">
        <v>0</v>
      </c>
      <c r="S22" s="261">
        <v>0</v>
      </c>
      <c r="T22" s="261">
        <v>0</v>
      </c>
      <c r="U22" s="261">
        <v>0</v>
      </c>
      <c r="V22" s="261">
        <v>0</v>
      </c>
      <c r="W22" s="261">
        <v>0</v>
      </c>
      <c r="X22" s="261">
        <v>0</v>
      </c>
      <c r="Y22" s="261">
        <v>0</v>
      </c>
      <c r="DA22" s="70" t="s">
        <v>173</v>
      </c>
    </row>
    <row r="23" spans="1:105" ht="12" customHeight="1" x14ac:dyDescent="0.25">
      <c r="A23" s="18" t="s">
        <v>28</v>
      </c>
      <c r="B23" s="230">
        <v>0</v>
      </c>
      <c r="C23" s="230">
        <v>0</v>
      </c>
      <c r="D23" s="230">
        <v>0</v>
      </c>
      <c r="E23" s="230">
        <v>0</v>
      </c>
      <c r="F23" s="230">
        <v>0</v>
      </c>
      <c r="G23" s="230">
        <v>0</v>
      </c>
      <c r="H23" s="230">
        <v>0</v>
      </c>
      <c r="I23" s="230">
        <v>0</v>
      </c>
      <c r="J23" s="230">
        <v>0</v>
      </c>
      <c r="K23" s="230">
        <v>0</v>
      </c>
      <c r="L23" s="230">
        <v>0</v>
      </c>
      <c r="M23" s="230">
        <v>0</v>
      </c>
      <c r="N23" s="230">
        <v>0</v>
      </c>
      <c r="O23" s="230">
        <v>0</v>
      </c>
      <c r="P23" s="230">
        <v>0</v>
      </c>
      <c r="Q23" s="230">
        <v>0</v>
      </c>
      <c r="R23" s="230">
        <v>0</v>
      </c>
      <c r="S23" s="230">
        <v>0</v>
      </c>
      <c r="T23" s="230">
        <v>0</v>
      </c>
      <c r="U23" s="230">
        <v>0</v>
      </c>
      <c r="V23" s="230">
        <v>0</v>
      </c>
      <c r="W23" s="230">
        <v>0</v>
      </c>
      <c r="X23" s="230">
        <v>0</v>
      </c>
      <c r="Y23" s="230">
        <v>0</v>
      </c>
      <c r="DA23" s="71" t="s">
        <v>174</v>
      </c>
    </row>
    <row r="24" spans="1:105" ht="12" customHeight="1" x14ac:dyDescent="0.25">
      <c r="A24" s="18" t="s">
        <v>42</v>
      </c>
      <c r="B24" s="230">
        <v>0</v>
      </c>
      <c r="C24" s="230">
        <v>0</v>
      </c>
      <c r="D24" s="230">
        <v>0</v>
      </c>
      <c r="E24" s="230">
        <v>0</v>
      </c>
      <c r="F24" s="230">
        <v>0</v>
      </c>
      <c r="G24" s="230">
        <v>0</v>
      </c>
      <c r="H24" s="230">
        <v>0</v>
      </c>
      <c r="I24" s="230">
        <v>0</v>
      </c>
      <c r="J24" s="230">
        <v>0</v>
      </c>
      <c r="K24" s="230">
        <v>0</v>
      </c>
      <c r="L24" s="230">
        <v>0</v>
      </c>
      <c r="M24" s="230">
        <v>0</v>
      </c>
      <c r="N24" s="230">
        <v>0</v>
      </c>
      <c r="O24" s="230">
        <v>0</v>
      </c>
      <c r="P24" s="230">
        <v>0</v>
      </c>
      <c r="Q24" s="230">
        <v>0</v>
      </c>
      <c r="R24" s="230">
        <v>0</v>
      </c>
      <c r="S24" s="230">
        <v>0</v>
      </c>
      <c r="T24" s="230">
        <v>0</v>
      </c>
      <c r="U24" s="230">
        <v>0</v>
      </c>
      <c r="V24" s="230">
        <v>0</v>
      </c>
      <c r="W24" s="230">
        <v>0</v>
      </c>
      <c r="X24" s="230">
        <v>0</v>
      </c>
      <c r="Y24" s="230">
        <v>0</v>
      </c>
      <c r="DA24" s="71" t="s">
        <v>175</v>
      </c>
    </row>
    <row r="25" spans="1:105" ht="12" customHeight="1" x14ac:dyDescent="0.25">
      <c r="A25" s="18" t="s">
        <v>32</v>
      </c>
      <c r="B25" s="230">
        <v>0</v>
      </c>
      <c r="C25" s="230">
        <v>0</v>
      </c>
      <c r="D25" s="230">
        <v>0</v>
      </c>
      <c r="E25" s="230">
        <v>0</v>
      </c>
      <c r="F25" s="230">
        <v>0</v>
      </c>
      <c r="G25" s="230">
        <v>0</v>
      </c>
      <c r="H25" s="230">
        <v>0</v>
      </c>
      <c r="I25" s="230">
        <v>0</v>
      </c>
      <c r="J25" s="230">
        <v>0</v>
      </c>
      <c r="K25" s="230">
        <v>0</v>
      </c>
      <c r="L25" s="230">
        <v>0</v>
      </c>
      <c r="M25" s="230">
        <v>0</v>
      </c>
      <c r="N25" s="230">
        <v>0</v>
      </c>
      <c r="O25" s="230">
        <v>0</v>
      </c>
      <c r="P25" s="230">
        <v>0</v>
      </c>
      <c r="Q25" s="230">
        <v>0</v>
      </c>
      <c r="R25" s="230">
        <v>0</v>
      </c>
      <c r="S25" s="230">
        <v>0</v>
      </c>
      <c r="T25" s="230">
        <v>0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176</v>
      </c>
    </row>
    <row r="26" spans="1:105" ht="12" customHeight="1" x14ac:dyDescent="0.25">
      <c r="A26" s="18" t="s">
        <v>35</v>
      </c>
      <c r="B26" s="230">
        <v>0</v>
      </c>
      <c r="C26" s="230">
        <v>0</v>
      </c>
      <c r="D26" s="230">
        <v>0</v>
      </c>
      <c r="E26" s="230">
        <v>0</v>
      </c>
      <c r="F26" s="230">
        <v>0</v>
      </c>
      <c r="G26" s="230">
        <v>0</v>
      </c>
      <c r="H26" s="230">
        <v>0</v>
      </c>
      <c r="I26" s="230">
        <v>0</v>
      </c>
      <c r="J26" s="230">
        <v>0</v>
      </c>
      <c r="K26" s="230">
        <v>0</v>
      </c>
      <c r="L26" s="230">
        <v>0</v>
      </c>
      <c r="M26" s="230">
        <v>0</v>
      </c>
      <c r="N26" s="230">
        <v>0</v>
      </c>
      <c r="O26" s="230">
        <v>0</v>
      </c>
      <c r="P26" s="230">
        <v>0</v>
      </c>
      <c r="Q26" s="230">
        <v>0</v>
      </c>
      <c r="R26" s="230">
        <v>0</v>
      </c>
      <c r="S26" s="230">
        <v>0</v>
      </c>
      <c r="T26" s="230">
        <v>0</v>
      </c>
      <c r="U26" s="230">
        <v>0</v>
      </c>
      <c r="V26" s="230">
        <v>0</v>
      </c>
      <c r="W26" s="230">
        <v>0</v>
      </c>
      <c r="X26" s="230">
        <v>0</v>
      </c>
      <c r="Y26" s="230">
        <v>0</v>
      </c>
      <c r="DA26" s="71" t="s">
        <v>177</v>
      </c>
    </row>
    <row r="27" spans="1:105" ht="12" customHeight="1" x14ac:dyDescent="0.25">
      <c r="A27" s="18" t="s">
        <v>36</v>
      </c>
      <c r="B27" s="230">
        <v>0</v>
      </c>
      <c r="C27" s="230">
        <v>0</v>
      </c>
      <c r="D27" s="230">
        <v>0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178</v>
      </c>
    </row>
    <row r="28" spans="1:105" ht="12" customHeight="1" x14ac:dyDescent="0.25">
      <c r="A28" s="57" t="s">
        <v>179</v>
      </c>
      <c r="B28" s="261">
        <v>0</v>
      </c>
      <c r="C28" s="261">
        <v>0</v>
      </c>
      <c r="D28" s="261">
        <v>0</v>
      </c>
      <c r="E28" s="261">
        <v>0</v>
      </c>
      <c r="F28" s="261">
        <v>0</v>
      </c>
      <c r="G28" s="261">
        <v>0</v>
      </c>
      <c r="H28" s="261">
        <v>0</v>
      </c>
      <c r="I28" s="261">
        <v>0</v>
      </c>
      <c r="J28" s="261">
        <v>0</v>
      </c>
      <c r="K28" s="261">
        <v>0</v>
      </c>
      <c r="L28" s="261">
        <v>0</v>
      </c>
      <c r="M28" s="261">
        <v>0</v>
      </c>
      <c r="N28" s="261">
        <v>0</v>
      </c>
      <c r="O28" s="261">
        <v>0</v>
      </c>
      <c r="P28" s="261">
        <v>0</v>
      </c>
      <c r="Q28" s="261">
        <v>0</v>
      </c>
      <c r="R28" s="261">
        <v>0</v>
      </c>
      <c r="S28" s="261">
        <v>0</v>
      </c>
      <c r="T28" s="261">
        <v>0</v>
      </c>
      <c r="U28" s="261">
        <v>0</v>
      </c>
      <c r="V28" s="261">
        <v>0</v>
      </c>
      <c r="W28" s="261">
        <v>0</v>
      </c>
      <c r="X28" s="261">
        <v>0</v>
      </c>
      <c r="Y28" s="261">
        <v>0</v>
      </c>
      <c r="DA28" s="70" t="s">
        <v>180</v>
      </c>
    </row>
    <row r="29" spans="1:105" ht="12" customHeight="1" x14ac:dyDescent="0.25">
      <c r="A29" s="60" t="s">
        <v>181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182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183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184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185</v>
      </c>
    </row>
    <row r="33" spans="1:105" ht="12" customHeight="1" x14ac:dyDescent="0.25">
      <c r="A33" s="59" t="s">
        <v>35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186</v>
      </c>
    </row>
    <row r="34" spans="1:105" ht="12" customHeight="1" x14ac:dyDescent="0.25">
      <c r="A34" s="60" t="s">
        <v>187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188</v>
      </c>
    </row>
    <row r="35" spans="1:105" ht="12" customHeight="1" x14ac:dyDescent="0.25">
      <c r="A35" s="57" t="s">
        <v>189</v>
      </c>
      <c r="B35" s="261">
        <f t="shared" ref="B35:Y35" si="0">B36+B40+B51</f>
        <v>0</v>
      </c>
      <c r="C35" s="261">
        <f t="shared" si="0"/>
        <v>0</v>
      </c>
      <c r="D35" s="261">
        <f t="shared" si="0"/>
        <v>0</v>
      </c>
      <c r="E35" s="261">
        <f t="shared" si="0"/>
        <v>0</v>
      </c>
      <c r="F35" s="261">
        <f t="shared" si="0"/>
        <v>0</v>
      </c>
      <c r="G35" s="261">
        <f t="shared" si="0"/>
        <v>0</v>
      </c>
      <c r="H35" s="261">
        <f t="shared" si="0"/>
        <v>0</v>
      </c>
      <c r="I35" s="261">
        <f t="shared" si="0"/>
        <v>0</v>
      </c>
      <c r="J35" s="261">
        <f t="shared" si="0"/>
        <v>0</v>
      </c>
      <c r="K35" s="261">
        <f t="shared" si="0"/>
        <v>0</v>
      </c>
      <c r="L35" s="261">
        <f t="shared" si="0"/>
        <v>0</v>
      </c>
      <c r="M35" s="261">
        <f t="shared" si="0"/>
        <v>0</v>
      </c>
      <c r="N35" s="261">
        <f t="shared" si="0"/>
        <v>0</v>
      </c>
      <c r="O35" s="261">
        <f t="shared" si="0"/>
        <v>0</v>
      </c>
      <c r="P35" s="261">
        <f t="shared" si="0"/>
        <v>0</v>
      </c>
      <c r="Q35" s="261">
        <f t="shared" si="0"/>
        <v>0</v>
      </c>
      <c r="R35" s="261">
        <f t="shared" si="0"/>
        <v>0</v>
      </c>
      <c r="S35" s="261">
        <f t="shared" si="0"/>
        <v>0</v>
      </c>
      <c r="T35" s="261">
        <f t="shared" si="0"/>
        <v>0</v>
      </c>
      <c r="U35" s="261">
        <f t="shared" si="0"/>
        <v>0</v>
      </c>
      <c r="V35" s="261">
        <f t="shared" si="0"/>
        <v>0</v>
      </c>
      <c r="W35" s="261">
        <f t="shared" si="0"/>
        <v>0</v>
      </c>
      <c r="X35" s="261">
        <f t="shared" si="0"/>
        <v>0</v>
      </c>
      <c r="Y35" s="261">
        <f t="shared" si="0"/>
        <v>0</v>
      </c>
      <c r="DA35" s="70"/>
    </row>
    <row r="36" spans="1:105" ht="12" customHeight="1" x14ac:dyDescent="0.25">
      <c r="A36" s="60" t="s">
        <v>190</v>
      </c>
      <c r="B36" s="262">
        <v>0</v>
      </c>
      <c r="C36" s="262">
        <v>0</v>
      </c>
      <c r="D36" s="262">
        <v>0</v>
      </c>
      <c r="E36" s="262">
        <v>0</v>
      </c>
      <c r="F36" s="262">
        <v>0</v>
      </c>
      <c r="G36" s="262">
        <v>0</v>
      </c>
      <c r="H36" s="262">
        <v>0</v>
      </c>
      <c r="I36" s="262">
        <v>0</v>
      </c>
      <c r="J36" s="262">
        <v>0</v>
      </c>
      <c r="K36" s="262">
        <v>0</v>
      </c>
      <c r="L36" s="262">
        <v>0</v>
      </c>
      <c r="M36" s="262">
        <v>0</v>
      </c>
      <c r="N36" s="262">
        <v>0</v>
      </c>
      <c r="O36" s="262">
        <v>0</v>
      </c>
      <c r="P36" s="262">
        <v>0</v>
      </c>
      <c r="Q36" s="262">
        <v>0</v>
      </c>
      <c r="R36" s="262">
        <v>0</v>
      </c>
      <c r="S36" s="262">
        <v>0</v>
      </c>
      <c r="T36" s="262">
        <v>0</v>
      </c>
      <c r="U36" s="262">
        <v>0</v>
      </c>
      <c r="V36" s="262">
        <v>0</v>
      </c>
      <c r="W36" s="262">
        <v>0</v>
      </c>
      <c r="X36" s="262">
        <v>0</v>
      </c>
      <c r="Y36" s="262">
        <v>0</v>
      </c>
      <c r="DA36" s="72" t="s">
        <v>191</v>
      </c>
    </row>
    <row r="37" spans="1:105" ht="12" customHeight="1" x14ac:dyDescent="0.25">
      <c r="A37" s="59" t="s">
        <v>31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192</v>
      </c>
    </row>
    <row r="38" spans="1:105" ht="12" customHeight="1" x14ac:dyDescent="0.25">
      <c r="A38" s="59" t="s">
        <v>159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193</v>
      </c>
    </row>
    <row r="39" spans="1:105" ht="12" customHeight="1" x14ac:dyDescent="0.25">
      <c r="A39" s="59" t="s">
        <v>35</v>
      </c>
      <c r="B39" s="230">
        <v>0</v>
      </c>
      <c r="C39" s="230">
        <v>0</v>
      </c>
      <c r="D39" s="230">
        <v>0</v>
      </c>
      <c r="E39" s="230">
        <v>0</v>
      </c>
      <c r="F39" s="230">
        <v>0</v>
      </c>
      <c r="G39" s="230">
        <v>0</v>
      </c>
      <c r="H39" s="230">
        <v>0</v>
      </c>
      <c r="I39" s="230">
        <v>0</v>
      </c>
      <c r="J39" s="230">
        <v>0</v>
      </c>
      <c r="K39" s="230">
        <v>0</v>
      </c>
      <c r="L39" s="230">
        <v>0</v>
      </c>
      <c r="M39" s="230">
        <v>0</v>
      </c>
      <c r="N39" s="230">
        <v>0</v>
      </c>
      <c r="O39" s="230">
        <v>0</v>
      </c>
      <c r="P39" s="230">
        <v>0</v>
      </c>
      <c r="Q39" s="230">
        <v>0</v>
      </c>
      <c r="R39" s="230">
        <v>0</v>
      </c>
      <c r="S39" s="230">
        <v>0</v>
      </c>
      <c r="T39" s="230">
        <v>0</v>
      </c>
      <c r="U39" s="230">
        <v>0</v>
      </c>
      <c r="V39" s="230">
        <v>0</v>
      </c>
      <c r="W39" s="230">
        <v>0</v>
      </c>
      <c r="X39" s="230">
        <v>0</v>
      </c>
      <c r="Y39" s="230">
        <v>0</v>
      </c>
      <c r="DA39" s="71" t="s">
        <v>194</v>
      </c>
    </row>
    <row r="40" spans="1:105" ht="12" customHeight="1" x14ac:dyDescent="0.25">
      <c r="A40" s="60" t="s">
        <v>195</v>
      </c>
      <c r="B40" s="262">
        <v>0</v>
      </c>
      <c r="C40" s="262">
        <v>0</v>
      </c>
      <c r="D40" s="262">
        <v>0</v>
      </c>
      <c r="E40" s="262">
        <v>0</v>
      </c>
      <c r="F40" s="262">
        <v>0</v>
      </c>
      <c r="G40" s="262">
        <v>0</v>
      </c>
      <c r="H40" s="262">
        <v>0</v>
      </c>
      <c r="I40" s="262">
        <v>0</v>
      </c>
      <c r="J40" s="262">
        <v>0</v>
      </c>
      <c r="K40" s="262">
        <v>0</v>
      </c>
      <c r="L40" s="262">
        <v>0</v>
      </c>
      <c r="M40" s="262">
        <v>0</v>
      </c>
      <c r="N40" s="262">
        <v>0</v>
      </c>
      <c r="O40" s="262">
        <v>0</v>
      </c>
      <c r="P40" s="262">
        <v>0</v>
      </c>
      <c r="Q40" s="262">
        <v>0</v>
      </c>
      <c r="R40" s="262">
        <v>0</v>
      </c>
      <c r="S40" s="262">
        <v>0</v>
      </c>
      <c r="T40" s="262">
        <v>0</v>
      </c>
      <c r="U40" s="262">
        <v>0</v>
      </c>
      <c r="V40" s="262">
        <v>0</v>
      </c>
      <c r="W40" s="262">
        <v>0</v>
      </c>
      <c r="X40" s="262">
        <v>0</v>
      </c>
      <c r="Y40" s="262">
        <v>0</v>
      </c>
      <c r="DA40" s="72" t="s">
        <v>196</v>
      </c>
    </row>
    <row r="41" spans="1:105" ht="12" customHeight="1" x14ac:dyDescent="0.25">
      <c r="A41" s="64" t="s">
        <v>28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197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198</v>
      </c>
    </row>
    <row r="43" spans="1:105" ht="12" customHeight="1" x14ac:dyDescent="0.25">
      <c r="A43" s="64" t="s">
        <v>31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199</v>
      </c>
    </row>
    <row r="44" spans="1:105" ht="12" customHeight="1" x14ac:dyDescent="0.25">
      <c r="A44" s="64" t="s">
        <v>159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200</v>
      </c>
    </row>
    <row r="45" spans="1:105" ht="12" customHeight="1" x14ac:dyDescent="0.25">
      <c r="A45" s="64" t="s">
        <v>32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201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202</v>
      </c>
    </row>
    <row r="47" spans="1:105" ht="12" customHeight="1" x14ac:dyDescent="0.25">
      <c r="A47" s="64" t="s">
        <v>35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203</v>
      </c>
    </row>
    <row r="48" spans="1:105" ht="12" customHeight="1" x14ac:dyDescent="0.25">
      <c r="A48" s="64" t="s">
        <v>36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204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205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206</v>
      </c>
    </row>
    <row r="51" spans="1:105" ht="12" customHeight="1" x14ac:dyDescent="0.25">
      <c r="A51" s="61" t="s">
        <v>207</v>
      </c>
      <c r="B51" s="263">
        <v>0</v>
      </c>
      <c r="C51" s="263">
        <v>0</v>
      </c>
      <c r="D51" s="263">
        <v>0</v>
      </c>
      <c r="E51" s="263">
        <v>0</v>
      </c>
      <c r="F51" s="263">
        <v>0</v>
      </c>
      <c r="G51" s="263">
        <v>0</v>
      </c>
      <c r="H51" s="263">
        <v>0</v>
      </c>
      <c r="I51" s="263">
        <v>0</v>
      </c>
      <c r="J51" s="263">
        <v>0</v>
      </c>
      <c r="K51" s="263">
        <v>0</v>
      </c>
      <c r="L51" s="263">
        <v>0</v>
      </c>
      <c r="M51" s="263">
        <v>0</v>
      </c>
      <c r="N51" s="263">
        <v>0</v>
      </c>
      <c r="O51" s="263">
        <v>0</v>
      </c>
      <c r="P51" s="263">
        <v>0</v>
      </c>
      <c r="Q51" s="263">
        <v>0</v>
      </c>
      <c r="R51" s="263">
        <v>0</v>
      </c>
      <c r="S51" s="263">
        <v>0</v>
      </c>
      <c r="T51" s="263">
        <v>0</v>
      </c>
      <c r="U51" s="263">
        <v>0</v>
      </c>
      <c r="V51" s="263">
        <v>0</v>
      </c>
      <c r="W51" s="263">
        <v>0</v>
      </c>
      <c r="X51" s="263">
        <v>0</v>
      </c>
      <c r="Y51" s="263">
        <v>0</v>
      </c>
      <c r="DA51" s="74" t="s">
        <v>208</v>
      </c>
    </row>
    <row r="52" spans="1:105" ht="12" hidden="1" customHeight="1" x14ac:dyDescent="0.25">
      <c r="A52" s="53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DA52" s="75"/>
    </row>
    <row r="54" spans="1:105" ht="15" customHeight="1" x14ac:dyDescent="0.25">
      <c r="A54" s="34" t="s">
        <v>44</v>
      </c>
      <c r="B54" s="223">
        <v>0</v>
      </c>
      <c r="C54" s="223">
        <v>0</v>
      </c>
      <c r="D54" s="223">
        <v>0</v>
      </c>
      <c r="E54" s="223">
        <v>0</v>
      </c>
      <c r="F54" s="223">
        <v>0</v>
      </c>
      <c r="G54" s="223">
        <v>0</v>
      </c>
      <c r="H54" s="223">
        <v>0</v>
      </c>
      <c r="I54" s="223">
        <v>0</v>
      </c>
      <c r="J54" s="223">
        <v>0</v>
      </c>
      <c r="K54" s="223">
        <v>0</v>
      </c>
      <c r="L54" s="223">
        <v>0</v>
      </c>
      <c r="M54" s="223">
        <v>0</v>
      </c>
      <c r="N54" s="223">
        <v>0</v>
      </c>
      <c r="O54" s="223">
        <v>0</v>
      </c>
      <c r="P54" s="223">
        <v>0</v>
      </c>
      <c r="Q54" s="223">
        <v>0</v>
      </c>
      <c r="R54" s="223">
        <v>0</v>
      </c>
      <c r="S54" s="223">
        <v>0</v>
      </c>
      <c r="T54" s="223">
        <v>0</v>
      </c>
      <c r="U54" s="223">
        <v>0</v>
      </c>
      <c r="V54" s="223">
        <v>0</v>
      </c>
      <c r="W54" s="223">
        <v>0</v>
      </c>
      <c r="X54" s="223">
        <v>0</v>
      </c>
      <c r="Y54" s="223">
        <v>0</v>
      </c>
      <c r="DA54" s="89" t="s">
        <v>209</v>
      </c>
    </row>
    <row r="55" spans="1:105" ht="12" customHeight="1" x14ac:dyDescent="0.25">
      <c r="A55" s="55" t="s">
        <v>91</v>
      </c>
      <c r="B55" s="259">
        <v>0</v>
      </c>
      <c r="C55" s="259">
        <v>0</v>
      </c>
      <c r="D55" s="259">
        <v>0</v>
      </c>
      <c r="E55" s="259">
        <v>0</v>
      </c>
      <c r="F55" s="259">
        <v>0</v>
      </c>
      <c r="G55" s="259">
        <v>0</v>
      </c>
      <c r="H55" s="259">
        <v>0</v>
      </c>
      <c r="I55" s="259">
        <v>0</v>
      </c>
      <c r="J55" s="259">
        <v>0</v>
      </c>
      <c r="K55" s="259">
        <v>0</v>
      </c>
      <c r="L55" s="259">
        <v>0</v>
      </c>
      <c r="M55" s="259">
        <v>0</v>
      </c>
      <c r="N55" s="259">
        <v>0</v>
      </c>
      <c r="O55" s="259">
        <v>0</v>
      </c>
      <c r="P55" s="259">
        <v>0</v>
      </c>
      <c r="Q55" s="259">
        <v>0</v>
      </c>
      <c r="R55" s="259">
        <v>0</v>
      </c>
      <c r="S55" s="259">
        <v>0</v>
      </c>
      <c r="T55" s="259">
        <v>0</v>
      </c>
      <c r="U55" s="259">
        <v>0</v>
      </c>
      <c r="V55" s="259">
        <v>0</v>
      </c>
      <c r="W55" s="259">
        <v>0</v>
      </c>
      <c r="X55" s="259">
        <v>0</v>
      </c>
      <c r="Y55" s="259">
        <v>0</v>
      </c>
      <c r="DA55" s="67" t="s">
        <v>210</v>
      </c>
    </row>
    <row r="56" spans="1:105" ht="12" customHeight="1" x14ac:dyDescent="0.25">
      <c r="A56" s="173" t="s">
        <v>92</v>
      </c>
      <c r="B56" s="224">
        <v>0</v>
      </c>
      <c r="C56" s="224">
        <v>0</v>
      </c>
      <c r="D56" s="224">
        <v>0</v>
      </c>
      <c r="E56" s="224">
        <v>0</v>
      </c>
      <c r="F56" s="224">
        <v>0</v>
      </c>
      <c r="G56" s="224">
        <v>0</v>
      </c>
      <c r="H56" s="224">
        <v>0</v>
      </c>
      <c r="I56" s="224">
        <v>0</v>
      </c>
      <c r="J56" s="224">
        <v>0</v>
      </c>
      <c r="K56" s="224">
        <v>0</v>
      </c>
      <c r="L56" s="224">
        <v>0</v>
      </c>
      <c r="M56" s="224">
        <v>0</v>
      </c>
      <c r="N56" s="224">
        <v>0</v>
      </c>
      <c r="O56" s="224">
        <v>0</v>
      </c>
      <c r="P56" s="224">
        <v>0</v>
      </c>
      <c r="Q56" s="224">
        <v>0</v>
      </c>
      <c r="R56" s="224">
        <v>0</v>
      </c>
      <c r="S56" s="224">
        <v>0</v>
      </c>
      <c r="T56" s="224">
        <v>0</v>
      </c>
      <c r="U56" s="224">
        <v>0</v>
      </c>
      <c r="V56" s="224">
        <v>0</v>
      </c>
      <c r="W56" s="224">
        <v>0</v>
      </c>
      <c r="X56" s="224">
        <v>0</v>
      </c>
      <c r="Y56" s="224">
        <v>0</v>
      </c>
      <c r="DA56" s="177" t="s">
        <v>211</v>
      </c>
    </row>
    <row r="57" spans="1:105" ht="12" customHeight="1" x14ac:dyDescent="0.25">
      <c r="A57" s="173" t="s">
        <v>93</v>
      </c>
      <c r="B57" s="224">
        <v>0</v>
      </c>
      <c r="C57" s="224">
        <v>0</v>
      </c>
      <c r="D57" s="224">
        <v>0</v>
      </c>
      <c r="E57" s="224">
        <v>0</v>
      </c>
      <c r="F57" s="224">
        <v>0</v>
      </c>
      <c r="G57" s="224">
        <v>0</v>
      </c>
      <c r="H57" s="224">
        <v>0</v>
      </c>
      <c r="I57" s="224">
        <v>0</v>
      </c>
      <c r="J57" s="224">
        <v>0</v>
      </c>
      <c r="K57" s="224">
        <v>0</v>
      </c>
      <c r="L57" s="224">
        <v>0</v>
      </c>
      <c r="M57" s="224">
        <v>0</v>
      </c>
      <c r="N57" s="224">
        <v>0</v>
      </c>
      <c r="O57" s="224">
        <v>0</v>
      </c>
      <c r="P57" s="224">
        <v>0</v>
      </c>
      <c r="Q57" s="224">
        <v>0</v>
      </c>
      <c r="R57" s="224">
        <v>0</v>
      </c>
      <c r="S57" s="224">
        <v>0</v>
      </c>
      <c r="T57" s="224">
        <v>0</v>
      </c>
      <c r="U57" s="224">
        <v>0</v>
      </c>
      <c r="V57" s="224">
        <v>0</v>
      </c>
      <c r="W57" s="224">
        <v>0</v>
      </c>
      <c r="X57" s="224">
        <v>0</v>
      </c>
      <c r="Y57" s="224">
        <v>0</v>
      </c>
      <c r="DA57" s="177" t="s">
        <v>212</v>
      </c>
    </row>
    <row r="58" spans="1:105" ht="12" customHeight="1" x14ac:dyDescent="0.25">
      <c r="A58" s="173" t="s">
        <v>94</v>
      </c>
      <c r="B58" s="224">
        <v>0</v>
      </c>
      <c r="C58" s="224">
        <v>0</v>
      </c>
      <c r="D58" s="224">
        <v>0</v>
      </c>
      <c r="E58" s="224">
        <v>0</v>
      </c>
      <c r="F58" s="224">
        <v>0</v>
      </c>
      <c r="G58" s="224">
        <v>0</v>
      </c>
      <c r="H58" s="224">
        <v>0</v>
      </c>
      <c r="I58" s="224">
        <v>0</v>
      </c>
      <c r="J58" s="224">
        <v>0</v>
      </c>
      <c r="K58" s="224">
        <v>0</v>
      </c>
      <c r="L58" s="224">
        <v>0</v>
      </c>
      <c r="M58" s="224">
        <v>0</v>
      </c>
      <c r="N58" s="224">
        <v>0</v>
      </c>
      <c r="O58" s="224">
        <v>0</v>
      </c>
      <c r="P58" s="224">
        <v>0</v>
      </c>
      <c r="Q58" s="224">
        <v>0</v>
      </c>
      <c r="R58" s="224">
        <v>0</v>
      </c>
      <c r="S58" s="224">
        <v>0</v>
      </c>
      <c r="T58" s="224">
        <v>0</v>
      </c>
      <c r="U58" s="224">
        <v>0</v>
      </c>
      <c r="V58" s="224">
        <v>0</v>
      </c>
      <c r="W58" s="224">
        <v>0</v>
      </c>
      <c r="X58" s="224">
        <v>0</v>
      </c>
      <c r="Y58" s="224">
        <v>0</v>
      </c>
      <c r="DA58" s="177" t="s">
        <v>213</v>
      </c>
    </row>
    <row r="59" spans="1:105" ht="12" customHeight="1" x14ac:dyDescent="0.25">
      <c r="A59" s="56" t="s">
        <v>95</v>
      </c>
      <c r="B59" s="260">
        <v>0</v>
      </c>
      <c r="C59" s="260">
        <v>0</v>
      </c>
      <c r="D59" s="260">
        <v>0</v>
      </c>
      <c r="E59" s="260">
        <v>0</v>
      </c>
      <c r="F59" s="260">
        <v>0</v>
      </c>
      <c r="G59" s="260">
        <v>0</v>
      </c>
      <c r="H59" s="260">
        <v>0</v>
      </c>
      <c r="I59" s="260">
        <v>0</v>
      </c>
      <c r="J59" s="260">
        <v>0</v>
      </c>
      <c r="K59" s="260">
        <v>0</v>
      </c>
      <c r="L59" s="260">
        <v>0</v>
      </c>
      <c r="M59" s="260">
        <v>0</v>
      </c>
      <c r="N59" s="260">
        <v>0</v>
      </c>
      <c r="O59" s="260">
        <v>0</v>
      </c>
      <c r="P59" s="260">
        <v>0</v>
      </c>
      <c r="Q59" s="260">
        <v>0</v>
      </c>
      <c r="R59" s="260">
        <v>0</v>
      </c>
      <c r="S59" s="260">
        <v>0</v>
      </c>
      <c r="T59" s="260">
        <v>0</v>
      </c>
      <c r="U59" s="260">
        <v>0</v>
      </c>
      <c r="V59" s="260">
        <v>0</v>
      </c>
      <c r="W59" s="260">
        <v>0</v>
      </c>
      <c r="X59" s="260">
        <v>0</v>
      </c>
      <c r="Y59" s="260">
        <v>0</v>
      </c>
      <c r="DA59" s="68" t="s">
        <v>214</v>
      </c>
    </row>
    <row r="60" spans="1:105" ht="12" customHeight="1" x14ac:dyDescent="0.25">
      <c r="A60" s="37" t="s">
        <v>159</v>
      </c>
      <c r="B60" s="226">
        <v>0</v>
      </c>
      <c r="C60" s="226">
        <v>0</v>
      </c>
      <c r="D60" s="226">
        <v>0</v>
      </c>
      <c r="E60" s="226">
        <v>0</v>
      </c>
      <c r="F60" s="226">
        <v>0</v>
      </c>
      <c r="G60" s="226">
        <v>0</v>
      </c>
      <c r="H60" s="226">
        <v>0</v>
      </c>
      <c r="I60" s="226">
        <v>0</v>
      </c>
      <c r="J60" s="226">
        <v>0</v>
      </c>
      <c r="K60" s="226">
        <v>0</v>
      </c>
      <c r="L60" s="226">
        <v>0</v>
      </c>
      <c r="M60" s="226">
        <v>0</v>
      </c>
      <c r="N60" s="226">
        <v>0</v>
      </c>
      <c r="O60" s="226">
        <v>0</v>
      </c>
      <c r="P60" s="226">
        <v>0</v>
      </c>
      <c r="Q60" s="226">
        <v>0</v>
      </c>
      <c r="R60" s="226">
        <v>0</v>
      </c>
      <c r="S60" s="226">
        <v>0</v>
      </c>
      <c r="T60" s="226">
        <v>0</v>
      </c>
      <c r="U60" s="226">
        <v>0</v>
      </c>
      <c r="V60" s="226">
        <v>0</v>
      </c>
      <c r="W60" s="226">
        <v>0</v>
      </c>
      <c r="X60" s="226">
        <v>0</v>
      </c>
      <c r="Y60" s="226">
        <v>0</v>
      </c>
      <c r="DA60" s="69" t="s">
        <v>215</v>
      </c>
    </row>
    <row r="61" spans="1:105" ht="12" customHeight="1" x14ac:dyDescent="0.25">
      <c r="A61" s="37" t="s">
        <v>35</v>
      </c>
      <c r="B61" s="226">
        <v>0</v>
      </c>
      <c r="C61" s="226">
        <v>0</v>
      </c>
      <c r="D61" s="226">
        <v>0</v>
      </c>
      <c r="E61" s="226">
        <v>0</v>
      </c>
      <c r="F61" s="226">
        <v>0</v>
      </c>
      <c r="G61" s="226">
        <v>0</v>
      </c>
      <c r="H61" s="226">
        <v>0</v>
      </c>
      <c r="I61" s="226">
        <v>0</v>
      </c>
      <c r="J61" s="226">
        <v>0</v>
      </c>
      <c r="K61" s="226">
        <v>0</v>
      </c>
      <c r="L61" s="226">
        <v>0</v>
      </c>
      <c r="M61" s="226">
        <v>0</v>
      </c>
      <c r="N61" s="226">
        <v>0</v>
      </c>
      <c r="O61" s="226">
        <v>0</v>
      </c>
      <c r="P61" s="226">
        <v>0</v>
      </c>
      <c r="Q61" s="226">
        <v>0</v>
      </c>
      <c r="R61" s="226">
        <v>0</v>
      </c>
      <c r="S61" s="226">
        <v>0</v>
      </c>
      <c r="T61" s="226">
        <v>0</v>
      </c>
      <c r="U61" s="226">
        <v>0</v>
      </c>
      <c r="V61" s="226">
        <v>0</v>
      </c>
      <c r="W61" s="226">
        <v>0</v>
      </c>
      <c r="X61" s="226">
        <v>0</v>
      </c>
      <c r="Y61" s="226">
        <v>0</v>
      </c>
      <c r="DA61" s="69" t="s">
        <v>216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217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218</v>
      </c>
    </row>
    <row r="64" spans="1:105" ht="12" customHeight="1" x14ac:dyDescent="0.25">
      <c r="A64" s="37" t="s">
        <v>40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X64" s="226">
        <v>0</v>
      </c>
      <c r="Y64" s="226">
        <v>0</v>
      </c>
      <c r="DA64" s="69" t="s">
        <v>219</v>
      </c>
    </row>
    <row r="65" spans="1:105" ht="12" customHeight="1" x14ac:dyDescent="0.25">
      <c r="A65" s="57" t="s">
        <v>220</v>
      </c>
      <c r="B65" s="261">
        <v>0</v>
      </c>
      <c r="C65" s="261">
        <v>0</v>
      </c>
      <c r="D65" s="261">
        <v>0</v>
      </c>
      <c r="E65" s="261">
        <v>0</v>
      </c>
      <c r="F65" s="261">
        <v>0</v>
      </c>
      <c r="G65" s="261">
        <v>0</v>
      </c>
      <c r="H65" s="261">
        <v>0</v>
      </c>
      <c r="I65" s="261">
        <v>0</v>
      </c>
      <c r="J65" s="261">
        <v>0</v>
      </c>
      <c r="K65" s="261">
        <v>0</v>
      </c>
      <c r="L65" s="261">
        <v>0</v>
      </c>
      <c r="M65" s="261">
        <v>0</v>
      </c>
      <c r="N65" s="261">
        <v>0</v>
      </c>
      <c r="O65" s="261">
        <v>0</v>
      </c>
      <c r="P65" s="261">
        <v>0</v>
      </c>
      <c r="Q65" s="261">
        <v>0</v>
      </c>
      <c r="R65" s="261">
        <v>0</v>
      </c>
      <c r="S65" s="261">
        <v>0</v>
      </c>
      <c r="T65" s="261">
        <v>0</v>
      </c>
      <c r="U65" s="261">
        <v>0</v>
      </c>
      <c r="V65" s="261">
        <v>0</v>
      </c>
      <c r="W65" s="261">
        <v>0</v>
      </c>
      <c r="X65" s="261">
        <v>0</v>
      </c>
      <c r="Y65" s="261">
        <v>0</v>
      </c>
      <c r="DA65" s="70" t="s">
        <v>221</v>
      </c>
    </row>
    <row r="66" spans="1:105" ht="12" customHeight="1" x14ac:dyDescent="0.25">
      <c r="A66" s="18" t="s">
        <v>28</v>
      </c>
      <c r="B66" s="230">
        <v>0</v>
      </c>
      <c r="C66" s="230">
        <v>0</v>
      </c>
      <c r="D66" s="230">
        <v>0</v>
      </c>
      <c r="E66" s="230">
        <v>0</v>
      </c>
      <c r="F66" s="230">
        <v>0</v>
      </c>
      <c r="G66" s="230">
        <v>0</v>
      </c>
      <c r="H66" s="230">
        <v>0</v>
      </c>
      <c r="I66" s="230">
        <v>0</v>
      </c>
      <c r="J66" s="230">
        <v>0</v>
      </c>
      <c r="K66" s="230">
        <v>0</v>
      </c>
      <c r="L66" s="230">
        <v>0</v>
      </c>
      <c r="M66" s="230">
        <v>0</v>
      </c>
      <c r="N66" s="230">
        <v>0</v>
      </c>
      <c r="O66" s="230">
        <v>0</v>
      </c>
      <c r="P66" s="230">
        <v>0</v>
      </c>
      <c r="Q66" s="230">
        <v>0</v>
      </c>
      <c r="R66" s="230">
        <v>0</v>
      </c>
      <c r="S66" s="230">
        <v>0</v>
      </c>
      <c r="T66" s="230">
        <v>0</v>
      </c>
      <c r="U66" s="230">
        <v>0</v>
      </c>
      <c r="V66" s="230">
        <v>0</v>
      </c>
      <c r="W66" s="230">
        <v>0</v>
      </c>
      <c r="X66" s="230">
        <v>0</v>
      </c>
      <c r="Y66" s="230">
        <v>0</v>
      </c>
      <c r="DA66" s="71" t="s">
        <v>222</v>
      </c>
    </row>
    <row r="67" spans="1:105" ht="12" customHeight="1" x14ac:dyDescent="0.25">
      <c r="A67" s="18" t="s">
        <v>32</v>
      </c>
      <c r="B67" s="230">
        <v>0</v>
      </c>
      <c r="C67" s="230">
        <v>0</v>
      </c>
      <c r="D67" s="230">
        <v>0</v>
      </c>
      <c r="E67" s="230">
        <v>0</v>
      </c>
      <c r="F67" s="230">
        <v>0</v>
      </c>
      <c r="G67" s="230">
        <v>0</v>
      </c>
      <c r="H67" s="230">
        <v>0</v>
      </c>
      <c r="I67" s="230">
        <v>0</v>
      </c>
      <c r="J67" s="230">
        <v>0</v>
      </c>
      <c r="K67" s="230">
        <v>0</v>
      </c>
      <c r="L67" s="230">
        <v>0</v>
      </c>
      <c r="M67" s="230">
        <v>0</v>
      </c>
      <c r="N67" s="230">
        <v>0</v>
      </c>
      <c r="O67" s="230">
        <v>0</v>
      </c>
      <c r="P67" s="230">
        <v>0</v>
      </c>
      <c r="Q67" s="230">
        <v>0</v>
      </c>
      <c r="R67" s="230">
        <v>0</v>
      </c>
      <c r="S67" s="230">
        <v>0</v>
      </c>
      <c r="T67" s="230">
        <v>0</v>
      </c>
      <c r="U67" s="230">
        <v>0</v>
      </c>
      <c r="V67" s="230">
        <v>0</v>
      </c>
      <c r="W67" s="230">
        <v>0</v>
      </c>
      <c r="X67" s="230">
        <v>0</v>
      </c>
      <c r="Y67" s="230">
        <v>0</v>
      </c>
      <c r="DA67" s="71" t="s">
        <v>223</v>
      </c>
    </row>
    <row r="68" spans="1:105" ht="12" customHeight="1" x14ac:dyDescent="0.25">
      <c r="A68" s="18" t="s">
        <v>35</v>
      </c>
      <c r="B68" s="230">
        <v>0</v>
      </c>
      <c r="C68" s="230">
        <v>0</v>
      </c>
      <c r="D68" s="230">
        <v>0</v>
      </c>
      <c r="E68" s="230">
        <v>0</v>
      </c>
      <c r="F68" s="230">
        <v>0</v>
      </c>
      <c r="G68" s="230">
        <v>0</v>
      </c>
      <c r="H68" s="230">
        <v>0</v>
      </c>
      <c r="I68" s="230">
        <v>0</v>
      </c>
      <c r="J68" s="230">
        <v>0</v>
      </c>
      <c r="K68" s="230">
        <v>0</v>
      </c>
      <c r="L68" s="230">
        <v>0</v>
      </c>
      <c r="M68" s="230">
        <v>0</v>
      </c>
      <c r="N68" s="230">
        <v>0</v>
      </c>
      <c r="O68" s="230">
        <v>0</v>
      </c>
      <c r="P68" s="230">
        <v>0</v>
      </c>
      <c r="Q68" s="230">
        <v>0</v>
      </c>
      <c r="R68" s="230">
        <v>0</v>
      </c>
      <c r="S68" s="230">
        <v>0</v>
      </c>
      <c r="T68" s="230">
        <v>0</v>
      </c>
      <c r="U68" s="230">
        <v>0</v>
      </c>
      <c r="V68" s="230">
        <v>0</v>
      </c>
      <c r="W68" s="230">
        <v>0</v>
      </c>
      <c r="X68" s="230">
        <v>0</v>
      </c>
      <c r="Y68" s="230">
        <v>0</v>
      </c>
      <c r="DA68" s="71" t="s">
        <v>224</v>
      </c>
    </row>
    <row r="69" spans="1:105" ht="12" customHeight="1" x14ac:dyDescent="0.25">
      <c r="A69" s="18" t="s">
        <v>36</v>
      </c>
      <c r="B69" s="230">
        <v>0</v>
      </c>
      <c r="C69" s="230">
        <v>0</v>
      </c>
      <c r="D69" s="230">
        <v>0</v>
      </c>
      <c r="E69" s="230">
        <v>0</v>
      </c>
      <c r="F69" s="230">
        <v>0</v>
      </c>
      <c r="G69" s="230">
        <v>0</v>
      </c>
      <c r="H69" s="230">
        <v>0</v>
      </c>
      <c r="I69" s="230">
        <v>0</v>
      </c>
      <c r="J69" s="230">
        <v>0</v>
      </c>
      <c r="K69" s="230">
        <v>0</v>
      </c>
      <c r="L69" s="230">
        <v>0</v>
      </c>
      <c r="M69" s="230">
        <v>0</v>
      </c>
      <c r="N69" s="230">
        <v>0</v>
      </c>
      <c r="O69" s="230">
        <v>0</v>
      </c>
      <c r="P69" s="230">
        <v>0</v>
      </c>
      <c r="Q69" s="230">
        <v>0</v>
      </c>
      <c r="R69" s="230">
        <v>0</v>
      </c>
      <c r="S69" s="230">
        <v>0</v>
      </c>
      <c r="T69" s="230">
        <v>0</v>
      </c>
      <c r="U69" s="230">
        <v>0</v>
      </c>
      <c r="V69" s="230">
        <v>0</v>
      </c>
      <c r="W69" s="230">
        <v>0</v>
      </c>
      <c r="X69" s="230">
        <v>0</v>
      </c>
      <c r="Y69" s="230">
        <v>0</v>
      </c>
      <c r="DA69" s="71" t="s">
        <v>225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0</v>
      </c>
      <c r="C71" s="261">
        <v>0</v>
      </c>
      <c r="D71" s="261">
        <v>0</v>
      </c>
      <c r="E71" s="261">
        <v>0</v>
      </c>
      <c r="F71" s="261">
        <v>0</v>
      </c>
      <c r="G71" s="261">
        <v>0</v>
      </c>
      <c r="H71" s="261">
        <v>0</v>
      </c>
      <c r="I71" s="261">
        <v>0</v>
      </c>
      <c r="J71" s="261">
        <v>0</v>
      </c>
      <c r="K71" s="261">
        <v>0</v>
      </c>
      <c r="L71" s="261">
        <v>0</v>
      </c>
      <c r="M71" s="261">
        <v>0</v>
      </c>
      <c r="N71" s="261">
        <v>0</v>
      </c>
      <c r="O71" s="261">
        <v>0</v>
      </c>
      <c r="P71" s="261">
        <v>0</v>
      </c>
      <c r="Q71" s="261">
        <v>0</v>
      </c>
      <c r="R71" s="261">
        <v>0</v>
      </c>
      <c r="S71" s="261">
        <v>0</v>
      </c>
      <c r="T71" s="261">
        <v>0</v>
      </c>
      <c r="U71" s="261">
        <v>0</v>
      </c>
      <c r="V71" s="261">
        <v>0</v>
      </c>
      <c r="W71" s="261">
        <v>0</v>
      </c>
      <c r="X71" s="261">
        <v>0</v>
      </c>
      <c r="Y71" s="261">
        <v>0</v>
      </c>
      <c r="DA71" s="70" t="s">
        <v>227</v>
      </c>
    </row>
    <row r="72" spans="1:105" ht="12" customHeight="1" x14ac:dyDescent="0.25">
      <c r="A72" s="57" t="s">
        <v>179</v>
      </c>
      <c r="B72" s="261">
        <v>0</v>
      </c>
      <c r="C72" s="261">
        <v>0</v>
      </c>
      <c r="D72" s="261">
        <v>0</v>
      </c>
      <c r="E72" s="261">
        <v>0</v>
      </c>
      <c r="F72" s="261">
        <v>0</v>
      </c>
      <c r="G72" s="261">
        <v>0</v>
      </c>
      <c r="H72" s="261">
        <v>0</v>
      </c>
      <c r="I72" s="261">
        <v>0</v>
      </c>
      <c r="J72" s="261">
        <v>0</v>
      </c>
      <c r="K72" s="261">
        <v>0</v>
      </c>
      <c r="L72" s="261">
        <v>0</v>
      </c>
      <c r="M72" s="261">
        <v>0</v>
      </c>
      <c r="N72" s="261">
        <v>0</v>
      </c>
      <c r="O72" s="261">
        <v>0</v>
      </c>
      <c r="P72" s="261">
        <v>0</v>
      </c>
      <c r="Q72" s="261">
        <v>0</v>
      </c>
      <c r="R72" s="261">
        <v>0</v>
      </c>
      <c r="S72" s="261">
        <v>0</v>
      </c>
      <c r="T72" s="261">
        <v>0</v>
      </c>
      <c r="U72" s="261">
        <v>0</v>
      </c>
      <c r="V72" s="261">
        <v>0</v>
      </c>
      <c r="W72" s="261">
        <v>0</v>
      </c>
      <c r="X72" s="261">
        <v>0</v>
      </c>
      <c r="Y72" s="261">
        <v>0</v>
      </c>
      <c r="DA72" s="70" t="s">
        <v>228</v>
      </c>
    </row>
    <row r="73" spans="1:105" ht="12" customHeight="1" x14ac:dyDescent="0.25">
      <c r="A73" s="60" t="s">
        <v>181</v>
      </c>
      <c r="B73" s="262">
        <v>0</v>
      </c>
      <c r="C73" s="262">
        <v>0</v>
      </c>
      <c r="D73" s="262">
        <v>0</v>
      </c>
      <c r="E73" s="262">
        <v>0</v>
      </c>
      <c r="F73" s="262">
        <v>0</v>
      </c>
      <c r="G73" s="262">
        <v>0</v>
      </c>
      <c r="H73" s="262">
        <v>0</v>
      </c>
      <c r="I73" s="262">
        <v>0</v>
      </c>
      <c r="J73" s="262">
        <v>0</v>
      </c>
      <c r="K73" s="262">
        <v>0</v>
      </c>
      <c r="L73" s="262">
        <v>0</v>
      </c>
      <c r="M73" s="262">
        <v>0</v>
      </c>
      <c r="N73" s="262">
        <v>0</v>
      </c>
      <c r="O73" s="262">
        <v>0</v>
      </c>
      <c r="P73" s="262">
        <v>0</v>
      </c>
      <c r="Q73" s="262">
        <v>0</v>
      </c>
      <c r="R73" s="262">
        <v>0</v>
      </c>
      <c r="S73" s="262">
        <v>0</v>
      </c>
      <c r="T73" s="262">
        <v>0</v>
      </c>
      <c r="U73" s="262">
        <v>0</v>
      </c>
      <c r="V73" s="262">
        <v>0</v>
      </c>
      <c r="W73" s="262">
        <v>0</v>
      </c>
      <c r="X73" s="262">
        <v>0</v>
      </c>
      <c r="Y73" s="262">
        <v>0</v>
      </c>
      <c r="DA73" s="72" t="s">
        <v>229</v>
      </c>
    </row>
    <row r="74" spans="1:105" ht="12" customHeight="1" x14ac:dyDescent="0.25">
      <c r="A74" s="59" t="s">
        <v>31</v>
      </c>
      <c r="B74" s="230">
        <v>0</v>
      </c>
      <c r="C74" s="230">
        <v>0</v>
      </c>
      <c r="D74" s="230">
        <v>0</v>
      </c>
      <c r="E74" s="230">
        <v>0</v>
      </c>
      <c r="F74" s="230">
        <v>0</v>
      </c>
      <c r="G74" s="230">
        <v>0</v>
      </c>
      <c r="H74" s="230">
        <v>0</v>
      </c>
      <c r="I74" s="230">
        <v>0</v>
      </c>
      <c r="J74" s="230">
        <v>0</v>
      </c>
      <c r="K74" s="230">
        <v>0</v>
      </c>
      <c r="L74" s="230">
        <v>0</v>
      </c>
      <c r="M74" s="230">
        <v>0</v>
      </c>
      <c r="N74" s="230">
        <v>0</v>
      </c>
      <c r="O74" s="230">
        <v>0</v>
      </c>
      <c r="P74" s="230">
        <v>0</v>
      </c>
      <c r="Q74" s="230">
        <v>0</v>
      </c>
      <c r="R74" s="230">
        <v>0</v>
      </c>
      <c r="S74" s="230">
        <v>0</v>
      </c>
      <c r="T74" s="230">
        <v>0</v>
      </c>
      <c r="U74" s="230">
        <v>0</v>
      </c>
      <c r="V74" s="230">
        <v>0</v>
      </c>
      <c r="W74" s="230">
        <v>0</v>
      </c>
      <c r="X74" s="230">
        <v>0</v>
      </c>
      <c r="Y74" s="230">
        <v>0</v>
      </c>
      <c r="DA74" s="71" t="s">
        <v>230</v>
      </c>
    </row>
    <row r="75" spans="1:105" ht="12" customHeight="1" x14ac:dyDescent="0.25">
      <c r="A75" s="59" t="s">
        <v>159</v>
      </c>
      <c r="B75" s="230">
        <v>0</v>
      </c>
      <c r="C75" s="230">
        <v>0</v>
      </c>
      <c r="D75" s="230">
        <v>0</v>
      </c>
      <c r="E75" s="230">
        <v>0</v>
      </c>
      <c r="F75" s="230">
        <v>0</v>
      </c>
      <c r="G75" s="230">
        <v>0</v>
      </c>
      <c r="H75" s="230">
        <v>0</v>
      </c>
      <c r="I75" s="230">
        <v>0</v>
      </c>
      <c r="J75" s="230">
        <v>0</v>
      </c>
      <c r="K75" s="230">
        <v>0</v>
      </c>
      <c r="L75" s="230">
        <v>0</v>
      </c>
      <c r="M75" s="230">
        <v>0</v>
      </c>
      <c r="N75" s="230">
        <v>0</v>
      </c>
      <c r="O75" s="230">
        <v>0</v>
      </c>
      <c r="P75" s="230">
        <v>0</v>
      </c>
      <c r="Q75" s="230">
        <v>0</v>
      </c>
      <c r="R75" s="230">
        <v>0</v>
      </c>
      <c r="S75" s="230">
        <v>0</v>
      </c>
      <c r="T75" s="230">
        <v>0</v>
      </c>
      <c r="U75" s="230">
        <v>0</v>
      </c>
      <c r="V75" s="230">
        <v>0</v>
      </c>
      <c r="W75" s="230">
        <v>0</v>
      </c>
      <c r="X75" s="230">
        <v>0</v>
      </c>
      <c r="Y75" s="230">
        <v>0</v>
      </c>
      <c r="DA75" s="71" t="s">
        <v>231</v>
      </c>
    </row>
    <row r="76" spans="1:105" ht="12" customHeight="1" x14ac:dyDescent="0.25">
      <c r="A76" s="59" t="s">
        <v>32</v>
      </c>
      <c r="B76" s="230">
        <v>0</v>
      </c>
      <c r="C76" s="230">
        <v>0</v>
      </c>
      <c r="D76" s="230">
        <v>0</v>
      </c>
      <c r="E76" s="230">
        <v>0</v>
      </c>
      <c r="F76" s="230">
        <v>0</v>
      </c>
      <c r="G76" s="230">
        <v>0</v>
      </c>
      <c r="H76" s="230">
        <v>0</v>
      </c>
      <c r="I76" s="230">
        <v>0</v>
      </c>
      <c r="J76" s="230">
        <v>0</v>
      </c>
      <c r="K76" s="230">
        <v>0</v>
      </c>
      <c r="L76" s="230">
        <v>0</v>
      </c>
      <c r="M76" s="230">
        <v>0</v>
      </c>
      <c r="N76" s="230">
        <v>0</v>
      </c>
      <c r="O76" s="230">
        <v>0</v>
      </c>
      <c r="P76" s="230">
        <v>0</v>
      </c>
      <c r="Q76" s="230">
        <v>0</v>
      </c>
      <c r="R76" s="230">
        <v>0</v>
      </c>
      <c r="S76" s="230">
        <v>0</v>
      </c>
      <c r="T76" s="230">
        <v>0</v>
      </c>
      <c r="U76" s="230">
        <v>0</v>
      </c>
      <c r="V76" s="230">
        <v>0</v>
      </c>
      <c r="W76" s="230">
        <v>0</v>
      </c>
      <c r="X76" s="230">
        <v>0</v>
      </c>
      <c r="Y76" s="230">
        <v>0</v>
      </c>
      <c r="DA76" s="71" t="s">
        <v>232</v>
      </c>
    </row>
    <row r="77" spans="1:105" ht="12" customHeight="1" x14ac:dyDescent="0.25">
      <c r="A77" s="59" t="s">
        <v>35</v>
      </c>
      <c r="B77" s="230">
        <v>0</v>
      </c>
      <c r="C77" s="230">
        <v>0</v>
      </c>
      <c r="D77" s="230">
        <v>0</v>
      </c>
      <c r="E77" s="230">
        <v>0</v>
      </c>
      <c r="F77" s="230">
        <v>0</v>
      </c>
      <c r="G77" s="230">
        <v>0</v>
      </c>
      <c r="H77" s="230">
        <v>0</v>
      </c>
      <c r="I77" s="230">
        <v>0</v>
      </c>
      <c r="J77" s="230">
        <v>0</v>
      </c>
      <c r="K77" s="230">
        <v>0</v>
      </c>
      <c r="L77" s="230">
        <v>0</v>
      </c>
      <c r="M77" s="230">
        <v>0</v>
      </c>
      <c r="N77" s="230">
        <v>0</v>
      </c>
      <c r="O77" s="230">
        <v>0</v>
      </c>
      <c r="P77" s="230">
        <v>0</v>
      </c>
      <c r="Q77" s="230">
        <v>0</v>
      </c>
      <c r="R77" s="230">
        <v>0</v>
      </c>
      <c r="S77" s="230">
        <v>0</v>
      </c>
      <c r="T77" s="230">
        <v>0</v>
      </c>
      <c r="U77" s="230">
        <v>0</v>
      </c>
      <c r="V77" s="230">
        <v>0</v>
      </c>
      <c r="W77" s="230">
        <v>0</v>
      </c>
      <c r="X77" s="230">
        <v>0</v>
      </c>
      <c r="Y77" s="230">
        <v>0</v>
      </c>
      <c r="DA77" s="71" t="s">
        <v>233</v>
      </c>
    </row>
    <row r="78" spans="1:105" ht="12" customHeight="1" x14ac:dyDescent="0.25">
      <c r="A78" s="60" t="s">
        <v>187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234</v>
      </c>
    </row>
    <row r="79" spans="1:105" ht="12" customHeight="1" x14ac:dyDescent="0.25">
      <c r="A79" s="57" t="s">
        <v>189</v>
      </c>
      <c r="B79" s="261">
        <f t="shared" ref="B79:Y79" si="1">B80+B84+B95</f>
        <v>0</v>
      </c>
      <c r="C79" s="261">
        <f t="shared" si="1"/>
        <v>0</v>
      </c>
      <c r="D79" s="261">
        <f t="shared" si="1"/>
        <v>0</v>
      </c>
      <c r="E79" s="261">
        <f t="shared" si="1"/>
        <v>0</v>
      </c>
      <c r="F79" s="261">
        <f t="shared" si="1"/>
        <v>0</v>
      </c>
      <c r="G79" s="261">
        <f t="shared" si="1"/>
        <v>0</v>
      </c>
      <c r="H79" s="261">
        <f t="shared" si="1"/>
        <v>0</v>
      </c>
      <c r="I79" s="261">
        <f t="shared" si="1"/>
        <v>0</v>
      </c>
      <c r="J79" s="261">
        <f t="shared" si="1"/>
        <v>0</v>
      </c>
      <c r="K79" s="261">
        <f t="shared" si="1"/>
        <v>0</v>
      </c>
      <c r="L79" s="261">
        <f t="shared" si="1"/>
        <v>0</v>
      </c>
      <c r="M79" s="261">
        <f t="shared" si="1"/>
        <v>0</v>
      </c>
      <c r="N79" s="261">
        <f t="shared" si="1"/>
        <v>0</v>
      </c>
      <c r="O79" s="261">
        <f t="shared" si="1"/>
        <v>0</v>
      </c>
      <c r="P79" s="261">
        <f t="shared" si="1"/>
        <v>0</v>
      </c>
      <c r="Q79" s="261">
        <f t="shared" si="1"/>
        <v>0</v>
      </c>
      <c r="R79" s="261">
        <f t="shared" si="1"/>
        <v>0</v>
      </c>
      <c r="S79" s="261">
        <f t="shared" si="1"/>
        <v>0</v>
      </c>
      <c r="T79" s="261">
        <f t="shared" si="1"/>
        <v>0</v>
      </c>
      <c r="U79" s="261">
        <f t="shared" si="1"/>
        <v>0</v>
      </c>
      <c r="V79" s="261">
        <f t="shared" si="1"/>
        <v>0</v>
      </c>
      <c r="W79" s="261">
        <f t="shared" si="1"/>
        <v>0</v>
      </c>
      <c r="X79" s="261">
        <f t="shared" si="1"/>
        <v>0</v>
      </c>
      <c r="Y79" s="261">
        <f t="shared" si="1"/>
        <v>0</v>
      </c>
      <c r="DA79" s="70"/>
    </row>
    <row r="80" spans="1:105" ht="12" customHeight="1" x14ac:dyDescent="0.25">
      <c r="A80" s="60" t="s">
        <v>190</v>
      </c>
      <c r="B80" s="262">
        <v>0</v>
      </c>
      <c r="C80" s="262">
        <v>0</v>
      </c>
      <c r="D80" s="262">
        <v>0</v>
      </c>
      <c r="E80" s="262">
        <v>0</v>
      </c>
      <c r="F80" s="262">
        <v>0</v>
      </c>
      <c r="G80" s="262">
        <v>0</v>
      </c>
      <c r="H80" s="262">
        <v>0</v>
      </c>
      <c r="I80" s="262">
        <v>0</v>
      </c>
      <c r="J80" s="262">
        <v>0</v>
      </c>
      <c r="K80" s="262">
        <v>0</v>
      </c>
      <c r="L80" s="262">
        <v>0</v>
      </c>
      <c r="M80" s="262">
        <v>0</v>
      </c>
      <c r="N80" s="262">
        <v>0</v>
      </c>
      <c r="O80" s="262">
        <v>0</v>
      </c>
      <c r="P80" s="262">
        <v>0</v>
      </c>
      <c r="Q80" s="262">
        <v>0</v>
      </c>
      <c r="R80" s="262">
        <v>0</v>
      </c>
      <c r="S80" s="262">
        <v>0</v>
      </c>
      <c r="T80" s="262">
        <v>0</v>
      </c>
      <c r="U80" s="262">
        <v>0</v>
      </c>
      <c r="V80" s="262">
        <v>0</v>
      </c>
      <c r="W80" s="262">
        <v>0</v>
      </c>
      <c r="X80" s="262">
        <v>0</v>
      </c>
      <c r="Y80" s="262">
        <v>0</v>
      </c>
      <c r="DA80" s="72" t="s">
        <v>235</v>
      </c>
    </row>
    <row r="81" spans="1:105" ht="12" customHeight="1" x14ac:dyDescent="0.25">
      <c r="A81" s="59" t="s">
        <v>31</v>
      </c>
      <c r="B81" s="230">
        <v>0</v>
      </c>
      <c r="C81" s="230">
        <v>0</v>
      </c>
      <c r="D81" s="230">
        <v>0</v>
      </c>
      <c r="E81" s="230">
        <v>0</v>
      </c>
      <c r="F81" s="230">
        <v>0</v>
      </c>
      <c r="G81" s="230">
        <v>0</v>
      </c>
      <c r="H81" s="230">
        <v>0</v>
      </c>
      <c r="I81" s="230">
        <v>0</v>
      </c>
      <c r="J81" s="230">
        <v>0</v>
      </c>
      <c r="K81" s="230">
        <v>0</v>
      </c>
      <c r="L81" s="230">
        <v>0</v>
      </c>
      <c r="M81" s="230">
        <v>0</v>
      </c>
      <c r="N81" s="230">
        <v>0</v>
      </c>
      <c r="O81" s="230">
        <v>0</v>
      </c>
      <c r="P81" s="230">
        <v>0</v>
      </c>
      <c r="Q81" s="230">
        <v>0</v>
      </c>
      <c r="R81" s="230">
        <v>0</v>
      </c>
      <c r="S81" s="230">
        <v>0</v>
      </c>
      <c r="T81" s="230">
        <v>0</v>
      </c>
      <c r="U81" s="230">
        <v>0</v>
      </c>
      <c r="V81" s="230">
        <v>0</v>
      </c>
      <c r="W81" s="230">
        <v>0</v>
      </c>
      <c r="X81" s="230">
        <v>0</v>
      </c>
      <c r="Y81" s="230">
        <v>0</v>
      </c>
      <c r="DA81" s="71" t="s">
        <v>236</v>
      </c>
    </row>
    <row r="82" spans="1:105" ht="12" customHeight="1" x14ac:dyDescent="0.25">
      <c r="A82" s="59" t="s">
        <v>159</v>
      </c>
      <c r="B82" s="230">
        <v>0</v>
      </c>
      <c r="C82" s="230">
        <v>0</v>
      </c>
      <c r="D82" s="230">
        <v>0</v>
      </c>
      <c r="E82" s="230">
        <v>0</v>
      </c>
      <c r="F82" s="230">
        <v>0</v>
      </c>
      <c r="G82" s="230">
        <v>0</v>
      </c>
      <c r="H82" s="230">
        <v>0</v>
      </c>
      <c r="I82" s="230">
        <v>0</v>
      </c>
      <c r="J82" s="230">
        <v>0</v>
      </c>
      <c r="K82" s="230">
        <v>0</v>
      </c>
      <c r="L82" s="230">
        <v>0</v>
      </c>
      <c r="M82" s="230">
        <v>0</v>
      </c>
      <c r="N82" s="230">
        <v>0</v>
      </c>
      <c r="O82" s="230">
        <v>0</v>
      </c>
      <c r="P82" s="230">
        <v>0</v>
      </c>
      <c r="Q82" s="230">
        <v>0</v>
      </c>
      <c r="R82" s="230">
        <v>0</v>
      </c>
      <c r="S82" s="230">
        <v>0</v>
      </c>
      <c r="T82" s="230">
        <v>0</v>
      </c>
      <c r="U82" s="230">
        <v>0</v>
      </c>
      <c r="V82" s="230">
        <v>0</v>
      </c>
      <c r="W82" s="230">
        <v>0</v>
      </c>
      <c r="X82" s="230">
        <v>0</v>
      </c>
      <c r="Y82" s="230">
        <v>0</v>
      </c>
      <c r="DA82" s="71" t="s">
        <v>237</v>
      </c>
    </row>
    <row r="83" spans="1:105" ht="12" customHeight="1" x14ac:dyDescent="0.25">
      <c r="A83" s="59" t="s">
        <v>35</v>
      </c>
      <c r="B83" s="230">
        <v>0</v>
      </c>
      <c r="C83" s="230">
        <v>0</v>
      </c>
      <c r="D83" s="230">
        <v>0</v>
      </c>
      <c r="E83" s="230">
        <v>0</v>
      </c>
      <c r="F83" s="230">
        <v>0</v>
      </c>
      <c r="G83" s="230">
        <v>0</v>
      </c>
      <c r="H83" s="230">
        <v>0</v>
      </c>
      <c r="I83" s="230">
        <v>0</v>
      </c>
      <c r="J83" s="230">
        <v>0</v>
      </c>
      <c r="K83" s="230">
        <v>0</v>
      </c>
      <c r="L83" s="230">
        <v>0</v>
      </c>
      <c r="M83" s="230">
        <v>0</v>
      </c>
      <c r="N83" s="230">
        <v>0</v>
      </c>
      <c r="O83" s="230">
        <v>0</v>
      </c>
      <c r="P83" s="230">
        <v>0</v>
      </c>
      <c r="Q83" s="230">
        <v>0</v>
      </c>
      <c r="R83" s="230">
        <v>0</v>
      </c>
      <c r="S83" s="230">
        <v>0</v>
      </c>
      <c r="T83" s="230">
        <v>0</v>
      </c>
      <c r="U83" s="230">
        <v>0</v>
      </c>
      <c r="V83" s="230">
        <v>0</v>
      </c>
      <c r="W83" s="230">
        <v>0</v>
      </c>
      <c r="X83" s="230">
        <v>0</v>
      </c>
      <c r="Y83" s="230">
        <v>0</v>
      </c>
      <c r="DA83" s="71" t="s">
        <v>238</v>
      </c>
    </row>
    <row r="84" spans="1:105" ht="12" customHeight="1" x14ac:dyDescent="0.25">
      <c r="A84" s="60" t="s">
        <v>195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239</v>
      </c>
    </row>
    <row r="85" spans="1:105" ht="12" customHeight="1" x14ac:dyDescent="0.25">
      <c r="A85" s="64" t="s">
        <v>28</v>
      </c>
      <c r="B85" s="229">
        <v>0</v>
      </c>
      <c r="C85" s="229">
        <v>0</v>
      </c>
      <c r="D85" s="229">
        <v>0</v>
      </c>
      <c r="E85" s="229">
        <v>0</v>
      </c>
      <c r="F85" s="229">
        <v>0</v>
      </c>
      <c r="G85" s="229">
        <v>0</v>
      </c>
      <c r="H85" s="229">
        <v>0</v>
      </c>
      <c r="I85" s="229">
        <v>0</v>
      </c>
      <c r="J85" s="229">
        <v>0</v>
      </c>
      <c r="K85" s="229">
        <v>0</v>
      </c>
      <c r="L85" s="229">
        <v>0</v>
      </c>
      <c r="M85" s="229">
        <v>0</v>
      </c>
      <c r="N85" s="229">
        <v>0</v>
      </c>
      <c r="O85" s="229">
        <v>0</v>
      </c>
      <c r="P85" s="229">
        <v>0</v>
      </c>
      <c r="Q85" s="229">
        <v>0</v>
      </c>
      <c r="R85" s="229">
        <v>0</v>
      </c>
      <c r="S85" s="229">
        <v>0</v>
      </c>
      <c r="T85" s="229">
        <v>0</v>
      </c>
      <c r="U85" s="229">
        <v>0</v>
      </c>
      <c r="V85" s="229">
        <v>0</v>
      </c>
      <c r="W85" s="229">
        <v>0</v>
      </c>
      <c r="X85" s="229">
        <v>0</v>
      </c>
      <c r="Y85" s="229">
        <v>0</v>
      </c>
      <c r="DA85" s="73" t="s">
        <v>240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241</v>
      </c>
    </row>
    <row r="87" spans="1:105" ht="12" customHeight="1" x14ac:dyDescent="0.25">
      <c r="A87" s="64" t="s">
        <v>31</v>
      </c>
      <c r="B87" s="229">
        <v>0</v>
      </c>
      <c r="C87" s="229">
        <v>0</v>
      </c>
      <c r="D87" s="229">
        <v>0</v>
      </c>
      <c r="E87" s="229">
        <v>0</v>
      </c>
      <c r="F87" s="229">
        <v>0</v>
      </c>
      <c r="G87" s="229">
        <v>0</v>
      </c>
      <c r="H87" s="229">
        <v>0</v>
      </c>
      <c r="I87" s="229">
        <v>0</v>
      </c>
      <c r="J87" s="229">
        <v>0</v>
      </c>
      <c r="K87" s="229">
        <v>0</v>
      </c>
      <c r="L87" s="229">
        <v>0</v>
      </c>
      <c r="M87" s="229">
        <v>0</v>
      </c>
      <c r="N87" s="229">
        <v>0</v>
      </c>
      <c r="O87" s="229">
        <v>0</v>
      </c>
      <c r="P87" s="229">
        <v>0</v>
      </c>
      <c r="Q87" s="229">
        <v>0</v>
      </c>
      <c r="R87" s="229">
        <v>0</v>
      </c>
      <c r="S87" s="229">
        <v>0</v>
      </c>
      <c r="T87" s="229">
        <v>0</v>
      </c>
      <c r="U87" s="229">
        <v>0</v>
      </c>
      <c r="V87" s="229">
        <v>0</v>
      </c>
      <c r="W87" s="229">
        <v>0</v>
      </c>
      <c r="X87" s="229">
        <v>0</v>
      </c>
      <c r="Y87" s="229">
        <v>0</v>
      </c>
      <c r="DA87" s="73" t="s">
        <v>242</v>
      </c>
    </row>
    <row r="88" spans="1:105" ht="12" customHeight="1" x14ac:dyDescent="0.25">
      <c r="A88" s="64" t="s">
        <v>159</v>
      </c>
      <c r="B88" s="229">
        <v>0</v>
      </c>
      <c r="C88" s="229">
        <v>0</v>
      </c>
      <c r="D88" s="229">
        <v>0</v>
      </c>
      <c r="E88" s="229">
        <v>0</v>
      </c>
      <c r="F88" s="229">
        <v>0</v>
      </c>
      <c r="G88" s="229">
        <v>0</v>
      </c>
      <c r="H88" s="229">
        <v>0</v>
      </c>
      <c r="I88" s="229">
        <v>0</v>
      </c>
      <c r="J88" s="229">
        <v>0</v>
      </c>
      <c r="K88" s="229">
        <v>0</v>
      </c>
      <c r="L88" s="229">
        <v>0</v>
      </c>
      <c r="M88" s="229">
        <v>0</v>
      </c>
      <c r="N88" s="229">
        <v>0</v>
      </c>
      <c r="O88" s="229">
        <v>0</v>
      </c>
      <c r="P88" s="229">
        <v>0</v>
      </c>
      <c r="Q88" s="229">
        <v>0</v>
      </c>
      <c r="R88" s="229">
        <v>0</v>
      </c>
      <c r="S88" s="229">
        <v>0</v>
      </c>
      <c r="T88" s="229">
        <v>0</v>
      </c>
      <c r="U88" s="229">
        <v>0</v>
      </c>
      <c r="V88" s="229">
        <v>0</v>
      </c>
      <c r="W88" s="229">
        <v>0</v>
      </c>
      <c r="X88" s="229">
        <v>0</v>
      </c>
      <c r="Y88" s="229">
        <v>0</v>
      </c>
      <c r="DA88" s="73" t="s">
        <v>243</v>
      </c>
    </row>
    <row r="89" spans="1:105" ht="12" customHeight="1" x14ac:dyDescent="0.25">
      <c r="A89" s="64" t="s">
        <v>32</v>
      </c>
      <c r="B89" s="229">
        <v>0</v>
      </c>
      <c r="C89" s="229">
        <v>0</v>
      </c>
      <c r="D89" s="229">
        <v>0</v>
      </c>
      <c r="E89" s="229">
        <v>0</v>
      </c>
      <c r="F89" s="229">
        <v>0</v>
      </c>
      <c r="G89" s="229">
        <v>0</v>
      </c>
      <c r="H89" s="229">
        <v>0</v>
      </c>
      <c r="I89" s="229">
        <v>0</v>
      </c>
      <c r="J89" s="229">
        <v>0</v>
      </c>
      <c r="K89" s="229">
        <v>0</v>
      </c>
      <c r="L89" s="229">
        <v>0</v>
      </c>
      <c r="M89" s="229">
        <v>0</v>
      </c>
      <c r="N89" s="229">
        <v>0</v>
      </c>
      <c r="O89" s="229">
        <v>0</v>
      </c>
      <c r="P89" s="229">
        <v>0</v>
      </c>
      <c r="Q89" s="229">
        <v>0</v>
      </c>
      <c r="R89" s="229">
        <v>0</v>
      </c>
      <c r="S89" s="229">
        <v>0</v>
      </c>
      <c r="T89" s="229">
        <v>0</v>
      </c>
      <c r="U89" s="229">
        <v>0</v>
      </c>
      <c r="V89" s="229">
        <v>0</v>
      </c>
      <c r="W89" s="229">
        <v>0</v>
      </c>
      <c r="X89" s="229">
        <v>0</v>
      </c>
      <c r="Y89" s="229">
        <v>0</v>
      </c>
      <c r="DA89" s="73" t="s">
        <v>244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0</v>
      </c>
      <c r="H90" s="229">
        <v>0</v>
      </c>
      <c r="I90" s="229">
        <v>0</v>
      </c>
      <c r="J90" s="229">
        <v>0</v>
      </c>
      <c r="K90" s="229">
        <v>0</v>
      </c>
      <c r="L90" s="229">
        <v>0</v>
      </c>
      <c r="M90" s="229">
        <v>0</v>
      </c>
      <c r="N90" s="229">
        <v>0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245</v>
      </c>
    </row>
    <row r="91" spans="1:105" ht="12" customHeight="1" x14ac:dyDescent="0.25">
      <c r="A91" s="64" t="s">
        <v>35</v>
      </c>
      <c r="B91" s="229">
        <v>0</v>
      </c>
      <c r="C91" s="229">
        <v>0</v>
      </c>
      <c r="D91" s="229">
        <v>0</v>
      </c>
      <c r="E91" s="229">
        <v>0</v>
      </c>
      <c r="F91" s="229">
        <v>0</v>
      </c>
      <c r="G91" s="229">
        <v>0</v>
      </c>
      <c r="H91" s="229">
        <v>0</v>
      </c>
      <c r="I91" s="229">
        <v>0</v>
      </c>
      <c r="J91" s="229">
        <v>0</v>
      </c>
      <c r="K91" s="229">
        <v>0</v>
      </c>
      <c r="L91" s="229">
        <v>0</v>
      </c>
      <c r="M91" s="229">
        <v>0</v>
      </c>
      <c r="N91" s="229">
        <v>0</v>
      </c>
      <c r="O91" s="229">
        <v>0</v>
      </c>
      <c r="P91" s="229">
        <v>0</v>
      </c>
      <c r="Q91" s="229">
        <v>0</v>
      </c>
      <c r="R91" s="229">
        <v>0</v>
      </c>
      <c r="S91" s="229">
        <v>0</v>
      </c>
      <c r="T91" s="229">
        <v>0</v>
      </c>
      <c r="U91" s="229">
        <v>0</v>
      </c>
      <c r="V91" s="229">
        <v>0</v>
      </c>
      <c r="W91" s="229">
        <v>0</v>
      </c>
      <c r="X91" s="229">
        <v>0</v>
      </c>
      <c r="Y91" s="229">
        <v>0</v>
      </c>
      <c r="DA91" s="73" t="s">
        <v>246</v>
      </c>
    </row>
    <row r="92" spans="1:105" ht="12" customHeight="1" x14ac:dyDescent="0.25">
      <c r="A92" s="64" t="s">
        <v>36</v>
      </c>
      <c r="B92" s="229">
        <v>0</v>
      </c>
      <c r="C92" s="229">
        <v>0</v>
      </c>
      <c r="D92" s="229">
        <v>0</v>
      </c>
      <c r="E92" s="229">
        <v>0</v>
      </c>
      <c r="F92" s="229">
        <v>0</v>
      </c>
      <c r="G92" s="229">
        <v>0</v>
      </c>
      <c r="H92" s="229">
        <v>0</v>
      </c>
      <c r="I92" s="229">
        <v>0</v>
      </c>
      <c r="J92" s="229">
        <v>0</v>
      </c>
      <c r="K92" s="229">
        <v>0</v>
      </c>
      <c r="L92" s="229">
        <v>0</v>
      </c>
      <c r="M92" s="229">
        <v>0</v>
      </c>
      <c r="N92" s="229">
        <v>0</v>
      </c>
      <c r="O92" s="229">
        <v>0</v>
      </c>
      <c r="P92" s="229">
        <v>0</v>
      </c>
      <c r="Q92" s="229">
        <v>0</v>
      </c>
      <c r="R92" s="229">
        <v>0</v>
      </c>
      <c r="S92" s="229">
        <v>0</v>
      </c>
      <c r="T92" s="229">
        <v>0</v>
      </c>
      <c r="U92" s="229">
        <v>0</v>
      </c>
      <c r="V92" s="229">
        <v>0</v>
      </c>
      <c r="W92" s="229">
        <v>0</v>
      </c>
      <c r="X92" s="229">
        <v>0</v>
      </c>
      <c r="Y92" s="229">
        <v>0</v>
      </c>
      <c r="DA92" s="73" t="s">
        <v>247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0</v>
      </c>
      <c r="Q93" s="229">
        <v>0</v>
      </c>
      <c r="R93" s="229">
        <v>0</v>
      </c>
      <c r="S93" s="229">
        <v>0</v>
      </c>
      <c r="T93" s="229">
        <v>0</v>
      </c>
      <c r="U93" s="229">
        <v>0</v>
      </c>
      <c r="V93" s="229">
        <v>0</v>
      </c>
      <c r="W93" s="229">
        <v>0</v>
      </c>
      <c r="X93" s="229">
        <v>0</v>
      </c>
      <c r="Y93" s="229">
        <v>0</v>
      </c>
      <c r="DA93" s="73" t="s">
        <v>248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0</v>
      </c>
      <c r="I94" s="229">
        <v>0</v>
      </c>
      <c r="J94" s="229">
        <v>0</v>
      </c>
      <c r="K94" s="229">
        <v>0</v>
      </c>
      <c r="L94" s="229">
        <v>0</v>
      </c>
      <c r="M94" s="229">
        <v>0</v>
      </c>
      <c r="N94" s="229">
        <v>0</v>
      </c>
      <c r="O94" s="229">
        <v>0</v>
      </c>
      <c r="P94" s="229">
        <v>0</v>
      </c>
      <c r="Q94" s="229">
        <v>0</v>
      </c>
      <c r="R94" s="229">
        <v>0</v>
      </c>
      <c r="S94" s="229">
        <v>0</v>
      </c>
      <c r="T94" s="229">
        <v>0</v>
      </c>
      <c r="U94" s="229">
        <v>0</v>
      </c>
      <c r="V94" s="229">
        <v>0</v>
      </c>
      <c r="W94" s="229">
        <v>0</v>
      </c>
      <c r="X94" s="229">
        <v>0</v>
      </c>
      <c r="Y94" s="229">
        <v>0</v>
      </c>
      <c r="DA94" s="73" t="s">
        <v>249</v>
      </c>
    </row>
    <row r="95" spans="1:105" ht="12" customHeight="1" x14ac:dyDescent="0.25">
      <c r="A95" s="61" t="s">
        <v>207</v>
      </c>
      <c r="B95" s="263">
        <v>0</v>
      </c>
      <c r="C95" s="263">
        <v>0</v>
      </c>
      <c r="D95" s="263">
        <v>0</v>
      </c>
      <c r="E95" s="263">
        <v>0</v>
      </c>
      <c r="F95" s="263">
        <v>0</v>
      </c>
      <c r="G95" s="263">
        <v>0</v>
      </c>
      <c r="H95" s="263">
        <v>0</v>
      </c>
      <c r="I95" s="263">
        <v>0</v>
      </c>
      <c r="J95" s="263">
        <v>0</v>
      </c>
      <c r="K95" s="263">
        <v>0</v>
      </c>
      <c r="L95" s="263">
        <v>0</v>
      </c>
      <c r="M95" s="263">
        <v>0</v>
      </c>
      <c r="N95" s="263">
        <v>0</v>
      </c>
      <c r="O95" s="263">
        <v>0</v>
      </c>
      <c r="P95" s="263">
        <v>0</v>
      </c>
      <c r="Q95" s="263">
        <v>0</v>
      </c>
      <c r="R95" s="263">
        <v>0</v>
      </c>
      <c r="S95" s="263">
        <v>0</v>
      </c>
      <c r="T95" s="263">
        <v>0</v>
      </c>
      <c r="U95" s="263">
        <v>0</v>
      </c>
      <c r="V95" s="263">
        <v>0</v>
      </c>
      <c r="W95" s="263">
        <v>0</v>
      </c>
      <c r="X95" s="263">
        <v>0</v>
      </c>
      <c r="Y95" s="263">
        <v>0</v>
      </c>
      <c r="DA95" s="74" t="s">
        <v>250</v>
      </c>
    </row>
    <row r="96" spans="1:105" ht="12" hidden="1" customHeight="1" x14ac:dyDescent="0.25"/>
    <row r="98" spans="1:105" ht="15" customHeight="1" x14ac:dyDescent="0.25">
      <c r="A98" s="32" t="s">
        <v>251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2">SUM(B$101:B$105,B$109:B$110,B$112:B$114,B$107,B$106)</f>
        <v>0</v>
      </c>
      <c r="C100" s="232">
        <f t="shared" si="2"/>
        <v>0</v>
      </c>
      <c r="D100" s="232">
        <f t="shared" si="2"/>
        <v>0</v>
      </c>
      <c r="E100" s="232">
        <f t="shared" si="2"/>
        <v>0</v>
      </c>
      <c r="F100" s="232">
        <f t="shared" si="2"/>
        <v>0</v>
      </c>
      <c r="G100" s="232">
        <f t="shared" si="2"/>
        <v>0</v>
      </c>
      <c r="H100" s="232">
        <f t="shared" si="2"/>
        <v>0</v>
      </c>
      <c r="I100" s="232">
        <f t="shared" si="2"/>
        <v>0</v>
      </c>
      <c r="J100" s="232">
        <f t="shared" si="2"/>
        <v>0</v>
      </c>
      <c r="K100" s="232">
        <f t="shared" si="2"/>
        <v>0</v>
      </c>
      <c r="L100" s="232">
        <f t="shared" si="2"/>
        <v>0</v>
      </c>
      <c r="M100" s="232">
        <f t="shared" si="2"/>
        <v>0</v>
      </c>
      <c r="N100" s="232">
        <f t="shared" si="2"/>
        <v>0</v>
      </c>
      <c r="O100" s="232">
        <f t="shared" si="2"/>
        <v>0</v>
      </c>
      <c r="P100" s="232">
        <f t="shared" si="2"/>
        <v>0</v>
      </c>
      <c r="Q100" s="232">
        <f t="shared" si="2"/>
        <v>0</v>
      </c>
      <c r="R100" s="232">
        <f t="shared" si="2"/>
        <v>0</v>
      </c>
      <c r="S100" s="232">
        <f t="shared" si="2"/>
        <v>0</v>
      </c>
      <c r="T100" s="232">
        <f t="shared" si="2"/>
        <v>0</v>
      </c>
      <c r="U100" s="232">
        <f t="shared" si="2"/>
        <v>0</v>
      </c>
      <c r="V100" s="232">
        <f t="shared" si="2"/>
        <v>0</v>
      </c>
      <c r="W100" s="232">
        <f t="shared" si="2"/>
        <v>0</v>
      </c>
      <c r="X100" s="232">
        <f t="shared" si="2"/>
        <v>0</v>
      </c>
      <c r="Y100" s="232">
        <f t="shared" si="2"/>
        <v>0</v>
      </c>
      <c r="DA100" s="95"/>
    </row>
    <row r="101" spans="1:105" ht="12" customHeight="1" x14ac:dyDescent="0.25">
      <c r="A101" s="55" t="s">
        <v>91</v>
      </c>
      <c r="B101" s="266">
        <f t="shared" ref="B101:Y101" si="3">IF(B$6=0,0,B$6/B$5)</f>
        <v>0</v>
      </c>
      <c r="C101" s="266">
        <f t="shared" si="3"/>
        <v>0</v>
      </c>
      <c r="D101" s="266">
        <f t="shared" si="3"/>
        <v>0</v>
      </c>
      <c r="E101" s="266">
        <f t="shared" si="3"/>
        <v>0</v>
      </c>
      <c r="F101" s="266">
        <f t="shared" si="3"/>
        <v>0</v>
      </c>
      <c r="G101" s="266">
        <f t="shared" si="3"/>
        <v>0</v>
      </c>
      <c r="H101" s="266">
        <f t="shared" si="3"/>
        <v>0</v>
      </c>
      <c r="I101" s="266">
        <f t="shared" si="3"/>
        <v>0</v>
      </c>
      <c r="J101" s="266">
        <f t="shared" si="3"/>
        <v>0</v>
      </c>
      <c r="K101" s="266">
        <f t="shared" si="3"/>
        <v>0</v>
      </c>
      <c r="L101" s="266">
        <f t="shared" si="3"/>
        <v>0</v>
      </c>
      <c r="M101" s="266">
        <f t="shared" si="3"/>
        <v>0</v>
      </c>
      <c r="N101" s="266">
        <f t="shared" si="3"/>
        <v>0</v>
      </c>
      <c r="O101" s="266">
        <f t="shared" si="3"/>
        <v>0</v>
      </c>
      <c r="P101" s="266">
        <f t="shared" si="3"/>
        <v>0</v>
      </c>
      <c r="Q101" s="266">
        <f t="shared" si="3"/>
        <v>0</v>
      </c>
      <c r="R101" s="266">
        <f t="shared" si="3"/>
        <v>0</v>
      </c>
      <c r="S101" s="266">
        <f t="shared" si="3"/>
        <v>0</v>
      </c>
      <c r="T101" s="266">
        <f t="shared" si="3"/>
        <v>0</v>
      </c>
      <c r="U101" s="266">
        <f t="shared" si="3"/>
        <v>0</v>
      </c>
      <c r="V101" s="266">
        <f t="shared" si="3"/>
        <v>0</v>
      </c>
      <c r="W101" s="266">
        <f t="shared" si="3"/>
        <v>0</v>
      </c>
      <c r="X101" s="266">
        <f t="shared" si="3"/>
        <v>0</v>
      </c>
      <c r="Y101" s="266">
        <f t="shared" si="3"/>
        <v>0</v>
      </c>
      <c r="DA101" s="76"/>
    </row>
    <row r="102" spans="1:105" ht="12" customHeight="1" x14ac:dyDescent="0.25">
      <c r="A102" s="173" t="s">
        <v>92</v>
      </c>
      <c r="B102" s="267">
        <f t="shared" ref="B102:Y102" si="4">IF(B$7=0,0,B$7/B$5)</f>
        <v>0</v>
      </c>
      <c r="C102" s="267">
        <f t="shared" si="4"/>
        <v>0</v>
      </c>
      <c r="D102" s="267">
        <f t="shared" si="4"/>
        <v>0</v>
      </c>
      <c r="E102" s="267">
        <f t="shared" si="4"/>
        <v>0</v>
      </c>
      <c r="F102" s="267">
        <f t="shared" si="4"/>
        <v>0</v>
      </c>
      <c r="G102" s="267">
        <f t="shared" si="4"/>
        <v>0</v>
      </c>
      <c r="H102" s="267">
        <f t="shared" si="4"/>
        <v>0</v>
      </c>
      <c r="I102" s="267">
        <f t="shared" si="4"/>
        <v>0</v>
      </c>
      <c r="J102" s="267">
        <f t="shared" si="4"/>
        <v>0</v>
      </c>
      <c r="K102" s="267">
        <f t="shared" si="4"/>
        <v>0</v>
      </c>
      <c r="L102" s="267">
        <f t="shared" si="4"/>
        <v>0</v>
      </c>
      <c r="M102" s="267">
        <f t="shared" si="4"/>
        <v>0</v>
      </c>
      <c r="N102" s="267">
        <f t="shared" si="4"/>
        <v>0</v>
      </c>
      <c r="O102" s="267">
        <f t="shared" si="4"/>
        <v>0</v>
      </c>
      <c r="P102" s="267">
        <f t="shared" si="4"/>
        <v>0</v>
      </c>
      <c r="Q102" s="267">
        <f t="shared" si="4"/>
        <v>0</v>
      </c>
      <c r="R102" s="267">
        <f t="shared" si="4"/>
        <v>0</v>
      </c>
      <c r="S102" s="267">
        <f t="shared" si="4"/>
        <v>0</v>
      </c>
      <c r="T102" s="267">
        <f t="shared" si="4"/>
        <v>0</v>
      </c>
      <c r="U102" s="267">
        <f t="shared" si="4"/>
        <v>0</v>
      </c>
      <c r="V102" s="267">
        <f t="shared" si="4"/>
        <v>0</v>
      </c>
      <c r="W102" s="267">
        <f t="shared" si="4"/>
        <v>0</v>
      </c>
      <c r="X102" s="267">
        <f t="shared" si="4"/>
        <v>0</v>
      </c>
      <c r="Y102" s="267">
        <f t="shared" si="4"/>
        <v>0</v>
      </c>
      <c r="DA102" s="77"/>
    </row>
    <row r="103" spans="1:105" ht="12" customHeight="1" x14ac:dyDescent="0.25">
      <c r="A103" s="173" t="s">
        <v>93</v>
      </c>
      <c r="B103" s="267">
        <f t="shared" ref="B103:Y103" si="5">IF(B$8=0,0,B$8/B$5)</f>
        <v>0</v>
      </c>
      <c r="C103" s="267">
        <f t="shared" si="5"/>
        <v>0</v>
      </c>
      <c r="D103" s="267">
        <f t="shared" si="5"/>
        <v>0</v>
      </c>
      <c r="E103" s="267">
        <f t="shared" si="5"/>
        <v>0</v>
      </c>
      <c r="F103" s="267">
        <f t="shared" si="5"/>
        <v>0</v>
      </c>
      <c r="G103" s="267">
        <f t="shared" si="5"/>
        <v>0</v>
      </c>
      <c r="H103" s="267">
        <f t="shared" si="5"/>
        <v>0</v>
      </c>
      <c r="I103" s="267">
        <f t="shared" si="5"/>
        <v>0</v>
      </c>
      <c r="J103" s="267">
        <f t="shared" si="5"/>
        <v>0</v>
      </c>
      <c r="K103" s="267">
        <f t="shared" si="5"/>
        <v>0</v>
      </c>
      <c r="L103" s="267">
        <f t="shared" si="5"/>
        <v>0</v>
      </c>
      <c r="M103" s="267">
        <f t="shared" si="5"/>
        <v>0</v>
      </c>
      <c r="N103" s="267">
        <f t="shared" si="5"/>
        <v>0</v>
      </c>
      <c r="O103" s="267">
        <f t="shared" si="5"/>
        <v>0</v>
      </c>
      <c r="P103" s="267">
        <f t="shared" si="5"/>
        <v>0</v>
      </c>
      <c r="Q103" s="267">
        <f t="shared" si="5"/>
        <v>0</v>
      </c>
      <c r="R103" s="267">
        <f t="shared" si="5"/>
        <v>0</v>
      </c>
      <c r="S103" s="267">
        <f t="shared" si="5"/>
        <v>0</v>
      </c>
      <c r="T103" s="267">
        <f t="shared" si="5"/>
        <v>0</v>
      </c>
      <c r="U103" s="267">
        <f t="shared" si="5"/>
        <v>0</v>
      </c>
      <c r="V103" s="267">
        <f t="shared" si="5"/>
        <v>0</v>
      </c>
      <c r="W103" s="267">
        <f t="shared" si="5"/>
        <v>0</v>
      </c>
      <c r="X103" s="267">
        <f t="shared" si="5"/>
        <v>0</v>
      </c>
      <c r="Y103" s="267">
        <f t="shared" si="5"/>
        <v>0</v>
      </c>
      <c r="DA103" s="77"/>
    </row>
    <row r="104" spans="1:105" ht="12" customHeight="1" x14ac:dyDescent="0.25">
      <c r="A104" s="173" t="s">
        <v>94</v>
      </c>
      <c r="B104" s="267">
        <f t="shared" ref="B104:Y104" si="6">IF(B$9=0,0,B$9/B$5)</f>
        <v>0</v>
      </c>
      <c r="C104" s="267">
        <f t="shared" si="6"/>
        <v>0</v>
      </c>
      <c r="D104" s="267">
        <f t="shared" si="6"/>
        <v>0</v>
      </c>
      <c r="E104" s="267">
        <f t="shared" si="6"/>
        <v>0</v>
      </c>
      <c r="F104" s="267">
        <f t="shared" si="6"/>
        <v>0</v>
      </c>
      <c r="G104" s="267">
        <f t="shared" si="6"/>
        <v>0</v>
      </c>
      <c r="H104" s="267">
        <f t="shared" si="6"/>
        <v>0</v>
      </c>
      <c r="I104" s="267">
        <f t="shared" si="6"/>
        <v>0</v>
      </c>
      <c r="J104" s="267">
        <f t="shared" si="6"/>
        <v>0</v>
      </c>
      <c r="K104" s="267">
        <f t="shared" si="6"/>
        <v>0</v>
      </c>
      <c r="L104" s="267">
        <f t="shared" si="6"/>
        <v>0</v>
      </c>
      <c r="M104" s="267">
        <f t="shared" si="6"/>
        <v>0</v>
      </c>
      <c r="N104" s="267">
        <f t="shared" si="6"/>
        <v>0</v>
      </c>
      <c r="O104" s="267">
        <f t="shared" si="6"/>
        <v>0</v>
      </c>
      <c r="P104" s="267">
        <f t="shared" si="6"/>
        <v>0</v>
      </c>
      <c r="Q104" s="267">
        <f t="shared" si="6"/>
        <v>0</v>
      </c>
      <c r="R104" s="267">
        <f t="shared" si="6"/>
        <v>0</v>
      </c>
      <c r="S104" s="267">
        <f t="shared" si="6"/>
        <v>0</v>
      </c>
      <c r="T104" s="267">
        <f t="shared" si="6"/>
        <v>0</v>
      </c>
      <c r="U104" s="267">
        <f t="shared" si="6"/>
        <v>0</v>
      </c>
      <c r="V104" s="267">
        <f t="shared" si="6"/>
        <v>0</v>
      </c>
      <c r="W104" s="267">
        <f t="shared" si="6"/>
        <v>0</v>
      </c>
      <c r="X104" s="267">
        <f t="shared" si="6"/>
        <v>0</v>
      </c>
      <c r="Y104" s="267">
        <f t="shared" si="6"/>
        <v>0</v>
      </c>
      <c r="DA104" s="77"/>
    </row>
    <row r="105" spans="1:105" ht="12" customHeight="1" x14ac:dyDescent="0.25">
      <c r="A105" s="56" t="s">
        <v>95</v>
      </c>
      <c r="B105" s="268">
        <f t="shared" ref="B105:Y105" si="7">IF(B$10=0,0,B$10/B$5)</f>
        <v>0</v>
      </c>
      <c r="C105" s="268">
        <f t="shared" si="7"/>
        <v>0</v>
      </c>
      <c r="D105" s="268">
        <f t="shared" si="7"/>
        <v>0</v>
      </c>
      <c r="E105" s="268">
        <f t="shared" si="7"/>
        <v>0</v>
      </c>
      <c r="F105" s="268">
        <f t="shared" si="7"/>
        <v>0</v>
      </c>
      <c r="G105" s="268">
        <f t="shared" si="7"/>
        <v>0</v>
      </c>
      <c r="H105" s="268">
        <f t="shared" si="7"/>
        <v>0</v>
      </c>
      <c r="I105" s="268">
        <f t="shared" si="7"/>
        <v>0</v>
      </c>
      <c r="J105" s="268">
        <f t="shared" si="7"/>
        <v>0</v>
      </c>
      <c r="K105" s="268">
        <f t="shared" si="7"/>
        <v>0</v>
      </c>
      <c r="L105" s="268">
        <f t="shared" si="7"/>
        <v>0</v>
      </c>
      <c r="M105" s="268">
        <f t="shared" si="7"/>
        <v>0</v>
      </c>
      <c r="N105" s="268">
        <f t="shared" si="7"/>
        <v>0</v>
      </c>
      <c r="O105" s="268">
        <f t="shared" si="7"/>
        <v>0</v>
      </c>
      <c r="P105" s="268">
        <f t="shared" si="7"/>
        <v>0</v>
      </c>
      <c r="Q105" s="268">
        <f t="shared" si="7"/>
        <v>0</v>
      </c>
      <c r="R105" s="268">
        <f t="shared" si="7"/>
        <v>0</v>
      </c>
      <c r="S105" s="268">
        <f t="shared" si="7"/>
        <v>0</v>
      </c>
      <c r="T105" s="268">
        <f t="shared" si="7"/>
        <v>0</v>
      </c>
      <c r="U105" s="268">
        <f t="shared" si="7"/>
        <v>0</v>
      </c>
      <c r="V105" s="268">
        <f t="shared" si="7"/>
        <v>0</v>
      </c>
      <c r="W105" s="268">
        <f t="shared" si="7"/>
        <v>0</v>
      </c>
      <c r="X105" s="268">
        <f t="shared" si="7"/>
        <v>0</v>
      </c>
      <c r="Y105" s="268">
        <f t="shared" si="7"/>
        <v>0</v>
      </c>
      <c r="DA105" s="78"/>
    </row>
    <row r="106" spans="1:105" ht="12" customHeight="1" x14ac:dyDescent="0.25">
      <c r="A106" s="174" t="s">
        <v>165</v>
      </c>
      <c r="B106" s="269">
        <f t="shared" ref="B106:Y106" si="8">IF(B$16=0,0,B$16/B$5)</f>
        <v>0</v>
      </c>
      <c r="C106" s="269">
        <f t="shared" si="8"/>
        <v>0</v>
      </c>
      <c r="D106" s="269">
        <f t="shared" si="8"/>
        <v>0</v>
      </c>
      <c r="E106" s="269">
        <f t="shared" si="8"/>
        <v>0</v>
      </c>
      <c r="F106" s="269">
        <f t="shared" si="8"/>
        <v>0</v>
      </c>
      <c r="G106" s="269">
        <f t="shared" si="8"/>
        <v>0</v>
      </c>
      <c r="H106" s="269">
        <f t="shared" si="8"/>
        <v>0</v>
      </c>
      <c r="I106" s="269">
        <f t="shared" si="8"/>
        <v>0</v>
      </c>
      <c r="J106" s="269">
        <f t="shared" si="8"/>
        <v>0</v>
      </c>
      <c r="K106" s="269">
        <f t="shared" si="8"/>
        <v>0</v>
      </c>
      <c r="L106" s="269">
        <f t="shared" si="8"/>
        <v>0</v>
      </c>
      <c r="M106" s="269">
        <f t="shared" si="8"/>
        <v>0</v>
      </c>
      <c r="N106" s="269">
        <f t="shared" si="8"/>
        <v>0</v>
      </c>
      <c r="O106" s="269">
        <f t="shared" si="8"/>
        <v>0</v>
      </c>
      <c r="P106" s="269">
        <f t="shared" si="8"/>
        <v>0</v>
      </c>
      <c r="Q106" s="269">
        <f t="shared" si="8"/>
        <v>0</v>
      </c>
      <c r="R106" s="269">
        <f t="shared" si="8"/>
        <v>0</v>
      </c>
      <c r="S106" s="269">
        <f t="shared" si="8"/>
        <v>0</v>
      </c>
      <c r="T106" s="269">
        <f t="shared" si="8"/>
        <v>0</v>
      </c>
      <c r="U106" s="269">
        <f t="shared" si="8"/>
        <v>0</v>
      </c>
      <c r="V106" s="269">
        <f t="shared" si="8"/>
        <v>0</v>
      </c>
      <c r="W106" s="269">
        <f t="shared" si="8"/>
        <v>0</v>
      </c>
      <c r="X106" s="269">
        <f t="shared" si="8"/>
        <v>0</v>
      </c>
      <c r="Y106" s="269">
        <f t="shared" si="8"/>
        <v>0</v>
      </c>
      <c r="DA106" s="79"/>
    </row>
    <row r="107" spans="1:105" ht="12" customHeight="1" x14ac:dyDescent="0.25">
      <c r="A107" s="174" t="s">
        <v>172</v>
      </c>
      <c r="B107" s="269">
        <f t="shared" ref="B107:Y107" si="9">IF(B$22=0,0,B$22/B$5)</f>
        <v>0</v>
      </c>
      <c r="C107" s="269">
        <f t="shared" si="9"/>
        <v>0</v>
      </c>
      <c r="D107" s="269">
        <f t="shared" si="9"/>
        <v>0</v>
      </c>
      <c r="E107" s="269">
        <f t="shared" si="9"/>
        <v>0</v>
      </c>
      <c r="F107" s="269">
        <f t="shared" si="9"/>
        <v>0</v>
      </c>
      <c r="G107" s="269">
        <f t="shared" si="9"/>
        <v>0</v>
      </c>
      <c r="H107" s="269">
        <f t="shared" si="9"/>
        <v>0</v>
      </c>
      <c r="I107" s="269">
        <f t="shared" si="9"/>
        <v>0</v>
      </c>
      <c r="J107" s="269">
        <f t="shared" si="9"/>
        <v>0</v>
      </c>
      <c r="K107" s="269">
        <f t="shared" si="9"/>
        <v>0</v>
      </c>
      <c r="L107" s="269">
        <f t="shared" si="9"/>
        <v>0</v>
      </c>
      <c r="M107" s="269">
        <f t="shared" si="9"/>
        <v>0</v>
      </c>
      <c r="N107" s="269">
        <f t="shared" si="9"/>
        <v>0</v>
      </c>
      <c r="O107" s="269">
        <f t="shared" si="9"/>
        <v>0</v>
      </c>
      <c r="P107" s="269">
        <f t="shared" si="9"/>
        <v>0</v>
      </c>
      <c r="Q107" s="269">
        <f t="shared" si="9"/>
        <v>0</v>
      </c>
      <c r="R107" s="269">
        <f t="shared" si="9"/>
        <v>0</v>
      </c>
      <c r="S107" s="269">
        <f t="shared" si="9"/>
        <v>0</v>
      </c>
      <c r="T107" s="269">
        <f t="shared" si="9"/>
        <v>0</v>
      </c>
      <c r="U107" s="269">
        <f t="shared" si="9"/>
        <v>0</v>
      </c>
      <c r="V107" s="269">
        <f t="shared" si="9"/>
        <v>0</v>
      </c>
      <c r="W107" s="269">
        <f t="shared" si="9"/>
        <v>0</v>
      </c>
      <c r="X107" s="269">
        <f t="shared" si="9"/>
        <v>0</v>
      </c>
      <c r="Y107" s="269">
        <f t="shared" si="9"/>
        <v>0</v>
      </c>
      <c r="DA107" s="79"/>
    </row>
    <row r="108" spans="1:105" ht="12" customHeight="1" x14ac:dyDescent="0.25">
      <c r="A108" s="174" t="s">
        <v>179</v>
      </c>
      <c r="B108" s="269">
        <f t="shared" ref="B108:Y108" si="10">IF(B$28=0,0,B$28/B$5)</f>
        <v>0</v>
      </c>
      <c r="C108" s="269">
        <f t="shared" si="10"/>
        <v>0</v>
      </c>
      <c r="D108" s="269">
        <f t="shared" si="10"/>
        <v>0</v>
      </c>
      <c r="E108" s="269">
        <f t="shared" si="10"/>
        <v>0</v>
      </c>
      <c r="F108" s="269">
        <f t="shared" si="10"/>
        <v>0</v>
      </c>
      <c r="G108" s="269">
        <f t="shared" si="10"/>
        <v>0</v>
      </c>
      <c r="H108" s="269">
        <f t="shared" si="10"/>
        <v>0</v>
      </c>
      <c r="I108" s="269">
        <f t="shared" si="10"/>
        <v>0</v>
      </c>
      <c r="J108" s="269">
        <f t="shared" si="10"/>
        <v>0</v>
      </c>
      <c r="K108" s="269">
        <f t="shared" si="10"/>
        <v>0</v>
      </c>
      <c r="L108" s="269">
        <f t="shared" si="10"/>
        <v>0</v>
      </c>
      <c r="M108" s="269">
        <f t="shared" si="10"/>
        <v>0</v>
      </c>
      <c r="N108" s="269">
        <f t="shared" si="10"/>
        <v>0</v>
      </c>
      <c r="O108" s="269">
        <f t="shared" si="10"/>
        <v>0</v>
      </c>
      <c r="P108" s="269">
        <f t="shared" si="10"/>
        <v>0</v>
      </c>
      <c r="Q108" s="269">
        <f t="shared" si="10"/>
        <v>0</v>
      </c>
      <c r="R108" s="269">
        <f t="shared" si="10"/>
        <v>0</v>
      </c>
      <c r="S108" s="269">
        <f t="shared" si="10"/>
        <v>0</v>
      </c>
      <c r="T108" s="269">
        <f t="shared" si="10"/>
        <v>0</v>
      </c>
      <c r="U108" s="269">
        <f t="shared" si="10"/>
        <v>0</v>
      </c>
      <c r="V108" s="269">
        <f t="shared" si="10"/>
        <v>0</v>
      </c>
      <c r="W108" s="269">
        <f t="shared" si="10"/>
        <v>0</v>
      </c>
      <c r="X108" s="269">
        <f t="shared" si="10"/>
        <v>0</v>
      </c>
      <c r="Y108" s="269">
        <f t="shared" si="10"/>
        <v>0</v>
      </c>
      <c r="DA108" s="79"/>
    </row>
    <row r="109" spans="1:105" ht="12" customHeight="1" x14ac:dyDescent="0.25">
      <c r="A109" s="62" t="s">
        <v>181</v>
      </c>
      <c r="B109" s="270">
        <f t="shared" ref="B109:Y109" si="11">IF(B$29=0,0,B$29/B$5)</f>
        <v>0</v>
      </c>
      <c r="C109" s="270">
        <f t="shared" si="11"/>
        <v>0</v>
      </c>
      <c r="D109" s="270">
        <f t="shared" si="11"/>
        <v>0</v>
      </c>
      <c r="E109" s="270">
        <f t="shared" si="11"/>
        <v>0</v>
      </c>
      <c r="F109" s="270">
        <f t="shared" si="11"/>
        <v>0</v>
      </c>
      <c r="G109" s="270">
        <f t="shared" si="11"/>
        <v>0</v>
      </c>
      <c r="H109" s="270">
        <f t="shared" si="11"/>
        <v>0</v>
      </c>
      <c r="I109" s="270">
        <f t="shared" si="11"/>
        <v>0</v>
      </c>
      <c r="J109" s="270">
        <f t="shared" si="11"/>
        <v>0</v>
      </c>
      <c r="K109" s="270">
        <f t="shared" si="11"/>
        <v>0</v>
      </c>
      <c r="L109" s="270">
        <f t="shared" si="11"/>
        <v>0</v>
      </c>
      <c r="M109" s="270">
        <f t="shared" si="11"/>
        <v>0</v>
      </c>
      <c r="N109" s="270">
        <f t="shared" si="11"/>
        <v>0</v>
      </c>
      <c r="O109" s="270">
        <f t="shared" si="11"/>
        <v>0</v>
      </c>
      <c r="P109" s="270">
        <f t="shared" si="11"/>
        <v>0</v>
      </c>
      <c r="Q109" s="270">
        <f t="shared" si="11"/>
        <v>0</v>
      </c>
      <c r="R109" s="270">
        <f t="shared" si="11"/>
        <v>0</v>
      </c>
      <c r="S109" s="270">
        <f t="shared" si="11"/>
        <v>0</v>
      </c>
      <c r="T109" s="270">
        <f t="shared" si="11"/>
        <v>0</v>
      </c>
      <c r="U109" s="270">
        <f t="shared" si="11"/>
        <v>0</v>
      </c>
      <c r="V109" s="270">
        <f t="shared" si="11"/>
        <v>0</v>
      </c>
      <c r="W109" s="270">
        <f t="shared" si="11"/>
        <v>0</v>
      </c>
      <c r="X109" s="270">
        <f t="shared" si="11"/>
        <v>0</v>
      </c>
      <c r="Y109" s="270">
        <f t="shared" si="11"/>
        <v>0</v>
      </c>
      <c r="DA109" s="80"/>
    </row>
    <row r="110" spans="1:105" ht="12" customHeight="1" x14ac:dyDescent="0.25">
      <c r="A110" s="62" t="s">
        <v>187</v>
      </c>
      <c r="B110" s="270">
        <f t="shared" ref="B110:Y110" si="12">IF(B$34=0,0,B$34/B$5)</f>
        <v>0</v>
      </c>
      <c r="C110" s="270">
        <f t="shared" si="12"/>
        <v>0</v>
      </c>
      <c r="D110" s="270">
        <f t="shared" si="12"/>
        <v>0</v>
      </c>
      <c r="E110" s="270">
        <f t="shared" si="12"/>
        <v>0</v>
      </c>
      <c r="F110" s="270">
        <f t="shared" si="12"/>
        <v>0</v>
      </c>
      <c r="G110" s="270">
        <f t="shared" si="12"/>
        <v>0</v>
      </c>
      <c r="H110" s="270">
        <f t="shared" si="12"/>
        <v>0</v>
      </c>
      <c r="I110" s="270">
        <f t="shared" si="12"/>
        <v>0</v>
      </c>
      <c r="J110" s="270">
        <f t="shared" si="12"/>
        <v>0</v>
      </c>
      <c r="K110" s="270">
        <f t="shared" si="12"/>
        <v>0</v>
      </c>
      <c r="L110" s="270">
        <f t="shared" si="12"/>
        <v>0</v>
      </c>
      <c r="M110" s="270">
        <f t="shared" si="12"/>
        <v>0</v>
      </c>
      <c r="N110" s="270">
        <f t="shared" si="12"/>
        <v>0</v>
      </c>
      <c r="O110" s="270">
        <f t="shared" si="12"/>
        <v>0</v>
      </c>
      <c r="P110" s="270">
        <f t="shared" si="12"/>
        <v>0</v>
      </c>
      <c r="Q110" s="270">
        <f t="shared" si="12"/>
        <v>0</v>
      </c>
      <c r="R110" s="270">
        <f t="shared" si="12"/>
        <v>0</v>
      </c>
      <c r="S110" s="270">
        <f t="shared" si="12"/>
        <v>0</v>
      </c>
      <c r="T110" s="270">
        <f t="shared" si="12"/>
        <v>0</v>
      </c>
      <c r="U110" s="270">
        <f t="shared" si="12"/>
        <v>0</v>
      </c>
      <c r="V110" s="270">
        <f t="shared" si="12"/>
        <v>0</v>
      </c>
      <c r="W110" s="270">
        <f t="shared" si="12"/>
        <v>0</v>
      </c>
      <c r="X110" s="270">
        <f t="shared" si="12"/>
        <v>0</v>
      </c>
      <c r="Y110" s="270">
        <f t="shared" si="12"/>
        <v>0</v>
      </c>
      <c r="DA110" s="80"/>
    </row>
    <row r="111" spans="1:105" ht="12" customHeight="1" x14ac:dyDescent="0.25">
      <c r="A111" s="174" t="s">
        <v>189</v>
      </c>
      <c r="B111" s="269">
        <f t="shared" ref="B111:Y111" si="13">IF(B$35=0,0,B$35/B$5)</f>
        <v>0</v>
      </c>
      <c r="C111" s="269">
        <f t="shared" si="13"/>
        <v>0</v>
      </c>
      <c r="D111" s="269">
        <f t="shared" si="13"/>
        <v>0</v>
      </c>
      <c r="E111" s="269">
        <f t="shared" si="13"/>
        <v>0</v>
      </c>
      <c r="F111" s="269">
        <f t="shared" si="13"/>
        <v>0</v>
      </c>
      <c r="G111" s="269">
        <f t="shared" si="13"/>
        <v>0</v>
      </c>
      <c r="H111" s="269">
        <f t="shared" si="13"/>
        <v>0</v>
      </c>
      <c r="I111" s="269">
        <f t="shared" si="13"/>
        <v>0</v>
      </c>
      <c r="J111" s="269">
        <f t="shared" si="13"/>
        <v>0</v>
      </c>
      <c r="K111" s="269">
        <f t="shared" si="13"/>
        <v>0</v>
      </c>
      <c r="L111" s="269">
        <f t="shared" si="13"/>
        <v>0</v>
      </c>
      <c r="M111" s="269">
        <f t="shared" si="13"/>
        <v>0</v>
      </c>
      <c r="N111" s="269">
        <f t="shared" si="13"/>
        <v>0</v>
      </c>
      <c r="O111" s="269">
        <f t="shared" si="13"/>
        <v>0</v>
      </c>
      <c r="P111" s="269">
        <f t="shared" si="13"/>
        <v>0</v>
      </c>
      <c r="Q111" s="269">
        <f t="shared" si="13"/>
        <v>0</v>
      </c>
      <c r="R111" s="269">
        <f t="shared" si="13"/>
        <v>0</v>
      </c>
      <c r="S111" s="269">
        <f t="shared" si="13"/>
        <v>0</v>
      </c>
      <c r="T111" s="269">
        <f t="shared" si="13"/>
        <v>0</v>
      </c>
      <c r="U111" s="269">
        <f t="shared" si="13"/>
        <v>0</v>
      </c>
      <c r="V111" s="269">
        <f t="shared" si="13"/>
        <v>0</v>
      </c>
      <c r="W111" s="269">
        <f t="shared" si="13"/>
        <v>0</v>
      </c>
      <c r="X111" s="269">
        <f t="shared" si="13"/>
        <v>0</v>
      </c>
      <c r="Y111" s="269">
        <f t="shared" si="13"/>
        <v>0</v>
      </c>
      <c r="DA111" s="79"/>
    </row>
    <row r="112" spans="1:105" ht="12" customHeight="1" x14ac:dyDescent="0.25">
      <c r="A112" s="62" t="s">
        <v>190</v>
      </c>
      <c r="B112" s="270">
        <f t="shared" ref="B112:Y112" si="14">IF(B$36=0,0,B$36/B$5)</f>
        <v>0</v>
      </c>
      <c r="C112" s="270">
        <f t="shared" si="14"/>
        <v>0</v>
      </c>
      <c r="D112" s="270">
        <f t="shared" si="14"/>
        <v>0</v>
      </c>
      <c r="E112" s="270">
        <f t="shared" si="14"/>
        <v>0</v>
      </c>
      <c r="F112" s="270">
        <f t="shared" si="14"/>
        <v>0</v>
      </c>
      <c r="G112" s="270">
        <f t="shared" si="14"/>
        <v>0</v>
      </c>
      <c r="H112" s="270">
        <f t="shared" si="14"/>
        <v>0</v>
      </c>
      <c r="I112" s="270">
        <f t="shared" si="14"/>
        <v>0</v>
      </c>
      <c r="J112" s="270">
        <f t="shared" si="14"/>
        <v>0</v>
      </c>
      <c r="K112" s="270">
        <f t="shared" si="14"/>
        <v>0</v>
      </c>
      <c r="L112" s="270">
        <f t="shared" si="14"/>
        <v>0</v>
      </c>
      <c r="M112" s="270">
        <f t="shared" si="14"/>
        <v>0</v>
      </c>
      <c r="N112" s="270">
        <f t="shared" si="14"/>
        <v>0</v>
      </c>
      <c r="O112" s="270">
        <f t="shared" si="14"/>
        <v>0</v>
      </c>
      <c r="P112" s="270">
        <f t="shared" si="14"/>
        <v>0</v>
      </c>
      <c r="Q112" s="270">
        <f t="shared" si="14"/>
        <v>0</v>
      </c>
      <c r="R112" s="270">
        <f t="shared" si="14"/>
        <v>0</v>
      </c>
      <c r="S112" s="270">
        <f t="shared" si="14"/>
        <v>0</v>
      </c>
      <c r="T112" s="270">
        <f t="shared" si="14"/>
        <v>0</v>
      </c>
      <c r="U112" s="270">
        <f t="shared" si="14"/>
        <v>0</v>
      </c>
      <c r="V112" s="270">
        <f t="shared" si="14"/>
        <v>0</v>
      </c>
      <c r="W112" s="270">
        <f t="shared" si="14"/>
        <v>0</v>
      </c>
      <c r="X112" s="270">
        <f t="shared" si="14"/>
        <v>0</v>
      </c>
      <c r="Y112" s="270">
        <f t="shared" si="14"/>
        <v>0</v>
      </c>
      <c r="DA112" s="80"/>
    </row>
    <row r="113" spans="1:105" ht="12" customHeight="1" x14ac:dyDescent="0.25">
      <c r="A113" s="62" t="s">
        <v>195</v>
      </c>
      <c r="B113" s="270">
        <f t="shared" ref="B113:Y113" si="15">IF(B$40=0,0,B$40/B$5)</f>
        <v>0</v>
      </c>
      <c r="C113" s="270">
        <f t="shared" si="15"/>
        <v>0</v>
      </c>
      <c r="D113" s="270">
        <f t="shared" si="15"/>
        <v>0</v>
      </c>
      <c r="E113" s="270">
        <f t="shared" si="15"/>
        <v>0</v>
      </c>
      <c r="F113" s="270">
        <f t="shared" si="15"/>
        <v>0</v>
      </c>
      <c r="G113" s="270">
        <f t="shared" si="15"/>
        <v>0</v>
      </c>
      <c r="H113" s="270">
        <f t="shared" si="15"/>
        <v>0</v>
      </c>
      <c r="I113" s="270">
        <f t="shared" si="15"/>
        <v>0</v>
      </c>
      <c r="J113" s="270">
        <f t="shared" si="15"/>
        <v>0</v>
      </c>
      <c r="K113" s="270">
        <f t="shared" si="15"/>
        <v>0</v>
      </c>
      <c r="L113" s="270">
        <f t="shared" si="15"/>
        <v>0</v>
      </c>
      <c r="M113" s="270">
        <f t="shared" si="15"/>
        <v>0</v>
      </c>
      <c r="N113" s="270">
        <f t="shared" si="15"/>
        <v>0</v>
      </c>
      <c r="O113" s="270">
        <f t="shared" si="15"/>
        <v>0</v>
      </c>
      <c r="P113" s="270">
        <f t="shared" si="15"/>
        <v>0</v>
      </c>
      <c r="Q113" s="270">
        <f t="shared" si="15"/>
        <v>0</v>
      </c>
      <c r="R113" s="270">
        <f t="shared" si="15"/>
        <v>0</v>
      </c>
      <c r="S113" s="270">
        <f t="shared" si="15"/>
        <v>0</v>
      </c>
      <c r="T113" s="270">
        <f t="shared" si="15"/>
        <v>0</v>
      </c>
      <c r="U113" s="270">
        <f t="shared" si="15"/>
        <v>0</v>
      </c>
      <c r="V113" s="270">
        <f t="shared" si="15"/>
        <v>0</v>
      </c>
      <c r="W113" s="270">
        <f t="shared" si="15"/>
        <v>0</v>
      </c>
      <c r="X113" s="270">
        <f t="shared" si="15"/>
        <v>0</v>
      </c>
      <c r="Y113" s="270">
        <f t="shared" si="15"/>
        <v>0</v>
      </c>
      <c r="DA113" s="80"/>
    </row>
    <row r="114" spans="1:105" ht="12" customHeight="1" x14ac:dyDescent="0.25">
      <c r="A114" s="63" t="s">
        <v>207</v>
      </c>
      <c r="B114" s="271">
        <f t="shared" ref="B114:Y114" si="16">IF(B$51=0,0,B$51/B$5)</f>
        <v>0</v>
      </c>
      <c r="C114" s="271">
        <f t="shared" si="16"/>
        <v>0</v>
      </c>
      <c r="D114" s="271">
        <f t="shared" si="16"/>
        <v>0</v>
      </c>
      <c r="E114" s="271">
        <f t="shared" si="16"/>
        <v>0</v>
      </c>
      <c r="F114" s="271">
        <f t="shared" si="16"/>
        <v>0</v>
      </c>
      <c r="G114" s="271">
        <f t="shared" si="16"/>
        <v>0</v>
      </c>
      <c r="H114" s="271">
        <f t="shared" si="16"/>
        <v>0</v>
      </c>
      <c r="I114" s="271">
        <f t="shared" si="16"/>
        <v>0</v>
      </c>
      <c r="J114" s="271">
        <f t="shared" si="16"/>
        <v>0</v>
      </c>
      <c r="K114" s="271">
        <f t="shared" si="16"/>
        <v>0</v>
      </c>
      <c r="L114" s="271">
        <f t="shared" si="16"/>
        <v>0</v>
      </c>
      <c r="M114" s="271">
        <f t="shared" si="16"/>
        <v>0</v>
      </c>
      <c r="N114" s="271">
        <f t="shared" si="16"/>
        <v>0</v>
      </c>
      <c r="O114" s="271">
        <f t="shared" si="16"/>
        <v>0</v>
      </c>
      <c r="P114" s="271">
        <f t="shared" si="16"/>
        <v>0</v>
      </c>
      <c r="Q114" s="271">
        <f t="shared" si="16"/>
        <v>0</v>
      </c>
      <c r="R114" s="271">
        <f t="shared" si="16"/>
        <v>0</v>
      </c>
      <c r="S114" s="271">
        <f t="shared" si="16"/>
        <v>0</v>
      </c>
      <c r="T114" s="271">
        <f t="shared" si="16"/>
        <v>0</v>
      </c>
      <c r="U114" s="271">
        <f t="shared" si="16"/>
        <v>0</v>
      </c>
      <c r="V114" s="271">
        <f t="shared" si="16"/>
        <v>0</v>
      </c>
      <c r="W114" s="271">
        <f t="shared" si="16"/>
        <v>0</v>
      </c>
      <c r="X114" s="271">
        <f t="shared" si="16"/>
        <v>0</v>
      </c>
      <c r="Y114" s="271">
        <f t="shared" si="16"/>
        <v>0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17">SUM(B$118:B$122,B$126:B$127,B$129:B$131,B$124,B$123)</f>
        <v>0</v>
      </c>
      <c r="C117" s="232">
        <f t="shared" si="17"/>
        <v>0</v>
      </c>
      <c r="D117" s="232">
        <f t="shared" si="17"/>
        <v>0</v>
      </c>
      <c r="E117" s="232">
        <f t="shared" si="17"/>
        <v>0</v>
      </c>
      <c r="F117" s="232">
        <f t="shared" si="17"/>
        <v>0</v>
      </c>
      <c r="G117" s="232">
        <f t="shared" si="17"/>
        <v>0</v>
      </c>
      <c r="H117" s="232">
        <f t="shared" si="17"/>
        <v>0</v>
      </c>
      <c r="I117" s="232">
        <f t="shared" si="17"/>
        <v>0</v>
      </c>
      <c r="J117" s="232">
        <f t="shared" si="17"/>
        <v>0</v>
      </c>
      <c r="K117" s="232">
        <f t="shared" si="17"/>
        <v>0</v>
      </c>
      <c r="L117" s="232">
        <f t="shared" si="17"/>
        <v>0</v>
      </c>
      <c r="M117" s="232">
        <f t="shared" si="17"/>
        <v>0</v>
      </c>
      <c r="N117" s="232">
        <f t="shared" si="17"/>
        <v>0</v>
      </c>
      <c r="O117" s="232">
        <f t="shared" si="17"/>
        <v>0</v>
      </c>
      <c r="P117" s="232">
        <f t="shared" si="17"/>
        <v>0</v>
      </c>
      <c r="Q117" s="232">
        <f t="shared" si="17"/>
        <v>0</v>
      </c>
      <c r="R117" s="232">
        <f t="shared" si="17"/>
        <v>0</v>
      </c>
      <c r="S117" s="232">
        <f t="shared" si="17"/>
        <v>0</v>
      </c>
      <c r="T117" s="232">
        <f t="shared" si="17"/>
        <v>0</v>
      </c>
      <c r="U117" s="232">
        <f t="shared" si="17"/>
        <v>0</v>
      </c>
      <c r="V117" s="232">
        <f t="shared" si="17"/>
        <v>0</v>
      </c>
      <c r="W117" s="232">
        <f t="shared" si="17"/>
        <v>0</v>
      </c>
      <c r="X117" s="232">
        <f t="shared" si="17"/>
        <v>0</v>
      </c>
      <c r="Y117" s="232">
        <f t="shared" si="17"/>
        <v>0</v>
      </c>
      <c r="DA117" s="95"/>
    </row>
    <row r="118" spans="1:105" ht="12" customHeight="1" x14ac:dyDescent="0.25">
      <c r="A118" s="55" t="s">
        <v>91</v>
      </c>
      <c r="B118" s="266">
        <f t="shared" ref="B118:Y118" si="18">IF(B$55=0,0,B$55/B$54)</f>
        <v>0</v>
      </c>
      <c r="C118" s="266">
        <f t="shared" si="18"/>
        <v>0</v>
      </c>
      <c r="D118" s="266">
        <f t="shared" si="18"/>
        <v>0</v>
      </c>
      <c r="E118" s="266">
        <f t="shared" si="18"/>
        <v>0</v>
      </c>
      <c r="F118" s="266">
        <f t="shared" si="18"/>
        <v>0</v>
      </c>
      <c r="G118" s="266">
        <f t="shared" si="18"/>
        <v>0</v>
      </c>
      <c r="H118" s="266">
        <f t="shared" si="18"/>
        <v>0</v>
      </c>
      <c r="I118" s="266">
        <f t="shared" si="18"/>
        <v>0</v>
      </c>
      <c r="J118" s="266">
        <f t="shared" si="18"/>
        <v>0</v>
      </c>
      <c r="K118" s="266">
        <f t="shared" si="18"/>
        <v>0</v>
      </c>
      <c r="L118" s="266">
        <f t="shared" si="18"/>
        <v>0</v>
      </c>
      <c r="M118" s="266">
        <f t="shared" si="18"/>
        <v>0</v>
      </c>
      <c r="N118" s="266">
        <f t="shared" si="18"/>
        <v>0</v>
      </c>
      <c r="O118" s="266">
        <f t="shared" si="18"/>
        <v>0</v>
      </c>
      <c r="P118" s="266">
        <f t="shared" si="18"/>
        <v>0</v>
      </c>
      <c r="Q118" s="266">
        <f t="shared" si="18"/>
        <v>0</v>
      </c>
      <c r="R118" s="266">
        <f t="shared" si="18"/>
        <v>0</v>
      </c>
      <c r="S118" s="266">
        <f t="shared" si="18"/>
        <v>0</v>
      </c>
      <c r="T118" s="266">
        <f t="shared" si="18"/>
        <v>0</v>
      </c>
      <c r="U118" s="266">
        <f t="shared" si="18"/>
        <v>0</v>
      </c>
      <c r="V118" s="266">
        <f t="shared" si="18"/>
        <v>0</v>
      </c>
      <c r="W118" s="266">
        <f t="shared" si="18"/>
        <v>0</v>
      </c>
      <c r="X118" s="266">
        <f t="shared" si="18"/>
        <v>0</v>
      </c>
      <c r="Y118" s="266">
        <f t="shared" si="18"/>
        <v>0</v>
      </c>
      <c r="DA118" s="76"/>
    </row>
    <row r="119" spans="1:105" ht="12" customHeight="1" x14ac:dyDescent="0.25">
      <c r="A119" s="173" t="s">
        <v>92</v>
      </c>
      <c r="B119" s="267">
        <f t="shared" ref="B119:Y119" si="19">IF(B$56=0,0,B$56/B$54)</f>
        <v>0</v>
      </c>
      <c r="C119" s="267">
        <f t="shared" si="19"/>
        <v>0</v>
      </c>
      <c r="D119" s="267">
        <f t="shared" si="19"/>
        <v>0</v>
      </c>
      <c r="E119" s="267">
        <f t="shared" si="19"/>
        <v>0</v>
      </c>
      <c r="F119" s="267">
        <f t="shared" si="19"/>
        <v>0</v>
      </c>
      <c r="G119" s="267">
        <f t="shared" si="19"/>
        <v>0</v>
      </c>
      <c r="H119" s="267">
        <f t="shared" si="19"/>
        <v>0</v>
      </c>
      <c r="I119" s="267">
        <f t="shared" si="19"/>
        <v>0</v>
      </c>
      <c r="J119" s="267">
        <f t="shared" si="19"/>
        <v>0</v>
      </c>
      <c r="K119" s="267">
        <f t="shared" si="19"/>
        <v>0</v>
      </c>
      <c r="L119" s="267">
        <f t="shared" si="19"/>
        <v>0</v>
      </c>
      <c r="M119" s="267">
        <f t="shared" si="19"/>
        <v>0</v>
      </c>
      <c r="N119" s="267">
        <f t="shared" si="19"/>
        <v>0</v>
      </c>
      <c r="O119" s="267">
        <f t="shared" si="19"/>
        <v>0</v>
      </c>
      <c r="P119" s="267">
        <f t="shared" si="19"/>
        <v>0</v>
      </c>
      <c r="Q119" s="267">
        <f t="shared" si="19"/>
        <v>0</v>
      </c>
      <c r="R119" s="267">
        <f t="shared" si="19"/>
        <v>0</v>
      </c>
      <c r="S119" s="267">
        <f t="shared" si="19"/>
        <v>0</v>
      </c>
      <c r="T119" s="267">
        <f t="shared" si="19"/>
        <v>0</v>
      </c>
      <c r="U119" s="267">
        <f t="shared" si="19"/>
        <v>0</v>
      </c>
      <c r="V119" s="267">
        <f t="shared" si="19"/>
        <v>0</v>
      </c>
      <c r="W119" s="267">
        <f t="shared" si="19"/>
        <v>0</v>
      </c>
      <c r="X119" s="267">
        <f t="shared" si="19"/>
        <v>0</v>
      </c>
      <c r="Y119" s="267">
        <f t="shared" si="19"/>
        <v>0</v>
      </c>
      <c r="DA119" s="77"/>
    </row>
    <row r="120" spans="1:105" ht="12" customHeight="1" x14ac:dyDescent="0.25">
      <c r="A120" s="173" t="s">
        <v>93</v>
      </c>
      <c r="B120" s="267">
        <f t="shared" ref="B120:Y120" si="20">IF(B$57=0,0,B$57/B$54)</f>
        <v>0</v>
      </c>
      <c r="C120" s="267">
        <f t="shared" si="20"/>
        <v>0</v>
      </c>
      <c r="D120" s="267">
        <f t="shared" si="20"/>
        <v>0</v>
      </c>
      <c r="E120" s="267">
        <f t="shared" si="20"/>
        <v>0</v>
      </c>
      <c r="F120" s="267">
        <f t="shared" si="20"/>
        <v>0</v>
      </c>
      <c r="G120" s="267">
        <f t="shared" si="20"/>
        <v>0</v>
      </c>
      <c r="H120" s="267">
        <f t="shared" si="20"/>
        <v>0</v>
      </c>
      <c r="I120" s="267">
        <f t="shared" si="20"/>
        <v>0</v>
      </c>
      <c r="J120" s="267">
        <f t="shared" si="20"/>
        <v>0</v>
      </c>
      <c r="K120" s="267">
        <f t="shared" si="20"/>
        <v>0</v>
      </c>
      <c r="L120" s="267">
        <f t="shared" si="20"/>
        <v>0</v>
      </c>
      <c r="M120" s="267">
        <f t="shared" si="20"/>
        <v>0</v>
      </c>
      <c r="N120" s="267">
        <f t="shared" si="20"/>
        <v>0</v>
      </c>
      <c r="O120" s="267">
        <f t="shared" si="20"/>
        <v>0</v>
      </c>
      <c r="P120" s="267">
        <f t="shared" si="20"/>
        <v>0</v>
      </c>
      <c r="Q120" s="267">
        <f t="shared" si="20"/>
        <v>0</v>
      </c>
      <c r="R120" s="267">
        <f t="shared" si="20"/>
        <v>0</v>
      </c>
      <c r="S120" s="267">
        <f t="shared" si="20"/>
        <v>0</v>
      </c>
      <c r="T120" s="267">
        <f t="shared" si="20"/>
        <v>0</v>
      </c>
      <c r="U120" s="267">
        <f t="shared" si="20"/>
        <v>0</v>
      </c>
      <c r="V120" s="267">
        <f t="shared" si="20"/>
        <v>0</v>
      </c>
      <c r="W120" s="267">
        <f t="shared" si="20"/>
        <v>0</v>
      </c>
      <c r="X120" s="267">
        <f t="shared" si="20"/>
        <v>0</v>
      </c>
      <c r="Y120" s="267">
        <f t="shared" si="20"/>
        <v>0</v>
      </c>
      <c r="DA120" s="77"/>
    </row>
    <row r="121" spans="1:105" ht="12" customHeight="1" x14ac:dyDescent="0.25">
      <c r="A121" s="173" t="s">
        <v>94</v>
      </c>
      <c r="B121" s="267">
        <f t="shared" ref="B121:Y121" si="21">IF(B$58=0,0,B$58/B$54)</f>
        <v>0</v>
      </c>
      <c r="C121" s="267">
        <f t="shared" si="21"/>
        <v>0</v>
      </c>
      <c r="D121" s="267">
        <f t="shared" si="21"/>
        <v>0</v>
      </c>
      <c r="E121" s="267">
        <f t="shared" si="21"/>
        <v>0</v>
      </c>
      <c r="F121" s="267">
        <f t="shared" si="21"/>
        <v>0</v>
      </c>
      <c r="G121" s="267">
        <f t="shared" si="21"/>
        <v>0</v>
      </c>
      <c r="H121" s="267">
        <f t="shared" si="21"/>
        <v>0</v>
      </c>
      <c r="I121" s="267">
        <f t="shared" si="21"/>
        <v>0</v>
      </c>
      <c r="J121" s="267">
        <f t="shared" si="21"/>
        <v>0</v>
      </c>
      <c r="K121" s="267">
        <f t="shared" si="21"/>
        <v>0</v>
      </c>
      <c r="L121" s="267">
        <f t="shared" si="21"/>
        <v>0</v>
      </c>
      <c r="M121" s="267">
        <f t="shared" si="21"/>
        <v>0</v>
      </c>
      <c r="N121" s="267">
        <f t="shared" si="21"/>
        <v>0</v>
      </c>
      <c r="O121" s="267">
        <f t="shared" si="21"/>
        <v>0</v>
      </c>
      <c r="P121" s="267">
        <f t="shared" si="21"/>
        <v>0</v>
      </c>
      <c r="Q121" s="267">
        <f t="shared" si="21"/>
        <v>0</v>
      </c>
      <c r="R121" s="267">
        <f t="shared" si="21"/>
        <v>0</v>
      </c>
      <c r="S121" s="267">
        <f t="shared" si="21"/>
        <v>0</v>
      </c>
      <c r="T121" s="267">
        <f t="shared" si="21"/>
        <v>0</v>
      </c>
      <c r="U121" s="267">
        <f t="shared" si="21"/>
        <v>0</v>
      </c>
      <c r="V121" s="267">
        <f t="shared" si="21"/>
        <v>0</v>
      </c>
      <c r="W121" s="267">
        <f t="shared" si="21"/>
        <v>0</v>
      </c>
      <c r="X121" s="267">
        <f t="shared" si="21"/>
        <v>0</v>
      </c>
      <c r="Y121" s="267">
        <f t="shared" si="21"/>
        <v>0</v>
      </c>
      <c r="DA121" s="77"/>
    </row>
    <row r="122" spans="1:105" ht="12" customHeight="1" x14ac:dyDescent="0.25">
      <c r="A122" s="56" t="s">
        <v>95</v>
      </c>
      <c r="B122" s="268">
        <f t="shared" ref="B122:Y122" si="22">IF(B$59=0,0,B$59/B$54)</f>
        <v>0</v>
      </c>
      <c r="C122" s="268">
        <f t="shared" si="22"/>
        <v>0</v>
      </c>
      <c r="D122" s="268">
        <f t="shared" si="22"/>
        <v>0</v>
      </c>
      <c r="E122" s="268">
        <f t="shared" si="22"/>
        <v>0</v>
      </c>
      <c r="F122" s="268">
        <f t="shared" si="22"/>
        <v>0</v>
      </c>
      <c r="G122" s="268">
        <f t="shared" si="22"/>
        <v>0</v>
      </c>
      <c r="H122" s="268">
        <f t="shared" si="22"/>
        <v>0</v>
      </c>
      <c r="I122" s="268">
        <f t="shared" si="22"/>
        <v>0</v>
      </c>
      <c r="J122" s="268">
        <f t="shared" si="22"/>
        <v>0</v>
      </c>
      <c r="K122" s="268">
        <f t="shared" si="22"/>
        <v>0</v>
      </c>
      <c r="L122" s="268">
        <f t="shared" si="22"/>
        <v>0</v>
      </c>
      <c r="M122" s="268">
        <f t="shared" si="22"/>
        <v>0</v>
      </c>
      <c r="N122" s="268">
        <f t="shared" si="22"/>
        <v>0</v>
      </c>
      <c r="O122" s="268">
        <f t="shared" si="22"/>
        <v>0</v>
      </c>
      <c r="P122" s="268">
        <f t="shared" si="22"/>
        <v>0</v>
      </c>
      <c r="Q122" s="268">
        <f t="shared" si="22"/>
        <v>0</v>
      </c>
      <c r="R122" s="268">
        <f t="shared" si="22"/>
        <v>0</v>
      </c>
      <c r="S122" s="268">
        <f t="shared" si="22"/>
        <v>0</v>
      </c>
      <c r="T122" s="268">
        <f t="shared" si="22"/>
        <v>0</v>
      </c>
      <c r="U122" s="268">
        <f t="shared" si="22"/>
        <v>0</v>
      </c>
      <c r="V122" s="268">
        <f t="shared" si="22"/>
        <v>0</v>
      </c>
      <c r="W122" s="268">
        <f t="shared" si="22"/>
        <v>0</v>
      </c>
      <c r="X122" s="268">
        <f t="shared" si="22"/>
        <v>0</v>
      </c>
      <c r="Y122" s="268">
        <f t="shared" si="22"/>
        <v>0</v>
      </c>
      <c r="DA122" s="78"/>
    </row>
    <row r="123" spans="1:105" ht="12" customHeight="1" x14ac:dyDescent="0.25">
      <c r="A123" s="174" t="s">
        <v>220</v>
      </c>
      <c r="B123" s="269">
        <f t="shared" ref="B123:Y123" si="23">IF(B$65=0,0,B$65/B$54)</f>
        <v>0</v>
      </c>
      <c r="C123" s="269">
        <f t="shared" si="23"/>
        <v>0</v>
      </c>
      <c r="D123" s="269">
        <f t="shared" si="23"/>
        <v>0</v>
      </c>
      <c r="E123" s="269">
        <f t="shared" si="23"/>
        <v>0</v>
      </c>
      <c r="F123" s="269">
        <f t="shared" si="23"/>
        <v>0</v>
      </c>
      <c r="G123" s="269">
        <f t="shared" si="23"/>
        <v>0</v>
      </c>
      <c r="H123" s="269">
        <f t="shared" si="23"/>
        <v>0</v>
      </c>
      <c r="I123" s="269">
        <f t="shared" si="23"/>
        <v>0</v>
      </c>
      <c r="J123" s="269">
        <f t="shared" si="23"/>
        <v>0</v>
      </c>
      <c r="K123" s="269">
        <f t="shared" si="23"/>
        <v>0</v>
      </c>
      <c r="L123" s="269">
        <f t="shared" si="23"/>
        <v>0</v>
      </c>
      <c r="M123" s="269">
        <f t="shared" si="23"/>
        <v>0</v>
      </c>
      <c r="N123" s="269">
        <f t="shared" si="23"/>
        <v>0</v>
      </c>
      <c r="O123" s="269">
        <f t="shared" si="23"/>
        <v>0</v>
      </c>
      <c r="P123" s="269">
        <f t="shared" si="23"/>
        <v>0</v>
      </c>
      <c r="Q123" s="269">
        <f t="shared" si="23"/>
        <v>0</v>
      </c>
      <c r="R123" s="269">
        <f t="shared" si="23"/>
        <v>0</v>
      </c>
      <c r="S123" s="269">
        <f t="shared" si="23"/>
        <v>0</v>
      </c>
      <c r="T123" s="269">
        <f t="shared" si="23"/>
        <v>0</v>
      </c>
      <c r="U123" s="269">
        <f t="shared" si="23"/>
        <v>0</v>
      </c>
      <c r="V123" s="269">
        <f t="shared" si="23"/>
        <v>0</v>
      </c>
      <c r="W123" s="269">
        <f t="shared" si="23"/>
        <v>0</v>
      </c>
      <c r="X123" s="269">
        <f t="shared" si="23"/>
        <v>0</v>
      </c>
      <c r="Y123" s="269">
        <f t="shared" si="23"/>
        <v>0</v>
      </c>
      <c r="DA123" s="79"/>
    </row>
    <row r="124" spans="1:105" ht="12" customHeight="1" x14ac:dyDescent="0.25">
      <c r="A124" s="174" t="s">
        <v>226</v>
      </c>
      <c r="B124" s="269">
        <f t="shared" ref="B124:Y124" si="24">IF(B$71=0,0,B$71/B$54)</f>
        <v>0</v>
      </c>
      <c r="C124" s="269">
        <f t="shared" si="24"/>
        <v>0</v>
      </c>
      <c r="D124" s="269">
        <f t="shared" si="24"/>
        <v>0</v>
      </c>
      <c r="E124" s="269">
        <f t="shared" si="24"/>
        <v>0</v>
      </c>
      <c r="F124" s="269">
        <f t="shared" si="24"/>
        <v>0</v>
      </c>
      <c r="G124" s="269">
        <f t="shared" si="24"/>
        <v>0</v>
      </c>
      <c r="H124" s="269">
        <f t="shared" si="24"/>
        <v>0</v>
      </c>
      <c r="I124" s="269">
        <f t="shared" si="24"/>
        <v>0</v>
      </c>
      <c r="J124" s="269">
        <f t="shared" si="24"/>
        <v>0</v>
      </c>
      <c r="K124" s="269">
        <f t="shared" si="24"/>
        <v>0</v>
      </c>
      <c r="L124" s="269">
        <f t="shared" si="24"/>
        <v>0</v>
      </c>
      <c r="M124" s="269">
        <f t="shared" si="24"/>
        <v>0</v>
      </c>
      <c r="N124" s="269">
        <f t="shared" si="24"/>
        <v>0</v>
      </c>
      <c r="O124" s="269">
        <f t="shared" si="24"/>
        <v>0</v>
      </c>
      <c r="P124" s="269">
        <f t="shared" si="24"/>
        <v>0</v>
      </c>
      <c r="Q124" s="269">
        <f t="shared" si="24"/>
        <v>0</v>
      </c>
      <c r="R124" s="269">
        <f t="shared" si="24"/>
        <v>0</v>
      </c>
      <c r="S124" s="269">
        <f t="shared" si="24"/>
        <v>0</v>
      </c>
      <c r="T124" s="269">
        <f t="shared" si="24"/>
        <v>0</v>
      </c>
      <c r="U124" s="269">
        <f t="shared" si="24"/>
        <v>0</v>
      </c>
      <c r="V124" s="269">
        <f t="shared" si="24"/>
        <v>0</v>
      </c>
      <c r="W124" s="269">
        <f t="shared" si="24"/>
        <v>0</v>
      </c>
      <c r="X124" s="269">
        <f t="shared" si="24"/>
        <v>0</v>
      </c>
      <c r="Y124" s="269">
        <f t="shared" si="24"/>
        <v>0</v>
      </c>
      <c r="DA124" s="79"/>
    </row>
    <row r="125" spans="1:105" ht="12" customHeight="1" x14ac:dyDescent="0.25">
      <c r="A125" s="174" t="s">
        <v>179</v>
      </c>
      <c r="B125" s="269">
        <f t="shared" ref="B125:Y125" si="25">IF(B$72=0,0,B$72/B$54)</f>
        <v>0</v>
      </c>
      <c r="C125" s="269">
        <f t="shared" si="25"/>
        <v>0</v>
      </c>
      <c r="D125" s="269">
        <f t="shared" si="25"/>
        <v>0</v>
      </c>
      <c r="E125" s="269">
        <f t="shared" si="25"/>
        <v>0</v>
      </c>
      <c r="F125" s="269">
        <f t="shared" si="25"/>
        <v>0</v>
      </c>
      <c r="G125" s="269">
        <f t="shared" si="25"/>
        <v>0</v>
      </c>
      <c r="H125" s="269">
        <f t="shared" si="25"/>
        <v>0</v>
      </c>
      <c r="I125" s="269">
        <f t="shared" si="25"/>
        <v>0</v>
      </c>
      <c r="J125" s="269">
        <f t="shared" si="25"/>
        <v>0</v>
      </c>
      <c r="K125" s="269">
        <f t="shared" si="25"/>
        <v>0</v>
      </c>
      <c r="L125" s="269">
        <f t="shared" si="25"/>
        <v>0</v>
      </c>
      <c r="M125" s="269">
        <f t="shared" si="25"/>
        <v>0</v>
      </c>
      <c r="N125" s="269">
        <f t="shared" si="25"/>
        <v>0</v>
      </c>
      <c r="O125" s="269">
        <f t="shared" si="25"/>
        <v>0</v>
      </c>
      <c r="P125" s="269">
        <f t="shared" si="25"/>
        <v>0</v>
      </c>
      <c r="Q125" s="269">
        <f t="shared" si="25"/>
        <v>0</v>
      </c>
      <c r="R125" s="269">
        <f t="shared" si="25"/>
        <v>0</v>
      </c>
      <c r="S125" s="269">
        <f t="shared" si="25"/>
        <v>0</v>
      </c>
      <c r="T125" s="269">
        <f t="shared" si="25"/>
        <v>0</v>
      </c>
      <c r="U125" s="269">
        <f t="shared" si="25"/>
        <v>0</v>
      </c>
      <c r="V125" s="269">
        <f t="shared" si="25"/>
        <v>0</v>
      </c>
      <c r="W125" s="269">
        <f t="shared" si="25"/>
        <v>0</v>
      </c>
      <c r="X125" s="269">
        <f t="shared" si="25"/>
        <v>0</v>
      </c>
      <c r="Y125" s="269">
        <f t="shared" si="25"/>
        <v>0</v>
      </c>
      <c r="DA125" s="79"/>
    </row>
    <row r="126" spans="1:105" ht="12" customHeight="1" x14ac:dyDescent="0.25">
      <c r="A126" s="62" t="s">
        <v>181</v>
      </c>
      <c r="B126" s="270">
        <f t="shared" ref="B126:Y126" si="26">IF(B$73=0,0,B$73/B$54)</f>
        <v>0</v>
      </c>
      <c r="C126" s="270">
        <f t="shared" si="26"/>
        <v>0</v>
      </c>
      <c r="D126" s="270">
        <f t="shared" si="26"/>
        <v>0</v>
      </c>
      <c r="E126" s="270">
        <f t="shared" si="26"/>
        <v>0</v>
      </c>
      <c r="F126" s="270">
        <f t="shared" si="26"/>
        <v>0</v>
      </c>
      <c r="G126" s="270">
        <f t="shared" si="26"/>
        <v>0</v>
      </c>
      <c r="H126" s="270">
        <f t="shared" si="26"/>
        <v>0</v>
      </c>
      <c r="I126" s="270">
        <f t="shared" si="26"/>
        <v>0</v>
      </c>
      <c r="J126" s="270">
        <f t="shared" si="26"/>
        <v>0</v>
      </c>
      <c r="K126" s="270">
        <f t="shared" si="26"/>
        <v>0</v>
      </c>
      <c r="L126" s="270">
        <f t="shared" si="26"/>
        <v>0</v>
      </c>
      <c r="M126" s="270">
        <f t="shared" si="26"/>
        <v>0</v>
      </c>
      <c r="N126" s="270">
        <f t="shared" si="26"/>
        <v>0</v>
      </c>
      <c r="O126" s="270">
        <f t="shared" si="26"/>
        <v>0</v>
      </c>
      <c r="P126" s="270">
        <f t="shared" si="26"/>
        <v>0</v>
      </c>
      <c r="Q126" s="270">
        <f t="shared" si="26"/>
        <v>0</v>
      </c>
      <c r="R126" s="270">
        <f t="shared" si="26"/>
        <v>0</v>
      </c>
      <c r="S126" s="270">
        <f t="shared" si="26"/>
        <v>0</v>
      </c>
      <c r="T126" s="270">
        <f t="shared" si="26"/>
        <v>0</v>
      </c>
      <c r="U126" s="270">
        <f t="shared" si="26"/>
        <v>0</v>
      </c>
      <c r="V126" s="270">
        <f t="shared" si="26"/>
        <v>0</v>
      </c>
      <c r="W126" s="270">
        <f t="shared" si="26"/>
        <v>0</v>
      </c>
      <c r="X126" s="270">
        <f t="shared" si="26"/>
        <v>0</v>
      </c>
      <c r="Y126" s="270">
        <f t="shared" si="26"/>
        <v>0</v>
      </c>
      <c r="DA126" s="80"/>
    </row>
    <row r="127" spans="1:105" ht="12" customHeight="1" x14ac:dyDescent="0.25">
      <c r="A127" s="62" t="s">
        <v>187</v>
      </c>
      <c r="B127" s="270">
        <f t="shared" ref="B127:Y127" si="27">IF(B$78=0,0,B$78/B$54)</f>
        <v>0</v>
      </c>
      <c r="C127" s="270">
        <f t="shared" si="27"/>
        <v>0</v>
      </c>
      <c r="D127" s="270">
        <f t="shared" si="27"/>
        <v>0</v>
      </c>
      <c r="E127" s="270">
        <f t="shared" si="27"/>
        <v>0</v>
      </c>
      <c r="F127" s="270">
        <f t="shared" si="27"/>
        <v>0</v>
      </c>
      <c r="G127" s="270">
        <f t="shared" si="27"/>
        <v>0</v>
      </c>
      <c r="H127" s="270">
        <f t="shared" si="27"/>
        <v>0</v>
      </c>
      <c r="I127" s="270">
        <f t="shared" si="27"/>
        <v>0</v>
      </c>
      <c r="J127" s="270">
        <f t="shared" si="27"/>
        <v>0</v>
      </c>
      <c r="K127" s="270">
        <f t="shared" si="27"/>
        <v>0</v>
      </c>
      <c r="L127" s="270">
        <f t="shared" si="27"/>
        <v>0</v>
      </c>
      <c r="M127" s="270">
        <f t="shared" si="27"/>
        <v>0</v>
      </c>
      <c r="N127" s="270">
        <f t="shared" si="27"/>
        <v>0</v>
      </c>
      <c r="O127" s="270">
        <f t="shared" si="27"/>
        <v>0</v>
      </c>
      <c r="P127" s="270">
        <f t="shared" si="27"/>
        <v>0</v>
      </c>
      <c r="Q127" s="270">
        <f t="shared" si="27"/>
        <v>0</v>
      </c>
      <c r="R127" s="270">
        <f t="shared" si="27"/>
        <v>0</v>
      </c>
      <c r="S127" s="270">
        <f t="shared" si="27"/>
        <v>0</v>
      </c>
      <c r="T127" s="270">
        <f t="shared" si="27"/>
        <v>0</v>
      </c>
      <c r="U127" s="270">
        <f t="shared" si="27"/>
        <v>0</v>
      </c>
      <c r="V127" s="270">
        <f t="shared" si="27"/>
        <v>0</v>
      </c>
      <c r="W127" s="270">
        <f t="shared" si="27"/>
        <v>0</v>
      </c>
      <c r="X127" s="270">
        <f t="shared" si="27"/>
        <v>0</v>
      </c>
      <c r="Y127" s="270">
        <f t="shared" si="27"/>
        <v>0</v>
      </c>
      <c r="DA127" s="80"/>
    </row>
    <row r="128" spans="1:105" ht="12" customHeight="1" x14ac:dyDescent="0.25">
      <c r="A128" s="174" t="s">
        <v>189</v>
      </c>
      <c r="B128" s="269">
        <f t="shared" ref="B128:Y128" si="28">IF(B$79=0,0,B$79/B$54)</f>
        <v>0</v>
      </c>
      <c r="C128" s="269">
        <f t="shared" si="28"/>
        <v>0</v>
      </c>
      <c r="D128" s="269">
        <f t="shared" si="28"/>
        <v>0</v>
      </c>
      <c r="E128" s="269">
        <f t="shared" si="28"/>
        <v>0</v>
      </c>
      <c r="F128" s="269">
        <f t="shared" si="28"/>
        <v>0</v>
      </c>
      <c r="G128" s="269">
        <f t="shared" si="28"/>
        <v>0</v>
      </c>
      <c r="H128" s="269">
        <f t="shared" si="28"/>
        <v>0</v>
      </c>
      <c r="I128" s="269">
        <f t="shared" si="28"/>
        <v>0</v>
      </c>
      <c r="J128" s="269">
        <f t="shared" si="28"/>
        <v>0</v>
      </c>
      <c r="K128" s="269">
        <f t="shared" si="28"/>
        <v>0</v>
      </c>
      <c r="L128" s="269">
        <f t="shared" si="28"/>
        <v>0</v>
      </c>
      <c r="M128" s="269">
        <f t="shared" si="28"/>
        <v>0</v>
      </c>
      <c r="N128" s="269">
        <f t="shared" si="28"/>
        <v>0</v>
      </c>
      <c r="O128" s="269">
        <f t="shared" si="28"/>
        <v>0</v>
      </c>
      <c r="P128" s="269">
        <f t="shared" si="28"/>
        <v>0</v>
      </c>
      <c r="Q128" s="269">
        <f t="shared" si="28"/>
        <v>0</v>
      </c>
      <c r="R128" s="269">
        <f t="shared" si="28"/>
        <v>0</v>
      </c>
      <c r="S128" s="269">
        <f t="shared" si="28"/>
        <v>0</v>
      </c>
      <c r="T128" s="269">
        <f t="shared" si="28"/>
        <v>0</v>
      </c>
      <c r="U128" s="269">
        <f t="shared" si="28"/>
        <v>0</v>
      </c>
      <c r="V128" s="269">
        <f t="shared" si="28"/>
        <v>0</v>
      </c>
      <c r="W128" s="269">
        <f t="shared" si="28"/>
        <v>0</v>
      </c>
      <c r="X128" s="269">
        <f t="shared" si="28"/>
        <v>0</v>
      </c>
      <c r="Y128" s="269">
        <f t="shared" si="28"/>
        <v>0</v>
      </c>
      <c r="DA128" s="79"/>
    </row>
    <row r="129" spans="1:105" ht="12" customHeight="1" x14ac:dyDescent="0.25">
      <c r="A129" s="62" t="s">
        <v>190</v>
      </c>
      <c r="B129" s="270">
        <f t="shared" ref="B129:Y129" si="29">IF(B$80=0,0,B$80/B$54)</f>
        <v>0</v>
      </c>
      <c r="C129" s="270">
        <f t="shared" si="29"/>
        <v>0</v>
      </c>
      <c r="D129" s="270">
        <f t="shared" si="29"/>
        <v>0</v>
      </c>
      <c r="E129" s="270">
        <f t="shared" si="29"/>
        <v>0</v>
      </c>
      <c r="F129" s="270">
        <f t="shared" si="29"/>
        <v>0</v>
      </c>
      <c r="G129" s="270">
        <f t="shared" si="29"/>
        <v>0</v>
      </c>
      <c r="H129" s="270">
        <f t="shared" si="29"/>
        <v>0</v>
      </c>
      <c r="I129" s="270">
        <f t="shared" si="29"/>
        <v>0</v>
      </c>
      <c r="J129" s="270">
        <f t="shared" si="29"/>
        <v>0</v>
      </c>
      <c r="K129" s="270">
        <f t="shared" si="29"/>
        <v>0</v>
      </c>
      <c r="L129" s="270">
        <f t="shared" si="29"/>
        <v>0</v>
      </c>
      <c r="M129" s="270">
        <f t="shared" si="29"/>
        <v>0</v>
      </c>
      <c r="N129" s="270">
        <f t="shared" si="29"/>
        <v>0</v>
      </c>
      <c r="O129" s="270">
        <f t="shared" si="29"/>
        <v>0</v>
      </c>
      <c r="P129" s="270">
        <f t="shared" si="29"/>
        <v>0</v>
      </c>
      <c r="Q129" s="270">
        <f t="shared" si="29"/>
        <v>0</v>
      </c>
      <c r="R129" s="270">
        <f t="shared" si="29"/>
        <v>0</v>
      </c>
      <c r="S129" s="270">
        <f t="shared" si="29"/>
        <v>0</v>
      </c>
      <c r="T129" s="270">
        <f t="shared" si="29"/>
        <v>0</v>
      </c>
      <c r="U129" s="270">
        <f t="shared" si="29"/>
        <v>0</v>
      </c>
      <c r="V129" s="270">
        <f t="shared" si="29"/>
        <v>0</v>
      </c>
      <c r="W129" s="270">
        <f t="shared" si="29"/>
        <v>0</v>
      </c>
      <c r="X129" s="270">
        <f t="shared" si="29"/>
        <v>0</v>
      </c>
      <c r="Y129" s="270">
        <f t="shared" si="29"/>
        <v>0</v>
      </c>
      <c r="DA129" s="80"/>
    </row>
    <row r="130" spans="1:105" ht="12" customHeight="1" x14ac:dyDescent="0.25">
      <c r="A130" s="62" t="s">
        <v>195</v>
      </c>
      <c r="B130" s="270">
        <f t="shared" ref="B130:Y130" si="30">IF(B$84=0,0,B$84/B$54)</f>
        <v>0</v>
      </c>
      <c r="C130" s="270">
        <f t="shared" si="30"/>
        <v>0</v>
      </c>
      <c r="D130" s="270">
        <f t="shared" si="30"/>
        <v>0</v>
      </c>
      <c r="E130" s="270">
        <f t="shared" si="30"/>
        <v>0</v>
      </c>
      <c r="F130" s="270">
        <f t="shared" si="30"/>
        <v>0</v>
      </c>
      <c r="G130" s="270">
        <f t="shared" si="30"/>
        <v>0</v>
      </c>
      <c r="H130" s="270">
        <f t="shared" si="30"/>
        <v>0</v>
      </c>
      <c r="I130" s="270">
        <f t="shared" si="30"/>
        <v>0</v>
      </c>
      <c r="J130" s="270">
        <f t="shared" si="30"/>
        <v>0</v>
      </c>
      <c r="K130" s="270">
        <f t="shared" si="30"/>
        <v>0</v>
      </c>
      <c r="L130" s="270">
        <f t="shared" si="30"/>
        <v>0</v>
      </c>
      <c r="M130" s="270">
        <f t="shared" si="30"/>
        <v>0</v>
      </c>
      <c r="N130" s="270">
        <f t="shared" si="30"/>
        <v>0</v>
      </c>
      <c r="O130" s="270">
        <f t="shared" si="30"/>
        <v>0</v>
      </c>
      <c r="P130" s="270">
        <f t="shared" si="30"/>
        <v>0</v>
      </c>
      <c r="Q130" s="270">
        <f t="shared" si="30"/>
        <v>0</v>
      </c>
      <c r="R130" s="270">
        <f t="shared" si="30"/>
        <v>0</v>
      </c>
      <c r="S130" s="270">
        <f t="shared" si="30"/>
        <v>0</v>
      </c>
      <c r="T130" s="270">
        <f t="shared" si="30"/>
        <v>0</v>
      </c>
      <c r="U130" s="270">
        <f t="shared" si="30"/>
        <v>0</v>
      </c>
      <c r="V130" s="270">
        <f t="shared" si="30"/>
        <v>0</v>
      </c>
      <c r="W130" s="270">
        <f t="shared" si="30"/>
        <v>0</v>
      </c>
      <c r="X130" s="270">
        <f t="shared" si="30"/>
        <v>0</v>
      </c>
      <c r="Y130" s="270">
        <f t="shared" si="30"/>
        <v>0</v>
      </c>
      <c r="DA130" s="80"/>
    </row>
    <row r="131" spans="1:105" ht="12" customHeight="1" x14ac:dyDescent="0.25">
      <c r="A131" s="63" t="s">
        <v>207</v>
      </c>
      <c r="B131" s="271">
        <f t="shared" ref="B131:Y131" si="31">IF(B$95=0,0,B$95/B$54)</f>
        <v>0</v>
      </c>
      <c r="C131" s="271">
        <f t="shared" si="31"/>
        <v>0</v>
      </c>
      <c r="D131" s="271">
        <f t="shared" si="31"/>
        <v>0</v>
      </c>
      <c r="E131" s="271">
        <f t="shared" si="31"/>
        <v>0</v>
      </c>
      <c r="F131" s="271">
        <f t="shared" si="31"/>
        <v>0</v>
      </c>
      <c r="G131" s="271">
        <f t="shared" si="31"/>
        <v>0</v>
      </c>
      <c r="H131" s="271">
        <f t="shared" si="31"/>
        <v>0</v>
      </c>
      <c r="I131" s="271">
        <f t="shared" si="31"/>
        <v>0</v>
      </c>
      <c r="J131" s="271">
        <f t="shared" si="31"/>
        <v>0</v>
      </c>
      <c r="K131" s="271">
        <f t="shared" si="31"/>
        <v>0</v>
      </c>
      <c r="L131" s="271">
        <f t="shared" si="31"/>
        <v>0</v>
      </c>
      <c r="M131" s="271">
        <f t="shared" si="31"/>
        <v>0</v>
      </c>
      <c r="N131" s="271">
        <f t="shared" si="31"/>
        <v>0</v>
      </c>
      <c r="O131" s="271">
        <f t="shared" si="31"/>
        <v>0</v>
      </c>
      <c r="P131" s="271">
        <f t="shared" si="31"/>
        <v>0</v>
      </c>
      <c r="Q131" s="271">
        <f t="shared" si="31"/>
        <v>0</v>
      </c>
      <c r="R131" s="271">
        <f t="shared" si="31"/>
        <v>0</v>
      </c>
      <c r="S131" s="271">
        <f t="shared" si="31"/>
        <v>0</v>
      </c>
      <c r="T131" s="271">
        <f t="shared" si="31"/>
        <v>0</v>
      </c>
      <c r="U131" s="271">
        <f t="shared" si="31"/>
        <v>0</v>
      </c>
      <c r="V131" s="271">
        <f t="shared" si="31"/>
        <v>0</v>
      </c>
      <c r="W131" s="271">
        <f t="shared" si="31"/>
        <v>0</v>
      </c>
      <c r="X131" s="271">
        <f t="shared" si="31"/>
        <v>0</v>
      </c>
      <c r="Y131" s="271">
        <f t="shared" si="31"/>
        <v>0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252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</v>
      </c>
      <c r="B136" s="272">
        <f t="shared" ref="B136:Y136" si="32">SUM(B$137:B$145)</f>
        <v>0</v>
      </c>
      <c r="C136" s="272">
        <f t="shared" si="32"/>
        <v>0</v>
      </c>
      <c r="D136" s="272">
        <f t="shared" si="32"/>
        <v>0</v>
      </c>
      <c r="E136" s="272">
        <f t="shared" si="32"/>
        <v>0</v>
      </c>
      <c r="F136" s="272">
        <f t="shared" si="32"/>
        <v>0</v>
      </c>
      <c r="G136" s="272">
        <f t="shared" si="32"/>
        <v>0</v>
      </c>
      <c r="H136" s="272">
        <f t="shared" si="32"/>
        <v>0</v>
      </c>
      <c r="I136" s="272">
        <f t="shared" si="32"/>
        <v>0</v>
      </c>
      <c r="J136" s="272">
        <f t="shared" si="32"/>
        <v>0</v>
      </c>
      <c r="K136" s="272">
        <f t="shared" si="32"/>
        <v>0</v>
      </c>
      <c r="L136" s="272">
        <f t="shared" si="32"/>
        <v>0</v>
      </c>
      <c r="M136" s="272">
        <f t="shared" si="32"/>
        <v>0</v>
      </c>
      <c r="N136" s="272">
        <f t="shared" si="32"/>
        <v>0</v>
      </c>
      <c r="O136" s="272">
        <f t="shared" si="32"/>
        <v>0</v>
      </c>
      <c r="P136" s="272">
        <f t="shared" si="32"/>
        <v>0</v>
      </c>
      <c r="Q136" s="272">
        <f t="shared" si="32"/>
        <v>0</v>
      </c>
      <c r="R136" s="272">
        <f t="shared" si="32"/>
        <v>0</v>
      </c>
      <c r="S136" s="272">
        <f t="shared" si="32"/>
        <v>0</v>
      </c>
      <c r="T136" s="272">
        <f t="shared" si="32"/>
        <v>0</v>
      </c>
      <c r="U136" s="272">
        <f t="shared" si="32"/>
        <v>0</v>
      </c>
      <c r="V136" s="272">
        <f t="shared" si="32"/>
        <v>0</v>
      </c>
      <c r="W136" s="272">
        <f t="shared" si="32"/>
        <v>0</v>
      </c>
      <c r="X136" s="272">
        <f t="shared" si="32"/>
        <v>0</v>
      </c>
      <c r="Y136" s="272">
        <f t="shared" si="32"/>
        <v>0</v>
      </c>
      <c r="DA136" s="111"/>
    </row>
    <row r="137" spans="1:105" ht="12" customHeight="1" x14ac:dyDescent="0.25">
      <c r="A137" s="55" t="s">
        <v>91</v>
      </c>
      <c r="B137" s="273">
        <f>IF(B$6=0,0,B$6/ISI!B$8*1000)</f>
        <v>0</v>
      </c>
      <c r="C137" s="273">
        <f>IF(C$6=0,0,C$6/ISI!C$8*1000)</f>
        <v>0</v>
      </c>
      <c r="D137" s="273">
        <f>IF(D$6=0,0,D$6/ISI!D$8*1000)</f>
        <v>0</v>
      </c>
      <c r="E137" s="273">
        <f>IF(E$6=0,0,E$6/ISI!E$8*1000)</f>
        <v>0</v>
      </c>
      <c r="F137" s="273">
        <f>IF(F$6=0,0,F$6/ISI!F$8*1000)</f>
        <v>0</v>
      </c>
      <c r="G137" s="273">
        <f>IF(G$6=0,0,G$6/ISI!G$8*1000)</f>
        <v>0</v>
      </c>
      <c r="H137" s="273">
        <f>IF(H$6=0,0,H$6/ISI!H$8*1000)</f>
        <v>0</v>
      </c>
      <c r="I137" s="273">
        <f>IF(I$6=0,0,I$6/ISI!I$8*1000)</f>
        <v>0</v>
      </c>
      <c r="J137" s="273">
        <f>IF(J$6=0,0,J$6/ISI!J$8*1000)</f>
        <v>0</v>
      </c>
      <c r="K137" s="273">
        <f>IF(K$6=0,0,K$6/ISI!K$8*1000)</f>
        <v>0</v>
      </c>
      <c r="L137" s="273">
        <f>IF(L$6=0,0,L$6/ISI!L$8*1000)</f>
        <v>0</v>
      </c>
      <c r="M137" s="273">
        <f>IF(M$6=0,0,M$6/ISI!M$8*1000)</f>
        <v>0</v>
      </c>
      <c r="N137" s="273">
        <f>IF(N$6=0,0,N$6/ISI!N$8*1000)</f>
        <v>0</v>
      </c>
      <c r="O137" s="273">
        <f>IF(O$6=0,0,O$6/ISI!O$8*1000)</f>
        <v>0</v>
      </c>
      <c r="P137" s="273">
        <f>IF(P$6=0,0,P$6/ISI!P$8*1000)</f>
        <v>0</v>
      </c>
      <c r="Q137" s="273">
        <f>IF(Q$6=0,0,Q$6/ISI!Q$8*1000)</f>
        <v>0</v>
      </c>
      <c r="R137" s="273">
        <f>IF(R$6=0,0,R$6/ISI!R$8*1000)</f>
        <v>0</v>
      </c>
      <c r="S137" s="273">
        <f>IF(S$6=0,0,S$6/ISI!S$8*1000)</f>
        <v>0</v>
      </c>
      <c r="T137" s="273">
        <f>IF(T$6=0,0,T$6/ISI!T$8*1000)</f>
        <v>0</v>
      </c>
      <c r="U137" s="273">
        <f>IF(U$6=0,0,U$6/ISI!U$8*1000)</f>
        <v>0</v>
      </c>
      <c r="V137" s="273">
        <f>IF(V$6=0,0,V$6/ISI!V$8*1000)</f>
        <v>0</v>
      </c>
      <c r="W137" s="273">
        <f>IF(W$6=0,0,W$6/ISI!W$8*1000)</f>
        <v>0</v>
      </c>
      <c r="X137" s="273">
        <f>IF(X$6=0,0,X$6/ISI!X$8*1000)</f>
        <v>0</v>
      </c>
      <c r="Y137" s="273">
        <f>IF(Y$6=0,0,Y$6/ISI!Y$8*1000)</f>
        <v>0</v>
      </c>
      <c r="DA137" s="76"/>
    </row>
    <row r="138" spans="1:105" ht="12" customHeight="1" x14ac:dyDescent="0.25">
      <c r="A138" s="173" t="s">
        <v>92</v>
      </c>
      <c r="B138" s="274">
        <f>IF(B$7=0,0,B$7/ISI!B$8*1000)</f>
        <v>0</v>
      </c>
      <c r="C138" s="274">
        <f>IF(C$7=0,0,C$7/ISI!C$8*1000)</f>
        <v>0</v>
      </c>
      <c r="D138" s="274">
        <f>IF(D$7=0,0,D$7/ISI!D$8*1000)</f>
        <v>0</v>
      </c>
      <c r="E138" s="274">
        <f>IF(E$7=0,0,E$7/ISI!E$8*1000)</f>
        <v>0</v>
      </c>
      <c r="F138" s="274">
        <f>IF(F$7=0,0,F$7/ISI!F$8*1000)</f>
        <v>0</v>
      </c>
      <c r="G138" s="274">
        <f>IF(G$7=0,0,G$7/ISI!G$8*1000)</f>
        <v>0</v>
      </c>
      <c r="H138" s="274">
        <f>IF(H$7=0,0,H$7/ISI!H$8*1000)</f>
        <v>0</v>
      </c>
      <c r="I138" s="274">
        <f>IF(I$7=0,0,I$7/ISI!I$8*1000)</f>
        <v>0</v>
      </c>
      <c r="J138" s="274">
        <f>IF(J$7=0,0,J$7/ISI!J$8*1000)</f>
        <v>0</v>
      </c>
      <c r="K138" s="274">
        <f>IF(K$7=0,0,K$7/ISI!K$8*1000)</f>
        <v>0</v>
      </c>
      <c r="L138" s="274">
        <f>IF(L$7=0,0,L$7/ISI!L$8*1000)</f>
        <v>0</v>
      </c>
      <c r="M138" s="274">
        <f>IF(M$7=0,0,M$7/ISI!M$8*1000)</f>
        <v>0</v>
      </c>
      <c r="N138" s="274">
        <f>IF(N$7=0,0,N$7/ISI!N$8*1000)</f>
        <v>0</v>
      </c>
      <c r="O138" s="274">
        <f>IF(O$7=0,0,O$7/ISI!O$8*1000)</f>
        <v>0</v>
      </c>
      <c r="P138" s="274">
        <f>IF(P$7=0,0,P$7/ISI!P$8*1000)</f>
        <v>0</v>
      </c>
      <c r="Q138" s="274">
        <f>IF(Q$7=0,0,Q$7/ISI!Q$8*1000)</f>
        <v>0</v>
      </c>
      <c r="R138" s="274">
        <f>IF(R$7=0,0,R$7/ISI!R$8*1000)</f>
        <v>0</v>
      </c>
      <c r="S138" s="274">
        <f>IF(S$7=0,0,S$7/ISI!S$8*1000)</f>
        <v>0</v>
      </c>
      <c r="T138" s="274">
        <f>IF(T$7=0,0,T$7/ISI!T$8*1000)</f>
        <v>0</v>
      </c>
      <c r="U138" s="274">
        <f>IF(U$7=0,0,U$7/ISI!U$8*1000)</f>
        <v>0</v>
      </c>
      <c r="V138" s="274">
        <f>IF(V$7=0,0,V$7/ISI!V$8*1000)</f>
        <v>0</v>
      </c>
      <c r="W138" s="274">
        <f>IF(W$7=0,0,W$7/ISI!W$8*1000)</f>
        <v>0</v>
      </c>
      <c r="X138" s="274">
        <f>IF(X$7=0,0,X$7/ISI!X$8*1000)</f>
        <v>0</v>
      </c>
      <c r="Y138" s="274">
        <f>IF(Y$7=0,0,Y$7/ISI!Y$8*1000)</f>
        <v>0</v>
      </c>
      <c r="DA138" s="77"/>
    </row>
    <row r="139" spans="1:105" ht="12" customHeight="1" x14ac:dyDescent="0.25">
      <c r="A139" s="173" t="s">
        <v>93</v>
      </c>
      <c r="B139" s="274">
        <f>IF(B$8=0,0,B$8/ISI!B$8*1000)</f>
        <v>0</v>
      </c>
      <c r="C139" s="274">
        <f>IF(C$8=0,0,C$8/ISI!C$8*1000)</f>
        <v>0</v>
      </c>
      <c r="D139" s="274">
        <f>IF(D$8=0,0,D$8/ISI!D$8*1000)</f>
        <v>0</v>
      </c>
      <c r="E139" s="274">
        <f>IF(E$8=0,0,E$8/ISI!E$8*1000)</f>
        <v>0</v>
      </c>
      <c r="F139" s="274">
        <f>IF(F$8=0,0,F$8/ISI!F$8*1000)</f>
        <v>0</v>
      </c>
      <c r="G139" s="274">
        <f>IF(G$8=0,0,G$8/ISI!G$8*1000)</f>
        <v>0</v>
      </c>
      <c r="H139" s="274">
        <f>IF(H$8=0,0,H$8/ISI!H$8*1000)</f>
        <v>0</v>
      </c>
      <c r="I139" s="274">
        <f>IF(I$8=0,0,I$8/ISI!I$8*1000)</f>
        <v>0</v>
      </c>
      <c r="J139" s="274">
        <f>IF(J$8=0,0,J$8/ISI!J$8*1000)</f>
        <v>0</v>
      </c>
      <c r="K139" s="274">
        <f>IF(K$8=0,0,K$8/ISI!K$8*1000)</f>
        <v>0</v>
      </c>
      <c r="L139" s="274">
        <f>IF(L$8=0,0,L$8/ISI!L$8*1000)</f>
        <v>0</v>
      </c>
      <c r="M139" s="274">
        <f>IF(M$8=0,0,M$8/ISI!M$8*1000)</f>
        <v>0</v>
      </c>
      <c r="N139" s="274">
        <f>IF(N$8=0,0,N$8/ISI!N$8*1000)</f>
        <v>0</v>
      </c>
      <c r="O139" s="274">
        <f>IF(O$8=0,0,O$8/ISI!O$8*1000)</f>
        <v>0</v>
      </c>
      <c r="P139" s="274">
        <f>IF(P$8=0,0,P$8/ISI!P$8*1000)</f>
        <v>0</v>
      </c>
      <c r="Q139" s="274">
        <f>IF(Q$8=0,0,Q$8/ISI!Q$8*1000)</f>
        <v>0</v>
      </c>
      <c r="R139" s="274">
        <f>IF(R$8=0,0,R$8/ISI!R$8*1000)</f>
        <v>0</v>
      </c>
      <c r="S139" s="274">
        <f>IF(S$8=0,0,S$8/ISI!S$8*1000)</f>
        <v>0</v>
      </c>
      <c r="T139" s="274">
        <f>IF(T$8=0,0,T$8/ISI!T$8*1000)</f>
        <v>0</v>
      </c>
      <c r="U139" s="274">
        <f>IF(U$8=0,0,U$8/ISI!U$8*1000)</f>
        <v>0</v>
      </c>
      <c r="V139" s="274">
        <f>IF(V$8=0,0,V$8/ISI!V$8*1000)</f>
        <v>0</v>
      </c>
      <c r="W139" s="274">
        <f>IF(W$8=0,0,W$8/ISI!W$8*1000)</f>
        <v>0</v>
      </c>
      <c r="X139" s="274">
        <f>IF(X$8=0,0,X$8/ISI!X$8*1000)</f>
        <v>0</v>
      </c>
      <c r="Y139" s="274">
        <f>IF(Y$8=0,0,Y$8/ISI!Y$8*1000)</f>
        <v>0</v>
      </c>
      <c r="DA139" s="77"/>
    </row>
    <row r="140" spans="1:105" ht="12" customHeight="1" x14ac:dyDescent="0.25">
      <c r="A140" s="173" t="s">
        <v>94</v>
      </c>
      <c r="B140" s="274">
        <f>IF(B$9=0,0,B$9/ISI!B$8*1000)</f>
        <v>0</v>
      </c>
      <c r="C140" s="274">
        <f>IF(C$9=0,0,C$9/ISI!C$8*1000)</f>
        <v>0</v>
      </c>
      <c r="D140" s="274">
        <f>IF(D$9=0,0,D$9/ISI!D$8*1000)</f>
        <v>0</v>
      </c>
      <c r="E140" s="274">
        <f>IF(E$9=0,0,E$9/ISI!E$8*1000)</f>
        <v>0</v>
      </c>
      <c r="F140" s="274">
        <f>IF(F$9=0,0,F$9/ISI!F$8*1000)</f>
        <v>0</v>
      </c>
      <c r="G140" s="274">
        <f>IF(G$9=0,0,G$9/ISI!G$8*1000)</f>
        <v>0</v>
      </c>
      <c r="H140" s="274">
        <f>IF(H$9=0,0,H$9/ISI!H$8*1000)</f>
        <v>0</v>
      </c>
      <c r="I140" s="274">
        <f>IF(I$9=0,0,I$9/ISI!I$8*1000)</f>
        <v>0</v>
      </c>
      <c r="J140" s="274">
        <f>IF(J$9=0,0,J$9/ISI!J$8*1000)</f>
        <v>0</v>
      </c>
      <c r="K140" s="274">
        <f>IF(K$9=0,0,K$9/ISI!K$8*1000)</f>
        <v>0</v>
      </c>
      <c r="L140" s="274">
        <f>IF(L$9=0,0,L$9/ISI!L$8*1000)</f>
        <v>0</v>
      </c>
      <c r="M140" s="274">
        <f>IF(M$9=0,0,M$9/ISI!M$8*1000)</f>
        <v>0</v>
      </c>
      <c r="N140" s="274">
        <f>IF(N$9=0,0,N$9/ISI!N$8*1000)</f>
        <v>0</v>
      </c>
      <c r="O140" s="274">
        <f>IF(O$9=0,0,O$9/ISI!O$8*1000)</f>
        <v>0</v>
      </c>
      <c r="P140" s="274">
        <f>IF(P$9=0,0,P$9/ISI!P$8*1000)</f>
        <v>0</v>
      </c>
      <c r="Q140" s="274">
        <f>IF(Q$9=0,0,Q$9/ISI!Q$8*1000)</f>
        <v>0</v>
      </c>
      <c r="R140" s="274">
        <f>IF(R$9=0,0,R$9/ISI!R$8*1000)</f>
        <v>0</v>
      </c>
      <c r="S140" s="274">
        <f>IF(S$9=0,0,S$9/ISI!S$8*1000)</f>
        <v>0</v>
      </c>
      <c r="T140" s="274">
        <f>IF(T$9=0,0,T$9/ISI!T$8*1000)</f>
        <v>0</v>
      </c>
      <c r="U140" s="274">
        <f>IF(U$9=0,0,U$9/ISI!U$8*1000)</f>
        <v>0</v>
      </c>
      <c r="V140" s="274">
        <f>IF(V$9=0,0,V$9/ISI!V$8*1000)</f>
        <v>0</v>
      </c>
      <c r="W140" s="274">
        <f>IF(W$9=0,0,W$9/ISI!W$8*1000)</f>
        <v>0</v>
      </c>
      <c r="X140" s="274">
        <f>IF(X$9=0,0,X$9/ISI!X$8*1000)</f>
        <v>0</v>
      </c>
      <c r="Y140" s="274">
        <f>IF(Y$9=0,0,Y$9/ISI!Y$8*1000)</f>
        <v>0</v>
      </c>
      <c r="DA140" s="77"/>
    </row>
    <row r="141" spans="1:105" ht="12" customHeight="1" x14ac:dyDescent="0.25">
      <c r="A141" s="56" t="s">
        <v>95</v>
      </c>
      <c r="B141" s="275">
        <f>IF(B$10=0,0,B$10/ISI!B$8*1000)</f>
        <v>0</v>
      </c>
      <c r="C141" s="275">
        <f>IF(C$10=0,0,C$10/ISI!C$8*1000)</f>
        <v>0</v>
      </c>
      <c r="D141" s="275">
        <f>IF(D$10=0,0,D$10/ISI!D$8*1000)</f>
        <v>0</v>
      </c>
      <c r="E141" s="275">
        <f>IF(E$10=0,0,E$10/ISI!E$8*1000)</f>
        <v>0</v>
      </c>
      <c r="F141" s="275">
        <f>IF(F$10=0,0,F$10/ISI!F$8*1000)</f>
        <v>0</v>
      </c>
      <c r="G141" s="275">
        <f>IF(G$10=0,0,G$10/ISI!G$8*1000)</f>
        <v>0</v>
      </c>
      <c r="H141" s="275">
        <f>IF(H$10=0,0,H$10/ISI!H$8*1000)</f>
        <v>0</v>
      </c>
      <c r="I141" s="275">
        <f>IF(I$10=0,0,I$10/ISI!I$8*1000)</f>
        <v>0</v>
      </c>
      <c r="J141" s="275">
        <f>IF(J$10=0,0,J$10/ISI!J$8*1000)</f>
        <v>0</v>
      </c>
      <c r="K141" s="275">
        <f>IF(K$10=0,0,K$10/ISI!K$8*1000)</f>
        <v>0</v>
      </c>
      <c r="L141" s="275">
        <f>IF(L$10=0,0,L$10/ISI!L$8*1000)</f>
        <v>0</v>
      </c>
      <c r="M141" s="275">
        <f>IF(M$10=0,0,M$10/ISI!M$8*1000)</f>
        <v>0</v>
      </c>
      <c r="N141" s="275">
        <f>IF(N$10=0,0,N$10/ISI!N$8*1000)</f>
        <v>0</v>
      </c>
      <c r="O141" s="275">
        <f>IF(O$10=0,0,O$10/ISI!O$8*1000)</f>
        <v>0</v>
      </c>
      <c r="P141" s="275">
        <f>IF(P$10=0,0,P$10/ISI!P$8*1000)</f>
        <v>0</v>
      </c>
      <c r="Q141" s="275">
        <f>IF(Q$10=0,0,Q$10/ISI!Q$8*1000)</f>
        <v>0</v>
      </c>
      <c r="R141" s="275">
        <f>IF(R$10=0,0,R$10/ISI!R$8*1000)</f>
        <v>0</v>
      </c>
      <c r="S141" s="275">
        <f>IF(S$10=0,0,S$10/ISI!S$8*1000)</f>
        <v>0</v>
      </c>
      <c r="T141" s="275">
        <f>IF(T$10=0,0,T$10/ISI!T$8*1000)</f>
        <v>0</v>
      </c>
      <c r="U141" s="275">
        <f>IF(U$10=0,0,U$10/ISI!U$8*1000)</f>
        <v>0</v>
      </c>
      <c r="V141" s="275">
        <f>IF(V$10=0,0,V$10/ISI!V$8*1000)</f>
        <v>0</v>
      </c>
      <c r="W141" s="275">
        <f>IF(W$10=0,0,W$10/ISI!W$8*1000)</f>
        <v>0</v>
      </c>
      <c r="X141" s="275">
        <f>IF(X$10=0,0,X$10/ISI!X$8*1000)</f>
        <v>0</v>
      </c>
      <c r="Y141" s="275">
        <f>IF(Y$10=0,0,Y$10/ISI!Y$8*1000)</f>
        <v>0</v>
      </c>
      <c r="DA141" s="78"/>
    </row>
    <row r="142" spans="1:105" ht="12" customHeight="1" x14ac:dyDescent="0.25">
      <c r="A142" s="174" t="s">
        <v>165</v>
      </c>
      <c r="B142" s="276">
        <f>IF(B$16=0,0,B$16/ISI!B$8*1000)</f>
        <v>0</v>
      </c>
      <c r="C142" s="276">
        <f>IF(C$16=0,0,C$16/ISI!C$8*1000)</f>
        <v>0</v>
      </c>
      <c r="D142" s="276">
        <f>IF(D$16=0,0,D$16/ISI!D$8*1000)</f>
        <v>0</v>
      </c>
      <c r="E142" s="276">
        <f>IF(E$16=0,0,E$16/ISI!E$8*1000)</f>
        <v>0</v>
      </c>
      <c r="F142" s="276">
        <f>IF(F$16=0,0,F$16/ISI!F$8*1000)</f>
        <v>0</v>
      </c>
      <c r="G142" s="276">
        <f>IF(G$16=0,0,G$16/ISI!G$8*1000)</f>
        <v>0</v>
      </c>
      <c r="H142" s="276">
        <f>IF(H$16=0,0,H$16/ISI!H$8*1000)</f>
        <v>0</v>
      </c>
      <c r="I142" s="276">
        <f>IF(I$16=0,0,I$16/ISI!I$8*1000)</f>
        <v>0</v>
      </c>
      <c r="J142" s="276">
        <f>IF(J$16=0,0,J$16/ISI!J$8*1000)</f>
        <v>0</v>
      </c>
      <c r="K142" s="276">
        <f>IF(K$16=0,0,K$16/ISI!K$8*1000)</f>
        <v>0</v>
      </c>
      <c r="L142" s="276">
        <f>IF(L$16=0,0,L$16/ISI!L$8*1000)</f>
        <v>0</v>
      </c>
      <c r="M142" s="276">
        <f>IF(M$16=0,0,M$16/ISI!M$8*1000)</f>
        <v>0</v>
      </c>
      <c r="N142" s="276">
        <f>IF(N$16=0,0,N$16/ISI!N$8*1000)</f>
        <v>0</v>
      </c>
      <c r="O142" s="276">
        <f>IF(O$16=0,0,O$16/ISI!O$8*1000)</f>
        <v>0</v>
      </c>
      <c r="P142" s="276">
        <f>IF(P$16=0,0,P$16/ISI!P$8*1000)</f>
        <v>0</v>
      </c>
      <c r="Q142" s="276">
        <f>IF(Q$16=0,0,Q$16/ISI!Q$8*1000)</f>
        <v>0</v>
      </c>
      <c r="R142" s="276">
        <f>IF(R$16=0,0,R$16/ISI!R$8*1000)</f>
        <v>0</v>
      </c>
      <c r="S142" s="276">
        <f>IF(S$16=0,0,S$16/ISI!S$8*1000)</f>
        <v>0</v>
      </c>
      <c r="T142" s="276">
        <f>IF(T$16=0,0,T$16/ISI!T$8*1000)</f>
        <v>0</v>
      </c>
      <c r="U142" s="276">
        <f>IF(U$16=0,0,U$16/ISI!U$8*1000)</f>
        <v>0</v>
      </c>
      <c r="V142" s="276">
        <f>IF(V$16=0,0,V$16/ISI!V$8*1000)</f>
        <v>0</v>
      </c>
      <c r="W142" s="276">
        <f>IF(W$16=0,0,W$16/ISI!W$8*1000)</f>
        <v>0</v>
      </c>
      <c r="X142" s="276">
        <f>IF(X$16=0,0,X$16/ISI!X$8*1000)</f>
        <v>0</v>
      </c>
      <c r="Y142" s="276">
        <f>IF(Y$16=0,0,Y$16/ISI!Y$8*1000)</f>
        <v>0</v>
      </c>
      <c r="DA142" s="79"/>
    </row>
    <row r="143" spans="1:105" ht="12" customHeight="1" x14ac:dyDescent="0.25">
      <c r="A143" s="174" t="s">
        <v>172</v>
      </c>
      <c r="B143" s="276">
        <f>IF(B$22=0,0,B$22/ISI!B$8*1000)</f>
        <v>0</v>
      </c>
      <c r="C143" s="276">
        <f>IF(C$22=0,0,C$22/ISI!C$8*1000)</f>
        <v>0</v>
      </c>
      <c r="D143" s="276">
        <f>IF(D$22=0,0,D$22/ISI!D$8*1000)</f>
        <v>0</v>
      </c>
      <c r="E143" s="276">
        <f>IF(E$22=0,0,E$22/ISI!E$8*1000)</f>
        <v>0</v>
      </c>
      <c r="F143" s="276">
        <f>IF(F$22=0,0,F$22/ISI!F$8*1000)</f>
        <v>0</v>
      </c>
      <c r="G143" s="276">
        <f>IF(G$22=0,0,G$22/ISI!G$8*1000)</f>
        <v>0</v>
      </c>
      <c r="H143" s="276">
        <f>IF(H$22=0,0,H$22/ISI!H$8*1000)</f>
        <v>0</v>
      </c>
      <c r="I143" s="276">
        <f>IF(I$22=0,0,I$22/ISI!I$8*1000)</f>
        <v>0</v>
      </c>
      <c r="J143" s="276">
        <f>IF(J$22=0,0,J$22/ISI!J$8*1000)</f>
        <v>0</v>
      </c>
      <c r="K143" s="276">
        <f>IF(K$22=0,0,K$22/ISI!K$8*1000)</f>
        <v>0</v>
      </c>
      <c r="L143" s="276">
        <f>IF(L$22=0,0,L$22/ISI!L$8*1000)</f>
        <v>0</v>
      </c>
      <c r="M143" s="276">
        <f>IF(M$22=0,0,M$22/ISI!M$8*1000)</f>
        <v>0</v>
      </c>
      <c r="N143" s="276">
        <f>IF(N$22=0,0,N$22/ISI!N$8*1000)</f>
        <v>0</v>
      </c>
      <c r="O143" s="276">
        <f>IF(O$22=0,0,O$22/ISI!O$8*1000)</f>
        <v>0</v>
      </c>
      <c r="P143" s="276">
        <f>IF(P$22=0,0,P$22/ISI!P$8*1000)</f>
        <v>0</v>
      </c>
      <c r="Q143" s="276">
        <f>IF(Q$22=0,0,Q$22/ISI!Q$8*1000)</f>
        <v>0</v>
      </c>
      <c r="R143" s="276">
        <f>IF(R$22=0,0,R$22/ISI!R$8*1000)</f>
        <v>0</v>
      </c>
      <c r="S143" s="276">
        <f>IF(S$22=0,0,S$22/ISI!S$8*1000)</f>
        <v>0</v>
      </c>
      <c r="T143" s="276">
        <f>IF(T$22=0,0,T$22/ISI!T$8*1000)</f>
        <v>0</v>
      </c>
      <c r="U143" s="276">
        <f>IF(U$22=0,0,U$22/ISI!U$8*1000)</f>
        <v>0</v>
      </c>
      <c r="V143" s="276">
        <f>IF(V$22=0,0,V$22/ISI!V$8*1000)</f>
        <v>0</v>
      </c>
      <c r="W143" s="276">
        <f>IF(W$22=0,0,W$22/ISI!W$8*1000)</f>
        <v>0</v>
      </c>
      <c r="X143" s="276">
        <f>IF(X$22=0,0,X$22/ISI!X$8*1000)</f>
        <v>0</v>
      </c>
      <c r="Y143" s="276">
        <f>IF(Y$22=0,0,Y$22/ISI!Y$8*1000)</f>
        <v>0</v>
      </c>
      <c r="DA143" s="79"/>
    </row>
    <row r="144" spans="1:105" ht="12" customHeight="1" x14ac:dyDescent="0.25">
      <c r="A144" s="174" t="s">
        <v>179</v>
      </c>
      <c r="B144" s="276">
        <f>IF(B$28=0,0,B$28/ISI!B$8*1000)</f>
        <v>0</v>
      </c>
      <c r="C144" s="276">
        <f>IF(C$28=0,0,C$28/ISI!C$8*1000)</f>
        <v>0</v>
      </c>
      <c r="D144" s="276">
        <f>IF(D$28=0,0,D$28/ISI!D$8*1000)</f>
        <v>0</v>
      </c>
      <c r="E144" s="276">
        <f>IF(E$28=0,0,E$28/ISI!E$8*1000)</f>
        <v>0</v>
      </c>
      <c r="F144" s="276">
        <f>IF(F$28=0,0,F$28/ISI!F$8*1000)</f>
        <v>0</v>
      </c>
      <c r="G144" s="276">
        <f>IF(G$28=0,0,G$28/ISI!G$8*1000)</f>
        <v>0</v>
      </c>
      <c r="H144" s="276">
        <f>IF(H$28=0,0,H$28/ISI!H$8*1000)</f>
        <v>0</v>
      </c>
      <c r="I144" s="276">
        <f>IF(I$28=0,0,I$28/ISI!I$8*1000)</f>
        <v>0</v>
      </c>
      <c r="J144" s="276">
        <f>IF(J$28=0,0,J$28/ISI!J$8*1000)</f>
        <v>0</v>
      </c>
      <c r="K144" s="276">
        <f>IF(K$28=0,0,K$28/ISI!K$8*1000)</f>
        <v>0</v>
      </c>
      <c r="L144" s="276">
        <f>IF(L$28=0,0,L$28/ISI!L$8*1000)</f>
        <v>0</v>
      </c>
      <c r="M144" s="276">
        <f>IF(M$28=0,0,M$28/ISI!M$8*1000)</f>
        <v>0</v>
      </c>
      <c r="N144" s="276">
        <f>IF(N$28=0,0,N$28/ISI!N$8*1000)</f>
        <v>0</v>
      </c>
      <c r="O144" s="276">
        <f>IF(O$28=0,0,O$28/ISI!O$8*1000)</f>
        <v>0</v>
      </c>
      <c r="P144" s="276">
        <f>IF(P$28=0,0,P$28/ISI!P$8*1000)</f>
        <v>0</v>
      </c>
      <c r="Q144" s="276">
        <f>IF(Q$28=0,0,Q$28/ISI!Q$8*1000)</f>
        <v>0</v>
      </c>
      <c r="R144" s="276">
        <f>IF(R$28=0,0,R$28/ISI!R$8*1000)</f>
        <v>0</v>
      </c>
      <c r="S144" s="276">
        <f>IF(S$28=0,0,S$28/ISI!S$8*1000)</f>
        <v>0</v>
      </c>
      <c r="T144" s="276">
        <f>IF(T$28=0,0,T$28/ISI!T$8*1000)</f>
        <v>0</v>
      </c>
      <c r="U144" s="276">
        <f>IF(U$28=0,0,U$28/ISI!U$8*1000)</f>
        <v>0</v>
      </c>
      <c r="V144" s="276">
        <f>IF(V$28=0,0,V$28/ISI!V$8*1000)</f>
        <v>0</v>
      </c>
      <c r="W144" s="276">
        <f>IF(W$28=0,0,W$28/ISI!W$8*1000)</f>
        <v>0</v>
      </c>
      <c r="X144" s="276">
        <f>IF(X$28=0,0,X$28/ISI!X$8*1000)</f>
        <v>0</v>
      </c>
      <c r="Y144" s="276">
        <f>IF(Y$28=0,0,Y$28/ISI!Y$8*1000)</f>
        <v>0</v>
      </c>
      <c r="DA144" s="79"/>
    </row>
    <row r="145" spans="1:105" ht="12" customHeight="1" x14ac:dyDescent="0.25">
      <c r="A145" s="41" t="s">
        <v>189</v>
      </c>
      <c r="B145" s="277">
        <f>IF(B$35=0,0,B$35/ISI!B$8*1000)</f>
        <v>0</v>
      </c>
      <c r="C145" s="277">
        <f>IF(C$35=0,0,C$35/ISI!C$8*1000)</f>
        <v>0</v>
      </c>
      <c r="D145" s="277">
        <f>IF(D$35=0,0,D$35/ISI!D$8*1000)</f>
        <v>0</v>
      </c>
      <c r="E145" s="277">
        <f>IF(E$35=0,0,E$35/ISI!E$8*1000)</f>
        <v>0</v>
      </c>
      <c r="F145" s="277">
        <f>IF(F$35=0,0,F$35/ISI!F$8*1000)</f>
        <v>0</v>
      </c>
      <c r="G145" s="277">
        <f>IF(G$35=0,0,G$35/ISI!G$8*1000)</f>
        <v>0</v>
      </c>
      <c r="H145" s="277">
        <f>IF(H$35=0,0,H$35/ISI!H$8*1000)</f>
        <v>0</v>
      </c>
      <c r="I145" s="277">
        <f>IF(I$35=0,0,I$35/ISI!I$8*1000)</f>
        <v>0</v>
      </c>
      <c r="J145" s="277">
        <f>IF(J$35=0,0,J$35/ISI!J$8*1000)</f>
        <v>0</v>
      </c>
      <c r="K145" s="277">
        <f>IF(K$35=0,0,K$35/ISI!K$8*1000)</f>
        <v>0</v>
      </c>
      <c r="L145" s="277">
        <f>IF(L$35=0,0,L$35/ISI!L$8*1000)</f>
        <v>0</v>
      </c>
      <c r="M145" s="277">
        <f>IF(M$35=0,0,M$35/ISI!M$8*1000)</f>
        <v>0</v>
      </c>
      <c r="N145" s="277">
        <f>IF(N$35=0,0,N$35/ISI!N$8*1000)</f>
        <v>0</v>
      </c>
      <c r="O145" s="277">
        <f>IF(O$35=0,0,O$35/ISI!O$8*1000)</f>
        <v>0</v>
      </c>
      <c r="P145" s="277">
        <f>IF(P$35=0,0,P$35/ISI!P$8*1000)</f>
        <v>0</v>
      </c>
      <c r="Q145" s="277">
        <f>IF(Q$35=0,0,Q$35/ISI!Q$8*1000)</f>
        <v>0</v>
      </c>
      <c r="R145" s="277">
        <f>IF(R$35=0,0,R$35/ISI!R$8*1000)</f>
        <v>0</v>
      </c>
      <c r="S145" s="277">
        <f>IF(S$35=0,0,S$35/ISI!S$8*1000)</f>
        <v>0</v>
      </c>
      <c r="T145" s="277">
        <f>IF(T$35=0,0,T$35/ISI!T$8*1000)</f>
        <v>0</v>
      </c>
      <c r="U145" s="277">
        <f>IF(U$35=0,0,U$35/ISI!U$8*1000)</f>
        <v>0</v>
      </c>
      <c r="V145" s="277">
        <f>IF(V$35=0,0,V$35/ISI!V$8*1000)</f>
        <v>0</v>
      </c>
      <c r="W145" s="277">
        <f>IF(W$35=0,0,W$35/ISI!W$8*1000)</f>
        <v>0</v>
      </c>
      <c r="X145" s="277">
        <f>IF(X$35=0,0,X$35/ISI!X$8*1000)</f>
        <v>0</v>
      </c>
      <c r="Y145" s="277">
        <f>IF(Y$35=0,0,Y$35/ISI!Y$8*1000)</f>
        <v>0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44</v>
      </c>
      <c r="B147" s="272">
        <f t="shared" ref="B147:Y147" si="33">SUM(B$148:B$152,B$155,B$156,B$154,B$153)</f>
        <v>0</v>
      </c>
      <c r="C147" s="272">
        <f t="shared" si="33"/>
        <v>0</v>
      </c>
      <c r="D147" s="272">
        <f t="shared" si="33"/>
        <v>0</v>
      </c>
      <c r="E147" s="272">
        <f t="shared" si="33"/>
        <v>0</v>
      </c>
      <c r="F147" s="272">
        <f t="shared" si="33"/>
        <v>0</v>
      </c>
      <c r="G147" s="272">
        <f t="shared" si="33"/>
        <v>0</v>
      </c>
      <c r="H147" s="272">
        <f t="shared" si="33"/>
        <v>0</v>
      </c>
      <c r="I147" s="272">
        <f t="shared" si="33"/>
        <v>0</v>
      </c>
      <c r="J147" s="272">
        <f t="shared" si="33"/>
        <v>0</v>
      </c>
      <c r="K147" s="272">
        <f t="shared" si="33"/>
        <v>0</v>
      </c>
      <c r="L147" s="272">
        <f t="shared" si="33"/>
        <v>0</v>
      </c>
      <c r="M147" s="272">
        <f t="shared" si="33"/>
        <v>0</v>
      </c>
      <c r="N147" s="272">
        <f t="shared" si="33"/>
        <v>0</v>
      </c>
      <c r="O147" s="272">
        <f t="shared" si="33"/>
        <v>0</v>
      </c>
      <c r="P147" s="272">
        <f t="shared" si="33"/>
        <v>0</v>
      </c>
      <c r="Q147" s="272">
        <f t="shared" si="33"/>
        <v>0</v>
      </c>
      <c r="R147" s="272">
        <f t="shared" si="33"/>
        <v>0</v>
      </c>
      <c r="S147" s="272">
        <f t="shared" si="33"/>
        <v>0</v>
      </c>
      <c r="T147" s="272">
        <f t="shared" si="33"/>
        <v>0</v>
      </c>
      <c r="U147" s="272">
        <f t="shared" si="33"/>
        <v>0</v>
      </c>
      <c r="V147" s="272">
        <f t="shared" si="33"/>
        <v>0</v>
      </c>
      <c r="W147" s="272">
        <f t="shared" si="33"/>
        <v>0</v>
      </c>
      <c r="X147" s="272">
        <f t="shared" si="33"/>
        <v>0</v>
      </c>
      <c r="Y147" s="272">
        <f t="shared" si="33"/>
        <v>0</v>
      </c>
      <c r="DA147" s="111"/>
    </row>
    <row r="148" spans="1:105" ht="12" customHeight="1" x14ac:dyDescent="0.25">
      <c r="A148" s="55" t="s">
        <v>91</v>
      </c>
      <c r="B148" s="273">
        <f>IF(B$55=0,0,B$55/ISI!B$9*1000)</f>
        <v>0</v>
      </c>
      <c r="C148" s="273">
        <f>IF(C$55=0,0,C$55/ISI!C$9*1000)</f>
        <v>0</v>
      </c>
      <c r="D148" s="273">
        <f>IF(D$55=0,0,D$55/ISI!D$9*1000)</f>
        <v>0</v>
      </c>
      <c r="E148" s="273">
        <f>IF(E$55=0,0,E$55/ISI!E$9*1000)</f>
        <v>0</v>
      </c>
      <c r="F148" s="273">
        <f>IF(F$55=0,0,F$55/ISI!F$9*1000)</f>
        <v>0</v>
      </c>
      <c r="G148" s="273">
        <f>IF(G$55=0,0,G$55/ISI!G$9*1000)</f>
        <v>0</v>
      </c>
      <c r="H148" s="273">
        <f>IF(H$55=0,0,H$55/ISI!H$9*1000)</f>
        <v>0</v>
      </c>
      <c r="I148" s="273">
        <f>IF(I$55=0,0,I$55/ISI!I$9*1000)</f>
        <v>0</v>
      </c>
      <c r="J148" s="273">
        <f>IF(J$55=0,0,J$55/ISI!J$9*1000)</f>
        <v>0</v>
      </c>
      <c r="K148" s="273">
        <f>IF(K$55=0,0,K$55/ISI!K$9*1000)</f>
        <v>0</v>
      </c>
      <c r="L148" s="273">
        <f>IF(L$55=0,0,L$55/ISI!L$9*1000)</f>
        <v>0</v>
      </c>
      <c r="M148" s="273">
        <f>IF(M$55=0,0,M$55/ISI!M$9*1000)</f>
        <v>0</v>
      </c>
      <c r="N148" s="273">
        <f>IF(N$55=0,0,N$55/ISI!N$9*1000)</f>
        <v>0</v>
      </c>
      <c r="O148" s="273">
        <f>IF(O$55=0,0,O$55/ISI!O$9*1000)</f>
        <v>0</v>
      </c>
      <c r="P148" s="273">
        <f>IF(P$55=0,0,P$55/ISI!P$9*1000)</f>
        <v>0</v>
      </c>
      <c r="Q148" s="273">
        <f>IF(Q$55=0,0,Q$55/ISI!Q$9*1000)</f>
        <v>0</v>
      </c>
      <c r="R148" s="273">
        <f>IF(R$55=0,0,R$55/ISI!R$9*1000)</f>
        <v>0</v>
      </c>
      <c r="S148" s="273">
        <f>IF(S$55=0,0,S$55/ISI!S$9*1000)</f>
        <v>0</v>
      </c>
      <c r="T148" s="273">
        <f>IF(T$55=0,0,T$55/ISI!T$9*1000)</f>
        <v>0</v>
      </c>
      <c r="U148" s="273">
        <f>IF(U$55=0,0,U$55/ISI!U$9*1000)</f>
        <v>0</v>
      </c>
      <c r="V148" s="273">
        <f>IF(V$55=0,0,V$55/ISI!V$9*1000)</f>
        <v>0</v>
      </c>
      <c r="W148" s="273">
        <f>IF(W$55=0,0,W$55/ISI!W$9*1000)</f>
        <v>0</v>
      </c>
      <c r="X148" s="273">
        <f>IF(X$55=0,0,X$55/ISI!X$9*1000)</f>
        <v>0</v>
      </c>
      <c r="Y148" s="273">
        <f>IF(Y$55=0,0,Y$55/ISI!Y$9*1000)</f>
        <v>0</v>
      </c>
      <c r="DA148" s="76"/>
    </row>
    <row r="149" spans="1:105" ht="12" customHeight="1" x14ac:dyDescent="0.25">
      <c r="A149" s="173" t="s">
        <v>92</v>
      </c>
      <c r="B149" s="274">
        <f>IF(B$56=0,0,B$56/ISI!B$9*1000)</f>
        <v>0</v>
      </c>
      <c r="C149" s="274">
        <f>IF(C$56=0,0,C$56/ISI!C$9*1000)</f>
        <v>0</v>
      </c>
      <c r="D149" s="274">
        <f>IF(D$56=0,0,D$56/ISI!D$9*1000)</f>
        <v>0</v>
      </c>
      <c r="E149" s="274">
        <f>IF(E$56=0,0,E$56/ISI!E$9*1000)</f>
        <v>0</v>
      </c>
      <c r="F149" s="274">
        <f>IF(F$56=0,0,F$56/ISI!F$9*1000)</f>
        <v>0</v>
      </c>
      <c r="G149" s="274">
        <f>IF(G$56=0,0,G$56/ISI!G$9*1000)</f>
        <v>0</v>
      </c>
      <c r="H149" s="274">
        <f>IF(H$56=0,0,H$56/ISI!H$9*1000)</f>
        <v>0</v>
      </c>
      <c r="I149" s="274">
        <f>IF(I$56=0,0,I$56/ISI!I$9*1000)</f>
        <v>0</v>
      </c>
      <c r="J149" s="274">
        <f>IF(J$56=0,0,J$56/ISI!J$9*1000)</f>
        <v>0</v>
      </c>
      <c r="K149" s="274">
        <f>IF(K$56=0,0,K$56/ISI!K$9*1000)</f>
        <v>0</v>
      </c>
      <c r="L149" s="274">
        <f>IF(L$56=0,0,L$56/ISI!L$9*1000)</f>
        <v>0</v>
      </c>
      <c r="M149" s="274">
        <f>IF(M$56=0,0,M$56/ISI!M$9*1000)</f>
        <v>0</v>
      </c>
      <c r="N149" s="274">
        <f>IF(N$56=0,0,N$56/ISI!N$9*1000)</f>
        <v>0</v>
      </c>
      <c r="O149" s="274">
        <f>IF(O$56=0,0,O$56/ISI!O$9*1000)</f>
        <v>0</v>
      </c>
      <c r="P149" s="274">
        <f>IF(P$56=0,0,P$56/ISI!P$9*1000)</f>
        <v>0</v>
      </c>
      <c r="Q149" s="274">
        <f>IF(Q$56=0,0,Q$56/ISI!Q$9*1000)</f>
        <v>0</v>
      </c>
      <c r="R149" s="274">
        <f>IF(R$56=0,0,R$56/ISI!R$9*1000)</f>
        <v>0</v>
      </c>
      <c r="S149" s="274">
        <f>IF(S$56=0,0,S$56/ISI!S$9*1000)</f>
        <v>0</v>
      </c>
      <c r="T149" s="274">
        <f>IF(T$56=0,0,T$56/ISI!T$9*1000)</f>
        <v>0</v>
      </c>
      <c r="U149" s="274">
        <f>IF(U$56=0,0,U$56/ISI!U$9*1000)</f>
        <v>0</v>
      </c>
      <c r="V149" s="274">
        <f>IF(V$56=0,0,V$56/ISI!V$9*1000)</f>
        <v>0</v>
      </c>
      <c r="W149" s="274">
        <f>IF(W$56=0,0,W$56/ISI!W$9*1000)</f>
        <v>0</v>
      </c>
      <c r="X149" s="274">
        <f>IF(X$56=0,0,X$56/ISI!X$9*1000)</f>
        <v>0</v>
      </c>
      <c r="Y149" s="274">
        <f>IF(Y$56=0,0,Y$56/ISI!Y$9*1000)</f>
        <v>0</v>
      </c>
      <c r="DA149" s="77"/>
    </row>
    <row r="150" spans="1:105" ht="12" customHeight="1" x14ac:dyDescent="0.25">
      <c r="A150" s="173" t="s">
        <v>93</v>
      </c>
      <c r="B150" s="274">
        <f>IF(B$57=0,0,B$57/ISI!B$9*1000)</f>
        <v>0</v>
      </c>
      <c r="C150" s="274">
        <f>IF(C$57=0,0,C$57/ISI!C$9*1000)</f>
        <v>0</v>
      </c>
      <c r="D150" s="274">
        <f>IF(D$57=0,0,D$57/ISI!D$9*1000)</f>
        <v>0</v>
      </c>
      <c r="E150" s="274">
        <f>IF(E$57=0,0,E$57/ISI!E$9*1000)</f>
        <v>0</v>
      </c>
      <c r="F150" s="274">
        <f>IF(F$57=0,0,F$57/ISI!F$9*1000)</f>
        <v>0</v>
      </c>
      <c r="G150" s="274">
        <f>IF(G$57=0,0,G$57/ISI!G$9*1000)</f>
        <v>0</v>
      </c>
      <c r="H150" s="274">
        <f>IF(H$57=0,0,H$57/ISI!H$9*1000)</f>
        <v>0</v>
      </c>
      <c r="I150" s="274">
        <f>IF(I$57=0,0,I$57/ISI!I$9*1000)</f>
        <v>0</v>
      </c>
      <c r="J150" s="274">
        <f>IF(J$57=0,0,J$57/ISI!J$9*1000)</f>
        <v>0</v>
      </c>
      <c r="K150" s="274">
        <f>IF(K$57=0,0,K$57/ISI!K$9*1000)</f>
        <v>0</v>
      </c>
      <c r="L150" s="274">
        <f>IF(L$57=0,0,L$57/ISI!L$9*1000)</f>
        <v>0</v>
      </c>
      <c r="M150" s="274">
        <f>IF(M$57=0,0,M$57/ISI!M$9*1000)</f>
        <v>0</v>
      </c>
      <c r="N150" s="274">
        <f>IF(N$57=0,0,N$57/ISI!N$9*1000)</f>
        <v>0</v>
      </c>
      <c r="O150" s="274">
        <f>IF(O$57=0,0,O$57/ISI!O$9*1000)</f>
        <v>0</v>
      </c>
      <c r="P150" s="274">
        <f>IF(P$57=0,0,P$57/ISI!P$9*1000)</f>
        <v>0</v>
      </c>
      <c r="Q150" s="274">
        <f>IF(Q$57=0,0,Q$57/ISI!Q$9*1000)</f>
        <v>0</v>
      </c>
      <c r="R150" s="274">
        <f>IF(R$57=0,0,R$57/ISI!R$9*1000)</f>
        <v>0</v>
      </c>
      <c r="S150" s="274">
        <f>IF(S$57=0,0,S$57/ISI!S$9*1000)</f>
        <v>0</v>
      </c>
      <c r="T150" s="274">
        <f>IF(T$57=0,0,T$57/ISI!T$9*1000)</f>
        <v>0</v>
      </c>
      <c r="U150" s="274">
        <f>IF(U$57=0,0,U$57/ISI!U$9*1000)</f>
        <v>0</v>
      </c>
      <c r="V150" s="274">
        <f>IF(V$57=0,0,V$57/ISI!V$9*1000)</f>
        <v>0</v>
      </c>
      <c r="W150" s="274">
        <f>IF(W$57=0,0,W$57/ISI!W$9*1000)</f>
        <v>0</v>
      </c>
      <c r="X150" s="274">
        <f>IF(X$57=0,0,X$57/ISI!X$9*1000)</f>
        <v>0</v>
      </c>
      <c r="Y150" s="274">
        <f>IF(Y$57=0,0,Y$57/ISI!Y$9*1000)</f>
        <v>0</v>
      </c>
      <c r="DA150" s="77"/>
    </row>
    <row r="151" spans="1:105" ht="12" customHeight="1" x14ac:dyDescent="0.25">
      <c r="A151" s="173" t="s">
        <v>94</v>
      </c>
      <c r="B151" s="274">
        <f>IF(B$58=0,0,B$58/ISI!B$9*1000)</f>
        <v>0</v>
      </c>
      <c r="C151" s="274">
        <f>IF(C$58=0,0,C$58/ISI!C$9*1000)</f>
        <v>0</v>
      </c>
      <c r="D151" s="274">
        <f>IF(D$58=0,0,D$58/ISI!D$9*1000)</f>
        <v>0</v>
      </c>
      <c r="E151" s="274">
        <f>IF(E$58=0,0,E$58/ISI!E$9*1000)</f>
        <v>0</v>
      </c>
      <c r="F151" s="274">
        <f>IF(F$58=0,0,F$58/ISI!F$9*1000)</f>
        <v>0</v>
      </c>
      <c r="G151" s="274">
        <f>IF(G$58=0,0,G$58/ISI!G$9*1000)</f>
        <v>0</v>
      </c>
      <c r="H151" s="274">
        <f>IF(H$58=0,0,H$58/ISI!H$9*1000)</f>
        <v>0</v>
      </c>
      <c r="I151" s="274">
        <f>IF(I$58=0,0,I$58/ISI!I$9*1000)</f>
        <v>0</v>
      </c>
      <c r="J151" s="274">
        <f>IF(J$58=0,0,J$58/ISI!J$9*1000)</f>
        <v>0</v>
      </c>
      <c r="K151" s="274">
        <f>IF(K$58=0,0,K$58/ISI!K$9*1000)</f>
        <v>0</v>
      </c>
      <c r="L151" s="274">
        <f>IF(L$58=0,0,L$58/ISI!L$9*1000)</f>
        <v>0</v>
      </c>
      <c r="M151" s="274">
        <f>IF(M$58=0,0,M$58/ISI!M$9*1000)</f>
        <v>0</v>
      </c>
      <c r="N151" s="274">
        <f>IF(N$58=0,0,N$58/ISI!N$9*1000)</f>
        <v>0</v>
      </c>
      <c r="O151" s="274">
        <f>IF(O$58=0,0,O$58/ISI!O$9*1000)</f>
        <v>0</v>
      </c>
      <c r="P151" s="274">
        <f>IF(P$58=0,0,P$58/ISI!P$9*1000)</f>
        <v>0</v>
      </c>
      <c r="Q151" s="274">
        <f>IF(Q$58=0,0,Q$58/ISI!Q$9*1000)</f>
        <v>0</v>
      </c>
      <c r="R151" s="274">
        <f>IF(R$58=0,0,R$58/ISI!R$9*1000)</f>
        <v>0</v>
      </c>
      <c r="S151" s="274">
        <f>IF(S$58=0,0,S$58/ISI!S$9*1000)</f>
        <v>0</v>
      </c>
      <c r="T151" s="274">
        <f>IF(T$58=0,0,T$58/ISI!T$9*1000)</f>
        <v>0</v>
      </c>
      <c r="U151" s="274">
        <f>IF(U$58=0,0,U$58/ISI!U$9*1000)</f>
        <v>0</v>
      </c>
      <c r="V151" s="274">
        <f>IF(V$58=0,0,V$58/ISI!V$9*1000)</f>
        <v>0</v>
      </c>
      <c r="W151" s="274">
        <f>IF(W$58=0,0,W$58/ISI!W$9*1000)</f>
        <v>0</v>
      </c>
      <c r="X151" s="274">
        <f>IF(X$58=0,0,X$58/ISI!X$9*1000)</f>
        <v>0</v>
      </c>
      <c r="Y151" s="274">
        <f>IF(Y$58=0,0,Y$58/ISI!Y$9*1000)</f>
        <v>0</v>
      </c>
      <c r="DA151" s="77"/>
    </row>
    <row r="152" spans="1:105" ht="12" customHeight="1" x14ac:dyDescent="0.25">
      <c r="A152" s="56" t="s">
        <v>95</v>
      </c>
      <c r="B152" s="275">
        <f>IF(B$59=0,0,B$59/ISI!B$9*1000)</f>
        <v>0</v>
      </c>
      <c r="C152" s="275">
        <f>IF(C$59=0,0,C$59/ISI!C$9*1000)</f>
        <v>0</v>
      </c>
      <c r="D152" s="275">
        <f>IF(D$59=0,0,D$59/ISI!D$9*1000)</f>
        <v>0</v>
      </c>
      <c r="E152" s="275">
        <f>IF(E$59=0,0,E$59/ISI!E$9*1000)</f>
        <v>0</v>
      </c>
      <c r="F152" s="275">
        <f>IF(F$59=0,0,F$59/ISI!F$9*1000)</f>
        <v>0</v>
      </c>
      <c r="G152" s="275">
        <f>IF(G$59=0,0,G$59/ISI!G$9*1000)</f>
        <v>0</v>
      </c>
      <c r="H152" s="275">
        <f>IF(H$59=0,0,H$59/ISI!H$9*1000)</f>
        <v>0</v>
      </c>
      <c r="I152" s="275">
        <f>IF(I$59=0,0,I$59/ISI!I$9*1000)</f>
        <v>0</v>
      </c>
      <c r="J152" s="275">
        <f>IF(J$59=0,0,J$59/ISI!J$9*1000)</f>
        <v>0</v>
      </c>
      <c r="K152" s="275">
        <f>IF(K$59=0,0,K$59/ISI!K$9*1000)</f>
        <v>0</v>
      </c>
      <c r="L152" s="275">
        <f>IF(L$59=0,0,L$59/ISI!L$9*1000)</f>
        <v>0</v>
      </c>
      <c r="M152" s="275">
        <f>IF(M$59=0,0,M$59/ISI!M$9*1000)</f>
        <v>0</v>
      </c>
      <c r="N152" s="275">
        <f>IF(N$59=0,0,N$59/ISI!N$9*1000)</f>
        <v>0</v>
      </c>
      <c r="O152" s="275">
        <f>IF(O$59=0,0,O$59/ISI!O$9*1000)</f>
        <v>0</v>
      </c>
      <c r="P152" s="275">
        <f>IF(P$59=0,0,P$59/ISI!P$9*1000)</f>
        <v>0</v>
      </c>
      <c r="Q152" s="275">
        <f>IF(Q$59=0,0,Q$59/ISI!Q$9*1000)</f>
        <v>0</v>
      </c>
      <c r="R152" s="275">
        <f>IF(R$59=0,0,R$59/ISI!R$9*1000)</f>
        <v>0</v>
      </c>
      <c r="S152" s="275">
        <f>IF(S$59=0,0,S$59/ISI!S$9*1000)</f>
        <v>0</v>
      </c>
      <c r="T152" s="275">
        <f>IF(T$59=0,0,T$59/ISI!T$9*1000)</f>
        <v>0</v>
      </c>
      <c r="U152" s="275">
        <f>IF(U$59=0,0,U$59/ISI!U$9*1000)</f>
        <v>0</v>
      </c>
      <c r="V152" s="275">
        <f>IF(V$59=0,0,V$59/ISI!V$9*1000)</f>
        <v>0</v>
      </c>
      <c r="W152" s="275">
        <f>IF(W$59=0,0,W$59/ISI!W$9*1000)</f>
        <v>0</v>
      </c>
      <c r="X152" s="275">
        <f>IF(X$59=0,0,X$59/ISI!X$9*1000)</f>
        <v>0</v>
      </c>
      <c r="Y152" s="275">
        <f>IF(Y$59=0,0,Y$59/ISI!Y$9*1000)</f>
        <v>0</v>
      </c>
      <c r="DA152" s="78"/>
    </row>
    <row r="153" spans="1:105" ht="12" customHeight="1" x14ac:dyDescent="0.25">
      <c r="A153" s="174" t="s">
        <v>220</v>
      </c>
      <c r="B153" s="276">
        <f>IF(B$65=0,0,B$65/ISI!B$9*1000)</f>
        <v>0</v>
      </c>
      <c r="C153" s="276">
        <f>IF(C$65=0,0,C$65/ISI!C$9*1000)</f>
        <v>0</v>
      </c>
      <c r="D153" s="276">
        <f>IF(D$65=0,0,D$65/ISI!D$9*1000)</f>
        <v>0</v>
      </c>
      <c r="E153" s="276">
        <f>IF(E$65=0,0,E$65/ISI!E$9*1000)</f>
        <v>0</v>
      </c>
      <c r="F153" s="276">
        <f>IF(F$65=0,0,F$65/ISI!F$9*1000)</f>
        <v>0</v>
      </c>
      <c r="G153" s="276">
        <f>IF(G$65=0,0,G$65/ISI!G$9*1000)</f>
        <v>0</v>
      </c>
      <c r="H153" s="276">
        <f>IF(H$65=0,0,H$65/ISI!H$9*1000)</f>
        <v>0</v>
      </c>
      <c r="I153" s="276">
        <f>IF(I$65=0,0,I$65/ISI!I$9*1000)</f>
        <v>0</v>
      </c>
      <c r="J153" s="276">
        <f>IF(J$65=0,0,J$65/ISI!J$9*1000)</f>
        <v>0</v>
      </c>
      <c r="K153" s="276">
        <f>IF(K$65=0,0,K$65/ISI!K$9*1000)</f>
        <v>0</v>
      </c>
      <c r="L153" s="276">
        <f>IF(L$65=0,0,L$65/ISI!L$9*1000)</f>
        <v>0</v>
      </c>
      <c r="M153" s="276">
        <f>IF(M$65=0,0,M$65/ISI!M$9*1000)</f>
        <v>0</v>
      </c>
      <c r="N153" s="276">
        <f>IF(N$65=0,0,N$65/ISI!N$9*1000)</f>
        <v>0</v>
      </c>
      <c r="O153" s="276">
        <f>IF(O$65=0,0,O$65/ISI!O$9*1000)</f>
        <v>0</v>
      </c>
      <c r="P153" s="276">
        <f>IF(P$65=0,0,P$65/ISI!P$9*1000)</f>
        <v>0</v>
      </c>
      <c r="Q153" s="276">
        <f>IF(Q$65=0,0,Q$65/ISI!Q$9*1000)</f>
        <v>0</v>
      </c>
      <c r="R153" s="276">
        <f>IF(R$65=0,0,R$65/ISI!R$9*1000)</f>
        <v>0</v>
      </c>
      <c r="S153" s="276">
        <f>IF(S$65=0,0,S$65/ISI!S$9*1000)</f>
        <v>0</v>
      </c>
      <c r="T153" s="276">
        <f>IF(T$65=0,0,T$65/ISI!T$9*1000)</f>
        <v>0</v>
      </c>
      <c r="U153" s="276">
        <f>IF(U$65=0,0,U$65/ISI!U$9*1000)</f>
        <v>0</v>
      </c>
      <c r="V153" s="276">
        <f>IF(V$65=0,0,V$65/ISI!V$9*1000)</f>
        <v>0</v>
      </c>
      <c r="W153" s="276">
        <f>IF(W$65=0,0,W$65/ISI!W$9*1000)</f>
        <v>0</v>
      </c>
      <c r="X153" s="276">
        <f>IF(X$65=0,0,X$65/ISI!X$9*1000)</f>
        <v>0</v>
      </c>
      <c r="Y153" s="276">
        <f>IF(Y$65=0,0,Y$65/ISI!Y$9*1000)</f>
        <v>0</v>
      </c>
      <c r="DA153" s="79"/>
    </row>
    <row r="154" spans="1:105" ht="12" customHeight="1" x14ac:dyDescent="0.25">
      <c r="A154" s="174" t="s">
        <v>226</v>
      </c>
      <c r="B154" s="276">
        <f>IF(B$71=0,0,B$71/ISI!B$9*1000)</f>
        <v>0</v>
      </c>
      <c r="C154" s="276">
        <f>IF(C$71=0,0,C$71/ISI!C$9*1000)</f>
        <v>0</v>
      </c>
      <c r="D154" s="276">
        <f>IF(D$71=0,0,D$71/ISI!D$9*1000)</f>
        <v>0</v>
      </c>
      <c r="E154" s="276">
        <f>IF(E$71=0,0,E$71/ISI!E$9*1000)</f>
        <v>0</v>
      </c>
      <c r="F154" s="276">
        <f>IF(F$71=0,0,F$71/ISI!F$9*1000)</f>
        <v>0</v>
      </c>
      <c r="G154" s="276">
        <f>IF(G$71=0,0,G$71/ISI!G$9*1000)</f>
        <v>0</v>
      </c>
      <c r="H154" s="276">
        <f>IF(H$71=0,0,H$71/ISI!H$9*1000)</f>
        <v>0</v>
      </c>
      <c r="I154" s="276">
        <f>IF(I$71=0,0,I$71/ISI!I$9*1000)</f>
        <v>0</v>
      </c>
      <c r="J154" s="276">
        <f>IF(J$71=0,0,J$71/ISI!J$9*1000)</f>
        <v>0</v>
      </c>
      <c r="K154" s="276">
        <f>IF(K$71=0,0,K$71/ISI!K$9*1000)</f>
        <v>0</v>
      </c>
      <c r="L154" s="276">
        <f>IF(L$71=0,0,L$71/ISI!L$9*1000)</f>
        <v>0</v>
      </c>
      <c r="M154" s="276">
        <f>IF(M$71=0,0,M$71/ISI!M$9*1000)</f>
        <v>0</v>
      </c>
      <c r="N154" s="276">
        <f>IF(N$71=0,0,N$71/ISI!N$9*1000)</f>
        <v>0</v>
      </c>
      <c r="O154" s="276">
        <f>IF(O$71=0,0,O$71/ISI!O$9*1000)</f>
        <v>0</v>
      </c>
      <c r="P154" s="276">
        <f>IF(P$71=0,0,P$71/ISI!P$9*1000)</f>
        <v>0</v>
      </c>
      <c r="Q154" s="276">
        <f>IF(Q$71=0,0,Q$71/ISI!Q$9*1000)</f>
        <v>0</v>
      </c>
      <c r="R154" s="276">
        <f>IF(R$71=0,0,R$71/ISI!R$9*1000)</f>
        <v>0</v>
      </c>
      <c r="S154" s="276">
        <f>IF(S$71=0,0,S$71/ISI!S$9*1000)</f>
        <v>0</v>
      </c>
      <c r="T154" s="276">
        <f>IF(T$71=0,0,T$71/ISI!T$9*1000)</f>
        <v>0</v>
      </c>
      <c r="U154" s="276">
        <f>IF(U$71=0,0,U$71/ISI!U$9*1000)</f>
        <v>0</v>
      </c>
      <c r="V154" s="276">
        <f>IF(V$71=0,0,V$71/ISI!V$9*1000)</f>
        <v>0</v>
      </c>
      <c r="W154" s="276">
        <f>IF(W$71=0,0,W$71/ISI!W$9*1000)</f>
        <v>0</v>
      </c>
      <c r="X154" s="276">
        <f>IF(X$71=0,0,X$71/ISI!X$9*1000)</f>
        <v>0</v>
      </c>
      <c r="Y154" s="276">
        <f>IF(Y$71=0,0,Y$71/ISI!Y$9*1000)</f>
        <v>0</v>
      </c>
      <c r="DA154" s="79"/>
    </row>
    <row r="155" spans="1:105" ht="12" customHeight="1" x14ac:dyDescent="0.25">
      <c r="A155" s="174" t="s">
        <v>179</v>
      </c>
      <c r="B155" s="276">
        <f>IF(B$72=0,0,B$72/ISI!B$9*1000)</f>
        <v>0</v>
      </c>
      <c r="C155" s="276">
        <f>IF(C$72=0,0,C$72/ISI!C$9*1000)</f>
        <v>0</v>
      </c>
      <c r="D155" s="276">
        <f>IF(D$72=0,0,D$72/ISI!D$9*1000)</f>
        <v>0</v>
      </c>
      <c r="E155" s="276">
        <f>IF(E$72=0,0,E$72/ISI!E$9*1000)</f>
        <v>0</v>
      </c>
      <c r="F155" s="276">
        <f>IF(F$72=0,0,F$72/ISI!F$9*1000)</f>
        <v>0</v>
      </c>
      <c r="G155" s="276">
        <f>IF(G$72=0,0,G$72/ISI!G$9*1000)</f>
        <v>0</v>
      </c>
      <c r="H155" s="276">
        <f>IF(H$72=0,0,H$72/ISI!H$9*1000)</f>
        <v>0</v>
      </c>
      <c r="I155" s="276">
        <f>IF(I$72=0,0,I$72/ISI!I$9*1000)</f>
        <v>0</v>
      </c>
      <c r="J155" s="276">
        <f>IF(J$72=0,0,J$72/ISI!J$9*1000)</f>
        <v>0</v>
      </c>
      <c r="K155" s="276">
        <f>IF(K$72=0,0,K$72/ISI!K$9*1000)</f>
        <v>0</v>
      </c>
      <c r="L155" s="276">
        <f>IF(L$72=0,0,L$72/ISI!L$9*1000)</f>
        <v>0</v>
      </c>
      <c r="M155" s="276">
        <f>IF(M$72=0,0,M$72/ISI!M$9*1000)</f>
        <v>0</v>
      </c>
      <c r="N155" s="276">
        <f>IF(N$72=0,0,N$72/ISI!N$9*1000)</f>
        <v>0</v>
      </c>
      <c r="O155" s="276">
        <f>IF(O$72=0,0,O$72/ISI!O$9*1000)</f>
        <v>0</v>
      </c>
      <c r="P155" s="276">
        <f>IF(P$72=0,0,P$72/ISI!P$9*1000)</f>
        <v>0</v>
      </c>
      <c r="Q155" s="276">
        <f>IF(Q$72=0,0,Q$72/ISI!Q$9*1000)</f>
        <v>0</v>
      </c>
      <c r="R155" s="276">
        <f>IF(R$72=0,0,R$72/ISI!R$9*1000)</f>
        <v>0</v>
      </c>
      <c r="S155" s="276">
        <f>IF(S$72=0,0,S$72/ISI!S$9*1000)</f>
        <v>0</v>
      </c>
      <c r="T155" s="276">
        <f>IF(T$72=0,0,T$72/ISI!T$9*1000)</f>
        <v>0</v>
      </c>
      <c r="U155" s="276">
        <f>IF(U$72=0,0,U$72/ISI!U$9*1000)</f>
        <v>0</v>
      </c>
      <c r="V155" s="276">
        <f>IF(V$72=0,0,V$72/ISI!V$9*1000)</f>
        <v>0</v>
      </c>
      <c r="W155" s="276">
        <f>IF(W$72=0,0,W$72/ISI!W$9*1000)</f>
        <v>0</v>
      </c>
      <c r="X155" s="276">
        <f>IF(X$72=0,0,X$72/ISI!X$9*1000)</f>
        <v>0</v>
      </c>
      <c r="Y155" s="276">
        <f>IF(Y$72=0,0,Y$72/ISI!Y$9*1000)</f>
        <v>0</v>
      </c>
      <c r="DA155" s="79"/>
    </row>
    <row r="156" spans="1:105" ht="12" customHeight="1" x14ac:dyDescent="0.25">
      <c r="A156" s="41" t="s">
        <v>189</v>
      </c>
      <c r="B156" s="277">
        <f>IF(B$79=0,0,B$79/ISI!B$9*1000)</f>
        <v>0</v>
      </c>
      <c r="C156" s="277">
        <f>IF(C$79=0,0,C$79/ISI!C$9*1000)</f>
        <v>0</v>
      </c>
      <c r="D156" s="277">
        <f>IF(D$79=0,0,D$79/ISI!D$9*1000)</f>
        <v>0</v>
      </c>
      <c r="E156" s="277">
        <f>IF(E$79=0,0,E$79/ISI!E$9*1000)</f>
        <v>0</v>
      </c>
      <c r="F156" s="277">
        <f>IF(F$79=0,0,F$79/ISI!F$9*1000)</f>
        <v>0</v>
      </c>
      <c r="G156" s="277">
        <f>IF(G$79=0,0,G$79/ISI!G$9*1000)</f>
        <v>0</v>
      </c>
      <c r="H156" s="277">
        <f>IF(H$79=0,0,H$79/ISI!H$9*1000)</f>
        <v>0</v>
      </c>
      <c r="I156" s="277">
        <f>IF(I$79=0,0,I$79/ISI!I$9*1000)</f>
        <v>0</v>
      </c>
      <c r="J156" s="277">
        <f>IF(J$79=0,0,J$79/ISI!J$9*1000)</f>
        <v>0</v>
      </c>
      <c r="K156" s="277">
        <f>IF(K$79=0,0,K$79/ISI!K$9*1000)</f>
        <v>0</v>
      </c>
      <c r="L156" s="277">
        <f>IF(L$79=0,0,L$79/ISI!L$9*1000)</f>
        <v>0</v>
      </c>
      <c r="M156" s="277">
        <f>IF(M$79=0,0,M$79/ISI!M$9*1000)</f>
        <v>0</v>
      </c>
      <c r="N156" s="277">
        <f>IF(N$79=0,0,N$79/ISI!N$9*1000)</f>
        <v>0</v>
      </c>
      <c r="O156" s="277">
        <f>IF(O$79=0,0,O$79/ISI!O$9*1000)</f>
        <v>0</v>
      </c>
      <c r="P156" s="277">
        <f>IF(P$79=0,0,P$79/ISI!P$9*1000)</f>
        <v>0</v>
      </c>
      <c r="Q156" s="277">
        <f>IF(Q$79=0,0,Q$79/ISI!Q$9*1000)</f>
        <v>0</v>
      </c>
      <c r="R156" s="277">
        <f>IF(R$79=0,0,R$79/ISI!R$9*1000)</f>
        <v>0</v>
      </c>
      <c r="S156" s="277">
        <f>IF(S$79=0,0,S$79/ISI!S$9*1000)</f>
        <v>0</v>
      </c>
      <c r="T156" s="277">
        <f>IF(T$79=0,0,T$79/ISI!T$9*1000)</f>
        <v>0</v>
      </c>
      <c r="U156" s="277">
        <f>IF(U$79=0,0,U$79/ISI!U$9*1000)</f>
        <v>0</v>
      </c>
      <c r="V156" s="277">
        <f>IF(V$79=0,0,V$79/ISI!V$9*1000)</f>
        <v>0</v>
      </c>
      <c r="W156" s="277">
        <f>IF(W$79=0,0,W$79/ISI!W$9*1000)</f>
        <v>0</v>
      </c>
      <c r="X156" s="277">
        <f>IF(X$79=0,0,X$79/ISI!X$9*1000)</f>
        <v>0</v>
      </c>
      <c r="Y156" s="277">
        <f>IF(Y$79=0,0,Y$79/ISI!Y$9*1000)</f>
        <v>0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useful energy demand"</f>
        <v>EE: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253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254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255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256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257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258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259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260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261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264</v>
      </c>
    </row>
    <row r="16" spans="1:105" ht="12" customHeight="1" x14ac:dyDescent="0.25">
      <c r="A16" s="57" t="s">
        <v>165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265</v>
      </c>
    </row>
    <row r="17" spans="1:105" ht="12" customHeight="1" x14ac:dyDescent="0.25">
      <c r="A17" s="18" t="s">
        <v>28</v>
      </c>
      <c r="B17" s="230">
        <v>0</v>
      </c>
      <c r="C17" s="230">
        <v>0</v>
      </c>
      <c r="D17" s="230">
        <v>0</v>
      </c>
      <c r="E17" s="230">
        <v>0</v>
      </c>
      <c r="F17" s="230">
        <v>0</v>
      </c>
      <c r="G17" s="230">
        <v>0</v>
      </c>
      <c r="H17" s="230">
        <v>0</v>
      </c>
      <c r="I17" s="230">
        <v>0</v>
      </c>
      <c r="J17" s="230">
        <v>0</v>
      </c>
      <c r="K17" s="230">
        <v>0</v>
      </c>
      <c r="L17" s="230">
        <v>0</v>
      </c>
      <c r="M17" s="230">
        <v>0</v>
      </c>
      <c r="N17" s="230">
        <v>0</v>
      </c>
      <c r="O17" s="230">
        <v>0</v>
      </c>
      <c r="P17" s="230">
        <v>0</v>
      </c>
      <c r="Q17" s="230">
        <v>0</v>
      </c>
      <c r="R17" s="230">
        <v>0</v>
      </c>
      <c r="S17" s="230">
        <v>0</v>
      </c>
      <c r="T17" s="230">
        <v>0</v>
      </c>
      <c r="U17" s="230">
        <v>0</v>
      </c>
      <c r="V17" s="230">
        <v>0</v>
      </c>
      <c r="W17" s="230">
        <v>0</v>
      </c>
      <c r="X17" s="230">
        <v>0</v>
      </c>
      <c r="Y17" s="230">
        <v>0</v>
      </c>
      <c r="DA17" s="71" t="s">
        <v>266</v>
      </c>
    </row>
    <row r="18" spans="1:105" ht="12" customHeight="1" x14ac:dyDescent="0.25">
      <c r="A18" s="18" t="s">
        <v>32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267</v>
      </c>
    </row>
    <row r="19" spans="1:105" ht="12" customHeight="1" x14ac:dyDescent="0.25">
      <c r="A19" s="18" t="s">
        <v>35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268</v>
      </c>
    </row>
    <row r="20" spans="1:105" ht="12" customHeight="1" x14ac:dyDescent="0.25">
      <c r="A20" s="18" t="s">
        <v>36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269</v>
      </c>
    </row>
    <row r="21" spans="1:105" ht="12" customHeight="1" x14ac:dyDescent="0.25">
      <c r="A21" s="18" t="s">
        <v>40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270</v>
      </c>
    </row>
    <row r="22" spans="1:105" ht="12" customHeight="1" x14ac:dyDescent="0.25">
      <c r="A22" s="57" t="s">
        <v>172</v>
      </c>
      <c r="B22" s="261">
        <v>0</v>
      </c>
      <c r="C22" s="261">
        <v>0</v>
      </c>
      <c r="D22" s="261">
        <v>0</v>
      </c>
      <c r="E22" s="261">
        <v>0</v>
      </c>
      <c r="F22" s="261">
        <v>0</v>
      </c>
      <c r="G22" s="261">
        <v>0</v>
      </c>
      <c r="H22" s="261">
        <v>0</v>
      </c>
      <c r="I22" s="261">
        <v>0</v>
      </c>
      <c r="J22" s="261">
        <v>0</v>
      </c>
      <c r="K22" s="261">
        <v>0</v>
      </c>
      <c r="L22" s="261">
        <v>0</v>
      </c>
      <c r="M22" s="261">
        <v>0</v>
      </c>
      <c r="N22" s="261">
        <v>0</v>
      </c>
      <c r="O22" s="261">
        <v>0</v>
      </c>
      <c r="P22" s="261">
        <v>0</v>
      </c>
      <c r="Q22" s="261">
        <v>0</v>
      </c>
      <c r="R22" s="261">
        <v>0</v>
      </c>
      <c r="S22" s="261">
        <v>0</v>
      </c>
      <c r="T22" s="261">
        <v>0</v>
      </c>
      <c r="U22" s="261">
        <v>0</v>
      </c>
      <c r="V22" s="261">
        <v>0</v>
      </c>
      <c r="W22" s="261">
        <v>0</v>
      </c>
      <c r="X22" s="261">
        <v>0</v>
      </c>
      <c r="Y22" s="261">
        <v>0</v>
      </c>
      <c r="DA22" s="70" t="s">
        <v>271</v>
      </c>
    </row>
    <row r="23" spans="1:105" ht="12" customHeight="1" x14ac:dyDescent="0.25">
      <c r="A23" s="18" t="s">
        <v>28</v>
      </c>
      <c r="B23" s="230">
        <v>0</v>
      </c>
      <c r="C23" s="230">
        <v>0</v>
      </c>
      <c r="D23" s="230">
        <v>0</v>
      </c>
      <c r="E23" s="230">
        <v>0</v>
      </c>
      <c r="F23" s="230">
        <v>0</v>
      </c>
      <c r="G23" s="230">
        <v>0</v>
      </c>
      <c r="H23" s="230">
        <v>0</v>
      </c>
      <c r="I23" s="230">
        <v>0</v>
      </c>
      <c r="J23" s="230">
        <v>0</v>
      </c>
      <c r="K23" s="230">
        <v>0</v>
      </c>
      <c r="L23" s="230">
        <v>0</v>
      </c>
      <c r="M23" s="230">
        <v>0</v>
      </c>
      <c r="N23" s="230">
        <v>0</v>
      </c>
      <c r="O23" s="230">
        <v>0</v>
      </c>
      <c r="P23" s="230">
        <v>0</v>
      </c>
      <c r="Q23" s="230">
        <v>0</v>
      </c>
      <c r="R23" s="230">
        <v>0</v>
      </c>
      <c r="S23" s="230">
        <v>0</v>
      </c>
      <c r="T23" s="230">
        <v>0</v>
      </c>
      <c r="U23" s="230">
        <v>0</v>
      </c>
      <c r="V23" s="230">
        <v>0</v>
      </c>
      <c r="W23" s="230">
        <v>0</v>
      </c>
      <c r="X23" s="230">
        <v>0</v>
      </c>
      <c r="Y23" s="230">
        <v>0</v>
      </c>
      <c r="DA23" s="71" t="s">
        <v>272</v>
      </c>
    </row>
    <row r="24" spans="1:105" ht="12" customHeight="1" x14ac:dyDescent="0.25">
      <c r="A24" s="18" t="s">
        <v>42</v>
      </c>
      <c r="B24" s="230">
        <v>0</v>
      </c>
      <c r="C24" s="230">
        <v>0</v>
      </c>
      <c r="D24" s="230">
        <v>0</v>
      </c>
      <c r="E24" s="230">
        <v>0</v>
      </c>
      <c r="F24" s="230">
        <v>0</v>
      </c>
      <c r="G24" s="230">
        <v>0</v>
      </c>
      <c r="H24" s="230">
        <v>0</v>
      </c>
      <c r="I24" s="230">
        <v>0</v>
      </c>
      <c r="J24" s="230">
        <v>0</v>
      </c>
      <c r="K24" s="230">
        <v>0</v>
      </c>
      <c r="L24" s="230">
        <v>0</v>
      </c>
      <c r="M24" s="230">
        <v>0</v>
      </c>
      <c r="N24" s="230">
        <v>0</v>
      </c>
      <c r="O24" s="230">
        <v>0</v>
      </c>
      <c r="P24" s="230">
        <v>0</v>
      </c>
      <c r="Q24" s="230">
        <v>0</v>
      </c>
      <c r="R24" s="230">
        <v>0</v>
      </c>
      <c r="S24" s="230">
        <v>0</v>
      </c>
      <c r="T24" s="230">
        <v>0</v>
      </c>
      <c r="U24" s="230">
        <v>0</v>
      </c>
      <c r="V24" s="230">
        <v>0</v>
      </c>
      <c r="W24" s="230">
        <v>0</v>
      </c>
      <c r="X24" s="230">
        <v>0</v>
      </c>
      <c r="Y24" s="230">
        <v>0</v>
      </c>
      <c r="DA24" s="71" t="s">
        <v>273</v>
      </c>
    </row>
    <row r="25" spans="1:105" ht="12" customHeight="1" x14ac:dyDescent="0.25">
      <c r="A25" s="18" t="s">
        <v>32</v>
      </c>
      <c r="B25" s="230">
        <v>0</v>
      </c>
      <c r="C25" s="230">
        <v>0</v>
      </c>
      <c r="D25" s="230">
        <v>0</v>
      </c>
      <c r="E25" s="230">
        <v>0</v>
      </c>
      <c r="F25" s="230">
        <v>0</v>
      </c>
      <c r="G25" s="230">
        <v>0</v>
      </c>
      <c r="H25" s="230">
        <v>0</v>
      </c>
      <c r="I25" s="230">
        <v>0</v>
      </c>
      <c r="J25" s="230">
        <v>0</v>
      </c>
      <c r="K25" s="230">
        <v>0</v>
      </c>
      <c r="L25" s="230">
        <v>0</v>
      </c>
      <c r="M25" s="230">
        <v>0</v>
      </c>
      <c r="N25" s="230">
        <v>0</v>
      </c>
      <c r="O25" s="230">
        <v>0</v>
      </c>
      <c r="P25" s="230">
        <v>0</v>
      </c>
      <c r="Q25" s="230">
        <v>0</v>
      </c>
      <c r="R25" s="230">
        <v>0</v>
      </c>
      <c r="S25" s="230">
        <v>0</v>
      </c>
      <c r="T25" s="230">
        <v>0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274</v>
      </c>
    </row>
    <row r="26" spans="1:105" ht="12" customHeight="1" x14ac:dyDescent="0.25">
      <c r="A26" s="18" t="s">
        <v>35</v>
      </c>
      <c r="B26" s="230">
        <v>0</v>
      </c>
      <c r="C26" s="230">
        <v>0</v>
      </c>
      <c r="D26" s="230">
        <v>0</v>
      </c>
      <c r="E26" s="230">
        <v>0</v>
      </c>
      <c r="F26" s="230">
        <v>0</v>
      </c>
      <c r="G26" s="230">
        <v>0</v>
      </c>
      <c r="H26" s="230">
        <v>0</v>
      </c>
      <c r="I26" s="230">
        <v>0</v>
      </c>
      <c r="J26" s="230">
        <v>0</v>
      </c>
      <c r="K26" s="230">
        <v>0</v>
      </c>
      <c r="L26" s="230">
        <v>0</v>
      </c>
      <c r="M26" s="230">
        <v>0</v>
      </c>
      <c r="N26" s="230">
        <v>0</v>
      </c>
      <c r="O26" s="230">
        <v>0</v>
      </c>
      <c r="P26" s="230">
        <v>0</v>
      </c>
      <c r="Q26" s="230">
        <v>0</v>
      </c>
      <c r="R26" s="230">
        <v>0</v>
      </c>
      <c r="S26" s="230">
        <v>0</v>
      </c>
      <c r="T26" s="230">
        <v>0</v>
      </c>
      <c r="U26" s="230">
        <v>0</v>
      </c>
      <c r="V26" s="230">
        <v>0</v>
      </c>
      <c r="W26" s="230">
        <v>0</v>
      </c>
      <c r="X26" s="230">
        <v>0</v>
      </c>
      <c r="Y26" s="230">
        <v>0</v>
      </c>
      <c r="DA26" s="71" t="s">
        <v>275</v>
      </c>
    </row>
    <row r="27" spans="1:105" ht="12" customHeight="1" x14ac:dyDescent="0.25">
      <c r="A27" s="18" t="s">
        <v>36</v>
      </c>
      <c r="B27" s="230">
        <v>0</v>
      </c>
      <c r="C27" s="230">
        <v>0</v>
      </c>
      <c r="D27" s="230">
        <v>0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276</v>
      </c>
    </row>
    <row r="28" spans="1:105" ht="12" customHeight="1" x14ac:dyDescent="0.25">
      <c r="A28" s="57" t="s">
        <v>179</v>
      </c>
      <c r="B28" s="261">
        <v>0</v>
      </c>
      <c r="C28" s="261">
        <v>0</v>
      </c>
      <c r="D28" s="261">
        <v>0</v>
      </c>
      <c r="E28" s="261">
        <v>0</v>
      </c>
      <c r="F28" s="261">
        <v>0</v>
      </c>
      <c r="G28" s="261">
        <v>0</v>
      </c>
      <c r="H28" s="261">
        <v>0</v>
      </c>
      <c r="I28" s="261">
        <v>0</v>
      </c>
      <c r="J28" s="261">
        <v>0</v>
      </c>
      <c r="K28" s="261">
        <v>0</v>
      </c>
      <c r="L28" s="261">
        <v>0</v>
      </c>
      <c r="M28" s="261">
        <v>0</v>
      </c>
      <c r="N28" s="261">
        <v>0</v>
      </c>
      <c r="O28" s="261">
        <v>0</v>
      </c>
      <c r="P28" s="261">
        <v>0</v>
      </c>
      <c r="Q28" s="261">
        <v>0</v>
      </c>
      <c r="R28" s="261">
        <v>0</v>
      </c>
      <c r="S28" s="261">
        <v>0</v>
      </c>
      <c r="T28" s="261">
        <v>0</v>
      </c>
      <c r="U28" s="261">
        <v>0</v>
      </c>
      <c r="V28" s="261">
        <v>0</v>
      </c>
      <c r="W28" s="261">
        <v>0</v>
      </c>
      <c r="X28" s="261">
        <v>0</v>
      </c>
      <c r="Y28" s="261">
        <v>0</v>
      </c>
      <c r="DA28" s="70" t="s">
        <v>277</v>
      </c>
    </row>
    <row r="29" spans="1:105" ht="12" customHeight="1" x14ac:dyDescent="0.25">
      <c r="A29" s="60" t="s">
        <v>181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278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279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280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281</v>
      </c>
    </row>
    <row r="33" spans="1:105" ht="12" customHeight="1" x14ac:dyDescent="0.25">
      <c r="A33" s="59" t="s">
        <v>35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282</v>
      </c>
    </row>
    <row r="34" spans="1:105" ht="12" customHeight="1" x14ac:dyDescent="0.25">
      <c r="A34" s="60" t="s">
        <v>187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283</v>
      </c>
    </row>
    <row r="35" spans="1:105" ht="12" customHeight="1" x14ac:dyDescent="0.25">
      <c r="A35" s="57" t="s">
        <v>189</v>
      </c>
      <c r="B35" s="261">
        <f t="shared" ref="B35:Y35" si="0">B36+B40+B51</f>
        <v>0</v>
      </c>
      <c r="C35" s="261">
        <f t="shared" si="0"/>
        <v>0</v>
      </c>
      <c r="D35" s="261">
        <f t="shared" si="0"/>
        <v>0</v>
      </c>
      <c r="E35" s="261">
        <f t="shared" si="0"/>
        <v>0</v>
      </c>
      <c r="F35" s="261">
        <f t="shared" si="0"/>
        <v>0</v>
      </c>
      <c r="G35" s="261">
        <f t="shared" si="0"/>
        <v>0</v>
      </c>
      <c r="H35" s="261">
        <f t="shared" si="0"/>
        <v>0</v>
      </c>
      <c r="I35" s="261">
        <f t="shared" si="0"/>
        <v>0</v>
      </c>
      <c r="J35" s="261">
        <f t="shared" si="0"/>
        <v>0</v>
      </c>
      <c r="K35" s="261">
        <f t="shared" si="0"/>
        <v>0</v>
      </c>
      <c r="L35" s="261">
        <f t="shared" si="0"/>
        <v>0</v>
      </c>
      <c r="M35" s="261">
        <f t="shared" si="0"/>
        <v>0</v>
      </c>
      <c r="N35" s="261">
        <f t="shared" si="0"/>
        <v>0</v>
      </c>
      <c r="O35" s="261">
        <f t="shared" si="0"/>
        <v>0</v>
      </c>
      <c r="P35" s="261">
        <f t="shared" si="0"/>
        <v>0</v>
      </c>
      <c r="Q35" s="261">
        <f t="shared" si="0"/>
        <v>0</v>
      </c>
      <c r="R35" s="261">
        <f t="shared" si="0"/>
        <v>0</v>
      </c>
      <c r="S35" s="261">
        <f t="shared" si="0"/>
        <v>0</v>
      </c>
      <c r="T35" s="261">
        <f t="shared" si="0"/>
        <v>0</v>
      </c>
      <c r="U35" s="261">
        <f t="shared" si="0"/>
        <v>0</v>
      </c>
      <c r="V35" s="261">
        <f t="shared" si="0"/>
        <v>0</v>
      </c>
      <c r="W35" s="261">
        <f t="shared" si="0"/>
        <v>0</v>
      </c>
      <c r="X35" s="261">
        <f t="shared" si="0"/>
        <v>0</v>
      </c>
      <c r="Y35" s="261">
        <f t="shared" si="0"/>
        <v>0</v>
      </c>
      <c r="DA35" s="70"/>
    </row>
    <row r="36" spans="1:105" ht="12" customHeight="1" x14ac:dyDescent="0.25">
      <c r="A36" s="60" t="s">
        <v>190</v>
      </c>
      <c r="B36" s="262">
        <v>0</v>
      </c>
      <c r="C36" s="262">
        <v>0</v>
      </c>
      <c r="D36" s="262">
        <v>0</v>
      </c>
      <c r="E36" s="262">
        <v>0</v>
      </c>
      <c r="F36" s="262">
        <v>0</v>
      </c>
      <c r="G36" s="262">
        <v>0</v>
      </c>
      <c r="H36" s="262">
        <v>0</v>
      </c>
      <c r="I36" s="262">
        <v>0</v>
      </c>
      <c r="J36" s="262">
        <v>0</v>
      </c>
      <c r="K36" s="262">
        <v>0</v>
      </c>
      <c r="L36" s="262">
        <v>0</v>
      </c>
      <c r="M36" s="262">
        <v>0</v>
      </c>
      <c r="N36" s="262">
        <v>0</v>
      </c>
      <c r="O36" s="262">
        <v>0</v>
      </c>
      <c r="P36" s="262">
        <v>0</v>
      </c>
      <c r="Q36" s="262">
        <v>0</v>
      </c>
      <c r="R36" s="262">
        <v>0</v>
      </c>
      <c r="S36" s="262">
        <v>0</v>
      </c>
      <c r="T36" s="262">
        <v>0</v>
      </c>
      <c r="U36" s="262">
        <v>0</v>
      </c>
      <c r="V36" s="262">
        <v>0</v>
      </c>
      <c r="W36" s="262">
        <v>0</v>
      </c>
      <c r="X36" s="262">
        <v>0</v>
      </c>
      <c r="Y36" s="262">
        <v>0</v>
      </c>
      <c r="DA36" s="72" t="s">
        <v>284</v>
      </c>
    </row>
    <row r="37" spans="1:105" ht="12" customHeight="1" x14ac:dyDescent="0.25">
      <c r="A37" s="59" t="s">
        <v>31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285</v>
      </c>
    </row>
    <row r="38" spans="1:105" ht="12" customHeight="1" x14ac:dyDescent="0.25">
      <c r="A38" s="59" t="s">
        <v>159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286</v>
      </c>
    </row>
    <row r="39" spans="1:105" ht="12" customHeight="1" x14ac:dyDescent="0.25">
      <c r="A39" s="59" t="s">
        <v>35</v>
      </c>
      <c r="B39" s="230">
        <v>0</v>
      </c>
      <c r="C39" s="230">
        <v>0</v>
      </c>
      <c r="D39" s="230">
        <v>0</v>
      </c>
      <c r="E39" s="230">
        <v>0</v>
      </c>
      <c r="F39" s="230">
        <v>0</v>
      </c>
      <c r="G39" s="230">
        <v>0</v>
      </c>
      <c r="H39" s="230">
        <v>0</v>
      </c>
      <c r="I39" s="230">
        <v>0</v>
      </c>
      <c r="J39" s="230">
        <v>0</v>
      </c>
      <c r="K39" s="230">
        <v>0</v>
      </c>
      <c r="L39" s="230">
        <v>0</v>
      </c>
      <c r="M39" s="230">
        <v>0</v>
      </c>
      <c r="N39" s="230">
        <v>0</v>
      </c>
      <c r="O39" s="230">
        <v>0</v>
      </c>
      <c r="P39" s="230">
        <v>0</v>
      </c>
      <c r="Q39" s="230">
        <v>0</v>
      </c>
      <c r="R39" s="230">
        <v>0</v>
      </c>
      <c r="S39" s="230">
        <v>0</v>
      </c>
      <c r="T39" s="230">
        <v>0</v>
      </c>
      <c r="U39" s="230">
        <v>0</v>
      </c>
      <c r="V39" s="230">
        <v>0</v>
      </c>
      <c r="W39" s="230">
        <v>0</v>
      </c>
      <c r="X39" s="230">
        <v>0</v>
      </c>
      <c r="Y39" s="230">
        <v>0</v>
      </c>
      <c r="DA39" s="71" t="s">
        <v>287</v>
      </c>
    </row>
    <row r="40" spans="1:105" ht="12" customHeight="1" x14ac:dyDescent="0.25">
      <c r="A40" s="60" t="s">
        <v>195</v>
      </c>
      <c r="B40" s="262">
        <v>0</v>
      </c>
      <c r="C40" s="262">
        <v>0</v>
      </c>
      <c r="D40" s="262">
        <v>0</v>
      </c>
      <c r="E40" s="262">
        <v>0</v>
      </c>
      <c r="F40" s="262">
        <v>0</v>
      </c>
      <c r="G40" s="262">
        <v>0</v>
      </c>
      <c r="H40" s="262">
        <v>0</v>
      </c>
      <c r="I40" s="262">
        <v>0</v>
      </c>
      <c r="J40" s="262">
        <v>0</v>
      </c>
      <c r="K40" s="262">
        <v>0</v>
      </c>
      <c r="L40" s="262">
        <v>0</v>
      </c>
      <c r="M40" s="262">
        <v>0</v>
      </c>
      <c r="N40" s="262">
        <v>0</v>
      </c>
      <c r="O40" s="262">
        <v>0</v>
      </c>
      <c r="P40" s="262">
        <v>0</v>
      </c>
      <c r="Q40" s="262">
        <v>0</v>
      </c>
      <c r="R40" s="262">
        <v>0</v>
      </c>
      <c r="S40" s="262">
        <v>0</v>
      </c>
      <c r="T40" s="262">
        <v>0</v>
      </c>
      <c r="U40" s="262">
        <v>0</v>
      </c>
      <c r="V40" s="262">
        <v>0</v>
      </c>
      <c r="W40" s="262">
        <v>0</v>
      </c>
      <c r="X40" s="262">
        <v>0</v>
      </c>
      <c r="Y40" s="262">
        <v>0</v>
      </c>
      <c r="DA40" s="72" t="s">
        <v>288</v>
      </c>
    </row>
    <row r="41" spans="1:105" ht="12" customHeight="1" x14ac:dyDescent="0.25">
      <c r="A41" s="64" t="s">
        <v>28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289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290</v>
      </c>
    </row>
    <row r="43" spans="1:105" ht="12" customHeight="1" x14ac:dyDescent="0.25">
      <c r="A43" s="64" t="s">
        <v>31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291</v>
      </c>
    </row>
    <row r="44" spans="1:105" ht="12" customHeight="1" x14ac:dyDescent="0.25">
      <c r="A44" s="64" t="s">
        <v>159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292</v>
      </c>
    </row>
    <row r="45" spans="1:105" ht="12" customHeight="1" x14ac:dyDescent="0.25">
      <c r="A45" s="64" t="s">
        <v>32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293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294</v>
      </c>
    </row>
    <row r="47" spans="1:105" ht="12" customHeight="1" x14ac:dyDescent="0.25">
      <c r="A47" s="64" t="s">
        <v>35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295</v>
      </c>
    </row>
    <row r="48" spans="1:105" ht="12" customHeight="1" x14ac:dyDescent="0.25">
      <c r="A48" s="64" t="s">
        <v>36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296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297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298</v>
      </c>
    </row>
    <row r="51" spans="1:105" ht="12" customHeight="1" x14ac:dyDescent="0.25">
      <c r="A51" s="61" t="s">
        <v>207</v>
      </c>
      <c r="B51" s="263">
        <v>0</v>
      </c>
      <c r="C51" s="263">
        <v>0</v>
      </c>
      <c r="D51" s="263">
        <v>0</v>
      </c>
      <c r="E51" s="263">
        <v>0</v>
      </c>
      <c r="F51" s="263">
        <v>0</v>
      </c>
      <c r="G51" s="263">
        <v>0</v>
      </c>
      <c r="H51" s="263">
        <v>0</v>
      </c>
      <c r="I51" s="263">
        <v>0</v>
      </c>
      <c r="J51" s="263">
        <v>0</v>
      </c>
      <c r="K51" s="263">
        <v>0</v>
      </c>
      <c r="L51" s="263">
        <v>0</v>
      </c>
      <c r="M51" s="263">
        <v>0</v>
      </c>
      <c r="N51" s="263">
        <v>0</v>
      </c>
      <c r="O51" s="263">
        <v>0</v>
      </c>
      <c r="P51" s="263">
        <v>0</v>
      </c>
      <c r="Q51" s="263">
        <v>0</v>
      </c>
      <c r="R51" s="263">
        <v>0</v>
      </c>
      <c r="S51" s="263">
        <v>0</v>
      </c>
      <c r="T51" s="263">
        <v>0</v>
      </c>
      <c r="U51" s="263">
        <v>0</v>
      </c>
      <c r="V51" s="263">
        <v>0</v>
      </c>
      <c r="W51" s="263">
        <v>0</v>
      </c>
      <c r="X51" s="263">
        <v>0</v>
      </c>
      <c r="Y51" s="263">
        <v>0</v>
      </c>
      <c r="DA51" s="74" t="s">
        <v>299</v>
      </c>
    </row>
    <row r="52" spans="1:105" ht="12" hidden="1" customHeight="1" x14ac:dyDescent="0.25">
      <c r="A52" s="53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P52" s="264"/>
      <c r="Q52" s="264"/>
      <c r="R52" s="264"/>
      <c r="S52" s="264"/>
      <c r="T52" s="264"/>
      <c r="U52" s="264"/>
      <c r="V52" s="264"/>
      <c r="W52" s="264"/>
      <c r="X52" s="264"/>
      <c r="Y52" s="264"/>
      <c r="DA52" s="75"/>
    </row>
    <row r="54" spans="1:105" ht="15" customHeight="1" x14ac:dyDescent="0.25">
      <c r="A54" s="34" t="s">
        <v>44</v>
      </c>
      <c r="B54" s="223">
        <v>0</v>
      </c>
      <c r="C54" s="223">
        <v>0</v>
      </c>
      <c r="D54" s="223">
        <v>0</v>
      </c>
      <c r="E54" s="223">
        <v>0</v>
      </c>
      <c r="F54" s="223">
        <v>0</v>
      </c>
      <c r="G54" s="223">
        <v>0</v>
      </c>
      <c r="H54" s="223">
        <v>0</v>
      </c>
      <c r="I54" s="223">
        <v>0</v>
      </c>
      <c r="J54" s="223">
        <v>0</v>
      </c>
      <c r="K54" s="223">
        <v>0</v>
      </c>
      <c r="L54" s="223">
        <v>0</v>
      </c>
      <c r="M54" s="223">
        <v>0</v>
      </c>
      <c r="N54" s="223">
        <v>0</v>
      </c>
      <c r="O54" s="223">
        <v>0</v>
      </c>
      <c r="P54" s="223">
        <v>0</v>
      </c>
      <c r="Q54" s="223">
        <v>0</v>
      </c>
      <c r="R54" s="223">
        <v>0</v>
      </c>
      <c r="S54" s="223">
        <v>0</v>
      </c>
      <c r="T54" s="223">
        <v>0</v>
      </c>
      <c r="U54" s="223">
        <v>0</v>
      </c>
      <c r="V54" s="223">
        <v>0</v>
      </c>
      <c r="W54" s="223">
        <v>0</v>
      </c>
      <c r="X54" s="223">
        <v>0</v>
      </c>
      <c r="Y54" s="223">
        <v>0</v>
      </c>
      <c r="DA54" s="89" t="s">
        <v>300</v>
      </c>
    </row>
    <row r="55" spans="1:105" ht="12" customHeight="1" x14ac:dyDescent="0.25">
      <c r="A55" s="55" t="s">
        <v>91</v>
      </c>
      <c r="B55" s="259">
        <v>0</v>
      </c>
      <c r="C55" s="259">
        <v>0</v>
      </c>
      <c r="D55" s="259">
        <v>0</v>
      </c>
      <c r="E55" s="259">
        <v>0</v>
      </c>
      <c r="F55" s="259">
        <v>0</v>
      </c>
      <c r="G55" s="259">
        <v>0</v>
      </c>
      <c r="H55" s="259">
        <v>0</v>
      </c>
      <c r="I55" s="259">
        <v>0</v>
      </c>
      <c r="J55" s="259">
        <v>0</v>
      </c>
      <c r="K55" s="259">
        <v>0</v>
      </c>
      <c r="L55" s="259">
        <v>0</v>
      </c>
      <c r="M55" s="259">
        <v>0</v>
      </c>
      <c r="N55" s="259">
        <v>0</v>
      </c>
      <c r="O55" s="259">
        <v>0</v>
      </c>
      <c r="P55" s="259">
        <v>0</v>
      </c>
      <c r="Q55" s="259">
        <v>0</v>
      </c>
      <c r="R55" s="259">
        <v>0</v>
      </c>
      <c r="S55" s="259">
        <v>0</v>
      </c>
      <c r="T55" s="259">
        <v>0</v>
      </c>
      <c r="U55" s="259">
        <v>0</v>
      </c>
      <c r="V55" s="259">
        <v>0</v>
      </c>
      <c r="W55" s="259">
        <v>0</v>
      </c>
      <c r="X55" s="259">
        <v>0</v>
      </c>
      <c r="Y55" s="259">
        <v>0</v>
      </c>
      <c r="DA55" s="67" t="s">
        <v>301</v>
      </c>
    </row>
    <row r="56" spans="1:105" ht="12" customHeight="1" x14ac:dyDescent="0.25">
      <c r="A56" s="173" t="s">
        <v>92</v>
      </c>
      <c r="B56" s="224">
        <v>0</v>
      </c>
      <c r="C56" s="224">
        <v>0</v>
      </c>
      <c r="D56" s="224">
        <v>0</v>
      </c>
      <c r="E56" s="224">
        <v>0</v>
      </c>
      <c r="F56" s="224">
        <v>0</v>
      </c>
      <c r="G56" s="224">
        <v>0</v>
      </c>
      <c r="H56" s="224">
        <v>0</v>
      </c>
      <c r="I56" s="224">
        <v>0</v>
      </c>
      <c r="J56" s="224">
        <v>0</v>
      </c>
      <c r="K56" s="224">
        <v>0</v>
      </c>
      <c r="L56" s="224">
        <v>0</v>
      </c>
      <c r="M56" s="224">
        <v>0</v>
      </c>
      <c r="N56" s="224">
        <v>0</v>
      </c>
      <c r="O56" s="224">
        <v>0</v>
      </c>
      <c r="P56" s="224">
        <v>0</v>
      </c>
      <c r="Q56" s="224">
        <v>0</v>
      </c>
      <c r="R56" s="224">
        <v>0</v>
      </c>
      <c r="S56" s="224">
        <v>0</v>
      </c>
      <c r="T56" s="224">
        <v>0</v>
      </c>
      <c r="U56" s="224">
        <v>0</v>
      </c>
      <c r="V56" s="224">
        <v>0</v>
      </c>
      <c r="W56" s="224">
        <v>0</v>
      </c>
      <c r="X56" s="224">
        <v>0</v>
      </c>
      <c r="Y56" s="224">
        <v>0</v>
      </c>
      <c r="DA56" s="177" t="s">
        <v>302</v>
      </c>
    </row>
    <row r="57" spans="1:105" ht="12" customHeight="1" x14ac:dyDescent="0.25">
      <c r="A57" s="173" t="s">
        <v>93</v>
      </c>
      <c r="B57" s="224">
        <v>0</v>
      </c>
      <c r="C57" s="224">
        <v>0</v>
      </c>
      <c r="D57" s="224">
        <v>0</v>
      </c>
      <c r="E57" s="224">
        <v>0</v>
      </c>
      <c r="F57" s="224">
        <v>0</v>
      </c>
      <c r="G57" s="224">
        <v>0</v>
      </c>
      <c r="H57" s="224">
        <v>0</v>
      </c>
      <c r="I57" s="224">
        <v>0</v>
      </c>
      <c r="J57" s="224">
        <v>0</v>
      </c>
      <c r="K57" s="224">
        <v>0</v>
      </c>
      <c r="L57" s="224">
        <v>0</v>
      </c>
      <c r="M57" s="224">
        <v>0</v>
      </c>
      <c r="N57" s="224">
        <v>0</v>
      </c>
      <c r="O57" s="224">
        <v>0</v>
      </c>
      <c r="P57" s="224">
        <v>0</v>
      </c>
      <c r="Q57" s="224">
        <v>0</v>
      </c>
      <c r="R57" s="224">
        <v>0</v>
      </c>
      <c r="S57" s="224">
        <v>0</v>
      </c>
      <c r="T57" s="224">
        <v>0</v>
      </c>
      <c r="U57" s="224">
        <v>0</v>
      </c>
      <c r="V57" s="224">
        <v>0</v>
      </c>
      <c r="W57" s="224">
        <v>0</v>
      </c>
      <c r="X57" s="224">
        <v>0</v>
      </c>
      <c r="Y57" s="224">
        <v>0</v>
      </c>
      <c r="DA57" s="177" t="s">
        <v>303</v>
      </c>
    </row>
    <row r="58" spans="1:105" ht="12" customHeight="1" x14ac:dyDescent="0.25">
      <c r="A58" s="173" t="s">
        <v>94</v>
      </c>
      <c r="B58" s="224">
        <v>0</v>
      </c>
      <c r="C58" s="224">
        <v>0</v>
      </c>
      <c r="D58" s="224">
        <v>0</v>
      </c>
      <c r="E58" s="224">
        <v>0</v>
      </c>
      <c r="F58" s="224">
        <v>0</v>
      </c>
      <c r="G58" s="224">
        <v>0</v>
      </c>
      <c r="H58" s="224">
        <v>0</v>
      </c>
      <c r="I58" s="224">
        <v>0</v>
      </c>
      <c r="J58" s="224">
        <v>0</v>
      </c>
      <c r="K58" s="224">
        <v>0</v>
      </c>
      <c r="L58" s="224">
        <v>0</v>
      </c>
      <c r="M58" s="224">
        <v>0</v>
      </c>
      <c r="N58" s="224">
        <v>0</v>
      </c>
      <c r="O58" s="224">
        <v>0</v>
      </c>
      <c r="P58" s="224">
        <v>0</v>
      </c>
      <c r="Q58" s="224">
        <v>0</v>
      </c>
      <c r="R58" s="224">
        <v>0</v>
      </c>
      <c r="S58" s="224">
        <v>0</v>
      </c>
      <c r="T58" s="224">
        <v>0</v>
      </c>
      <c r="U58" s="224">
        <v>0</v>
      </c>
      <c r="V58" s="224">
        <v>0</v>
      </c>
      <c r="W58" s="224">
        <v>0</v>
      </c>
      <c r="X58" s="224">
        <v>0</v>
      </c>
      <c r="Y58" s="224">
        <v>0</v>
      </c>
      <c r="DA58" s="177" t="s">
        <v>304</v>
      </c>
    </row>
    <row r="59" spans="1:105" ht="12" customHeight="1" x14ac:dyDescent="0.25">
      <c r="A59" s="56" t="s">
        <v>95</v>
      </c>
      <c r="B59" s="260">
        <v>0</v>
      </c>
      <c r="C59" s="260">
        <v>0</v>
      </c>
      <c r="D59" s="260">
        <v>0</v>
      </c>
      <c r="E59" s="260">
        <v>0</v>
      </c>
      <c r="F59" s="260">
        <v>0</v>
      </c>
      <c r="G59" s="260">
        <v>0</v>
      </c>
      <c r="H59" s="260">
        <v>0</v>
      </c>
      <c r="I59" s="260">
        <v>0</v>
      </c>
      <c r="J59" s="260">
        <v>0</v>
      </c>
      <c r="K59" s="260">
        <v>0</v>
      </c>
      <c r="L59" s="260">
        <v>0</v>
      </c>
      <c r="M59" s="260">
        <v>0</v>
      </c>
      <c r="N59" s="260">
        <v>0</v>
      </c>
      <c r="O59" s="260">
        <v>0</v>
      </c>
      <c r="P59" s="260">
        <v>0</v>
      </c>
      <c r="Q59" s="260">
        <v>0</v>
      </c>
      <c r="R59" s="260">
        <v>0</v>
      </c>
      <c r="S59" s="260">
        <v>0</v>
      </c>
      <c r="T59" s="260">
        <v>0</v>
      </c>
      <c r="U59" s="260">
        <v>0</v>
      </c>
      <c r="V59" s="260">
        <v>0</v>
      </c>
      <c r="W59" s="260">
        <v>0</v>
      </c>
      <c r="X59" s="260">
        <v>0</v>
      </c>
      <c r="Y59" s="260">
        <v>0</v>
      </c>
      <c r="DA59" s="68" t="s">
        <v>305</v>
      </c>
    </row>
    <row r="60" spans="1:105" ht="12" customHeight="1" x14ac:dyDescent="0.25">
      <c r="A60" s="37" t="s">
        <v>159</v>
      </c>
      <c r="B60" s="226">
        <v>0</v>
      </c>
      <c r="C60" s="226">
        <v>0</v>
      </c>
      <c r="D60" s="226">
        <v>0</v>
      </c>
      <c r="E60" s="226">
        <v>0</v>
      </c>
      <c r="F60" s="226">
        <v>0</v>
      </c>
      <c r="G60" s="226">
        <v>0</v>
      </c>
      <c r="H60" s="226">
        <v>0</v>
      </c>
      <c r="I60" s="226">
        <v>0</v>
      </c>
      <c r="J60" s="226">
        <v>0</v>
      </c>
      <c r="K60" s="226">
        <v>0</v>
      </c>
      <c r="L60" s="226">
        <v>0</v>
      </c>
      <c r="M60" s="226">
        <v>0</v>
      </c>
      <c r="N60" s="226">
        <v>0</v>
      </c>
      <c r="O60" s="226">
        <v>0</v>
      </c>
      <c r="P60" s="226">
        <v>0</v>
      </c>
      <c r="Q60" s="226">
        <v>0</v>
      </c>
      <c r="R60" s="226">
        <v>0</v>
      </c>
      <c r="S60" s="226">
        <v>0</v>
      </c>
      <c r="T60" s="226">
        <v>0</v>
      </c>
      <c r="U60" s="226">
        <v>0</v>
      </c>
      <c r="V60" s="226">
        <v>0</v>
      </c>
      <c r="W60" s="226">
        <v>0</v>
      </c>
      <c r="X60" s="226">
        <v>0</v>
      </c>
      <c r="Y60" s="226">
        <v>0</v>
      </c>
      <c r="DA60" s="69" t="s">
        <v>306</v>
      </c>
    </row>
    <row r="61" spans="1:105" ht="12" customHeight="1" x14ac:dyDescent="0.25">
      <c r="A61" s="37" t="s">
        <v>35</v>
      </c>
      <c r="B61" s="226">
        <v>0</v>
      </c>
      <c r="C61" s="226">
        <v>0</v>
      </c>
      <c r="D61" s="226">
        <v>0</v>
      </c>
      <c r="E61" s="226">
        <v>0</v>
      </c>
      <c r="F61" s="226">
        <v>0</v>
      </c>
      <c r="G61" s="226">
        <v>0</v>
      </c>
      <c r="H61" s="226">
        <v>0</v>
      </c>
      <c r="I61" s="226">
        <v>0</v>
      </c>
      <c r="J61" s="226">
        <v>0</v>
      </c>
      <c r="K61" s="226">
        <v>0</v>
      </c>
      <c r="L61" s="226">
        <v>0</v>
      </c>
      <c r="M61" s="226">
        <v>0</v>
      </c>
      <c r="N61" s="226">
        <v>0</v>
      </c>
      <c r="O61" s="226">
        <v>0</v>
      </c>
      <c r="P61" s="226">
        <v>0</v>
      </c>
      <c r="Q61" s="226">
        <v>0</v>
      </c>
      <c r="R61" s="226">
        <v>0</v>
      </c>
      <c r="S61" s="226">
        <v>0</v>
      </c>
      <c r="T61" s="226">
        <v>0</v>
      </c>
      <c r="U61" s="226">
        <v>0</v>
      </c>
      <c r="V61" s="226">
        <v>0</v>
      </c>
      <c r="W61" s="226">
        <v>0</v>
      </c>
      <c r="X61" s="226">
        <v>0</v>
      </c>
      <c r="Y61" s="226">
        <v>0</v>
      </c>
      <c r="DA61" s="69" t="s">
        <v>307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308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309</v>
      </c>
    </row>
    <row r="64" spans="1:105" ht="12" customHeight="1" x14ac:dyDescent="0.25">
      <c r="A64" s="37" t="s">
        <v>40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X64" s="226">
        <v>0</v>
      </c>
      <c r="Y64" s="226">
        <v>0</v>
      </c>
      <c r="DA64" s="69" t="s">
        <v>310</v>
      </c>
    </row>
    <row r="65" spans="1:105" ht="12" customHeight="1" x14ac:dyDescent="0.25">
      <c r="A65" s="57" t="s">
        <v>220</v>
      </c>
      <c r="B65" s="261">
        <v>0</v>
      </c>
      <c r="C65" s="261">
        <v>0</v>
      </c>
      <c r="D65" s="261">
        <v>0</v>
      </c>
      <c r="E65" s="261">
        <v>0</v>
      </c>
      <c r="F65" s="261">
        <v>0</v>
      </c>
      <c r="G65" s="261">
        <v>0</v>
      </c>
      <c r="H65" s="261">
        <v>0</v>
      </c>
      <c r="I65" s="261">
        <v>0</v>
      </c>
      <c r="J65" s="261">
        <v>0</v>
      </c>
      <c r="K65" s="261">
        <v>0</v>
      </c>
      <c r="L65" s="261">
        <v>0</v>
      </c>
      <c r="M65" s="261">
        <v>0</v>
      </c>
      <c r="N65" s="261">
        <v>0</v>
      </c>
      <c r="O65" s="261">
        <v>0</v>
      </c>
      <c r="P65" s="261">
        <v>0</v>
      </c>
      <c r="Q65" s="261">
        <v>0</v>
      </c>
      <c r="R65" s="261">
        <v>0</v>
      </c>
      <c r="S65" s="261">
        <v>0</v>
      </c>
      <c r="T65" s="261">
        <v>0</v>
      </c>
      <c r="U65" s="261">
        <v>0</v>
      </c>
      <c r="V65" s="261">
        <v>0</v>
      </c>
      <c r="W65" s="261">
        <v>0</v>
      </c>
      <c r="X65" s="261">
        <v>0</v>
      </c>
      <c r="Y65" s="261">
        <v>0</v>
      </c>
      <c r="DA65" s="70" t="s">
        <v>311</v>
      </c>
    </row>
    <row r="66" spans="1:105" ht="12" customHeight="1" x14ac:dyDescent="0.25">
      <c r="A66" s="18" t="s">
        <v>28</v>
      </c>
      <c r="B66" s="230">
        <v>0</v>
      </c>
      <c r="C66" s="230">
        <v>0</v>
      </c>
      <c r="D66" s="230">
        <v>0</v>
      </c>
      <c r="E66" s="230">
        <v>0</v>
      </c>
      <c r="F66" s="230">
        <v>0</v>
      </c>
      <c r="G66" s="230">
        <v>0</v>
      </c>
      <c r="H66" s="230">
        <v>0</v>
      </c>
      <c r="I66" s="230">
        <v>0</v>
      </c>
      <c r="J66" s="230">
        <v>0</v>
      </c>
      <c r="K66" s="230">
        <v>0</v>
      </c>
      <c r="L66" s="230">
        <v>0</v>
      </c>
      <c r="M66" s="230">
        <v>0</v>
      </c>
      <c r="N66" s="230">
        <v>0</v>
      </c>
      <c r="O66" s="230">
        <v>0</v>
      </c>
      <c r="P66" s="230">
        <v>0</v>
      </c>
      <c r="Q66" s="230">
        <v>0</v>
      </c>
      <c r="R66" s="230">
        <v>0</v>
      </c>
      <c r="S66" s="230">
        <v>0</v>
      </c>
      <c r="T66" s="230">
        <v>0</v>
      </c>
      <c r="U66" s="230">
        <v>0</v>
      </c>
      <c r="V66" s="230">
        <v>0</v>
      </c>
      <c r="W66" s="230">
        <v>0</v>
      </c>
      <c r="X66" s="230">
        <v>0</v>
      </c>
      <c r="Y66" s="230">
        <v>0</v>
      </c>
      <c r="DA66" s="71" t="s">
        <v>312</v>
      </c>
    </row>
    <row r="67" spans="1:105" ht="12" customHeight="1" x14ac:dyDescent="0.25">
      <c r="A67" s="18" t="s">
        <v>32</v>
      </c>
      <c r="B67" s="230">
        <v>0</v>
      </c>
      <c r="C67" s="230">
        <v>0</v>
      </c>
      <c r="D67" s="230">
        <v>0</v>
      </c>
      <c r="E67" s="230">
        <v>0</v>
      </c>
      <c r="F67" s="230">
        <v>0</v>
      </c>
      <c r="G67" s="230">
        <v>0</v>
      </c>
      <c r="H67" s="230">
        <v>0</v>
      </c>
      <c r="I67" s="230">
        <v>0</v>
      </c>
      <c r="J67" s="230">
        <v>0</v>
      </c>
      <c r="K67" s="230">
        <v>0</v>
      </c>
      <c r="L67" s="230">
        <v>0</v>
      </c>
      <c r="M67" s="230">
        <v>0</v>
      </c>
      <c r="N67" s="230">
        <v>0</v>
      </c>
      <c r="O67" s="230">
        <v>0</v>
      </c>
      <c r="P67" s="230">
        <v>0</v>
      </c>
      <c r="Q67" s="230">
        <v>0</v>
      </c>
      <c r="R67" s="230">
        <v>0</v>
      </c>
      <c r="S67" s="230">
        <v>0</v>
      </c>
      <c r="T67" s="230">
        <v>0</v>
      </c>
      <c r="U67" s="230">
        <v>0</v>
      </c>
      <c r="V67" s="230">
        <v>0</v>
      </c>
      <c r="W67" s="230">
        <v>0</v>
      </c>
      <c r="X67" s="230">
        <v>0</v>
      </c>
      <c r="Y67" s="230">
        <v>0</v>
      </c>
      <c r="DA67" s="71" t="s">
        <v>313</v>
      </c>
    </row>
    <row r="68" spans="1:105" ht="12" customHeight="1" x14ac:dyDescent="0.25">
      <c r="A68" s="18" t="s">
        <v>35</v>
      </c>
      <c r="B68" s="230">
        <v>0</v>
      </c>
      <c r="C68" s="230">
        <v>0</v>
      </c>
      <c r="D68" s="230">
        <v>0</v>
      </c>
      <c r="E68" s="230">
        <v>0</v>
      </c>
      <c r="F68" s="230">
        <v>0</v>
      </c>
      <c r="G68" s="230">
        <v>0</v>
      </c>
      <c r="H68" s="230">
        <v>0</v>
      </c>
      <c r="I68" s="230">
        <v>0</v>
      </c>
      <c r="J68" s="230">
        <v>0</v>
      </c>
      <c r="K68" s="230">
        <v>0</v>
      </c>
      <c r="L68" s="230">
        <v>0</v>
      </c>
      <c r="M68" s="230">
        <v>0</v>
      </c>
      <c r="N68" s="230">
        <v>0</v>
      </c>
      <c r="O68" s="230">
        <v>0</v>
      </c>
      <c r="P68" s="230">
        <v>0</v>
      </c>
      <c r="Q68" s="230">
        <v>0</v>
      </c>
      <c r="R68" s="230">
        <v>0</v>
      </c>
      <c r="S68" s="230">
        <v>0</v>
      </c>
      <c r="T68" s="230">
        <v>0</v>
      </c>
      <c r="U68" s="230">
        <v>0</v>
      </c>
      <c r="V68" s="230">
        <v>0</v>
      </c>
      <c r="W68" s="230">
        <v>0</v>
      </c>
      <c r="X68" s="230">
        <v>0</v>
      </c>
      <c r="Y68" s="230">
        <v>0</v>
      </c>
      <c r="DA68" s="71" t="s">
        <v>314</v>
      </c>
    </row>
    <row r="69" spans="1:105" ht="12" customHeight="1" x14ac:dyDescent="0.25">
      <c r="A69" s="18" t="s">
        <v>36</v>
      </c>
      <c r="B69" s="230">
        <v>0</v>
      </c>
      <c r="C69" s="230">
        <v>0</v>
      </c>
      <c r="D69" s="230">
        <v>0</v>
      </c>
      <c r="E69" s="230">
        <v>0</v>
      </c>
      <c r="F69" s="230">
        <v>0</v>
      </c>
      <c r="G69" s="230">
        <v>0</v>
      </c>
      <c r="H69" s="230">
        <v>0</v>
      </c>
      <c r="I69" s="230">
        <v>0</v>
      </c>
      <c r="J69" s="230">
        <v>0</v>
      </c>
      <c r="K69" s="230">
        <v>0</v>
      </c>
      <c r="L69" s="230">
        <v>0</v>
      </c>
      <c r="M69" s="230">
        <v>0</v>
      </c>
      <c r="N69" s="230">
        <v>0</v>
      </c>
      <c r="O69" s="230">
        <v>0</v>
      </c>
      <c r="P69" s="230">
        <v>0</v>
      </c>
      <c r="Q69" s="230">
        <v>0</v>
      </c>
      <c r="R69" s="230">
        <v>0</v>
      </c>
      <c r="S69" s="230">
        <v>0</v>
      </c>
      <c r="T69" s="230">
        <v>0</v>
      </c>
      <c r="U69" s="230">
        <v>0</v>
      </c>
      <c r="V69" s="230">
        <v>0</v>
      </c>
      <c r="W69" s="230">
        <v>0</v>
      </c>
      <c r="X69" s="230">
        <v>0</v>
      </c>
      <c r="Y69" s="230">
        <v>0</v>
      </c>
      <c r="DA69" s="71" t="s">
        <v>315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0</v>
      </c>
      <c r="C71" s="261">
        <v>0</v>
      </c>
      <c r="D71" s="261">
        <v>0</v>
      </c>
      <c r="E71" s="261">
        <v>0</v>
      </c>
      <c r="F71" s="261">
        <v>0</v>
      </c>
      <c r="G71" s="261">
        <v>0</v>
      </c>
      <c r="H71" s="261">
        <v>0</v>
      </c>
      <c r="I71" s="261">
        <v>0</v>
      </c>
      <c r="J71" s="261">
        <v>0</v>
      </c>
      <c r="K71" s="261">
        <v>0</v>
      </c>
      <c r="L71" s="261">
        <v>0</v>
      </c>
      <c r="M71" s="261">
        <v>0</v>
      </c>
      <c r="N71" s="261">
        <v>0</v>
      </c>
      <c r="O71" s="261">
        <v>0</v>
      </c>
      <c r="P71" s="261">
        <v>0</v>
      </c>
      <c r="Q71" s="261">
        <v>0</v>
      </c>
      <c r="R71" s="261">
        <v>0</v>
      </c>
      <c r="S71" s="261">
        <v>0</v>
      </c>
      <c r="T71" s="261">
        <v>0</v>
      </c>
      <c r="U71" s="261">
        <v>0</v>
      </c>
      <c r="V71" s="261">
        <v>0</v>
      </c>
      <c r="W71" s="261">
        <v>0</v>
      </c>
      <c r="X71" s="261">
        <v>0</v>
      </c>
      <c r="Y71" s="261">
        <v>0</v>
      </c>
      <c r="DA71" s="70" t="s">
        <v>316</v>
      </c>
    </row>
    <row r="72" spans="1:105" ht="12" customHeight="1" x14ac:dyDescent="0.25">
      <c r="A72" s="57" t="s">
        <v>179</v>
      </c>
      <c r="B72" s="261">
        <v>0</v>
      </c>
      <c r="C72" s="261">
        <v>0</v>
      </c>
      <c r="D72" s="261">
        <v>0</v>
      </c>
      <c r="E72" s="261">
        <v>0</v>
      </c>
      <c r="F72" s="261">
        <v>0</v>
      </c>
      <c r="G72" s="261">
        <v>0</v>
      </c>
      <c r="H72" s="261">
        <v>0</v>
      </c>
      <c r="I72" s="261">
        <v>0</v>
      </c>
      <c r="J72" s="261">
        <v>0</v>
      </c>
      <c r="K72" s="261">
        <v>0</v>
      </c>
      <c r="L72" s="261">
        <v>0</v>
      </c>
      <c r="M72" s="261">
        <v>0</v>
      </c>
      <c r="N72" s="261">
        <v>0</v>
      </c>
      <c r="O72" s="261">
        <v>0</v>
      </c>
      <c r="P72" s="261">
        <v>0</v>
      </c>
      <c r="Q72" s="261">
        <v>0</v>
      </c>
      <c r="R72" s="261">
        <v>0</v>
      </c>
      <c r="S72" s="261">
        <v>0</v>
      </c>
      <c r="T72" s="261">
        <v>0</v>
      </c>
      <c r="U72" s="261">
        <v>0</v>
      </c>
      <c r="V72" s="261">
        <v>0</v>
      </c>
      <c r="W72" s="261">
        <v>0</v>
      </c>
      <c r="X72" s="261">
        <v>0</v>
      </c>
      <c r="Y72" s="261">
        <v>0</v>
      </c>
      <c r="DA72" s="70" t="s">
        <v>317</v>
      </c>
    </row>
    <row r="73" spans="1:105" ht="12" customHeight="1" x14ac:dyDescent="0.25">
      <c r="A73" s="60" t="s">
        <v>181</v>
      </c>
      <c r="B73" s="262">
        <v>0</v>
      </c>
      <c r="C73" s="262">
        <v>0</v>
      </c>
      <c r="D73" s="262">
        <v>0</v>
      </c>
      <c r="E73" s="262">
        <v>0</v>
      </c>
      <c r="F73" s="262">
        <v>0</v>
      </c>
      <c r="G73" s="262">
        <v>0</v>
      </c>
      <c r="H73" s="262">
        <v>0</v>
      </c>
      <c r="I73" s="262">
        <v>0</v>
      </c>
      <c r="J73" s="262">
        <v>0</v>
      </c>
      <c r="K73" s="262">
        <v>0</v>
      </c>
      <c r="L73" s="262">
        <v>0</v>
      </c>
      <c r="M73" s="262">
        <v>0</v>
      </c>
      <c r="N73" s="262">
        <v>0</v>
      </c>
      <c r="O73" s="262">
        <v>0</v>
      </c>
      <c r="P73" s="262">
        <v>0</v>
      </c>
      <c r="Q73" s="262">
        <v>0</v>
      </c>
      <c r="R73" s="262">
        <v>0</v>
      </c>
      <c r="S73" s="262">
        <v>0</v>
      </c>
      <c r="T73" s="262">
        <v>0</v>
      </c>
      <c r="U73" s="262">
        <v>0</v>
      </c>
      <c r="V73" s="262">
        <v>0</v>
      </c>
      <c r="W73" s="262">
        <v>0</v>
      </c>
      <c r="X73" s="262">
        <v>0</v>
      </c>
      <c r="Y73" s="262">
        <v>0</v>
      </c>
      <c r="DA73" s="72" t="s">
        <v>318</v>
      </c>
    </row>
    <row r="74" spans="1:105" ht="12" customHeight="1" x14ac:dyDescent="0.25">
      <c r="A74" s="59" t="s">
        <v>31</v>
      </c>
      <c r="B74" s="230">
        <v>0</v>
      </c>
      <c r="C74" s="230">
        <v>0</v>
      </c>
      <c r="D74" s="230">
        <v>0</v>
      </c>
      <c r="E74" s="230">
        <v>0</v>
      </c>
      <c r="F74" s="230">
        <v>0</v>
      </c>
      <c r="G74" s="230">
        <v>0</v>
      </c>
      <c r="H74" s="230">
        <v>0</v>
      </c>
      <c r="I74" s="230">
        <v>0</v>
      </c>
      <c r="J74" s="230">
        <v>0</v>
      </c>
      <c r="K74" s="230">
        <v>0</v>
      </c>
      <c r="L74" s="230">
        <v>0</v>
      </c>
      <c r="M74" s="230">
        <v>0</v>
      </c>
      <c r="N74" s="230">
        <v>0</v>
      </c>
      <c r="O74" s="230">
        <v>0</v>
      </c>
      <c r="P74" s="230">
        <v>0</v>
      </c>
      <c r="Q74" s="230">
        <v>0</v>
      </c>
      <c r="R74" s="230">
        <v>0</v>
      </c>
      <c r="S74" s="230">
        <v>0</v>
      </c>
      <c r="T74" s="230">
        <v>0</v>
      </c>
      <c r="U74" s="230">
        <v>0</v>
      </c>
      <c r="V74" s="230">
        <v>0</v>
      </c>
      <c r="W74" s="230">
        <v>0</v>
      </c>
      <c r="X74" s="230">
        <v>0</v>
      </c>
      <c r="Y74" s="230">
        <v>0</v>
      </c>
      <c r="DA74" s="71" t="s">
        <v>319</v>
      </c>
    </row>
    <row r="75" spans="1:105" ht="12" customHeight="1" x14ac:dyDescent="0.25">
      <c r="A75" s="59" t="s">
        <v>159</v>
      </c>
      <c r="B75" s="230">
        <v>0</v>
      </c>
      <c r="C75" s="230">
        <v>0</v>
      </c>
      <c r="D75" s="230">
        <v>0</v>
      </c>
      <c r="E75" s="230">
        <v>0</v>
      </c>
      <c r="F75" s="230">
        <v>0</v>
      </c>
      <c r="G75" s="230">
        <v>0</v>
      </c>
      <c r="H75" s="230">
        <v>0</v>
      </c>
      <c r="I75" s="230">
        <v>0</v>
      </c>
      <c r="J75" s="230">
        <v>0</v>
      </c>
      <c r="K75" s="230">
        <v>0</v>
      </c>
      <c r="L75" s="230">
        <v>0</v>
      </c>
      <c r="M75" s="230">
        <v>0</v>
      </c>
      <c r="N75" s="230">
        <v>0</v>
      </c>
      <c r="O75" s="230">
        <v>0</v>
      </c>
      <c r="P75" s="230">
        <v>0</v>
      </c>
      <c r="Q75" s="230">
        <v>0</v>
      </c>
      <c r="R75" s="230">
        <v>0</v>
      </c>
      <c r="S75" s="230">
        <v>0</v>
      </c>
      <c r="T75" s="230">
        <v>0</v>
      </c>
      <c r="U75" s="230">
        <v>0</v>
      </c>
      <c r="V75" s="230">
        <v>0</v>
      </c>
      <c r="W75" s="230">
        <v>0</v>
      </c>
      <c r="X75" s="230">
        <v>0</v>
      </c>
      <c r="Y75" s="230">
        <v>0</v>
      </c>
      <c r="DA75" s="71" t="s">
        <v>320</v>
      </c>
    </row>
    <row r="76" spans="1:105" ht="12" customHeight="1" x14ac:dyDescent="0.25">
      <c r="A76" s="59" t="s">
        <v>32</v>
      </c>
      <c r="B76" s="230">
        <v>0</v>
      </c>
      <c r="C76" s="230">
        <v>0</v>
      </c>
      <c r="D76" s="230">
        <v>0</v>
      </c>
      <c r="E76" s="230">
        <v>0</v>
      </c>
      <c r="F76" s="230">
        <v>0</v>
      </c>
      <c r="G76" s="230">
        <v>0</v>
      </c>
      <c r="H76" s="230">
        <v>0</v>
      </c>
      <c r="I76" s="230">
        <v>0</v>
      </c>
      <c r="J76" s="230">
        <v>0</v>
      </c>
      <c r="K76" s="230">
        <v>0</v>
      </c>
      <c r="L76" s="230">
        <v>0</v>
      </c>
      <c r="M76" s="230">
        <v>0</v>
      </c>
      <c r="N76" s="230">
        <v>0</v>
      </c>
      <c r="O76" s="230">
        <v>0</v>
      </c>
      <c r="P76" s="230">
        <v>0</v>
      </c>
      <c r="Q76" s="230">
        <v>0</v>
      </c>
      <c r="R76" s="230">
        <v>0</v>
      </c>
      <c r="S76" s="230">
        <v>0</v>
      </c>
      <c r="T76" s="230">
        <v>0</v>
      </c>
      <c r="U76" s="230">
        <v>0</v>
      </c>
      <c r="V76" s="230">
        <v>0</v>
      </c>
      <c r="W76" s="230">
        <v>0</v>
      </c>
      <c r="X76" s="230">
        <v>0</v>
      </c>
      <c r="Y76" s="230">
        <v>0</v>
      </c>
      <c r="DA76" s="71" t="s">
        <v>321</v>
      </c>
    </row>
    <row r="77" spans="1:105" ht="12" customHeight="1" x14ac:dyDescent="0.25">
      <c r="A77" s="59" t="s">
        <v>35</v>
      </c>
      <c r="B77" s="230">
        <v>0</v>
      </c>
      <c r="C77" s="230">
        <v>0</v>
      </c>
      <c r="D77" s="230">
        <v>0</v>
      </c>
      <c r="E77" s="230">
        <v>0</v>
      </c>
      <c r="F77" s="230">
        <v>0</v>
      </c>
      <c r="G77" s="230">
        <v>0</v>
      </c>
      <c r="H77" s="230">
        <v>0</v>
      </c>
      <c r="I77" s="230">
        <v>0</v>
      </c>
      <c r="J77" s="230">
        <v>0</v>
      </c>
      <c r="K77" s="230">
        <v>0</v>
      </c>
      <c r="L77" s="230">
        <v>0</v>
      </c>
      <c r="M77" s="230">
        <v>0</v>
      </c>
      <c r="N77" s="230">
        <v>0</v>
      </c>
      <c r="O77" s="230">
        <v>0</v>
      </c>
      <c r="P77" s="230">
        <v>0</v>
      </c>
      <c r="Q77" s="230">
        <v>0</v>
      </c>
      <c r="R77" s="230">
        <v>0</v>
      </c>
      <c r="S77" s="230">
        <v>0</v>
      </c>
      <c r="T77" s="230">
        <v>0</v>
      </c>
      <c r="U77" s="230">
        <v>0</v>
      </c>
      <c r="V77" s="230">
        <v>0</v>
      </c>
      <c r="W77" s="230">
        <v>0</v>
      </c>
      <c r="X77" s="230">
        <v>0</v>
      </c>
      <c r="Y77" s="230">
        <v>0</v>
      </c>
      <c r="DA77" s="71" t="s">
        <v>322</v>
      </c>
    </row>
    <row r="78" spans="1:105" ht="12" customHeight="1" x14ac:dyDescent="0.25">
      <c r="A78" s="60" t="s">
        <v>187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323</v>
      </c>
    </row>
    <row r="79" spans="1:105" ht="12" customHeight="1" x14ac:dyDescent="0.25">
      <c r="A79" s="57" t="s">
        <v>189</v>
      </c>
      <c r="B79" s="261">
        <f t="shared" ref="B79:Y79" si="1">B80+B84+B95</f>
        <v>0</v>
      </c>
      <c r="C79" s="261">
        <f t="shared" si="1"/>
        <v>0</v>
      </c>
      <c r="D79" s="261">
        <f t="shared" si="1"/>
        <v>0</v>
      </c>
      <c r="E79" s="261">
        <f t="shared" si="1"/>
        <v>0</v>
      </c>
      <c r="F79" s="261">
        <f t="shared" si="1"/>
        <v>0</v>
      </c>
      <c r="G79" s="261">
        <f t="shared" si="1"/>
        <v>0</v>
      </c>
      <c r="H79" s="261">
        <f t="shared" si="1"/>
        <v>0</v>
      </c>
      <c r="I79" s="261">
        <f t="shared" si="1"/>
        <v>0</v>
      </c>
      <c r="J79" s="261">
        <f t="shared" si="1"/>
        <v>0</v>
      </c>
      <c r="K79" s="261">
        <f t="shared" si="1"/>
        <v>0</v>
      </c>
      <c r="L79" s="261">
        <f t="shared" si="1"/>
        <v>0</v>
      </c>
      <c r="M79" s="261">
        <f t="shared" si="1"/>
        <v>0</v>
      </c>
      <c r="N79" s="261">
        <f t="shared" si="1"/>
        <v>0</v>
      </c>
      <c r="O79" s="261">
        <f t="shared" si="1"/>
        <v>0</v>
      </c>
      <c r="P79" s="261">
        <f t="shared" si="1"/>
        <v>0</v>
      </c>
      <c r="Q79" s="261">
        <f t="shared" si="1"/>
        <v>0</v>
      </c>
      <c r="R79" s="261">
        <f t="shared" si="1"/>
        <v>0</v>
      </c>
      <c r="S79" s="261">
        <f t="shared" si="1"/>
        <v>0</v>
      </c>
      <c r="T79" s="261">
        <f t="shared" si="1"/>
        <v>0</v>
      </c>
      <c r="U79" s="261">
        <f t="shared" si="1"/>
        <v>0</v>
      </c>
      <c r="V79" s="261">
        <f t="shared" si="1"/>
        <v>0</v>
      </c>
      <c r="W79" s="261">
        <f t="shared" si="1"/>
        <v>0</v>
      </c>
      <c r="X79" s="261">
        <f t="shared" si="1"/>
        <v>0</v>
      </c>
      <c r="Y79" s="261">
        <f t="shared" si="1"/>
        <v>0</v>
      </c>
      <c r="DA79" s="70"/>
    </row>
    <row r="80" spans="1:105" ht="12" customHeight="1" x14ac:dyDescent="0.25">
      <c r="A80" s="60" t="s">
        <v>190</v>
      </c>
      <c r="B80" s="262">
        <v>0</v>
      </c>
      <c r="C80" s="262">
        <v>0</v>
      </c>
      <c r="D80" s="262">
        <v>0</v>
      </c>
      <c r="E80" s="262">
        <v>0</v>
      </c>
      <c r="F80" s="262">
        <v>0</v>
      </c>
      <c r="G80" s="262">
        <v>0</v>
      </c>
      <c r="H80" s="262">
        <v>0</v>
      </c>
      <c r="I80" s="262">
        <v>0</v>
      </c>
      <c r="J80" s="262">
        <v>0</v>
      </c>
      <c r="K80" s="262">
        <v>0</v>
      </c>
      <c r="L80" s="262">
        <v>0</v>
      </c>
      <c r="M80" s="262">
        <v>0</v>
      </c>
      <c r="N80" s="262">
        <v>0</v>
      </c>
      <c r="O80" s="262">
        <v>0</v>
      </c>
      <c r="P80" s="262">
        <v>0</v>
      </c>
      <c r="Q80" s="262">
        <v>0</v>
      </c>
      <c r="R80" s="262">
        <v>0</v>
      </c>
      <c r="S80" s="262">
        <v>0</v>
      </c>
      <c r="T80" s="262">
        <v>0</v>
      </c>
      <c r="U80" s="262">
        <v>0</v>
      </c>
      <c r="V80" s="262">
        <v>0</v>
      </c>
      <c r="W80" s="262">
        <v>0</v>
      </c>
      <c r="X80" s="262">
        <v>0</v>
      </c>
      <c r="Y80" s="262">
        <v>0</v>
      </c>
      <c r="DA80" s="72" t="s">
        <v>324</v>
      </c>
    </row>
    <row r="81" spans="1:105" ht="12" customHeight="1" x14ac:dyDescent="0.25">
      <c r="A81" s="59" t="s">
        <v>31</v>
      </c>
      <c r="B81" s="230">
        <v>0</v>
      </c>
      <c r="C81" s="230">
        <v>0</v>
      </c>
      <c r="D81" s="230">
        <v>0</v>
      </c>
      <c r="E81" s="230">
        <v>0</v>
      </c>
      <c r="F81" s="230">
        <v>0</v>
      </c>
      <c r="G81" s="230">
        <v>0</v>
      </c>
      <c r="H81" s="230">
        <v>0</v>
      </c>
      <c r="I81" s="230">
        <v>0</v>
      </c>
      <c r="J81" s="230">
        <v>0</v>
      </c>
      <c r="K81" s="230">
        <v>0</v>
      </c>
      <c r="L81" s="230">
        <v>0</v>
      </c>
      <c r="M81" s="230">
        <v>0</v>
      </c>
      <c r="N81" s="230">
        <v>0</v>
      </c>
      <c r="O81" s="230">
        <v>0</v>
      </c>
      <c r="P81" s="230">
        <v>0</v>
      </c>
      <c r="Q81" s="230">
        <v>0</v>
      </c>
      <c r="R81" s="230">
        <v>0</v>
      </c>
      <c r="S81" s="230">
        <v>0</v>
      </c>
      <c r="T81" s="230">
        <v>0</v>
      </c>
      <c r="U81" s="230">
        <v>0</v>
      </c>
      <c r="V81" s="230">
        <v>0</v>
      </c>
      <c r="W81" s="230">
        <v>0</v>
      </c>
      <c r="X81" s="230">
        <v>0</v>
      </c>
      <c r="Y81" s="230">
        <v>0</v>
      </c>
      <c r="DA81" s="71" t="s">
        <v>325</v>
      </c>
    </row>
    <row r="82" spans="1:105" ht="12" customHeight="1" x14ac:dyDescent="0.25">
      <c r="A82" s="59" t="s">
        <v>159</v>
      </c>
      <c r="B82" s="230">
        <v>0</v>
      </c>
      <c r="C82" s="230">
        <v>0</v>
      </c>
      <c r="D82" s="230">
        <v>0</v>
      </c>
      <c r="E82" s="230">
        <v>0</v>
      </c>
      <c r="F82" s="230">
        <v>0</v>
      </c>
      <c r="G82" s="230">
        <v>0</v>
      </c>
      <c r="H82" s="230">
        <v>0</v>
      </c>
      <c r="I82" s="230">
        <v>0</v>
      </c>
      <c r="J82" s="230">
        <v>0</v>
      </c>
      <c r="K82" s="230">
        <v>0</v>
      </c>
      <c r="L82" s="230">
        <v>0</v>
      </c>
      <c r="M82" s="230">
        <v>0</v>
      </c>
      <c r="N82" s="230">
        <v>0</v>
      </c>
      <c r="O82" s="230">
        <v>0</v>
      </c>
      <c r="P82" s="230">
        <v>0</v>
      </c>
      <c r="Q82" s="230">
        <v>0</v>
      </c>
      <c r="R82" s="230">
        <v>0</v>
      </c>
      <c r="S82" s="230">
        <v>0</v>
      </c>
      <c r="T82" s="230">
        <v>0</v>
      </c>
      <c r="U82" s="230">
        <v>0</v>
      </c>
      <c r="V82" s="230">
        <v>0</v>
      </c>
      <c r="W82" s="230">
        <v>0</v>
      </c>
      <c r="X82" s="230">
        <v>0</v>
      </c>
      <c r="Y82" s="230">
        <v>0</v>
      </c>
      <c r="DA82" s="71" t="s">
        <v>326</v>
      </c>
    </row>
    <row r="83" spans="1:105" ht="12" customHeight="1" x14ac:dyDescent="0.25">
      <c r="A83" s="59" t="s">
        <v>35</v>
      </c>
      <c r="B83" s="230">
        <v>0</v>
      </c>
      <c r="C83" s="230">
        <v>0</v>
      </c>
      <c r="D83" s="230">
        <v>0</v>
      </c>
      <c r="E83" s="230">
        <v>0</v>
      </c>
      <c r="F83" s="230">
        <v>0</v>
      </c>
      <c r="G83" s="230">
        <v>0</v>
      </c>
      <c r="H83" s="230">
        <v>0</v>
      </c>
      <c r="I83" s="230">
        <v>0</v>
      </c>
      <c r="J83" s="230">
        <v>0</v>
      </c>
      <c r="K83" s="230">
        <v>0</v>
      </c>
      <c r="L83" s="230">
        <v>0</v>
      </c>
      <c r="M83" s="230">
        <v>0</v>
      </c>
      <c r="N83" s="230">
        <v>0</v>
      </c>
      <c r="O83" s="230">
        <v>0</v>
      </c>
      <c r="P83" s="230">
        <v>0</v>
      </c>
      <c r="Q83" s="230">
        <v>0</v>
      </c>
      <c r="R83" s="230">
        <v>0</v>
      </c>
      <c r="S83" s="230">
        <v>0</v>
      </c>
      <c r="T83" s="230">
        <v>0</v>
      </c>
      <c r="U83" s="230">
        <v>0</v>
      </c>
      <c r="V83" s="230">
        <v>0</v>
      </c>
      <c r="W83" s="230">
        <v>0</v>
      </c>
      <c r="X83" s="230">
        <v>0</v>
      </c>
      <c r="Y83" s="230">
        <v>0</v>
      </c>
      <c r="DA83" s="71" t="s">
        <v>327</v>
      </c>
    </row>
    <row r="84" spans="1:105" ht="12" customHeight="1" x14ac:dyDescent="0.25">
      <c r="A84" s="60" t="s">
        <v>195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328</v>
      </c>
    </row>
    <row r="85" spans="1:105" ht="12" customHeight="1" x14ac:dyDescent="0.25">
      <c r="A85" s="64" t="s">
        <v>28</v>
      </c>
      <c r="B85" s="229">
        <v>0</v>
      </c>
      <c r="C85" s="229">
        <v>0</v>
      </c>
      <c r="D85" s="229">
        <v>0</v>
      </c>
      <c r="E85" s="229">
        <v>0</v>
      </c>
      <c r="F85" s="229">
        <v>0</v>
      </c>
      <c r="G85" s="229">
        <v>0</v>
      </c>
      <c r="H85" s="229">
        <v>0</v>
      </c>
      <c r="I85" s="229">
        <v>0</v>
      </c>
      <c r="J85" s="229">
        <v>0</v>
      </c>
      <c r="K85" s="229">
        <v>0</v>
      </c>
      <c r="L85" s="229">
        <v>0</v>
      </c>
      <c r="M85" s="229">
        <v>0</v>
      </c>
      <c r="N85" s="229">
        <v>0</v>
      </c>
      <c r="O85" s="229">
        <v>0</v>
      </c>
      <c r="P85" s="229">
        <v>0</v>
      </c>
      <c r="Q85" s="229">
        <v>0</v>
      </c>
      <c r="R85" s="229">
        <v>0</v>
      </c>
      <c r="S85" s="229">
        <v>0</v>
      </c>
      <c r="T85" s="229">
        <v>0</v>
      </c>
      <c r="U85" s="229">
        <v>0</v>
      </c>
      <c r="V85" s="229">
        <v>0</v>
      </c>
      <c r="W85" s="229">
        <v>0</v>
      </c>
      <c r="X85" s="229">
        <v>0</v>
      </c>
      <c r="Y85" s="229">
        <v>0</v>
      </c>
      <c r="DA85" s="73" t="s">
        <v>329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330</v>
      </c>
    </row>
    <row r="87" spans="1:105" ht="12" customHeight="1" x14ac:dyDescent="0.25">
      <c r="A87" s="64" t="s">
        <v>31</v>
      </c>
      <c r="B87" s="229">
        <v>0</v>
      </c>
      <c r="C87" s="229">
        <v>0</v>
      </c>
      <c r="D87" s="229">
        <v>0</v>
      </c>
      <c r="E87" s="229">
        <v>0</v>
      </c>
      <c r="F87" s="229">
        <v>0</v>
      </c>
      <c r="G87" s="229">
        <v>0</v>
      </c>
      <c r="H87" s="229">
        <v>0</v>
      </c>
      <c r="I87" s="229">
        <v>0</v>
      </c>
      <c r="J87" s="229">
        <v>0</v>
      </c>
      <c r="K87" s="229">
        <v>0</v>
      </c>
      <c r="L87" s="229">
        <v>0</v>
      </c>
      <c r="M87" s="229">
        <v>0</v>
      </c>
      <c r="N87" s="229">
        <v>0</v>
      </c>
      <c r="O87" s="229">
        <v>0</v>
      </c>
      <c r="P87" s="229">
        <v>0</v>
      </c>
      <c r="Q87" s="229">
        <v>0</v>
      </c>
      <c r="R87" s="229">
        <v>0</v>
      </c>
      <c r="S87" s="229">
        <v>0</v>
      </c>
      <c r="T87" s="229">
        <v>0</v>
      </c>
      <c r="U87" s="229">
        <v>0</v>
      </c>
      <c r="V87" s="229">
        <v>0</v>
      </c>
      <c r="W87" s="229">
        <v>0</v>
      </c>
      <c r="X87" s="229">
        <v>0</v>
      </c>
      <c r="Y87" s="229">
        <v>0</v>
      </c>
      <c r="DA87" s="73" t="s">
        <v>331</v>
      </c>
    </row>
    <row r="88" spans="1:105" ht="12" customHeight="1" x14ac:dyDescent="0.25">
      <c r="A88" s="64" t="s">
        <v>159</v>
      </c>
      <c r="B88" s="229">
        <v>0</v>
      </c>
      <c r="C88" s="229">
        <v>0</v>
      </c>
      <c r="D88" s="229">
        <v>0</v>
      </c>
      <c r="E88" s="229">
        <v>0</v>
      </c>
      <c r="F88" s="229">
        <v>0</v>
      </c>
      <c r="G88" s="229">
        <v>0</v>
      </c>
      <c r="H88" s="229">
        <v>0</v>
      </c>
      <c r="I88" s="229">
        <v>0</v>
      </c>
      <c r="J88" s="229">
        <v>0</v>
      </c>
      <c r="K88" s="229">
        <v>0</v>
      </c>
      <c r="L88" s="229">
        <v>0</v>
      </c>
      <c r="M88" s="229">
        <v>0</v>
      </c>
      <c r="N88" s="229">
        <v>0</v>
      </c>
      <c r="O88" s="229">
        <v>0</v>
      </c>
      <c r="P88" s="229">
        <v>0</v>
      </c>
      <c r="Q88" s="229">
        <v>0</v>
      </c>
      <c r="R88" s="229">
        <v>0</v>
      </c>
      <c r="S88" s="229">
        <v>0</v>
      </c>
      <c r="T88" s="229">
        <v>0</v>
      </c>
      <c r="U88" s="229">
        <v>0</v>
      </c>
      <c r="V88" s="229">
        <v>0</v>
      </c>
      <c r="W88" s="229">
        <v>0</v>
      </c>
      <c r="X88" s="229">
        <v>0</v>
      </c>
      <c r="Y88" s="229">
        <v>0</v>
      </c>
      <c r="DA88" s="73" t="s">
        <v>332</v>
      </c>
    </row>
    <row r="89" spans="1:105" ht="12" customHeight="1" x14ac:dyDescent="0.25">
      <c r="A89" s="64" t="s">
        <v>32</v>
      </c>
      <c r="B89" s="229">
        <v>0</v>
      </c>
      <c r="C89" s="229">
        <v>0</v>
      </c>
      <c r="D89" s="229">
        <v>0</v>
      </c>
      <c r="E89" s="229">
        <v>0</v>
      </c>
      <c r="F89" s="229">
        <v>0</v>
      </c>
      <c r="G89" s="229">
        <v>0</v>
      </c>
      <c r="H89" s="229">
        <v>0</v>
      </c>
      <c r="I89" s="229">
        <v>0</v>
      </c>
      <c r="J89" s="229">
        <v>0</v>
      </c>
      <c r="K89" s="229">
        <v>0</v>
      </c>
      <c r="L89" s="229">
        <v>0</v>
      </c>
      <c r="M89" s="229">
        <v>0</v>
      </c>
      <c r="N89" s="229">
        <v>0</v>
      </c>
      <c r="O89" s="229">
        <v>0</v>
      </c>
      <c r="P89" s="229">
        <v>0</v>
      </c>
      <c r="Q89" s="229">
        <v>0</v>
      </c>
      <c r="R89" s="229">
        <v>0</v>
      </c>
      <c r="S89" s="229">
        <v>0</v>
      </c>
      <c r="T89" s="229">
        <v>0</v>
      </c>
      <c r="U89" s="229">
        <v>0</v>
      </c>
      <c r="V89" s="229">
        <v>0</v>
      </c>
      <c r="W89" s="229">
        <v>0</v>
      </c>
      <c r="X89" s="229">
        <v>0</v>
      </c>
      <c r="Y89" s="229">
        <v>0</v>
      </c>
      <c r="DA89" s="73" t="s">
        <v>333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0</v>
      </c>
      <c r="H90" s="229">
        <v>0</v>
      </c>
      <c r="I90" s="229">
        <v>0</v>
      </c>
      <c r="J90" s="229">
        <v>0</v>
      </c>
      <c r="K90" s="229">
        <v>0</v>
      </c>
      <c r="L90" s="229">
        <v>0</v>
      </c>
      <c r="M90" s="229">
        <v>0</v>
      </c>
      <c r="N90" s="229">
        <v>0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334</v>
      </c>
    </row>
    <row r="91" spans="1:105" ht="12" customHeight="1" x14ac:dyDescent="0.25">
      <c r="A91" s="64" t="s">
        <v>35</v>
      </c>
      <c r="B91" s="229">
        <v>0</v>
      </c>
      <c r="C91" s="229">
        <v>0</v>
      </c>
      <c r="D91" s="229">
        <v>0</v>
      </c>
      <c r="E91" s="229">
        <v>0</v>
      </c>
      <c r="F91" s="229">
        <v>0</v>
      </c>
      <c r="G91" s="229">
        <v>0</v>
      </c>
      <c r="H91" s="229">
        <v>0</v>
      </c>
      <c r="I91" s="229">
        <v>0</v>
      </c>
      <c r="J91" s="229">
        <v>0</v>
      </c>
      <c r="K91" s="229">
        <v>0</v>
      </c>
      <c r="L91" s="229">
        <v>0</v>
      </c>
      <c r="M91" s="229">
        <v>0</v>
      </c>
      <c r="N91" s="229">
        <v>0</v>
      </c>
      <c r="O91" s="229">
        <v>0</v>
      </c>
      <c r="P91" s="229">
        <v>0</v>
      </c>
      <c r="Q91" s="229">
        <v>0</v>
      </c>
      <c r="R91" s="229">
        <v>0</v>
      </c>
      <c r="S91" s="229">
        <v>0</v>
      </c>
      <c r="T91" s="229">
        <v>0</v>
      </c>
      <c r="U91" s="229">
        <v>0</v>
      </c>
      <c r="V91" s="229">
        <v>0</v>
      </c>
      <c r="W91" s="229">
        <v>0</v>
      </c>
      <c r="X91" s="229">
        <v>0</v>
      </c>
      <c r="Y91" s="229">
        <v>0</v>
      </c>
      <c r="DA91" s="73" t="s">
        <v>335</v>
      </c>
    </row>
    <row r="92" spans="1:105" ht="12" customHeight="1" x14ac:dyDescent="0.25">
      <c r="A92" s="64" t="s">
        <v>36</v>
      </c>
      <c r="B92" s="229">
        <v>0</v>
      </c>
      <c r="C92" s="229">
        <v>0</v>
      </c>
      <c r="D92" s="229">
        <v>0</v>
      </c>
      <c r="E92" s="229">
        <v>0</v>
      </c>
      <c r="F92" s="229">
        <v>0</v>
      </c>
      <c r="G92" s="229">
        <v>0</v>
      </c>
      <c r="H92" s="229">
        <v>0</v>
      </c>
      <c r="I92" s="229">
        <v>0</v>
      </c>
      <c r="J92" s="229">
        <v>0</v>
      </c>
      <c r="K92" s="229">
        <v>0</v>
      </c>
      <c r="L92" s="229">
        <v>0</v>
      </c>
      <c r="M92" s="229">
        <v>0</v>
      </c>
      <c r="N92" s="229">
        <v>0</v>
      </c>
      <c r="O92" s="229">
        <v>0</v>
      </c>
      <c r="P92" s="229">
        <v>0</v>
      </c>
      <c r="Q92" s="229">
        <v>0</v>
      </c>
      <c r="R92" s="229">
        <v>0</v>
      </c>
      <c r="S92" s="229">
        <v>0</v>
      </c>
      <c r="T92" s="229">
        <v>0</v>
      </c>
      <c r="U92" s="229">
        <v>0</v>
      </c>
      <c r="V92" s="229">
        <v>0</v>
      </c>
      <c r="W92" s="229">
        <v>0</v>
      </c>
      <c r="X92" s="229">
        <v>0</v>
      </c>
      <c r="Y92" s="229">
        <v>0</v>
      </c>
      <c r="DA92" s="73" t="s">
        <v>336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0</v>
      </c>
      <c r="Q93" s="229">
        <v>0</v>
      </c>
      <c r="R93" s="229">
        <v>0</v>
      </c>
      <c r="S93" s="229">
        <v>0</v>
      </c>
      <c r="T93" s="229">
        <v>0</v>
      </c>
      <c r="U93" s="229">
        <v>0</v>
      </c>
      <c r="V93" s="229">
        <v>0</v>
      </c>
      <c r="W93" s="229">
        <v>0</v>
      </c>
      <c r="X93" s="229">
        <v>0</v>
      </c>
      <c r="Y93" s="229">
        <v>0</v>
      </c>
      <c r="DA93" s="73" t="s">
        <v>337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0</v>
      </c>
      <c r="I94" s="229">
        <v>0</v>
      </c>
      <c r="J94" s="229">
        <v>0</v>
      </c>
      <c r="K94" s="229">
        <v>0</v>
      </c>
      <c r="L94" s="229">
        <v>0</v>
      </c>
      <c r="M94" s="229">
        <v>0</v>
      </c>
      <c r="N94" s="229">
        <v>0</v>
      </c>
      <c r="O94" s="229">
        <v>0</v>
      </c>
      <c r="P94" s="229">
        <v>0</v>
      </c>
      <c r="Q94" s="229">
        <v>0</v>
      </c>
      <c r="R94" s="229">
        <v>0</v>
      </c>
      <c r="S94" s="229">
        <v>0</v>
      </c>
      <c r="T94" s="229">
        <v>0</v>
      </c>
      <c r="U94" s="229">
        <v>0</v>
      </c>
      <c r="V94" s="229">
        <v>0</v>
      </c>
      <c r="W94" s="229">
        <v>0</v>
      </c>
      <c r="X94" s="229">
        <v>0</v>
      </c>
      <c r="Y94" s="229">
        <v>0</v>
      </c>
      <c r="DA94" s="73" t="s">
        <v>338</v>
      </c>
    </row>
    <row r="95" spans="1:105" ht="12" customHeight="1" x14ac:dyDescent="0.25">
      <c r="A95" s="61" t="s">
        <v>207</v>
      </c>
      <c r="B95" s="263">
        <v>0</v>
      </c>
      <c r="C95" s="263">
        <v>0</v>
      </c>
      <c r="D95" s="263">
        <v>0</v>
      </c>
      <c r="E95" s="263">
        <v>0</v>
      </c>
      <c r="F95" s="263">
        <v>0</v>
      </c>
      <c r="G95" s="263">
        <v>0</v>
      </c>
      <c r="H95" s="263">
        <v>0</v>
      </c>
      <c r="I95" s="263">
        <v>0</v>
      </c>
      <c r="J95" s="263">
        <v>0</v>
      </c>
      <c r="K95" s="263">
        <v>0</v>
      </c>
      <c r="L95" s="263">
        <v>0</v>
      </c>
      <c r="M95" s="263">
        <v>0</v>
      </c>
      <c r="N95" s="263">
        <v>0</v>
      </c>
      <c r="O95" s="263">
        <v>0</v>
      </c>
      <c r="P95" s="263">
        <v>0</v>
      </c>
      <c r="Q95" s="263">
        <v>0</v>
      </c>
      <c r="R95" s="263">
        <v>0</v>
      </c>
      <c r="S95" s="263">
        <v>0</v>
      </c>
      <c r="T95" s="263">
        <v>0</v>
      </c>
      <c r="U95" s="263">
        <v>0</v>
      </c>
      <c r="V95" s="263">
        <v>0</v>
      </c>
      <c r="W95" s="263">
        <v>0</v>
      </c>
      <c r="X95" s="263">
        <v>0</v>
      </c>
      <c r="Y95" s="263">
        <v>0</v>
      </c>
      <c r="DA95" s="74" t="s">
        <v>339</v>
      </c>
    </row>
    <row r="96" spans="1:105" ht="12" hidden="1" customHeight="1" x14ac:dyDescent="0.25"/>
    <row r="98" spans="1:105" ht="15" customHeight="1" x14ac:dyDescent="0.25">
      <c r="A98" s="32" t="s">
        <v>340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2">SUM(B$101:B$105,B$109:B$110,B$112:B$114,B$107,B$106)</f>
        <v>0</v>
      </c>
      <c r="C100" s="232">
        <f t="shared" si="2"/>
        <v>0</v>
      </c>
      <c r="D100" s="232">
        <f t="shared" si="2"/>
        <v>0</v>
      </c>
      <c r="E100" s="232">
        <f t="shared" si="2"/>
        <v>0</v>
      </c>
      <c r="F100" s="232">
        <f t="shared" si="2"/>
        <v>0</v>
      </c>
      <c r="G100" s="232">
        <f t="shared" si="2"/>
        <v>0</v>
      </c>
      <c r="H100" s="232">
        <f t="shared" si="2"/>
        <v>0</v>
      </c>
      <c r="I100" s="232">
        <f t="shared" si="2"/>
        <v>0</v>
      </c>
      <c r="J100" s="232">
        <f t="shared" si="2"/>
        <v>0</v>
      </c>
      <c r="K100" s="232">
        <f t="shared" si="2"/>
        <v>0</v>
      </c>
      <c r="L100" s="232">
        <f t="shared" si="2"/>
        <v>0</v>
      </c>
      <c r="M100" s="232">
        <f t="shared" si="2"/>
        <v>0</v>
      </c>
      <c r="N100" s="232">
        <f t="shared" si="2"/>
        <v>0</v>
      </c>
      <c r="O100" s="232">
        <f t="shared" si="2"/>
        <v>0</v>
      </c>
      <c r="P100" s="232">
        <f t="shared" si="2"/>
        <v>0</v>
      </c>
      <c r="Q100" s="232">
        <f t="shared" si="2"/>
        <v>0</v>
      </c>
      <c r="R100" s="232">
        <f t="shared" si="2"/>
        <v>0</v>
      </c>
      <c r="S100" s="232">
        <f t="shared" si="2"/>
        <v>0</v>
      </c>
      <c r="T100" s="232">
        <f t="shared" si="2"/>
        <v>0</v>
      </c>
      <c r="U100" s="232">
        <f t="shared" si="2"/>
        <v>0</v>
      </c>
      <c r="V100" s="232">
        <f t="shared" si="2"/>
        <v>0</v>
      </c>
      <c r="W100" s="232">
        <f t="shared" si="2"/>
        <v>0</v>
      </c>
      <c r="X100" s="232">
        <f t="shared" si="2"/>
        <v>0</v>
      </c>
      <c r="Y100" s="232">
        <f t="shared" si="2"/>
        <v>0</v>
      </c>
      <c r="DA100" s="95"/>
    </row>
    <row r="101" spans="1:105" ht="12" customHeight="1" x14ac:dyDescent="0.25">
      <c r="A101" s="55" t="s">
        <v>91</v>
      </c>
      <c r="B101" s="266">
        <f t="shared" ref="B101:Y101" si="3">IF(B$6=0,0,B$6/B$5)</f>
        <v>0</v>
      </c>
      <c r="C101" s="266">
        <f t="shared" si="3"/>
        <v>0</v>
      </c>
      <c r="D101" s="266">
        <f t="shared" si="3"/>
        <v>0</v>
      </c>
      <c r="E101" s="266">
        <f t="shared" si="3"/>
        <v>0</v>
      </c>
      <c r="F101" s="266">
        <f t="shared" si="3"/>
        <v>0</v>
      </c>
      <c r="G101" s="266">
        <f t="shared" si="3"/>
        <v>0</v>
      </c>
      <c r="H101" s="266">
        <f t="shared" si="3"/>
        <v>0</v>
      </c>
      <c r="I101" s="266">
        <f t="shared" si="3"/>
        <v>0</v>
      </c>
      <c r="J101" s="266">
        <f t="shared" si="3"/>
        <v>0</v>
      </c>
      <c r="K101" s="266">
        <f t="shared" si="3"/>
        <v>0</v>
      </c>
      <c r="L101" s="266">
        <f t="shared" si="3"/>
        <v>0</v>
      </c>
      <c r="M101" s="266">
        <f t="shared" si="3"/>
        <v>0</v>
      </c>
      <c r="N101" s="266">
        <f t="shared" si="3"/>
        <v>0</v>
      </c>
      <c r="O101" s="266">
        <f t="shared" si="3"/>
        <v>0</v>
      </c>
      <c r="P101" s="266">
        <f t="shared" si="3"/>
        <v>0</v>
      </c>
      <c r="Q101" s="266">
        <f t="shared" si="3"/>
        <v>0</v>
      </c>
      <c r="R101" s="266">
        <f t="shared" si="3"/>
        <v>0</v>
      </c>
      <c r="S101" s="266">
        <f t="shared" si="3"/>
        <v>0</v>
      </c>
      <c r="T101" s="266">
        <f t="shared" si="3"/>
        <v>0</v>
      </c>
      <c r="U101" s="266">
        <f t="shared" si="3"/>
        <v>0</v>
      </c>
      <c r="V101" s="266">
        <f t="shared" si="3"/>
        <v>0</v>
      </c>
      <c r="W101" s="266">
        <f t="shared" si="3"/>
        <v>0</v>
      </c>
      <c r="X101" s="266">
        <f t="shared" si="3"/>
        <v>0</v>
      </c>
      <c r="Y101" s="266">
        <f t="shared" si="3"/>
        <v>0</v>
      </c>
      <c r="DA101" s="76"/>
    </row>
    <row r="102" spans="1:105" ht="12" customHeight="1" x14ac:dyDescent="0.25">
      <c r="A102" s="173" t="s">
        <v>92</v>
      </c>
      <c r="B102" s="267">
        <f t="shared" ref="B102:Y102" si="4">IF(B$7=0,0,B$7/B$5)</f>
        <v>0</v>
      </c>
      <c r="C102" s="267">
        <f t="shared" si="4"/>
        <v>0</v>
      </c>
      <c r="D102" s="267">
        <f t="shared" si="4"/>
        <v>0</v>
      </c>
      <c r="E102" s="267">
        <f t="shared" si="4"/>
        <v>0</v>
      </c>
      <c r="F102" s="267">
        <f t="shared" si="4"/>
        <v>0</v>
      </c>
      <c r="G102" s="267">
        <f t="shared" si="4"/>
        <v>0</v>
      </c>
      <c r="H102" s="267">
        <f t="shared" si="4"/>
        <v>0</v>
      </c>
      <c r="I102" s="267">
        <f t="shared" si="4"/>
        <v>0</v>
      </c>
      <c r="J102" s="267">
        <f t="shared" si="4"/>
        <v>0</v>
      </c>
      <c r="K102" s="267">
        <f t="shared" si="4"/>
        <v>0</v>
      </c>
      <c r="L102" s="267">
        <f t="shared" si="4"/>
        <v>0</v>
      </c>
      <c r="M102" s="267">
        <f t="shared" si="4"/>
        <v>0</v>
      </c>
      <c r="N102" s="267">
        <f t="shared" si="4"/>
        <v>0</v>
      </c>
      <c r="O102" s="267">
        <f t="shared" si="4"/>
        <v>0</v>
      </c>
      <c r="P102" s="267">
        <f t="shared" si="4"/>
        <v>0</v>
      </c>
      <c r="Q102" s="267">
        <f t="shared" si="4"/>
        <v>0</v>
      </c>
      <c r="R102" s="267">
        <f t="shared" si="4"/>
        <v>0</v>
      </c>
      <c r="S102" s="267">
        <f t="shared" si="4"/>
        <v>0</v>
      </c>
      <c r="T102" s="267">
        <f t="shared" si="4"/>
        <v>0</v>
      </c>
      <c r="U102" s="267">
        <f t="shared" si="4"/>
        <v>0</v>
      </c>
      <c r="V102" s="267">
        <f t="shared" si="4"/>
        <v>0</v>
      </c>
      <c r="W102" s="267">
        <f t="shared" si="4"/>
        <v>0</v>
      </c>
      <c r="X102" s="267">
        <f t="shared" si="4"/>
        <v>0</v>
      </c>
      <c r="Y102" s="267">
        <f t="shared" si="4"/>
        <v>0</v>
      </c>
      <c r="DA102" s="77"/>
    </row>
    <row r="103" spans="1:105" ht="12" customHeight="1" x14ac:dyDescent="0.25">
      <c r="A103" s="173" t="s">
        <v>93</v>
      </c>
      <c r="B103" s="267">
        <f t="shared" ref="B103:Y103" si="5">IF(B$8=0,0,B$8/B$5)</f>
        <v>0</v>
      </c>
      <c r="C103" s="267">
        <f t="shared" si="5"/>
        <v>0</v>
      </c>
      <c r="D103" s="267">
        <f t="shared" si="5"/>
        <v>0</v>
      </c>
      <c r="E103" s="267">
        <f t="shared" si="5"/>
        <v>0</v>
      </c>
      <c r="F103" s="267">
        <f t="shared" si="5"/>
        <v>0</v>
      </c>
      <c r="G103" s="267">
        <f t="shared" si="5"/>
        <v>0</v>
      </c>
      <c r="H103" s="267">
        <f t="shared" si="5"/>
        <v>0</v>
      </c>
      <c r="I103" s="267">
        <f t="shared" si="5"/>
        <v>0</v>
      </c>
      <c r="J103" s="267">
        <f t="shared" si="5"/>
        <v>0</v>
      </c>
      <c r="K103" s="267">
        <f t="shared" si="5"/>
        <v>0</v>
      </c>
      <c r="L103" s="267">
        <f t="shared" si="5"/>
        <v>0</v>
      </c>
      <c r="M103" s="267">
        <f t="shared" si="5"/>
        <v>0</v>
      </c>
      <c r="N103" s="267">
        <f t="shared" si="5"/>
        <v>0</v>
      </c>
      <c r="O103" s="267">
        <f t="shared" si="5"/>
        <v>0</v>
      </c>
      <c r="P103" s="267">
        <f t="shared" si="5"/>
        <v>0</v>
      </c>
      <c r="Q103" s="267">
        <f t="shared" si="5"/>
        <v>0</v>
      </c>
      <c r="R103" s="267">
        <f t="shared" si="5"/>
        <v>0</v>
      </c>
      <c r="S103" s="267">
        <f t="shared" si="5"/>
        <v>0</v>
      </c>
      <c r="T103" s="267">
        <f t="shared" si="5"/>
        <v>0</v>
      </c>
      <c r="U103" s="267">
        <f t="shared" si="5"/>
        <v>0</v>
      </c>
      <c r="V103" s="267">
        <f t="shared" si="5"/>
        <v>0</v>
      </c>
      <c r="W103" s="267">
        <f t="shared" si="5"/>
        <v>0</v>
      </c>
      <c r="X103" s="267">
        <f t="shared" si="5"/>
        <v>0</v>
      </c>
      <c r="Y103" s="267">
        <f t="shared" si="5"/>
        <v>0</v>
      </c>
      <c r="DA103" s="77"/>
    </row>
    <row r="104" spans="1:105" ht="12" customHeight="1" x14ac:dyDescent="0.25">
      <c r="A104" s="173" t="s">
        <v>94</v>
      </c>
      <c r="B104" s="267">
        <f t="shared" ref="B104:Y104" si="6">IF(B$9=0,0,B$9/B$5)</f>
        <v>0</v>
      </c>
      <c r="C104" s="267">
        <f t="shared" si="6"/>
        <v>0</v>
      </c>
      <c r="D104" s="267">
        <f t="shared" si="6"/>
        <v>0</v>
      </c>
      <c r="E104" s="267">
        <f t="shared" si="6"/>
        <v>0</v>
      </c>
      <c r="F104" s="267">
        <f t="shared" si="6"/>
        <v>0</v>
      </c>
      <c r="G104" s="267">
        <f t="shared" si="6"/>
        <v>0</v>
      </c>
      <c r="H104" s="267">
        <f t="shared" si="6"/>
        <v>0</v>
      </c>
      <c r="I104" s="267">
        <f t="shared" si="6"/>
        <v>0</v>
      </c>
      <c r="J104" s="267">
        <f t="shared" si="6"/>
        <v>0</v>
      </c>
      <c r="K104" s="267">
        <f t="shared" si="6"/>
        <v>0</v>
      </c>
      <c r="L104" s="267">
        <f t="shared" si="6"/>
        <v>0</v>
      </c>
      <c r="M104" s="267">
        <f t="shared" si="6"/>
        <v>0</v>
      </c>
      <c r="N104" s="267">
        <f t="shared" si="6"/>
        <v>0</v>
      </c>
      <c r="O104" s="267">
        <f t="shared" si="6"/>
        <v>0</v>
      </c>
      <c r="P104" s="267">
        <f t="shared" si="6"/>
        <v>0</v>
      </c>
      <c r="Q104" s="267">
        <f t="shared" si="6"/>
        <v>0</v>
      </c>
      <c r="R104" s="267">
        <f t="shared" si="6"/>
        <v>0</v>
      </c>
      <c r="S104" s="267">
        <f t="shared" si="6"/>
        <v>0</v>
      </c>
      <c r="T104" s="267">
        <f t="shared" si="6"/>
        <v>0</v>
      </c>
      <c r="U104" s="267">
        <f t="shared" si="6"/>
        <v>0</v>
      </c>
      <c r="V104" s="267">
        <f t="shared" si="6"/>
        <v>0</v>
      </c>
      <c r="W104" s="267">
        <f t="shared" si="6"/>
        <v>0</v>
      </c>
      <c r="X104" s="267">
        <f t="shared" si="6"/>
        <v>0</v>
      </c>
      <c r="Y104" s="267">
        <f t="shared" si="6"/>
        <v>0</v>
      </c>
      <c r="DA104" s="77"/>
    </row>
    <row r="105" spans="1:105" ht="12" customHeight="1" x14ac:dyDescent="0.25">
      <c r="A105" s="56" t="s">
        <v>95</v>
      </c>
      <c r="B105" s="268">
        <f t="shared" ref="B105:Y105" si="7">IF(B$10=0,0,B$10/B$5)</f>
        <v>0</v>
      </c>
      <c r="C105" s="268">
        <f t="shared" si="7"/>
        <v>0</v>
      </c>
      <c r="D105" s="268">
        <f t="shared" si="7"/>
        <v>0</v>
      </c>
      <c r="E105" s="268">
        <f t="shared" si="7"/>
        <v>0</v>
      </c>
      <c r="F105" s="268">
        <f t="shared" si="7"/>
        <v>0</v>
      </c>
      <c r="G105" s="268">
        <f t="shared" si="7"/>
        <v>0</v>
      </c>
      <c r="H105" s="268">
        <f t="shared" si="7"/>
        <v>0</v>
      </c>
      <c r="I105" s="268">
        <f t="shared" si="7"/>
        <v>0</v>
      </c>
      <c r="J105" s="268">
        <f t="shared" si="7"/>
        <v>0</v>
      </c>
      <c r="K105" s="268">
        <f t="shared" si="7"/>
        <v>0</v>
      </c>
      <c r="L105" s="268">
        <f t="shared" si="7"/>
        <v>0</v>
      </c>
      <c r="M105" s="268">
        <f t="shared" si="7"/>
        <v>0</v>
      </c>
      <c r="N105" s="268">
        <f t="shared" si="7"/>
        <v>0</v>
      </c>
      <c r="O105" s="268">
        <f t="shared" si="7"/>
        <v>0</v>
      </c>
      <c r="P105" s="268">
        <f t="shared" si="7"/>
        <v>0</v>
      </c>
      <c r="Q105" s="268">
        <f t="shared" si="7"/>
        <v>0</v>
      </c>
      <c r="R105" s="268">
        <f t="shared" si="7"/>
        <v>0</v>
      </c>
      <c r="S105" s="268">
        <f t="shared" si="7"/>
        <v>0</v>
      </c>
      <c r="T105" s="268">
        <f t="shared" si="7"/>
        <v>0</v>
      </c>
      <c r="U105" s="268">
        <f t="shared" si="7"/>
        <v>0</v>
      </c>
      <c r="V105" s="268">
        <f t="shared" si="7"/>
        <v>0</v>
      </c>
      <c r="W105" s="268">
        <f t="shared" si="7"/>
        <v>0</v>
      </c>
      <c r="X105" s="268">
        <f t="shared" si="7"/>
        <v>0</v>
      </c>
      <c r="Y105" s="268">
        <f t="shared" si="7"/>
        <v>0</v>
      </c>
      <c r="DA105" s="78"/>
    </row>
    <row r="106" spans="1:105" ht="12" customHeight="1" x14ac:dyDescent="0.25">
      <c r="A106" s="174" t="s">
        <v>165</v>
      </c>
      <c r="B106" s="269">
        <f t="shared" ref="B106:Y106" si="8">IF(B$16=0,0,B$16/B$5)</f>
        <v>0</v>
      </c>
      <c r="C106" s="269">
        <f t="shared" si="8"/>
        <v>0</v>
      </c>
      <c r="D106" s="269">
        <f t="shared" si="8"/>
        <v>0</v>
      </c>
      <c r="E106" s="269">
        <f t="shared" si="8"/>
        <v>0</v>
      </c>
      <c r="F106" s="269">
        <f t="shared" si="8"/>
        <v>0</v>
      </c>
      <c r="G106" s="269">
        <f t="shared" si="8"/>
        <v>0</v>
      </c>
      <c r="H106" s="269">
        <f t="shared" si="8"/>
        <v>0</v>
      </c>
      <c r="I106" s="269">
        <f t="shared" si="8"/>
        <v>0</v>
      </c>
      <c r="J106" s="269">
        <f t="shared" si="8"/>
        <v>0</v>
      </c>
      <c r="K106" s="269">
        <f t="shared" si="8"/>
        <v>0</v>
      </c>
      <c r="L106" s="269">
        <f t="shared" si="8"/>
        <v>0</v>
      </c>
      <c r="M106" s="269">
        <f t="shared" si="8"/>
        <v>0</v>
      </c>
      <c r="N106" s="269">
        <f t="shared" si="8"/>
        <v>0</v>
      </c>
      <c r="O106" s="269">
        <f t="shared" si="8"/>
        <v>0</v>
      </c>
      <c r="P106" s="269">
        <f t="shared" si="8"/>
        <v>0</v>
      </c>
      <c r="Q106" s="269">
        <f t="shared" si="8"/>
        <v>0</v>
      </c>
      <c r="R106" s="269">
        <f t="shared" si="8"/>
        <v>0</v>
      </c>
      <c r="S106" s="269">
        <f t="shared" si="8"/>
        <v>0</v>
      </c>
      <c r="T106" s="269">
        <f t="shared" si="8"/>
        <v>0</v>
      </c>
      <c r="U106" s="269">
        <f t="shared" si="8"/>
        <v>0</v>
      </c>
      <c r="V106" s="269">
        <f t="shared" si="8"/>
        <v>0</v>
      </c>
      <c r="W106" s="269">
        <f t="shared" si="8"/>
        <v>0</v>
      </c>
      <c r="X106" s="269">
        <f t="shared" si="8"/>
        <v>0</v>
      </c>
      <c r="Y106" s="269">
        <f t="shared" si="8"/>
        <v>0</v>
      </c>
      <c r="DA106" s="79"/>
    </row>
    <row r="107" spans="1:105" ht="12" customHeight="1" x14ac:dyDescent="0.25">
      <c r="A107" s="174" t="s">
        <v>172</v>
      </c>
      <c r="B107" s="269">
        <f t="shared" ref="B107:Y107" si="9">IF(B$22=0,0,B$22/B$5)</f>
        <v>0</v>
      </c>
      <c r="C107" s="269">
        <f t="shared" si="9"/>
        <v>0</v>
      </c>
      <c r="D107" s="269">
        <f t="shared" si="9"/>
        <v>0</v>
      </c>
      <c r="E107" s="269">
        <f t="shared" si="9"/>
        <v>0</v>
      </c>
      <c r="F107" s="269">
        <f t="shared" si="9"/>
        <v>0</v>
      </c>
      <c r="G107" s="269">
        <f t="shared" si="9"/>
        <v>0</v>
      </c>
      <c r="H107" s="269">
        <f t="shared" si="9"/>
        <v>0</v>
      </c>
      <c r="I107" s="269">
        <f t="shared" si="9"/>
        <v>0</v>
      </c>
      <c r="J107" s="269">
        <f t="shared" si="9"/>
        <v>0</v>
      </c>
      <c r="K107" s="269">
        <f t="shared" si="9"/>
        <v>0</v>
      </c>
      <c r="L107" s="269">
        <f t="shared" si="9"/>
        <v>0</v>
      </c>
      <c r="M107" s="269">
        <f t="shared" si="9"/>
        <v>0</v>
      </c>
      <c r="N107" s="269">
        <f t="shared" si="9"/>
        <v>0</v>
      </c>
      <c r="O107" s="269">
        <f t="shared" si="9"/>
        <v>0</v>
      </c>
      <c r="P107" s="269">
        <f t="shared" si="9"/>
        <v>0</v>
      </c>
      <c r="Q107" s="269">
        <f t="shared" si="9"/>
        <v>0</v>
      </c>
      <c r="R107" s="269">
        <f t="shared" si="9"/>
        <v>0</v>
      </c>
      <c r="S107" s="269">
        <f t="shared" si="9"/>
        <v>0</v>
      </c>
      <c r="T107" s="269">
        <f t="shared" si="9"/>
        <v>0</v>
      </c>
      <c r="U107" s="269">
        <f t="shared" si="9"/>
        <v>0</v>
      </c>
      <c r="V107" s="269">
        <f t="shared" si="9"/>
        <v>0</v>
      </c>
      <c r="W107" s="269">
        <f t="shared" si="9"/>
        <v>0</v>
      </c>
      <c r="X107" s="269">
        <f t="shared" si="9"/>
        <v>0</v>
      </c>
      <c r="Y107" s="269">
        <f t="shared" si="9"/>
        <v>0</v>
      </c>
      <c r="DA107" s="79"/>
    </row>
    <row r="108" spans="1:105" ht="12" customHeight="1" x14ac:dyDescent="0.25">
      <c r="A108" s="174" t="s">
        <v>179</v>
      </c>
      <c r="B108" s="269">
        <f t="shared" ref="B108:Y108" si="10">IF(B$28=0,0,B$28/B$5)</f>
        <v>0</v>
      </c>
      <c r="C108" s="269">
        <f t="shared" si="10"/>
        <v>0</v>
      </c>
      <c r="D108" s="269">
        <f t="shared" si="10"/>
        <v>0</v>
      </c>
      <c r="E108" s="269">
        <f t="shared" si="10"/>
        <v>0</v>
      </c>
      <c r="F108" s="269">
        <f t="shared" si="10"/>
        <v>0</v>
      </c>
      <c r="G108" s="269">
        <f t="shared" si="10"/>
        <v>0</v>
      </c>
      <c r="H108" s="269">
        <f t="shared" si="10"/>
        <v>0</v>
      </c>
      <c r="I108" s="269">
        <f t="shared" si="10"/>
        <v>0</v>
      </c>
      <c r="J108" s="269">
        <f t="shared" si="10"/>
        <v>0</v>
      </c>
      <c r="K108" s="269">
        <f t="shared" si="10"/>
        <v>0</v>
      </c>
      <c r="L108" s="269">
        <f t="shared" si="10"/>
        <v>0</v>
      </c>
      <c r="M108" s="269">
        <f t="shared" si="10"/>
        <v>0</v>
      </c>
      <c r="N108" s="269">
        <f t="shared" si="10"/>
        <v>0</v>
      </c>
      <c r="O108" s="269">
        <f t="shared" si="10"/>
        <v>0</v>
      </c>
      <c r="P108" s="269">
        <f t="shared" si="10"/>
        <v>0</v>
      </c>
      <c r="Q108" s="269">
        <f t="shared" si="10"/>
        <v>0</v>
      </c>
      <c r="R108" s="269">
        <f t="shared" si="10"/>
        <v>0</v>
      </c>
      <c r="S108" s="269">
        <f t="shared" si="10"/>
        <v>0</v>
      </c>
      <c r="T108" s="269">
        <f t="shared" si="10"/>
        <v>0</v>
      </c>
      <c r="U108" s="269">
        <f t="shared" si="10"/>
        <v>0</v>
      </c>
      <c r="V108" s="269">
        <f t="shared" si="10"/>
        <v>0</v>
      </c>
      <c r="W108" s="269">
        <f t="shared" si="10"/>
        <v>0</v>
      </c>
      <c r="X108" s="269">
        <f t="shared" si="10"/>
        <v>0</v>
      </c>
      <c r="Y108" s="269">
        <f t="shared" si="10"/>
        <v>0</v>
      </c>
      <c r="DA108" s="79"/>
    </row>
    <row r="109" spans="1:105" ht="12" customHeight="1" x14ac:dyDescent="0.25">
      <c r="A109" s="62" t="s">
        <v>181</v>
      </c>
      <c r="B109" s="270">
        <f t="shared" ref="B109:Y109" si="11">IF(B$29=0,0,B$29/B$5)</f>
        <v>0</v>
      </c>
      <c r="C109" s="270">
        <f t="shared" si="11"/>
        <v>0</v>
      </c>
      <c r="D109" s="270">
        <f t="shared" si="11"/>
        <v>0</v>
      </c>
      <c r="E109" s="270">
        <f t="shared" si="11"/>
        <v>0</v>
      </c>
      <c r="F109" s="270">
        <f t="shared" si="11"/>
        <v>0</v>
      </c>
      <c r="G109" s="270">
        <f t="shared" si="11"/>
        <v>0</v>
      </c>
      <c r="H109" s="270">
        <f t="shared" si="11"/>
        <v>0</v>
      </c>
      <c r="I109" s="270">
        <f t="shared" si="11"/>
        <v>0</v>
      </c>
      <c r="J109" s="270">
        <f t="shared" si="11"/>
        <v>0</v>
      </c>
      <c r="K109" s="270">
        <f t="shared" si="11"/>
        <v>0</v>
      </c>
      <c r="L109" s="270">
        <f t="shared" si="11"/>
        <v>0</v>
      </c>
      <c r="M109" s="270">
        <f t="shared" si="11"/>
        <v>0</v>
      </c>
      <c r="N109" s="270">
        <f t="shared" si="11"/>
        <v>0</v>
      </c>
      <c r="O109" s="270">
        <f t="shared" si="11"/>
        <v>0</v>
      </c>
      <c r="P109" s="270">
        <f t="shared" si="11"/>
        <v>0</v>
      </c>
      <c r="Q109" s="270">
        <f t="shared" si="11"/>
        <v>0</v>
      </c>
      <c r="R109" s="270">
        <f t="shared" si="11"/>
        <v>0</v>
      </c>
      <c r="S109" s="270">
        <f t="shared" si="11"/>
        <v>0</v>
      </c>
      <c r="T109" s="270">
        <f t="shared" si="11"/>
        <v>0</v>
      </c>
      <c r="U109" s="270">
        <f t="shared" si="11"/>
        <v>0</v>
      </c>
      <c r="V109" s="270">
        <f t="shared" si="11"/>
        <v>0</v>
      </c>
      <c r="W109" s="270">
        <f t="shared" si="11"/>
        <v>0</v>
      </c>
      <c r="X109" s="270">
        <f t="shared" si="11"/>
        <v>0</v>
      </c>
      <c r="Y109" s="270">
        <f t="shared" si="11"/>
        <v>0</v>
      </c>
      <c r="DA109" s="80"/>
    </row>
    <row r="110" spans="1:105" ht="12" customHeight="1" x14ac:dyDescent="0.25">
      <c r="A110" s="62" t="s">
        <v>187</v>
      </c>
      <c r="B110" s="270">
        <f t="shared" ref="B110:Y110" si="12">IF(B$34=0,0,B$34/B$5)</f>
        <v>0</v>
      </c>
      <c r="C110" s="270">
        <f t="shared" si="12"/>
        <v>0</v>
      </c>
      <c r="D110" s="270">
        <f t="shared" si="12"/>
        <v>0</v>
      </c>
      <c r="E110" s="270">
        <f t="shared" si="12"/>
        <v>0</v>
      </c>
      <c r="F110" s="270">
        <f t="shared" si="12"/>
        <v>0</v>
      </c>
      <c r="G110" s="270">
        <f t="shared" si="12"/>
        <v>0</v>
      </c>
      <c r="H110" s="270">
        <f t="shared" si="12"/>
        <v>0</v>
      </c>
      <c r="I110" s="270">
        <f t="shared" si="12"/>
        <v>0</v>
      </c>
      <c r="J110" s="270">
        <f t="shared" si="12"/>
        <v>0</v>
      </c>
      <c r="K110" s="270">
        <f t="shared" si="12"/>
        <v>0</v>
      </c>
      <c r="L110" s="270">
        <f t="shared" si="12"/>
        <v>0</v>
      </c>
      <c r="M110" s="270">
        <f t="shared" si="12"/>
        <v>0</v>
      </c>
      <c r="N110" s="270">
        <f t="shared" si="12"/>
        <v>0</v>
      </c>
      <c r="O110" s="270">
        <f t="shared" si="12"/>
        <v>0</v>
      </c>
      <c r="P110" s="270">
        <f t="shared" si="12"/>
        <v>0</v>
      </c>
      <c r="Q110" s="270">
        <f t="shared" si="12"/>
        <v>0</v>
      </c>
      <c r="R110" s="270">
        <f t="shared" si="12"/>
        <v>0</v>
      </c>
      <c r="S110" s="270">
        <f t="shared" si="12"/>
        <v>0</v>
      </c>
      <c r="T110" s="270">
        <f t="shared" si="12"/>
        <v>0</v>
      </c>
      <c r="U110" s="270">
        <f t="shared" si="12"/>
        <v>0</v>
      </c>
      <c r="V110" s="270">
        <f t="shared" si="12"/>
        <v>0</v>
      </c>
      <c r="W110" s="270">
        <f t="shared" si="12"/>
        <v>0</v>
      </c>
      <c r="X110" s="270">
        <f t="shared" si="12"/>
        <v>0</v>
      </c>
      <c r="Y110" s="270">
        <f t="shared" si="12"/>
        <v>0</v>
      </c>
      <c r="DA110" s="80"/>
    </row>
    <row r="111" spans="1:105" ht="12" customHeight="1" x14ac:dyDescent="0.25">
      <c r="A111" s="174" t="s">
        <v>189</v>
      </c>
      <c r="B111" s="269">
        <f t="shared" ref="B111:Y111" si="13">IF(B$35=0,0,B$35/B$5)</f>
        <v>0</v>
      </c>
      <c r="C111" s="269">
        <f t="shared" si="13"/>
        <v>0</v>
      </c>
      <c r="D111" s="269">
        <f t="shared" si="13"/>
        <v>0</v>
      </c>
      <c r="E111" s="269">
        <f t="shared" si="13"/>
        <v>0</v>
      </c>
      <c r="F111" s="269">
        <f t="shared" si="13"/>
        <v>0</v>
      </c>
      <c r="G111" s="269">
        <f t="shared" si="13"/>
        <v>0</v>
      </c>
      <c r="H111" s="269">
        <f t="shared" si="13"/>
        <v>0</v>
      </c>
      <c r="I111" s="269">
        <f t="shared" si="13"/>
        <v>0</v>
      </c>
      <c r="J111" s="269">
        <f t="shared" si="13"/>
        <v>0</v>
      </c>
      <c r="K111" s="269">
        <f t="shared" si="13"/>
        <v>0</v>
      </c>
      <c r="L111" s="269">
        <f t="shared" si="13"/>
        <v>0</v>
      </c>
      <c r="M111" s="269">
        <f t="shared" si="13"/>
        <v>0</v>
      </c>
      <c r="N111" s="269">
        <f t="shared" si="13"/>
        <v>0</v>
      </c>
      <c r="O111" s="269">
        <f t="shared" si="13"/>
        <v>0</v>
      </c>
      <c r="P111" s="269">
        <f t="shared" si="13"/>
        <v>0</v>
      </c>
      <c r="Q111" s="269">
        <f t="shared" si="13"/>
        <v>0</v>
      </c>
      <c r="R111" s="269">
        <f t="shared" si="13"/>
        <v>0</v>
      </c>
      <c r="S111" s="269">
        <f t="shared" si="13"/>
        <v>0</v>
      </c>
      <c r="T111" s="269">
        <f t="shared" si="13"/>
        <v>0</v>
      </c>
      <c r="U111" s="269">
        <f t="shared" si="13"/>
        <v>0</v>
      </c>
      <c r="V111" s="269">
        <f t="shared" si="13"/>
        <v>0</v>
      </c>
      <c r="W111" s="269">
        <f t="shared" si="13"/>
        <v>0</v>
      </c>
      <c r="X111" s="269">
        <f t="shared" si="13"/>
        <v>0</v>
      </c>
      <c r="Y111" s="269">
        <f t="shared" si="13"/>
        <v>0</v>
      </c>
      <c r="DA111" s="79"/>
    </row>
    <row r="112" spans="1:105" ht="12" customHeight="1" x14ac:dyDescent="0.25">
      <c r="A112" s="62" t="s">
        <v>190</v>
      </c>
      <c r="B112" s="270">
        <f t="shared" ref="B112:Y112" si="14">IF(B$36=0,0,B$36/B$5)</f>
        <v>0</v>
      </c>
      <c r="C112" s="270">
        <f t="shared" si="14"/>
        <v>0</v>
      </c>
      <c r="D112" s="270">
        <f t="shared" si="14"/>
        <v>0</v>
      </c>
      <c r="E112" s="270">
        <f t="shared" si="14"/>
        <v>0</v>
      </c>
      <c r="F112" s="270">
        <f t="shared" si="14"/>
        <v>0</v>
      </c>
      <c r="G112" s="270">
        <f t="shared" si="14"/>
        <v>0</v>
      </c>
      <c r="H112" s="270">
        <f t="shared" si="14"/>
        <v>0</v>
      </c>
      <c r="I112" s="270">
        <f t="shared" si="14"/>
        <v>0</v>
      </c>
      <c r="J112" s="270">
        <f t="shared" si="14"/>
        <v>0</v>
      </c>
      <c r="K112" s="270">
        <f t="shared" si="14"/>
        <v>0</v>
      </c>
      <c r="L112" s="270">
        <f t="shared" si="14"/>
        <v>0</v>
      </c>
      <c r="M112" s="270">
        <f t="shared" si="14"/>
        <v>0</v>
      </c>
      <c r="N112" s="270">
        <f t="shared" si="14"/>
        <v>0</v>
      </c>
      <c r="O112" s="270">
        <f t="shared" si="14"/>
        <v>0</v>
      </c>
      <c r="P112" s="270">
        <f t="shared" si="14"/>
        <v>0</v>
      </c>
      <c r="Q112" s="270">
        <f t="shared" si="14"/>
        <v>0</v>
      </c>
      <c r="R112" s="270">
        <f t="shared" si="14"/>
        <v>0</v>
      </c>
      <c r="S112" s="270">
        <f t="shared" si="14"/>
        <v>0</v>
      </c>
      <c r="T112" s="270">
        <f t="shared" si="14"/>
        <v>0</v>
      </c>
      <c r="U112" s="270">
        <f t="shared" si="14"/>
        <v>0</v>
      </c>
      <c r="V112" s="270">
        <f t="shared" si="14"/>
        <v>0</v>
      </c>
      <c r="W112" s="270">
        <f t="shared" si="14"/>
        <v>0</v>
      </c>
      <c r="X112" s="270">
        <f t="shared" si="14"/>
        <v>0</v>
      </c>
      <c r="Y112" s="270">
        <f t="shared" si="14"/>
        <v>0</v>
      </c>
      <c r="DA112" s="80"/>
    </row>
    <row r="113" spans="1:105" ht="12" customHeight="1" x14ac:dyDescent="0.25">
      <c r="A113" s="62" t="s">
        <v>195</v>
      </c>
      <c r="B113" s="270">
        <f t="shared" ref="B113:Y113" si="15">IF(B$40=0,0,B$40/B$5)</f>
        <v>0</v>
      </c>
      <c r="C113" s="270">
        <f t="shared" si="15"/>
        <v>0</v>
      </c>
      <c r="D113" s="270">
        <f t="shared" si="15"/>
        <v>0</v>
      </c>
      <c r="E113" s="270">
        <f t="shared" si="15"/>
        <v>0</v>
      </c>
      <c r="F113" s="270">
        <f t="shared" si="15"/>
        <v>0</v>
      </c>
      <c r="G113" s="270">
        <f t="shared" si="15"/>
        <v>0</v>
      </c>
      <c r="H113" s="270">
        <f t="shared" si="15"/>
        <v>0</v>
      </c>
      <c r="I113" s="270">
        <f t="shared" si="15"/>
        <v>0</v>
      </c>
      <c r="J113" s="270">
        <f t="shared" si="15"/>
        <v>0</v>
      </c>
      <c r="K113" s="270">
        <f t="shared" si="15"/>
        <v>0</v>
      </c>
      <c r="L113" s="270">
        <f t="shared" si="15"/>
        <v>0</v>
      </c>
      <c r="M113" s="270">
        <f t="shared" si="15"/>
        <v>0</v>
      </c>
      <c r="N113" s="270">
        <f t="shared" si="15"/>
        <v>0</v>
      </c>
      <c r="O113" s="270">
        <f t="shared" si="15"/>
        <v>0</v>
      </c>
      <c r="P113" s="270">
        <f t="shared" si="15"/>
        <v>0</v>
      </c>
      <c r="Q113" s="270">
        <f t="shared" si="15"/>
        <v>0</v>
      </c>
      <c r="R113" s="270">
        <f t="shared" si="15"/>
        <v>0</v>
      </c>
      <c r="S113" s="270">
        <f t="shared" si="15"/>
        <v>0</v>
      </c>
      <c r="T113" s="270">
        <f t="shared" si="15"/>
        <v>0</v>
      </c>
      <c r="U113" s="270">
        <f t="shared" si="15"/>
        <v>0</v>
      </c>
      <c r="V113" s="270">
        <f t="shared" si="15"/>
        <v>0</v>
      </c>
      <c r="W113" s="270">
        <f t="shared" si="15"/>
        <v>0</v>
      </c>
      <c r="X113" s="270">
        <f t="shared" si="15"/>
        <v>0</v>
      </c>
      <c r="Y113" s="270">
        <f t="shared" si="15"/>
        <v>0</v>
      </c>
      <c r="DA113" s="80"/>
    </row>
    <row r="114" spans="1:105" ht="12" customHeight="1" x14ac:dyDescent="0.25">
      <c r="A114" s="63" t="s">
        <v>207</v>
      </c>
      <c r="B114" s="271">
        <f t="shared" ref="B114:Y114" si="16">IF(B$51=0,0,B$51/B$5)</f>
        <v>0</v>
      </c>
      <c r="C114" s="271">
        <f t="shared" si="16"/>
        <v>0</v>
      </c>
      <c r="D114" s="271">
        <f t="shared" si="16"/>
        <v>0</v>
      </c>
      <c r="E114" s="271">
        <f t="shared" si="16"/>
        <v>0</v>
      </c>
      <c r="F114" s="271">
        <f t="shared" si="16"/>
        <v>0</v>
      </c>
      <c r="G114" s="271">
        <f t="shared" si="16"/>
        <v>0</v>
      </c>
      <c r="H114" s="271">
        <f t="shared" si="16"/>
        <v>0</v>
      </c>
      <c r="I114" s="271">
        <f t="shared" si="16"/>
        <v>0</v>
      </c>
      <c r="J114" s="271">
        <f t="shared" si="16"/>
        <v>0</v>
      </c>
      <c r="K114" s="271">
        <f t="shared" si="16"/>
        <v>0</v>
      </c>
      <c r="L114" s="271">
        <f t="shared" si="16"/>
        <v>0</v>
      </c>
      <c r="M114" s="271">
        <f t="shared" si="16"/>
        <v>0</v>
      </c>
      <c r="N114" s="271">
        <f t="shared" si="16"/>
        <v>0</v>
      </c>
      <c r="O114" s="271">
        <f t="shared" si="16"/>
        <v>0</v>
      </c>
      <c r="P114" s="271">
        <f t="shared" si="16"/>
        <v>0</v>
      </c>
      <c r="Q114" s="271">
        <f t="shared" si="16"/>
        <v>0</v>
      </c>
      <c r="R114" s="271">
        <f t="shared" si="16"/>
        <v>0</v>
      </c>
      <c r="S114" s="271">
        <f t="shared" si="16"/>
        <v>0</v>
      </c>
      <c r="T114" s="271">
        <f t="shared" si="16"/>
        <v>0</v>
      </c>
      <c r="U114" s="271">
        <f t="shared" si="16"/>
        <v>0</v>
      </c>
      <c r="V114" s="271">
        <f t="shared" si="16"/>
        <v>0</v>
      </c>
      <c r="W114" s="271">
        <f t="shared" si="16"/>
        <v>0</v>
      </c>
      <c r="X114" s="271">
        <f t="shared" si="16"/>
        <v>0</v>
      </c>
      <c r="Y114" s="271">
        <f t="shared" si="16"/>
        <v>0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17">SUM(B$118:B$122,B$126:B$127,B$129:B$131,B$124,B$123)</f>
        <v>0</v>
      </c>
      <c r="C117" s="232">
        <f t="shared" si="17"/>
        <v>0</v>
      </c>
      <c r="D117" s="232">
        <f t="shared" si="17"/>
        <v>0</v>
      </c>
      <c r="E117" s="232">
        <f t="shared" si="17"/>
        <v>0</v>
      </c>
      <c r="F117" s="232">
        <f t="shared" si="17"/>
        <v>0</v>
      </c>
      <c r="G117" s="232">
        <f t="shared" si="17"/>
        <v>0</v>
      </c>
      <c r="H117" s="232">
        <f t="shared" si="17"/>
        <v>0</v>
      </c>
      <c r="I117" s="232">
        <f t="shared" si="17"/>
        <v>0</v>
      </c>
      <c r="J117" s="232">
        <f t="shared" si="17"/>
        <v>0</v>
      </c>
      <c r="K117" s="232">
        <f t="shared" si="17"/>
        <v>0</v>
      </c>
      <c r="L117" s="232">
        <f t="shared" si="17"/>
        <v>0</v>
      </c>
      <c r="M117" s="232">
        <f t="shared" si="17"/>
        <v>0</v>
      </c>
      <c r="N117" s="232">
        <f t="shared" si="17"/>
        <v>0</v>
      </c>
      <c r="O117" s="232">
        <f t="shared" si="17"/>
        <v>0</v>
      </c>
      <c r="P117" s="232">
        <f t="shared" si="17"/>
        <v>0</v>
      </c>
      <c r="Q117" s="232">
        <f t="shared" si="17"/>
        <v>0</v>
      </c>
      <c r="R117" s="232">
        <f t="shared" si="17"/>
        <v>0</v>
      </c>
      <c r="S117" s="232">
        <f t="shared" si="17"/>
        <v>0</v>
      </c>
      <c r="T117" s="232">
        <f t="shared" si="17"/>
        <v>0</v>
      </c>
      <c r="U117" s="232">
        <f t="shared" si="17"/>
        <v>0</v>
      </c>
      <c r="V117" s="232">
        <f t="shared" si="17"/>
        <v>0</v>
      </c>
      <c r="W117" s="232">
        <f t="shared" si="17"/>
        <v>0</v>
      </c>
      <c r="X117" s="232">
        <f t="shared" si="17"/>
        <v>0</v>
      </c>
      <c r="Y117" s="232">
        <f t="shared" si="17"/>
        <v>0</v>
      </c>
      <c r="DA117" s="95"/>
    </row>
    <row r="118" spans="1:105" ht="12" customHeight="1" x14ac:dyDescent="0.25">
      <c r="A118" s="55" t="s">
        <v>91</v>
      </c>
      <c r="B118" s="266">
        <f t="shared" ref="B118:Y118" si="18">IF(B$55=0,0,B$55/B$54)</f>
        <v>0</v>
      </c>
      <c r="C118" s="266">
        <f t="shared" si="18"/>
        <v>0</v>
      </c>
      <c r="D118" s="266">
        <f t="shared" si="18"/>
        <v>0</v>
      </c>
      <c r="E118" s="266">
        <f t="shared" si="18"/>
        <v>0</v>
      </c>
      <c r="F118" s="266">
        <f t="shared" si="18"/>
        <v>0</v>
      </c>
      <c r="G118" s="266">
        <f t="shared" si="18"/>
        <v>0</v>
      </c>
      <c r="H118" s="266">
        <f t="shared" si="18"/>
        <v>0</v>
      </c>
      <c r="I118" s="266">
        <f t="shared" si="18"/>
        <v>0</v>
      </c>
      <c r="J118" s="266">
        <f t="shared" si="18"/>
        <v>0</v>
      </c>
      <c r="K118" s="266">
        <f t="shared" si="18"/>
        <v>0</v>
      </c>
      <c r="L118" s="266">
        <f t="shared" si="18"/>
        <v>0</v>
      </c>
      <c r="M118" s="266">
        <f t="shared" si="18"/>
        <v>0</v>
      </c>
      <c r="N118" s="266">
        <f t="shared" si="18"/>
        <v>0</v>
      </c>
      <c r="O118" s="266">
        <f t="shared" si="18"/>
        <v>0</v>
      </c>
      <c r="P118" s="266">
        <f t="shared" si="18"/>
        <v>0</v>
      </c>
      <c r="Q118" s="266">
        <f t="shared" si="18"/>
        <v>0</v>
      </c>
      <c r="R118" s="266">
        <f t="shared" si="18"/>
        <v>0</v>
      </c>
      <c r="S118" s="266">
        <f t="shared" si="18"/>
        <v>0</v>
      </c>
      <c r="T118" s="266">
        <f t="shared" si="18"/>
        <v>0</v>
      </c>
      <c r="U118" s="266">
        <f t="shared" si="18"/>
        <v>0</v>
      </c>
      <c r="V118" s="266">
        <f t="shared" si="18"/>
        <v>0</v>
      </c>
      <c r="W118" s="266">
        <f t="shared" si="18"/>
        <v>0</v>
      </c>
      <c r="X118" s="266">
        <f t="shared" si="18"/>
        <v>0</v>
      </c>
      <c r="Y118" s="266">
        <f t="shared" si="18"/>
        <v>0</v>
      </c>
      <c r="DA118" s="76"/>
    </row>
    <row r="119" spans="1:105" ht="12" customHeight="1" x14ac:dyDescent="0.25">
      <c r="A119" s="173" t="s">
        <v>92</v>
      </c>
      <c r="B119" s="267">
        <f t="shared" ref="B119:Y119" si="19">IF(B$56=0,0,B$56/B$54)</f>
        <v>0</v>
      </c>
      <c r="C119" s="267">
        <f t="shared" si="19"/>
        <v>0</v>
      </c>
      <c r="D119" s="267">
        <f t="shared" si="19"/>
        <v>0</v>
      </c>
      <c r="E119" s="267">
        <f t="shared" si="19"/>
        <v>0</v>
      </c>
      <c r="F119" s="267">
        <f t="shared" si="19"/>
        <v>0</v>
      </c>
      <c r="G119" s="267">
        <f t="shared" si="19"/>
        <v>0</v>
      </c>
      <c r="H119" s="267">
        <f t="shared" si="19"/>
        <v>0</v>
      </c>
      <c r="I119" s="267">
        <f t="shared" si="19"/>
        <v>0</v>
      </c>
      <c r="J119" s="267">
        <f t="shared" si="19"/>
        <v>0</v>
      </c>
      <c r="K119" s="267">
        <f t="shared" si="19"/>
        <v>0</v>
      </c>
      <c r="L119" s="267">
        <f t="shared" si="19"/>
        <v>0</v>
      </c>
      <c r="M119" s="267">
        <f t="shared" si="19"/>
        <v>0</v>
      </c>
      <c r="N119" s="267">
        <f t="shared" si="19"/>
        <v>0</v>
      </c>
      <c r="O119" s="267">
        <f t="shared" si="19"/>
        <v>0</v>
      </c>
      <c r="P119" s="267">
        <f t="shared" si="19"/>
        <v>0</v>
      </c>
      <c r="Q119" s="267">
        <f t="shared" si="19"/>
        <v>0</v>
      </c>
      <c r="R119" s="267">
        <f t="shared" si="19"/>
        <v>0</v>
      </c>
      <c r="S119" s="267">
        <f t="shared" si="19"/>
        <v>0</v>
      </c>
      <c r="T119" s="267">
        <f t="shared" si="19"/>
        <v>0</v>
      </c>
      <c r="U119" s="267">
        <f t="shared" si="19"/>
        <v>0</v>
      </c>
      <c r="V119" s="267">
        <f t="shared" si="19"/>
        <v>0</v>
      </c>
      <c r="W119" s="267">
        <f t="shared" si="19"/>
        <v>0</v>
      </c>
      <c r="X119" s="267">
        <f t="shared" si="19"/>
        <v>0</v>
      </c>
      <c r="Y119" s="267">
        <f t="shared" si="19"/>
        <v>0</v>
      </c>
      <c r="DA119" s="77"/>
    </row>
    <row r="120" spans="1:105" ht="12" customHeight="1" x14ac:dyDescent="0.25">
      <c r="A120" s="173" t="s">
        <v>93</v>
      </c>
      <c r="B120" s="267">
        <f t="shared" ref="B120:Y120" si="20">IF(B$57=0,0,B$57/B$54)</f>
        <v>0</v>
      </c>
      <c r="C120" s="267">
        <f t="shared" si="20"/>
        <v>0</v>
      </c>
      <c r="D120" s="267">
        <f t="shared" si="20"/>
        <v>0</v>
      </c>
      <c r="E120" s="267">
        <f t="shared" si="20"/>
        <v>0</v>
      </c>
      <c r="F120" s="267">
        <f t="shared" si="20"/>
        <v>0</v>
      </c>
      <c r="G120" s="267">
        <f t="shared" si="20"/>
        <v>0</v>
      </c>
      <c r="H120" s="267">
        <f t="shared" si="20"/>
        <v>0</v>
      </c>
      <c r="I120" s="267">
        <f t="shared" si="20"/>
        <v>0</v>
      </c>
      <c r="J120" s="267">
        <f t="shared" si="20"/>
        <v>0</v>
      </c>
      <c r="K120" s="267">
        <f t="shared" si="20"/>
        <v>0</v>
      </c>
      <c r="L120" s="267">
        <f t="shared" si="20"/>
        <v>0</v>
      </c>
      <c r="M120" s="267">
        <f t="shared" si="20"/>
        <v>0</v>
      </c>
      <c r="N120" s="267">
        <f t="shared" si="20"/>
        <v>0</v>
      </c>
      <c r="O120" s="267">
        <f t="shared" si="20"/>
        <v>0</v>
      </c>
      <c r="P120" s="267">
        <f t="shared" si="20"/>
        <v>0</v>
      </c>
      <c r="Q120" s="267">
        <f t="shared" si="20"/>
        <v>0</v>
      </c>
      <c r="R120" s="267">
        <f t="shared" si="20"/>
        <v>0</v>
      </c>
      <c r="S120" s="267">
        <f t="shared" si="20"/>
        <v>0</v>
      </c>
      <c r="T120" s="267">
        <f t="shared" si="20"/>
        <v>0</v>
      </c>
      <c r="U120" s="267">
        <f t="shared" si="20"/>
        <v>0</v>
      </c>
      <c r="V120" s="267">
        <f t="shared" si="20"/>
        <v>0</v>
      </c>
      <c r="W120" s="267">
        <f t="shared" si="20"/>
        <v>0</v>
      </c>
      <c r="X120" s="267">
        <f t="shared" si="20"/>
        <v>0</v>
      </c>
      <c r="Y120" s="267">
        <f t="shared" si="20"/>
        <v>0</v>
      </c>
      <c r="DA120" s="77"/>
    </row>
    <row r="121" spans="1:105" ht="12" customHeight="1" x14ac:dyDescent="0.25">
      <c r="A121" s="173" t="s">
        <v>94</v>
      </c>
      <c r="B121" s="267">
        <f t="shared" ref="B121:Y121" si="21">IF(B$58=0,0,B$58/B$54)</f>
        <v>0</v>
      </c>
      <c r="C121" s="267">
        <f t="shared" si="21"/>
        <v>0</v>
      </c>
      <c r="D121" s="267">
        <f t="shared" si="21"/>
        <v>0</v>
      </c>
      <c r="E121" s="267">
        <f t="shared" si="21"/>
        <v>0</v>
      </c>
      <c r="F121" s="267">
        <f t="shared" si="21"/>
        <v>0</v>
      </c>
      <c r="G121" s="267">
        <f t="shared" si="21"/>
        <v>0</v>
      </c>
      <c r="H121" s="267">
        <f t="shared" si="21"/>
        <v>0</v>
      </c>
      <c r="I121" s="267">
        <f t="shared" si="21"/>
        <v>0</v>
      </c>
      <c r="J121" s="267">
        <f t="shared" si="21"/>
        <v>0</v>
      </c>
      <c r="K121" s="267">
        <f t="shared" si="21"/>
        <v>0</v>
      </c>
      <c r="L121" s="267">
        <f t="shared" si="21"/>
        <v>0</v>
      </c>
      <c r="M121" s="267">
        <f t="shared" si="21"/>
        <v>0</v>
      </c>
      <c r="N121" s="267">
        <f t="shared" si="21"/>
        <v>0</v>
      </c>
      <c r="O121" s="267">
        <f t="shared" si="21"/>
        <v>0</v>
      </c>
      <c r="P121" s="267">
        <f t="shared" si="21"/>
        <v>0</v>
      </c>
      <c r="Q121" s="267">
        <f t="shared" si="21"/>
        <v>0</v>
      </c>
      <c r="R121" s="267">
        <f t="shared" si="21"/>
        <v>0</v>
      </c>
      <c r="S121" s="267">
        <f t="shared" si="21"/>
        <v>0</v>
      </c>
      <c r="T121" s="267">
        <f t="shared" si="21"/>
        <v>0</v>
      </c>
      <c r="U121" s="267">
        <f t="shared" si="21"/>
        <v>0</v>
      </c>
      <c r="V121" s="267">
        <f t="shared" si="21"/>
        <v>0</v>
      </c>
      <c r="W121" s="267">
        <f t="shared" si="21"/>
        <v>0</v>
      </c>
      <c r="X121" s="267">
        <f t="shared" si="21"/>
        <v>0</v>
      </c>
      <c r="Y121" s="267">
        <f t="shared" si="21"/>
        <v>0</v>
      </c>
      <c r="DA121" s="77"/>
    </row>
    <row r="122" spans="1:105" ht="12" customHeight="1" x14ac:dyDescent="0.25">
      <c r="A122" s="56" t="s">
        <v>95</v>
      </c>
      <c r="B122" s="268">
        <f t="shared" ref="B122:Y122" si="22">IF(B$59=0,0,B$59/B$54)</f>
        <v>0</v>
      </c>
      <c r="C122" s="268">
        <f t="shared" si="22"/>
        <v>0</v>
      </c>
      <c r="D122" s="268">
        <f t="shared" si="22"/>
        <v>0</v>
      </c>
      <c r="E122" s="268">
        <f t="shared" si="22"/>
        <v>0</v>
      </c>
      <c r="F122" s="268">
        <f t="shared" si="22"/>
        <v>0</v>
      </c>
      <c r="G122" s="268">
        <f t="shared" si="22"/>
        <v>0</v>
      </c>
      <c r="H122" s="268">
        <f t="shared" si="22"/>
        <v>0</v>
      </c>
      <c r="I122" s="268">
        <f t="shared" si="22"/>
        <v>0</v>
      </c>
      <c r="J122" s="268">
        <f t="shared" si="22"/>
        <v>0</v>
      </c>
      <c r="K122" s="268">
        <f t="shared" si="22"/>
        <v>0</v>
      </c>
      <c r="L122" s="268">
        <f t="shared" si="22"/>
        <v>0</v>
      </c>
      <c r="M122" s="268">
        <f t="shared" si="22"/>
        <v>0</v>
      </c>
      <c r="N122" s="268">
        <f t="shared" si="22"/>
        <v>0</v>
      </c>
      <c r="O122" s="268">
        <f t="shared" si="22"/>
        <v>0</v>
      </c>
      <c r="P122" s="268">
        <f t="shared" si="22"/>
        <v>0</v>
      </c>
      <c r="Q122" s="268">
        <f t="shared" si="22"/>
        <v>0</v>
      </c>
      <c r="R122" s="268">
        <f t="shared" si="22"/>
        <v>0</v>
      </c>
      <c r="S122" s="268">
        <f t="shared" si="22"/>
        <v>0</v>
      </c>
      <c r="T122" s="268">
        <f t="shared" si="22"/>
        <v>0</v>
      </c>
      <c r="U122" s="268">
        <f t="shared" si="22"/>
        <v>0</v>
      </c>
      <c r="V122" s="268">
        <f t="shared" si="22"/>
        <v>0</v>
      </c>
      <c r="W122" s="268">
        <f t="shared" si="22"/>
        <v>0</v>
      </c>
      <c r="X122" s="268">
        <f t="shared" si="22"/>
        <v>0</v>
      </c>
      <c r="Y122" s="268">
        <f t="shared" si="22"/>
        <v>0</v>
      </c>
      <c r="DA122" s="78"/>
    </row>
    <row r="123" spans="1:105" ht="12" customHeight="1" x14ac:dyDescent="0.25">
      <c r="A123" s="174" t="s">
        <v>220</v>
      </c>
      <c r="B123" s="269">
        <f t="shared" ref="B123:Y123" si="23">IF(B$65=0,0,B$65/B$54)</f>
        <v>0</v>
      </c>
      <c r="C123" s="269">
        <f t="shared" si="23"/>
        <v>0</v>
      </c>
      <c r="D123" s="269">
        <f t="shared" si="23"/>
        <v>0</v>
      </c>
      <c r="E123" s="269">
        <f t="shared" si="23"/>
        <v>0</v>
      </c>
      <c r="F123" s="269">
        <f t="shared" si="23"/>
        <v>0</v>
      </c>
      <c r="G123" s="269">
        <f t="shared" si="23"/>
        <v>0</v>
      </c>
      <c r="H123" s="269">
        <f t="shared" si="23"/>
        <v>0</v>
      </c>
      <c r="I123" s="269">
        <f t="shared" si="23"/>
        <v>0</v>
      </c>
      <c r="J123" s="269">
        <f t="shared" si="23"/>
        <v>0</v>
      </c>
      <c r="K123" s="269">
        <f t="shared" si="23"/>
        <v>0</v>
      </c>
      <c r="L123" s="269">
        <f t="shared" si="23"/>
        <v>0</v>
      </c>
      <c r="M123" s="269">
        <f t="shared" si="23"/>
        <v>0</v>
      </c>
      <c r="N123" s="269">
        <f t="shared" si="23"/>
        <v>0</v>
      </c>
      <c r="O123" s="269">
        <f t="shared" si="23"/>
        <v>0</v>
      </c>
      <c r="P123" s="269">
        <f t="shared" si="23"/>
        <v>0</v>
      </c>
      <c r="Q123" s="269">
        <f t="shared" si="23"/>
        <v>0</v>
      </c>
      <c r="R123" s="269">
        <f t="shared" si="23"/>
        <v>0</v>
      </c>
      <c r="S123" s="269">
        <f t="shared" si="23"/>
        <v>0</v>
      </c>
      <c r="T123" s="269">
        <f t="shared" si="23"/>
        <v>0</v>
      </c>
      <c r="U123" s="269">
        <f t="shared" si="23"/>
        <v>0</v>
      </c>
      <c r="V123" s="269">
        <f t="shared" si="23"/>
        <v>0</v>
      </c>
      <c r="W123" s="269">
        <f t="shared" si="23"/>
        <v>0</v>
      </c>
      <c r="X123" s="269">
        <f t="shared" si="23"/>
        <v>0</v>
      </c>
      <c r="Y123" s="269">
        <f t="shared" si="23"/>
        <v>0</v>
      </c>
      <c r="DA123" s="79"/>
    </row>
    <row r="124" spans="1:105" ht="12" customHeight="1" x14ac:dyDescent="0.25">
      <c r="A124" s="174" t="s">
        <v>226</v>
      </c>
      <c r="B124" s="269">
        <f t="shared" ref="B124:Y124" si="24">IF(B$71=0,0,B$71/B$54)</f>
        <v>0</v>
      </c>
      <c r="C124" s="269">
        <f t="shared" si="24"/>
        <v>0</v>
      </c>
      <c r="D124" s="269">
        <f t="shared" si="24"/>
        <v>0</v>
      </c>
      <c r="E124" s="269">
        <f t="shared" si="24"/>
        <v>0</v>
      </c>
      <c r="F124" s="269">
        <f t="shared" si="24"/>
        <v>0</v>
      </c>
      <c r="G124" s="269">
        <f t="shared" si="24"/>
        <v>0</v>
      </c>
      <c r="H124" s="269">
        <f t="shared" si="24"/>
        <v>0</v>
      </c>
      <c r="I124" s="269">
        <f t="shared" si="24"/>
        <v>0</v>
      </c>
      <c r="J124" s="269">
        <f t="shared" si="24"/>
        <v>0</v>
      </c>
      <c r="K124" s="269">
        <f t="shared" si="24"/>
        <v>0</v>
      </c>
      <c r="L124" s="269">
        <f t="shared" si="24"/>
        <v>0</v>
      </c>
      <c r="M124" s="269">
        <f t="shared" si="24"/>
        <v>0</v>
      </c>
      <c r="N124" s="269">
        <f t="shared" si="24"/>
        <v>0</v>
      </c>
      <c r="O124" s="269">
        <f t="shared" si="24"/>
        <v>0</v>
      </c>
      <c r="P124" s="269">
        <f t="shared" si="24"/>
        <v>0</v>
      </c>
      <c r="Q124" s="269">
        <f t="shared" si="24"/>
        <v>0</v>
      </c>
      <c r="R124" s="269">
        <f t="shared" si="24"/>
        <v>0</v>
      </c>
      <c r="S124" s="269">
        <f t="shared" si="24"/>
        <v>0</v>
      </c>
      <c r="T124" s="269">
        <f t="shared" si="24"/>
        <v>0</v>
      </c>
      <c r="U124" s="269">
        <f t="shared" si="24"/>
        <v>0</v>
      </c>
      <c r="V124" s="269">
        <f t="shared" si="24"/>
        <v>0</v>
      </c>
      <c r="W124" s="269">
        <f t="shared" si="24"/>
        <v>0</v>
      </c>
      <c r="X124" s="269">
        <f t="shared" si="24"/>
        <v>0</v>
      </c>
      <c r="Y124" s="269">
        <f t="shared" si="24"/>
        <v>0</v>
      </c>
      <c r="DA124" s="79"/>
    </row>
    <row r="125" spans="1:105" ht="12" customHeight="1" x14ac:dyDescent="0.25">
      <c r="A125" s="174" t="s">
        <v>179</v>
      </c>
      <c r="B125" s="269">
        <f t="shared" ref="B125:Y125" si="25">IF(B$72=0,0,B$72/B$54)</f>
        <v>0</v>
      </c>
      <c r="C125" s="269">
        <f t="shared" si="25"/>
        <v>0</v>
      </c>
      <c r="D125" s="269">
        <f t="shared" si="25"/>
        <v>0</v>
      </c>
      <c r="E125" s="269">
        <f t="shared" si="25"/>
        <v>0</v>
      </c>
      <c r="F125" s="269">
        <f t="shared" si="25"/>
        <v>0</v>
      </c>
      <c r="G125" s="269">
        <f t="shared" si="25"/>
        <v>0</v>
      </c>
      <c r="H125" s="269">
        <f t="shared" si="25"/>
        <v>0</v>
      </c>
      <c r="I125" s="269">
        <f t="shared" si="25"/>
        <v>0</v>
      </c>
      <c r="J125" s="269">
        <f t="shared" si="25"/>
        <v>0</v>
      </c>
      <c r="K125" s="269">
        <f t="shared" si="25"/>
        <v>0</v>
      </c>
      <c r="L125" s="269">
        <f t="shared" si="25"/>
        <v>0</v>
      </c>
      <c r="M125" s="269">
        <f t="shared" si="25"/>
        <v>0</v>
      </c>
      <c r="N125" s="269">
        <f t="shared" si="25"/>
        <v>0</v>
      </c>
      <c r="O125" s="269">
        <f t="shared" si="25"/>
        <v>0</v>
      </c>
      <c r="P125" s="269">
        <f t="shared" si="25"/>
        <v>0</v>
      </c>
      <c r="Q125" s="269">
        <f t="shared" si="25"/>
        <v>0</v>
      </c>
      <c r="R125" s="269">
        <f t="shared" si="25"/>
        <v>0</v>
      </c>
      <c r="S125" s="269">
        <f t="shared" si="25"/>
        <v>0</v>
      </c>
      <c r="T125" s="269">
        <f t="shared" si="25"/>
        <v>0</v>
      </c>
      <c r="U125" s="269">
        <f t="shared" si="25"/>
        <v>0</v>
      </c>
      <c r="V125" s="269">
        <f t="shared" si="25"/>
        <v>0</v>
      </c>
      <c r="W125" s="269">
        <f t="shared" si="25"/>
        <v>0</v>
      </c>
      <c r="X125" s="269">
        <f t="shared" si="25"/>
        <v>0</v>
      </c>
      <c r="Y125" s="269">
        <f t="shared" si="25"/>
        <v>0</v>
      </c>
      <c r="DA125" s="79"/>
    </row>
    <row r="126" spans="1:105" ht="12" customHeight="1" x14ac:dyDescent="0.25">
      <c r="A126" s="62" t="s">
        <v>181</v>
      </c>
      <c r="B126" s="270">
        <f t="shared" ref="B126:Y126" si="26">IF(B$73=0,0,B$73/B$54)</f>
        <v>0</v>
      </c>
      <c r="C126" s="270">
        <f t="shared" si="26"/>
        <v>0</v>
      </c>
      <c r="D126" s="270">
        <f t="shared" si="26"/>
        <v>0</v>
      </c>
      <c r="E126" s="270">
        <f t="shared" si="26"/>
        <v>0</v>
      </c>
      <c r="F126" s="270">
        <f t="shared" si="26"/>
        <v>0</v>
      </c>
      <c r="G126" s="270">
        <f t="shared" si="26"/>
        <v>0</v>
      </c>
      <c r="H126" s="270">
        <f t="shared" si="26"/>
        <v>0</v>
      </c>
      <c r="I126" s="270">
        <f t="shared" si="26"/>
        <v>0</v>
      </c>
      <c r="J126" s="270">
        <f t="shared" si="26"/>
        <v>0</v>
      </c>
      <c r="K126" s="270">
        <f t="shared" si="26"/>
        <v>0</v>
      </c>
      <c r="L126" s="270">
        <f t="shared" si="26"/>
        <v>0</v>
      </c>
      <c r="M126" s="270">
        <f t="shared" si="26"/>
        <v>0</v>
      </c>
      <c r="N126" s="270">
        <f t="shared" si="26"/>
        <v>0</v>
      </c>
      <c r="O126" s="270">
        <f t="shared" si="26"/>
        <v>0</v>
      </c>
      <c r="P126" s="270">
        <f t="shared" si="26"/>
        <v>0</v>
      </c>
      <c r="Q126" s="270">
        <f t="shared" si="26"/>
        <v>0</v>
      </c>
      <c r="R126" s="270">
        <f t="shared" si="26"/>
        <v>0</v>
      </c>
      <c r="S126" s="270">
        <f t="shared" si="26"/>
        <v>0</v>
      </c>
      <c r="T126" s="270">
        <f t="shared" si="26"/>
        <v>0</v>
      </c>
      <c r="U126" s="270">
        <f t="shared" si="26"/>
        <v>0</v>
      </c>
      <c r="V126" s="270">
        <f t="shared" si="26"/>
        <v>0</v>
      </c>
      <c r="W126" s="270">
        <f t="shared" si="26"/>
        <v>0</v>
      </c>
      <c r="X126" s="270">
        <f t="shared" si="26"/>
        <v>0</v>
      </c>
      <c r="Y126" s="270">
        <f t="shared" si="26"/>
        <v>0</v>
      </c>
      <c r="DA126" s="80"/>
    </row>
    <row r="127" spans="1:105" ht="12" customHeight="1" x14ac:dyDescent="0.25">
      <c r="A127" s="62" t="s">
        <v>187</v>
      </c>
      <c r="B127" s="270">
        <f t="shared" ref="B127:Y127" si="27">IF(B$78=0,0,B$78/B$54)</f>
        <v>0</v>
      </c>
      <c r="C127" s="270">
        <f t="shared" si="27"/>
        <v>0</v>
      </c>
      <c r="D127" s="270">
        <f t="shared" si="27"/>
        <v>0</v>
      </c>
      <c r="E127" s="270">
        <f t="shared" si="27"/>
        <v>0</v>
      </c>
      <c r="F127" s="270">
        <f t="shared" si="27"/>
        <v>0</v>
      </c>
      <c r="G127" s="270">
        <f t="shared" si="27"/>
        <v>0</v>
      </c>
      <c r="H127" s="270">
        <f t="shared" si="27"/>
        <v>0</v>
      </c>
      <c r="I127" s="270">
        <f t="shared" si="27"/>
        <v>0</v>
      </c>
      <c r="J127" s="270">
        <f t="shared" si="27"/>
        <v>0</v>
      </c>
      <c r="K127" s="270">
        <f t="shared" si="27"/>
        <v>0</v>
      </c>
      <c r="L127" s="270">
        <f t="shared" si="27"/>
        <v>0</v>
      </c>
      <c r="M127" s="270">
        <f t="shared" si="27"/>
        <v>0</v>
      </c>
      <c r="N127" s="270">
        <f t="shared" si="27"/>
        <v>0</v>
      </c>
      <c r="O127" s="270">
        <f t="shared" si="27"/>
        <v>0</v>
      </c>
      <c r="P127" s="270">
        <f t="shared" si="27"/>
        <v>0</v>
      </c>
      <c r="Q127" s="270">
        <f t="shared" si="27"/>
        <v>0</v>
      </c>
      <c r="R127" s="270">
        <f t="shared" si="27"/>
        <v>0</v>
      </c>
      <c r="S127" s="270">
        <f t="shared" si="27"/>
        <v>0</v>
      </c>
      <c r="T127" s="270">
        <f t="shared" si="27"/>
        <v>0</v>
      </c>
      <c r="U127" s="270">
        <f t="shared" si="27"/>
        <v>0</v>
      </c>
      <c r="V127" s="270">
        <f t="shared" si="27"/>
        <v>0</v>
      </c>
      <c r="W127" s="270">
        <f t="shared" si="27"/>
        <v>0</v>
      </c>
      <c r="X127" s="270">
        <f t="shared" si="27"/>
        <v>0</v>
      </c>
      <c r="Y127" s="270">
        <f t="shared" si="27"/>
        <v>0</v>
      </c>
      <c r="DA127" s="80"/>
    </row>
    <row r="128" spans="1:105" ht="12" customHeight="1" x14ac:dyDescent="0.25">
      <c r="A128" s="174" t="s">
        <v>189</v>
      </c>
      <c r="B128" s="269">
        <f t="shared" ref="B128:Y128" si="28">IF(B$79=0,0,B$79/B$54)</f>
        <v>0</v>
      </c>
      <c r="C128" s="269">
        <f t="shared" si="28"/>
        <v>0</v>
      </c>
      <c r="D128" s="269">
        <f t="shared" si="28"/>
        <v>0</v>
      </c>
      <c r="E128" s="269">
        <f t="shared" si="28"/>
        <v>0</v>
      </c>
      <c r="F128" s="269">
        <f t="shared" si="28"/>
        <v>0</v>
      </c>
      <c r="G128" s="269">
        <f t="shared" si="28"/>
        <v>0</v>
      </c>
      <c r="H128" s="269">
        <f t="shared" si="28"/>
        <v>0</v>
      </c>
      <c r="I128" s="269">
        <f t="shared" si="28"/>
        <v>0</v>
      </c>
      <c r="J128" s="269">
        <f t="shared" si="28"/>
        <v>0</v>
      </c>
      <c r="K128" s="269">
        <f t="shared" si="28"/>
        <v>0</v>
      </c>
      <c r="L128" s="269">
        <f t="shared" si="28"/>
        <v>0</v>
      </c>
      <c r="M128" s="269">
        <f t="shared" si="28"/>
        <v>0</v>
      </c>
      <c r="N128" s="269">
        <f t="shared" si="28"/>
        <v>0</v>
      </c>
      <c r="O128" s="269">
        <f t="shared" si="28"/>
        <v>0</v>
      </c>
      <c r="P128" s="269">
        <f t="shared" si="28"/>
        <v>0</v>
      </c>
      <c r="Q128" s="269">
        <f t="shared" si="28"/>
        <v>0</v>
      </c>
      <c r="R128" s="269">
        <f t="shared" si="28"/>
        <v>0</v>
      </c>
      <c r="S128" s="269">
        <f t="shared" si="28"/>
        <v>0</v>
      </c>
      <c r="T128" s="269">
        <f t="shared" si="28"/>
        <v>0</v>
      </c>
      <c r="U128" s="269">
        <f t="shared" si="28"/>
        <v>0</v>
      </c>
      <c r="V128" s="269">
        <f t="shared" si="28"/>
        <v>0</v>
      </c>
      <c r="W128" s="269">
        <f t="shared" si="28"/>
        <v>0</v>
      </c>
      <c r="X128" s="269">
        <f t="shared" si="28"/>
        <v>0</v>
      </c>
      <c r="Y128" s="269">
        <f t="shared" si="28"/>
        <v>0</v>
      </c>
      <c r="DA128" s="79"/>
    </row>
    <row r="129" spans="1:105" ht="12" customHeight="1" x14ac:dyDescent="0.25">
      <c r="A129" s="62" t="s">
        <v>190</v>
      </c>
      <c r="B129" s="270">
        <f t="shared" ref="B129:Y129" si="29">IF(B$80=0,0,B$80/B$54)</f>
        <v>0</v>
      </c>
      <c r="C129" s="270">
        <f t="shared" si="29"/>
        <v>0</v>
      </c>
      <c r="D129" s="270">
        <f t="shared" si="29"/>
        <v>0</v>
      </c>
      <c r="E129" s="270">
        <f t="shared" si="29"/>
        <v>0</v>
      </c>
      <c r="F129" s="270">
        <f t="shared" si="29"/>
        <v>0</v>
      </c>
      <c r="G129" s="270">
        <f t="shared" si="29"/>
        <v>0</v>
      </c>
      <c r="H129" s="270">
        <f t="shared" si="29"/>
        <v>0</v>
      </c>
      <c r="I129" s="270">
        <f t="shared" si="29"/>
        <v>0</v>
      </c>
      <c r="J129" s="270">
        <f t="shared" si="29"/>
        <v>0</v>
      </c>
      <c r="K129" s="270">
        <f t="shared" si="29"/>
        <v>0</v>
      </c>
      <c r="L129" s="270">
        <f t="shared" si="29"/>
        <v>0</v>
      </c>
      <c r="M129" s="270">
        <f t="shared" si="29"/>
        <v>0</v>
      </c>
      <c r="N129" s="270">
        <f t="shared" si="29"/>
        <v>0</v>
      </c>
      <c r="O129" s="270">
        <f t="shared" si="29"/>
        <v>0</v>
      </c>
      <c r="P129" s="270">
        <f t="shared" si="29"/>
        <v>0</v>
      </c>
      <c r="Q129" s="270">
        <f t="shared" si="29"/>
        <v>0</v>
      </c>
      <c r="R129" s="270">
        <f t="shared" si="29"/>
        <v>0</v>
      </c>
      <c r="S129" s="270">
        <f t="shared" si="29"/>
        <v>0</v>
      </c>
      <c r="T129" s="270">
        <f t="shared" si="29"/>
        <v>0</v>
      </c>
      <c r="U129" s="270">
        <f t="shared" si="29"/>
        <v>0</v>
      </c>
      <c r="V129" s="270">
        <f t="shared" si="29"/>
        <v>0</v>
      </c>
      <c r="W129" s="270">
        <f t="shared" si="29"/>
        <v>0</v>
      </c>
      <c r="X129" s="270">
        <f t="shared" si="29"/>
        <v>0</v>
      </c>
      <c r="Y129" s="270">
        <f t="shared" si="29"/>
        <v>0</v>
      </c>
      <c r="DA129" s="80"/>
    </row>
    <row r="130" spans="1:105" ht="12" customHeight="1" x14ac:dyDescent="0.25">
      <c r="A130" s="62" t="s">
        <v>195</v>
      </c>
      <c r="B130" s="270">
        <f t="shared" ref="B130:Y130" si="30">IF(B$84=0,0,B$84/B$54)</f>
        <v>0</v>
      </c>
      <c r="C130" s="270">
        <f t="shared" si="30"/>
        <v>0</v>
      </c>
      <c r="D130" s="270">
        <f t="shared" si="30"/>
        <v>0</v>
      </c>
      <c r="E130" s="270">
        <f t="shared" si="30"/>
        <v>0</v>
      </c>
      <c r="F130" s="270">
        <f t="shared" si="30"/>
        <v>0</v>
      </c>
      <c r="G130" s="270">
        <f t="shared" si="30"/>
        <v>0</v>
      </c>
      <c r="H130" s="270">
        <f t="shared" si="30"/>
        <v>0</v>
      </c>
      <c r="I130" s="270">
        <f t="shared" si="30"/>
        <v>0</v>
      </c>
      <c r="J130" s="270">
        <f t="shared" si="30"/>
        <v>0</v>
      </c>
      <c r="K130" s="270">
        <f t="shared" si="30"/>
        <v>0</v>
      </c>
      <c r="L130" s="270">
        <f t="shared" si="30"/>
        <v>0</v>
      </c>
      <c r="M130" s="270">
        <f t="shared" si="30"/>
        <v>0</v>
      </c>
      <c r="N130" s="270">
        <f t="shared" si="30"/>
        <v>0</v>
      </c>
      <c r="O130" s="270">
        <f t="shared" si="30"/>
        <v>0</v>
      </c>
      <c r="P130" s="270">
        <f t="shared" si="30"/>
        <v>0</v>
      </c>
      <c r="Q130" s="270">
        <f t="shared" si="30"/>
        <v>0</v>
      </c>
      <c r="R130" s="270">
        <f t="shared" si="30"/>
        <v>0</v>
      </c>
      <c r="S130" s="270">
        <f t="shared" si="30"/>
        <v>0</v>
      </c>
      <c r="T130" s="270">
        <f t="shared" si="30"/>
        <v>0</v>
      </c>
      <c r="U130" s="270">
        <f t="shared" si="30"/>
        <v>0</v>
      </c>
      <c r="V130" s="270">
        <f t="shared" si="30"/>
        <v>0</v>
      </c>
      <c r="W130" s="270">
        <f t="shared" si="30"/>
        <v>0</v>
      </c>
      <c r="X130" s="270">
        <f t="shared" si="30"/>
        <v>0</v>
      </c>
      <c r="Y130" s="270">
        <f t="shared" si="30"/>
        <v>0</v>
      </c>
      <c r="DA130" s="80"/>
    </row>
    <row r="131" spans="1:105" ht="12" customHeight="1" x14ac:dyDescent="0.25">
      <c r="A131" s="63" t="s">
        <v>207</v>
      </c>
      <c r="B131" s="271">
        <f t="shared" ref="B131:Y131" si="31">IF(B$95=0,0,B$95/B$54)</f>
        <v>0</v>
      </c>
      <c r="C131" s="271">
        <f t="shared" si="31"/>
        <v>0</v>
      </c>
      <c r="D131" s="271">
        <f t="shared" si="31"/>
        <v>0</v>
      </c>
      <c r="E131" s="271">
        <f t="shared" si="31"/>
        <v>0</v>
      </c>
      <c r="F131" s="271">
        <f t="shared" si="31"/>
        <v>0</v>
      </c>
      <c r="G131" s="271">
        <f t="shared" si="31"/>
        <v>0</v>
      </c>
      <c r="H131" s="271">
        <f t="shared" si="31"/>
        <v>0</v>
      </c>
      <c r="I131" s="271">
        <f t="shared" si="31"/>
        <v>0</v>
      </c>
      <c r="J131" s="271">
        <f t="shared" si="31"/>
        <v>0</v>
      </c>
      <c r="K131" s="271">
        <f t="shared" si="31"/>
        <v>0</v>
      </c>
      <c r="L131" s="271">
        <f t="shared" si="31"/>
        <v>0</v>
      </c>
      <c r="M131" s="271">
        <f t="shared" si="31"/>
        <v>0</v>
      </c>
      <c r="N131" s="271">
        <f t="shared" si="31"/>
        <v>0</v>
      </c>
      <c r="O131" s="271">
        <f t="shared" si="31"/>
        <v>0</v>
      </c>
      <c r="P131" s="271">
        <f t="shared" si="31"/>
        <v>0</v>
      </c>
      <c r="Q131" s="271">
        <f t="shared" si="31"/>
        <v>0</v>
      </c>
      <c r="R131" s="271">
        <f t="shared" si="31"/>
        <v>0</v>
      </c>
      <c r="S131" s="271">
        <f t="shared" si="31"/>
        <v>0</v>
      </c>
      <c r="T131" s="271">
        <f t="shared" si="31"/>
        <v>0</v>
      </c>
      <c r="U131" s="271">
        <f t="shared" si="31"/>
        <v>0</v>
      </c>
      <c r="V131" s="271">
        <f t="shared" si="31"/>
        <v>0</v>
      </c>
      <c r="W131" s="271">
        <f t="shared" si="31"/>
        <v>0</v>
      </c>
      <c r="X131" s="271">
        <f t="shared" si="31"/>
        <v>0</v>
      </c>
      <c r="Y131" s="271">
        <f t="shared" si="31"/>
        <v>0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341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</v>
      </c>
      <c r="B136" s="272">
        <f>IF(B$5=0,0,B$5/ISI_fec!B$5)</f>
        <v>0</v>
      </c>
      <c r="C136" s="272">
        <f>IF(C$5=0,0,C$5/ISI_fec!C$5)</f>
        <v>0</v>
      </c>
      <c r="D136" s="272">
        <f>IF(D$5=0,0,D$5/ISI_fec!D$5)</f>
        <v>0</v>
      </c>
      <c r="E136" s="272">
        <f>IF(E$5=0,0,E$5/ISI_fec!E$5)</f>
        <v>0</v>
      </c>
      <c r="F136" s="272">
        <f>IF(F$5=0,0,F$5/ISI_fec!F$5)</f>
        <v>0</v>
      </c>
      <c r="G136" s="272">
        <f>IF(G$5=0,0,G$5/ISI_fec!G$5)</f>
        <v>0</v>
      </c>
      <c r="H136" s="272">
        <f>IF(H$5=0,0,H$5/ISI_fec!H$5)</f>
        <v>0</v>
      </c>
      <c r="I136" s="272">
        <f>IF(I$5=0,0,I$5/ISI_fec!I$5)</f>
        <v>0</v>
      </c>
      <c r="J136" s="272">
        <f>IF(J$5=0,0,J$5/ISI_fec!J$5)</f>
        <v>0</v>
      </c>
      <c r="K136" s="272">
        <f>IF(K$5=0,0,K$5/ISI_fec!K$5)</f>
        <v>0</v>
      </c>
      <c r="L136" s="272">
        <f>IF(L$5=0,0,L$5/ISI_fec!L$5)</f>
        <v>0</v>
      </c>
      <c r="M136" s="272">
        <f>IF(M$5=0,0,M$5/ISI_fec!M$5)</f>
        <v>0</v>
      </c>
      <c r="N136" s="272">
        <f>IF(N$5=0,0,N$5/ISI_fec!N$5)</f>
        <v>0</v>
      </c>
      <c r="O136" s="272">
        <f>IF(O$5=0,0,O$5/ISI_fec!O$5)</f>
        <v>0</v>
      </c>
      <c r="P136" s="272">
        <f>IF(P$5=0,0,P$5/ISI_fec!P$5)</f>
        <v>0</v>
      </c>
      <c r="Q136" s="272">
        <f>IF(Q$5=0,0,Q$5/ISI_fec!Q$5)</f>
        <v>0</v>
      </c>
      <c r="R136" s="272">
        <f>IF(R$5=0,0,R$5/ISI_fec!R$5)</f>
        <v>0</v>
      </c>
      <c r="S136" s="272">
        <f>IF(S$5=0,0,S$5/ISI_fec!S$5)</f>
        <v>0</v>
      </c>
      <c r="T136" s="272">
        <f>IF(T$5=0,0,T$5/ISI_fec!T$5)</f>
        <v>0</v>
      </c>
      <c r="U136" s="272">
        <f>IF(U$5=0,0,U$5/ISI_fec!U$5)</f>
        <v>0</v>
      </c>
      <c r="V136" s="272">
        <f>IF(V$5=0,0,V$5/ISI_fec!V$5)</f>
        <v>0</v>
      </c>
      <c r="W136" s="272">
        <f>IF(W$5=0,0,W$5/ISI_fec!W$5)</f>
        <v>0</v>
      </c>
      <c r="X136" s="272">
        <f>IF(X$5=0,0,X$5/ISI_fec!X$5)</f>
        <v>0</v>
      </c>
      <c r="Y136" s="272">
        <f>IF(Y$5=0,0,Y$5/ISI_fec!Y$5)</f>
        <v>0</v>
      </c>
      <c r="DA136" s="111"/>
    </row>
    <row r="137" spans="1:105" ht="12" customHeight="1" x14ac:dyDescent="0.25">
      <c r="A137" s="55" t="s">
        <v>91</v>
      </c>
      <c r="B137" s="273">
        <f>IF(B$6=0,0,B$6/ISI_fec!B$6)</f>
        <v>0</v>
      </c>
      <c r="C137" s="273">
        <f>IF(C$6=0,0,C$6/ISI_fec!C$6)</f>
        <v>0</v>
      </c>
      <c r="D137" s="273">
        <f>IF(D$6=0,0,D$6/ISI_fec!D$6)</f>
        <v>0</v>
      </c>
      <c r="E137" s="273">
        <f>IF(E$6=0,0,E$6/ISI_fec!E$6)</f>
        <v>0</v>
      </c>
      <c r="F137" s="273">
        <f>IF(F$6=0,0,F$6/ISI_fec!F$6)</f>
        <v>0</v>
      </c>
      <c r="G137" s="273">
        <f>IF(G$6=0,0,G$6/ISI_fec!G$6)</f>
        <v>0</v>
      </c>
      <c r="H137" s="273">
        <f>IF(H$6=0,0,H$6/ISI_fec!H$6)</f>
        <v>0</v>
      </c>
      <c r="I137" s="273">
        <f>IF(I$6=0,0,I$6/ISI_fec!I$6)</f>
        <v>0</v>
      </c>
      <c r="J137" s="273">
        <f>IF(J$6=0,0,J$6/ISI_fec!J$6)</f>
        <v>0</v>
      </c>
      <c r="K137" s="273">
        <f>IF(K$6=0,0,K$6/ISI_fec!K$6)</f>
        <v>0</v>
      </c>
      <c r="L137" s="273">
        <f>IF(L$6=0,0,L$6/ISI_fec!L$6)</f>
        <v>0</v>
      </c>
      <c r="M137" s="273">
        <f>IF(M$6=0,0,M$6/ISI_fec!M$6)</f>
        <v>0</v>
      </c>
      <c r="N137" s="273">
        <f>IF(N$6=0,0,N$6/ISI_fec!N$6)</f>
        <v>0</v>
      </c>
      <c r="O137" s="273">
        <f>IF(O$6=0,0,O$6/ISI_fec!O$6)</f>
        <v>0</v>
      </c>
      <c r="P137" s="273">
        <f>IF(P$6=0,0,P$6/ISI_fec!P$6)</f>
        <v>0</v>
      </c>
      <c r="Q137" s="273">
        <f>IF(Q$6=0,0,Q$6/ISI_fec!Q$6)</f>
        <v>0</v>
      </c>
      <c r="R137" s="273">
        <f>IF(R$6=0,0,R$6/ISI_fec!R$6)</f>
        <v>0</v>
      </c>
      <c r="S137" s="273">
        <f>IF(S$6=0,0,S$6/ISI_fec!S$6)</f>
        <v>0</v>
      </c>
      <c r="T137" s="273">
        <f>IF(T$6=0,0,T$6/ISI_fec!T$6)</f>
        <v>0</v>
      </c>
      <c r="U137" s="273">
        <f>IF(U$6=0,0,U$6/ISI_fec!U$6)</f>
        <v>0</v>
      </c>
      <c r="V137" s="273">
        <f>IF(V$6=0,0,V$6/ISI_fec!V$6)</f>
        <v>0</v>
      </c>
      <c r="W137" s="273">
        <f>IF(W$6=0,0,W$6/ISI_fec!W$6)</f>
        <v>0</v>
      </c>
      <c r="X137" s="273">
        <f>IF(X$6=0,0,X$6/ISI_fec!X$6)</f>
        <v>0</v>
      </c>
      <c r="Y137" s="273">
        <f>IF(Y$6=0,0,Y$6/ISI_fec!Y$6)</f>
        <v>0</v>
      </c>
      <c r="DA137" s="76"/>
    </row>
    <row r="138" spans="1:105" ht="12" customHeight="1" x14ac:dyDescent="0.25">
      <c r="A138" s="173" t="s">
        <v>92</v>
      </c>
      <c r="B138" s="274">
        <f>IF(B$7=0,0,B$7/ISI_fec!B$7)</f>
        <v>0</v>
      </c>
      <c r="C138" s="274">
        <f>IF(C$7=0,0,C$7/ISI_fec!C$7)</f>
        <v>0</v>
      </c>
      <c r="D138" s="274">
        <f>IF(D$7=0,0,D$7/ISI_fec!D$7)</f>
        <v>0</v>
      </c>
      <c r="E138" s="274">
        <f>IF(E$7=0,0,E$7/ISI_fec!E$7)</f>
        <v>0</v>
      </c>
      <c r="F138" s="274">
        <f>IF(F$7=0,0,F$7/ISI_fec!F$7)</f>
        <v>0</v>
      </c>
      <c r="G138" s="274">
        <f>IF(G$7=0,0,G$7/ISI_fec!G$7)</f>
        <v>0</v>
      </c>
      <c r="H138" s="274">
        <f>IF(H$7=0,0,H$7/ISI_fec!H$7)</f>
        <v>0</v>
      </c>
      <c r="I138" s="274">
        <f>IF(I$7=0,0,I$7/ISI_fec!I$7)</f>
        <v>0</v>
      </c>
      <c r="J138" s="274">
        <f>IF(J$7=0,0,J$7/ISI_fec!J$7)</f>
        <v>0</v>
      </c>
      <c r="K138" s="274">
        <f>IF(K$7=0,0,K$7/ISI_fec!K$7)</f>
        <v>0</v>
      </c>
      <c r="L138" s="274">
        <f>IF(L$7=0,0,L$7/ISI_fec!L$7)</f>
        <v>0</v>
      </c>
      <c r="M138" s="274">
        <f>IF(M$7=0,0,M$7/ISI_fec!M$7)</f>
        <v>0</v>
      </c>
      <c r="N138" s="274">
        <f>IF(N$7=0,0,N$7/ISI_fec!N$7)</f>
        <v>0</v>
      </c>
      <c r="O138" s="274">
        <f>IF(O$7=0,0,O$7/ISI_fec!O$7)</f>
        <v>0</v>
      </c>
      <c r="P138" s="274">
        <f>IF(P$7=0,0,P$7/ISI_fec!P$7)</f>
        <v>0</v>
      </c>
      <c r="Q138" s="274">
        <f>IF(Q$7=0,0,Q$7/ISI_fec!Q$7)</f>
        <v>0</v>
      </c>
      <c r="R138" s="274">
        <f>IF(R$7=0,0,R$7/ISI_fec!R$7)</f>
        <v>0</v>
      </c>
      <c r="S138" s="274">
        <f>IF(S$7=0,0,S$7/ISI_fec!S$7)</f>
        <v>0</v>
      </c>
      <c r="T138" s="274">
        <f>IF(T$7=0,0,T$7/ISI_fec!T$7)</f>
        <v>0</v>
      </c>
      <c r="U138" s="274">
        <f>IF(U$7=0,0,U$7/ISI_fec!U$7)</f>
        <v>0</v>
      </c>
      <c r="V138" s="274">
        <f>IF(V$7=0,0,V$7/ISI_fec!V$7)</f>
        <v>0</v>
      </c>
      <c r="W138" s="274">
        <f>IF(W$7=0,0,W$7/ISI_fec!W$7)</f>
        <v>0</v>
      </c>
      <c r="X138" s="274">
        <f>IF(X$7=0,0,X$7/ISI_fec!X$7)</f>
        <v>0</v>
      </c>
      <c r="Y138" s="274">
        <f>IF(Y$7=0,0,Y$7/ISI_fec!Y$7)</f>
        <v>0</v>
      </c>
      <c r="DA138" s="77"/>
    </row>
    <row r="139" spans="1:105" ht="12" customHeight="1" x14ac:dyDescent="0.25">
      <c r="A139" s="173" t="s">
        <v>93</v>
      </c>
      <c r="B139" s="274">
        <f>IF(B$8=0,0,B$8/ISI_fec!B$8)</f>
        <v>0</v>
      </c>
      <c r="C139" s="274">
        <f>IF(C$8=0,0,C$8/ISI_fec!C$8)</f>
        <v>0</v>
      </c>
      <c r="D139" s="274">
        <f>IF(D$8=0,0,D$8/ISI_fec!D$8)</f>
        <v>0</v>
      </c>
      <c r="E139" s="274">
        <f>IF(E$8=0,0,E$8/ISI_fec!E$8)</f>
        <v>0</v>
      </c>
      <c r="F139" s="274">
        <f>IF(F$8=0,0,F$8/ISI_fec!F$8)</f>
        <v>0</v>
      </c>
      <c r="G139" s="274">
        <f>IF(G$8=0,0,G$8/ISI_fec!G$8)</f>
        <v>0</v>
      </c>
      <c r="H139" s="274">
        <f>IF(H$8=0,0,H$8/ISI_fec!H$8)</f>
        <v>0</v>
      </c>
      <c r="I139" s="274">
        <f>IF(I$8=0,0,I$8/ISI_fec!I$8)</f>
        <v>0</v>
      </c>
      <c r="J139" s="274">
        <f>IF(J$8=0,0,J$8/ISI_fec!J$8)</f>
        <v>0</v>
      </c>
      <c r="K139" s="274">
        <f>IF(K$8=0,0,K$8/ISI_fec!K$8)</f>
        <v>0</v>
      </c>
      <c r="L139" s="274">
        <f>IF(L$8=0,0,L$8/ISI_fec!L$8)</f>
        <v>0</v>
      </c>
      <c r="M139" s="274">
        <f>IF(M$8=0,0,M$8/ISI_fec!M$8)</f>
        <v>0</v>
      </c>
      <c r="N139" s="274">
        <f>IF(N$8=0,0,N$8/ISI_fec!N$8)</f>
        <v>0</v>
      </c>
      <c r="O139" s="274">
        <f>IF(O$8=0,0,O$8/ISI_fec!O$8)</f>
        <v>0</v>
      </c>
      <c r="P139" s="274">
        <f>IF(P$8=0,0,P$8/ISI_fec!P$8)</f>
        <v>0</v>
      </c>
      <c r="Q139" s="274">
        <f>IF(Q$8=0,0,Q$8/ISI_fec!Q$8)</f>
        <v>0</v>
      </c>
      <c r="R139" s="274">
        <f>IF(R$8=0,0,R$8/ISI_fec!R$8)</f>
        <v>0</v>
      </c>
      <c r="S139" s="274">
        <f>IF(S$8=0,0,S$8/ISI_fec!S$8)</f>
        <v>0</v>
      </c>
      <c r="T139" s="274">
        <f>IF(T$8=0,0,T$8/ISI_fec!T$8)</f>
        <v>0</v>
      </c>
      <c r="U139" s="274">
        <f>IF(U$8=0,0,U$8/ISI_fec!U$8)</f>
        <v>0</v>
      </c>
      <c r="V139" s="274">
        <f>IF(V$8=0,0,V$8/ISI_fec!V$8)</f>
        <v>0</v>
      </c>
      <c r="W139" s="274">
        <f>IF(W$8=0,0,W$8/ISI_fec!W$8)</f>
        <v>0</v>
      </c>
      <c r="X139" s="274">
        <f>IF(X$8=0,0,X$8/ISI_fec!X$8)</f>
        <v>0</v>
      </c>
      <c r="Y139" s="274">
        <f>IF(Y$8=0,0,Y$8/ISI_fec!Y$8)</f>
        <v>0</v>
      </c>
      <c r="DA139" s="77"/>
    </row>
    <row r="140" spans="1:105" ht="12" customHeight="1" x14ac:dyDescent="0.25">
      <c r="A140" s="173" t="s">
        <v>94</v>
      </c>
      <c r="B140" s="274">
        <f>IF(B$9=0,0,B$9/ISI_fec!B$9)</f>
        <v>0</v>
      </c>
      <c r="C140" s="274">
        <f>IF(C$9=0,0,C$9/ISI_fec!C$9)</f>
        <v>0</v>
      </c>
      <c r="D140" s="274">
        <f>IF(D$9=0,0,D$9/ISI_fec!D$9)</f>
        <v>0</v>
      </c>
      <c r="E140" s="274">
        <f>IF(E$9=0,0,E$9/ISI_fec!E$9)</f>
        <v>0</v>
      </c>
      <c r="F140" s="274">
        <f>IF(F$9=0,0,F$9/ISI_fec!F$9)</f>
        <v>0</v>
      </c>
      <c r="G140" s="274">
        <f>IF(G$9=0,0,G$9/ISI_fec!G$9)</f>
        <v>0</v>
      </c>
      <c r="H140" s="274">
        <f>IF(H$9=0,0,H$9/ISI_fec!H$9)</f>
        <v>0</v>
      </c>
      <c r="I140" s="274">
        <f>IF(I$9=0,0,I$9/ISI_fec!I$9)</f>
        <v>0</v>
      </c>
      <c r="J140" s="274">
        <f>IF(J$9=0,0,J$9/ISI_fec!J$9)</f>
        <v>0</v>
      </c>
      <c r="K140" s="274">
        <f>IF(K$9=0,0,K$9/ISI_fec!K$9)</f>
        <v>0</v>
      </c>
      <c r="L140" s="274">
        <f>IF(L$9=0,0,L$9/ISI_fec!L$9)</f>
        <v>0</v>
      </c>
      <c r="M140" s="274">
        <f>IF(M$9=0,0,M$9/ISI_fec!M$9)</f>
        <v>0</v>
      </c>
      <c r="N140" s="274">
        <f>IF(N$9=0,0,N$9/ISI_fec!N$9)</f>
        <v>0</v>
      </c>
      <c r="O140" s="274">
        <f>IF(O$9=0,0,O$9/ISI_fec!O$9)</f>
        <v>0</v>
      </c>
      <c r="P140" s="274">
        <f>IF(P$9=0,0,P$9/ISI_fec!P$9)</f>
        <v>0</v>
      </c>
      <c r="Q140" s="274">
        <f>IF(Q$9=0,0,Q$9/ISI_fec!Q$9)</f>
        <v>0</v>
      </c>
      <c r="R140" s="274">
        <f>IF(R$9=0,0,R$9/ISI_fec!R$9)</f>
        <v>0</v>
      </c>
      <c r="S140" s="274">
        <f>IF(S$9=0,0,S$9/ISI_fec!S$9)</f>
        <v>0</v>
      </c>
      <c r="T140" s="274">
        <f>IF(T$9=0,0,T$9/ISI_fec!T$9)</f>
        <v>0</v>
      </c>
      <c r="U140" s="274">
        <f>IF(U$9=0,0,U$9/ISI_fec!U$9)</f>
        <v>0</v>
      </c>
      <c r="V140" s="274">
        <f>IF(V$9=0,0,V$9/ISI_fec!V$9)</f>
        <v>0</v>
      </c>
      <c r="W140" s="274">
        <f>IF(W$9=0,0,W$9/ISI_fec!W$9)</f>
        <v>0</v>
      </c>
      <c r="X140" s="274">
        <f>IF(X$9=0,0,X$9/ISI_fec!X$9)</f>
        <v>0</v>
      </c>
      <c r="Y140" s="274">
        <f>IF(Y$9=0,0,Y$9/ISI_fec!Y$9)</f>
        <v>0</v>
      </c>
      <c r="DA140" s="77"/>
    </row>
    <row r="141" spans="1:105" ht="12" customHeight="1" x14ac:dyDescent="0.25">
      <c r="A141" s="56" t="s">
        <v>95</v>
      </c>
      <c r="B141" s="275">
        <f>IF(B$10=0,0,B$10/ISI_fec!B$10)</f>
        <v>0</v>
      </c>
      <c r="C141" s="275">
        <f>IF(C$10=0,0,C$10/ISI_fec!C$10)</f>
        <v>0</v>
      </c>
      <c r="D141" s="275">
        <f>IF(D$10=0,0,D$10/ISI_fec!D$10)</f>
        <v>0</v>
      </c>
      <c r="E141" s="275">
        <f>IF(E$10=0,0,E$10/ISI_fec!E$10)</f>
        <v>0</v>
      </c>
      <c r="F141" s="275">
        <f>IF(F$10=0,0,F$10/ISI_fec!F$10)</f>
        <v>0</v>
      </c>
      <c r="G141" s="275">
        <f>IF(G$10=0,0,G$10/ISI_fec!G$10)</f>
        <v>0</v>
      </c>
      <c r="H141" s="275">
        <f>IF(H$10=0,0,H$10/ISI_fec!H$10)</f>
        <v>0</v>
      </c>
      <c r="I141" s="275">
        <f>IF(I$10=0,0,I$10/ISI_fec!I$10)</f>
        <v>0</v>
      </c>
      <c r="J141" s="275">
        <f>IF(J$10=0,0,J$10/ISI_fec!J$10)</f>
        <v>0</v>
      </c>
      <c r="K141" s="275">
        <f>IF(K$10=0,0,K$10/ISI_fec!K$10)</f>
        <v>0</v>
      </c>
      <c r="L141" s="275">
        <f>IF(L$10=0,0,L$10/ISI_fec!L$10)</f>
        <v>0</v>
      </c>
      <c r="M141" s="275">
        <f>IF(M$10=0,0,M$10/ISI_fec!M$10)</f>
        <v>0</v>
      </c>
      <c r="N141" s="275">
        <f>IF(N$10=0,0,N$10/ISI_fec!N$10)</f>
        <v>0</v>
      </c>
      <c r="O141" s="275">
        <f>IF(O$10=0,0,O$10/ISI_fec!O$10)</f>
        <v>0</v>
      </c>
      <c r="P141" s="275">
        <f>IF(P$10=0,0,P$10/ISI_fec!P$10)</f>
        <v>0</v>
      </c>
      <c r="Q141" s="275">
        <f>IF(Q$10=0,0,Q$10/ISI_fec!Q$10)</f>
        <v>0</v>
      </c>
      <c r="R141" s="275">
        <f>IF(R$10=0,0,R$10/ISI_fec!R$10)</f>
        <v>0</v>
      </c>
      <c r="S141" s="275">
        <f>IF(S$10=0,0,S$10/ISI_fec!S$10)</f>
        <v>0</v>
      </c>
      <c r="T141" s="275">
        <f>IF(T$10=0,0,T$10/ISI_fec!T$10)</f>
        <v>0</v>
      </c>
      <c r="U141" s="275">
        <f>IF(U$10=0,0,U$10/ISI_fec!U$10)</f>
        <v>0</v>
      </c>
      <c r="V141" s="275">
        <f>IF(V$10=0,0,V$10/ISI_fec!V$10)</f>
        <v>0</v>
      </c>
      <c r="W141" s="275">
        <f>IF(W$10=0,0,W$10/ISI_fec!W$10)</f>
        <v>0</v>
      </c>
      <c r="X141" s="275">
        <f>IF(X$10=0,0,X$10/ISI_fec!X$10)</f>
        <v>0</v>
      </c>
      <c r="Y141" s="275">
        <f>IF(Y$10=0,0,Y$10/ISI_fec!Y$10)</f>
        <v>0</v>
      </c>
      <c r="DA141" s="78"/>
    </row>
    <row r="142" spans="1:105" ht="12" customHeight="1" x14ac:dyDescent="0.25">
      <c r="A142" s="174" t="s">
        <v>165</v>
      </c>
      <c r="B142" s="276">
        <f>IF(B$16=0,0,B$16/ISI_fec!B$16)</f>
        <v>0</v>
      </c>
      <c r="C142" s="276">
        <f>IF(C$16=0,0,C$16/ISI_fec!C$16)</f>
        <v>0</v>
      </c>
      <c r="D142" s="276">
        <f>IF(D$16=0,0,D$16/ISI_fec!D$16)</f>
        <v>0</v>
      </c>
      <c r="E142" s="276">
        <f>IF(E$16=0,0,E$16/ISI_fec!E$16)</f>
        <v>0</v>
      </c>
      <c r="F142" s="276">
        <f>IF(F$16=0,0,F$16/ISI_fec!F$16)</f>
        <v>0</v>
      </c>
      <c r="G142" s="276">
        <f>IF(G$16=0,0,G$16/ISI_fec!G$16)</f>
        <v>0</v>
      </c>
      <c r="H142" s="276">
        <f>IF(H$16=0,0,H$16/ISI_fec!H$16)</f>
        <v>0</v>
      </c>
      <c r="I142" s="276">
        <f>IF(I$16=0,0,I$16/ISI_fec!I$16)</f>
        <v>0</v>
      </c>
      <c r="J142" s="276">
        <f>IF(J$16=0,0,J$16/ISI_fec!J$16)</f>
        <v>0</v>
      </c>
      <c r="K142" s="276">
        <f>IF(K$16=0,0,K$16/ISI_fec!K$16)</f>
        <v>0</v>
      </c>
      <c r="L142" s="276">
        <f>IF(L$16=0,0,L$16/ISI_fec!L$16)</f>
        <v>0</v>
      </c>
      <c r="M142" s="276">
        <f>IF(M$16=0,0,M$16/ISI_fec!M$16)</f>
        <v>0</v>
      </c>
      <c r="N142" s="276">
        <f>IF(N$16=0,0,N$16/ISI_fec!N$16)</f>
        <v>0</v>
      </c>
      <c r="O142" s="276">
        <f>IF(O$16=0,0,O$16/ISI_fec!O$16)</f>
        <v>0</v>
      </c>
      <c r="P142" s="276">
        <f>IF(P$16=0,0,P$16/ISI_fec!P$16)</f>
        <v>0</v>
      </c>
      <c r="Q142" s="276">
        <f>IF(Q$16=0,0,Q$16/ISI_fec!Q$16)</f>
        <v>0</v>
      </c>
      <c r="R142" s="276">
        <f>IF(R$16=0,0,R$16/ISI_fec!R$16)</f>
        <v>0</v>
      </c>
      <c r="S142" s="276">
        <f>IF(S$16=0,0,S$16/ISI_fec!S$16)</f>
        <v>0</v>
      </c>
      <c r="T142" s="276">
        <f>IF(T$16=0,0,T$16/ISI_fec!T$16)</f>
        <v>0</v>
      </c>
      <c r="U142" s="276">
        <f>IF(U$16=0,0,U$16/ISI_fec!U$16)</f>
        <v>0</v>
      </c>
      <c r="V142" s="276">
        <f>IF(V$16=0,0,V$16/ISI_fec!V$16)</f>
        <v>0</v>
      </c>
      <c r="W142" s="276">
        <f>IF(W$16=0,0,W$16/ISI_fec!W$16)</f>
        <v>0</v>
      </c>
      <c r="X142" s="276">
        <f>IF(X$16=0,0,X$16/ISI_fec!X$16)</f>
        <v>0</v>
      </c>
      <c r="Y142" s="276">
        <f>IF(Y$16=0,0,Y$16/ISI_fec!Y$16)</f>
        <v>0</v>
      </c>
      <c r="DA142" s="79"/>
    </row>
    <row r="143" spans="1:105" ht="12" customHeight="1" x14ac:dyDescent="0.25">
      <c r="A143" s="174" t="s">
        <v>172</v>
      </c>
      <c r="B143" s="276">
        <f>IF(B$22=0,0,B$22/ISI_fec!B$22)</f>
        <v>0</v>
      </c>
      <c r="C143" s="276">
        <f>IF(C$22=0,0,C$22/ISI_fec!C$22)</f>
        <v>0</v>
      </c>
      <c r="D143" s="276">
        <f>IF(D$22=0,0,D$22/ISI_fec!D$22)</f>
        <v>0</v>
      </c>
      <c r="E143" s="276">
        <f>IF(E$22=0,0,E$22/ISI_fec!E$22)</f>
        <v>0</v>
      </c>
      <c r="F143" s="276">
        <f>IF(F$22=0,0,F$22/ISI_fec!F$22)</f>
        <v>0</v>
      </c>
      <c r="G143" s="276">
        <f>IF(G$22=0,0,G$22/ISI_fec!G$22)</f>
        <v>0</v>
      </c>
      <c r="H143" s="276">
        <f>IF(H$22=0,0,H$22/ISI_fec!H$22)</f>
        <v>0</v>
      </c>
      <c r="I143" s="276">
        <f>IF(I$22=0,0,I$22/ISI_fec!I$22)</f>
        <v>0</v>
      </c>
      <c r="J143" s="276">
        <f>IF(J$22=0,0,J$22/ISI_fec!J$22)</f>
        <v>0</v>
      </c>
      <c r="K143" s="276">
        <f>IF(K$22=0,0,K$22/ISI_fec!K$22)</f>
        <v>0</v>
      </c>
      <c r="L143" s="276">
        <f>IF(L$22=0,0,L$22/ISI_fec!L$22)</f>
        <v>0</v>
      </c>
      <c r="M143" s="276">
        <f>IF(M$22=0,0,M$22/ISI_fec!M$22)</f>
        <v>0</v>
      </c>
      <c r="N143" s="276">
        <f>IF(N$22=0,0,N$22/ISI_fec!N$22)</f>
        <v>0</v>
      </c>
      <c r="O143" s="276">
        <f>IF(O$22=0,0,O$22/ISI_fec!O$22)</f>
        <v>0</v>
      </c>
      <c r="P143" s="276">
        <f>IF(P$22=0,0,P$22/ISI_fec!P$22)</f>
        <v>0</v>
      </c>
      <c r="Q143" s="276">
        <f>IF(Q$22=0,0,Q$22/ISI_fec!Q$22)</f>
        <v>0</v>
      </c>
      <c r="R143" s="276">
        <f>IF(R$22=0,0,R$22/ISI_fec!R$22)</f>
        <v>0</v>
      </c>
      <c r="S143" s="276">
        <f>IF(S$22=0,0,S$22/ISI_fec!S$22)</f>
        <v>0</v>
      </c>
      <c r="T143" s="276">
        <f>IF(T$22=0,0,T$22/ISI_fec!T$22)</f>
        <v>0</v>
      </c>
      <c r="U143" s="276">
        <f>IF(U$22=0,0,U$22/ISI_fec!U$22)</f>
        <v>0</v>
      </c>
      <c r="V143" s="276">
        <f>IF(V$22=0,0,V$22/ISI_fec!V$22)</f>
        <v>0</v>
      </c>
      <c r="W143" s="276">
        <f>IF(W$22=0,0,W$22/ISI_fec!W$22)</f>
        <v>0</v>
      </c>
      <c r="X143" s="276">
        <f>IF(X$22=0,0,X$22/ISI_fec!X$22)</f>
        <v>0</v>
      </c>
      <c r="Y143" s="276">
        <f>IF(Y$22=0,0,Y$22/ISI_fec!Y$22)</f>
        <v>0</v>
      </c>
      <c r="DA143" s="79"/>
    </row>
    <row r="144" spans="1:105" ht="12" customHeight="1" x14ac:dyDescent="0.25">
      <c r="A144" s="174" t="s">
        <v>179</v>
      </c>
      <c r="B144" s="276">
        <f>IF(B$28=0,0,B$28/ISI_fec!B$28)</f>
        <v>0</v>
      </c>
      <c r="C144" s="276">
        <f>IF(C$28=0,0,C$28/ISI_fec!C$28)</f>
        <v>0</v>
      </c>
      <c r="D144" s="276">
        <f>IF(D$28=0,0,D$28/ISI_fec!D$28)</f>
        <v>0</v>
      </c>
      <c r="E144" s="276">
        <f>IF(E$28=0,0,E$28/ISI_fec!E$28)</f>
        <v>0</v>
      </c>
      <c r="F144" s="276">
        <f>IF(F$28=0,0,F$28/ISI_fec!F$28)</f>
        <v>0</v>
      </c>
      <c r="G144" s="276">
        <f>IF(G$28=0,0,G$28/ISI_fec!G$28)</f>
        <v>0</v>
      </c>
      <c r="H144" s="276">
        <f>IF(H$28=0,0,H$28/ISI_fec!H$28)</f>
        <v>0</v>
      </c>
      <c r="I144" s="276">
        <f>IF(I$28=0,0,I$28/ISI_fec!I$28)</f>
        <v>0</v>
      </c>
      <c r="J144" s="276">
        <f>IF(J$28=0,0,J$28/ISI_fec!J$28)</f>
        <v>0</v>
      </c>
      <c r="K144" s="276">
        <f>IF(K$28=0,0,K$28/ISI_fec!K$28)</f>
        <v>0</v>
      </c>
      <c r="L144" s="276">
        <f>IF(L$28=0,0,L$28/ISI_fec!L$28)</f>
        <v>0</v>
      </c>
      <c r="M144" s="276">
        <f>IF(M$28=0,0,M$28/ISI_fec!M$28)</f>
        <v>0</v>
      </c>
      <c r="N144" s="276">
        <f>IF(N$28=0,0,N$28/ISI_fec!N$28)</f>
        <v>0</v>
      </c>
      <c r="O144" s="276">
        <f>IF(O$28=0,0,O$28/ISI_fec!O$28)</f>
        <v>0</v>
      </c>
      <c r="P144" s="276">
        <f>IF(P$28=0,0,P$28/ISI_fec!P$28)</f>
        <v>0</v>
      </c>
      <c r="Q144" s="276">
        <f>IF(Q$28=0,0,Q$28/ISI_fec!Q$28)</f>
        <v>0</v>
      </c>
      <c r="R144" s="276">
        <f>IF(R$28=0,0,R$28/ISI_fec!R$28)</f>
        <v>0</v>
      </c>
      <c r="S144" s="276">
        <f>IF(S$28=0,0,S$28/ISI_fec!S$28)</f>
        <v>0</v>
      </c>
      <c r="T144" s="276">
        <f>IF(T$28=0,0,T$28/ISI_fec!T$28)</f>
        <v>0</v>
      </c>
      <c r="U144" s="276">
        <f>IF(U$28=0,0,U$28/ISI_fec!U$28)</f>
        <v>0</v>
      </c>
      <c r="V144" s="276">
        <f>IF(V$28=0,0,V$28/ISI_fec!V$28)</f>
        <v>0</v>
      </c>
      <c r="W144" s="276">
        <f>IF(W$28=0,0,W$28/ISI_fec!W$28)</f>
        <v>0</v>
      </c>
      <c r="X144" s="276">
        <f>IF(X$28=0,0,X$28/ISI_fec!X$28)</f>
        <v>0</v>
      </c>
      <c r="Y144" s="276">
        <f>IF(Y$28=0,0,Y$28/ISI_fec!Y$28)</f>
        <v>0</v>
      </c>
      <c r="DA144" s="79"/>
    </row>
    <row r="145" spans="1:105" ht="12" customHeight="1" x14ac:dyDescent="0.25">
      <c r="A145" s="41" t="s">
        <v>189</v>
      </c>
      <c r="B145" s="277">
        <f>IF(B$35=0,0,B$35/ISI_fec!B$35)</f>
        <v>0</v>
      </c>
      <c r="C145" s="277">
        <f>IF(C$35=0,0,C$35/ISI_fec!C$35)</f>
        <v>0</v>
      </c>
      <c r="D145" s="277">
        <f>IF(D$35=0,0,D$35/ISI_fec!D$35)</f>
        <v>0</v>
      </c>
      <c r="E145" s="277">
        <f>IF(E$35=0,0,E$35/ISI_fec!E$35)</f>
        <v>0</v>
      </c>
      <c r="F145" s="277">
        <f>IF(F$35=0,0,F$35/ISI_fec!F$35)</f>
        <v>0</v>
      </c>
      <c r="G145" s="277">
        <f>IF(G$35=0,0,G$35/ISI_fec!G$35)</f>
        <v>0</v>
      </c>
      <c r="H145" s="277">
        <f>IF(H$35=0,0,H$35/ISI_fec!H$35)</f>
        <v>0</v>
      </c>
      <c r="I145" s="277">
        <f>IF(I$35=0,0,I$35/ISI_fec!I$35)</f>
        <v>0</v>
      </c>
      <c r="J145" s="277">
        <f>IF(J$35=0,0,J$35/ISI_fec!J$35)</f>
        <v>0</v>
      </c>
      <c r="K145" s="277">
        <f>IF(K$35=0,0,K$35/ISI_fec!K$35)</f>
        <v>0</v>
      </c>
      <c r="L145" s="277">
        <f>IF(L$35=0,0,L$35/ISI_fec!L$35)</f>
        <v>0</v>
      </c>
      <c r="M145" s="277">
        <f>IF(M$35=0,0,M$35/ISI_fec!M$35)</f>
        <v>0</v>
      </c>
      <c r="N145" s="277">
        <f>IF(N$35=0,0,N$35/ISI_fec!N$35)</f>
        <v>0</v>
      </c>
      <c r="O145" s="277">
        <f>IF(O$35=0,0,O$35/ISI_fec!O$35)</f>
        <v>0</v>
      </c>
      <c r="P145" s="277">
        <f>IF(P$35=0,0,P$35/ISI_fec!P$35)</f>
        <v>0</v>
      </c>
      <c r="Q145" s="277">
        <f>IF(Q$35=0,0,Q$35/ISI_fec!Q$35)</f>
        <v>0</v>
      </c>
      <c r="R145" s="277">
        <f>IF(R$35=0,0,R$35/ISI_fec!R$35)</f>
        <v>0</v>
      </c>
      <c r="S145" s="277">
        <f>IF(S$35=0,0,S$35/ISI_fec!S$35)</f>
        <v>0</v>
      </c>
      <c r="T145" s="277">
        <f>IF(T$35=0,0,T$35/ISI_fec!T$35)</f>
        <v>0</v>
      </c>
      <c r="U145" s="277">
        <f>IF(U$35=0,0,U$35/ISI_fec!U$35)</f>
        <v>0</v>
      </c>
      <c r="V145" s="277">
        <f>IF(V$35=0,0,V$35/ISI_fec!V$35)</f>
        <v>0</v>
      </c>
      <c r="W145" s="277">
        <f>IF(W$35=0,0,W$35/ISI_fec!W$35)</f>
        <v>0</v>
      </c>
      <c r="X145" s="277">
        <f>IF(X$35=0,0,X$35/ISI_fec!X$35)</f>
        <v>0</v>
      </c>
      <c r="Y145" s="277">
        <f>IF(Y$35=0,0,Y$35/ISI_fec!Y$35)</f>
        <v>0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44</v>
      </c>
      <c r="B147" s="272">
        <f>IF(B$54=0,0,B$54/ISI_fec!B$54)</f>
        <v>0</v>
      </c>
      <c r="C147" s="272">
        <f>IF(C$54=0,0,C$54/ISI_fec!C$54)</f>
        <v>0</v>
      </c>
      <c r="D147" s="272">
        <f>IF(D$54=0,0,D$54/ISI_fec!D$54)</f>
        <v>0</v>
      </c>
      <c r="E147" s="272">
        <f>IF(E$54=0,0,E$54/ISI_fec!E$54)</f>
        <v>0</v>
      </c>
      <c r="F147" s="272">
        <f>IF(F$54=0,0,F$54/ISI_fec!F$54)</f>
        <v>0</v>
      </c>
      <c r="G147" s="272">
        <f>IF(G$54=0,0,G$54/ISI_fec!G$54)</f>
        <v>0</v>
      </c>
      <c r="H147" s="272">
        <f>IF(H$54=0,0,H$54/ISI_fec!H$54)</f>
        <v>0</v>
      </c>
      <c r="I147" s="272">
        <f>IF(I$54=0,0,I$54/ISI_fec!I$54)</f>
        <v>0</v>
      </c>
      <c r="J147" s="272">
        <f>IF(J$54=0,0,J$54/ISI_fec!J$54)</f>
        <v>0</v>
      </c>
      <c r="K147" s="272">
        <f>IF(K$54=0,0,K$54/ISI_fec!K$54)</f>
        <v>0</v>
      </c>
      <c r="L147" s="272">
        <f>IF(L$54=0,0,L$54/ISI_fec!L$54)</f>
        <v>0</v>
      </c>
      <c r="M147" s="272">
        <f>IF(M$54=0,0,M$54/ISI_fec!M$54)</f>
        <v>0</v>
      </c>
      <c r="N147" s="272">
        <f>IF(N$54=0,0,N$54/ISI_fec!N$54)</f>
        <v>0</v>
      </c>
      <c r="O147" s="272">
        <f>IF(O$54=0,0,O$54/ISI_fec!O$54)</f>
        <v>0</v>
      </c>
      <c r="P147" s="272">
        <f>IF(P$54=0,0,P$54/ISI_fec!P$54)</f>
        <v>0</v>
      </c>
      <c r="Q147" s="272">
        <f>IF(Q$54=0,0,Q$54/ISI_fec!Q$54)</f>
        <v>0</v>
      </c>
      <c r="R147" s="272">
        <f>IF(R$54=0,0,R$54/ISI_fec!R$54)</f>
        <v>0</v>
      </c>
      <c r="S147" s="272">
        <f>IF(S$54=0,0,S$54/ISI_fec!S$54)</f>
        <v>0</v>
      </c>
      <c r="T147" s="272">
        <f>IF(T$54=0,0,T$54/ISI_fec!T$54)</f>
        <v>0</v>
      </c>
      <c r="U147" s="272">
        <f>IF(U$54=0,0,U$54/ISI_fec!U$54)</f>
        <v>0</v>
      </c>
      <c r="V147" s="272">
        <f>IF(V$54=0,0,V$54/ISI_fec!V$54)</f>
        <v>0</v>
      </c>
      <c r="W147" s="272">
        <f>IF(W$54=0,0,W$54/ISI_fec!W$54)</f>
        <v>0</v>
      </c>
      <c r="X147" s="272">
        <f>IF(X$54=0,0,X$54/ISI_fec!X$54)</f>
        <v>0</v>
      </c>
      <c r="Y147" s="272">
        <f>IF(Y$54=0,0,Y$54/ISI_fec!Y$54)</f>
        <v>0</v>
      </c>
      <c r="DA147" s="111"/>
    </row>
    <row r="148" spans="1:105" ht="12" customHeight="1" x14ac:dyDescent="0.25">
      <c r="A148" s="55" t="s">
        <v>91</v>
      </c>
      <c r="B148" s="273">
        <f>IF(B$55=0,0,B$55/ISI_fec!B$55)</f>
        <v>0</v>
      </c>
      <c r="C148" s="273">
        <f>IF(C$55=0,0,C$55/ISI_fec!C$55)</f>
        <v>0</v>
      </c>
      <c r="D148" s="273">
        <f>IF(D$55=0,0,D$55/ISI_fec!D$55)</f>
        <v>0</v>
      </c>
      <c r="E148" s="273">
        <f>IF(E$55=0,0,E$55/ISI_fec!E$55)</f>
        <v>0</v>
      </c>
      <c r="F148" s="273">
        <f>IF(F$55=0,0,F$55/ISI_fec!F$55)</f>
        <v>0</v>
      </c>
      <c r="G148" s="273">
        <f>IF(G$55=0,0,G$55/ISI_fec!G$55)</f>
        <v>0</v>
      </c>
      <c r="H148" s="273">
        <f>IF(H$55=0,0,H$55/ISI_fec!H$55)</f>
        <v>0</v>
      </c>
      <c r="I148" s="273">
        <f>IF(I$55=0,0,I$55/ISI_fec!I$55)</f>
        <v>0</v>
      </c>
      <c r="J148" s="273">
        <f>IF(J$55=0,0,J$55/ISI_fec!J$55)</f>
        <v>0</v>
      </c>
      <c r="K148" s="273">
        <f>IF(K$55=0,0,K$55/ISI_fec!K$55)</f>
        <v>0</v>
      </c>
      <c r="L148" s="273">
        <f>IF(L$55=0,0,L$55/ISI_fec!L$55)</f>
        <v>0</v>
      </c>
      <c r="M148" s="273">
        <f>IF(M$55=0,0,M$55/ISI_fec!M$55)</f>
        <v>0</v>
      </c>
      <c r="N148" s="273">
        <f>IF(N$55=0,0,N$55/ISI_fec!N$55)</f>
        <v>0</v>
      </c>
      <c r="O148" s="273">
        <f>IF(O$55=0,0,O$55/ISI_fec!O$55)</f>
        <v>0</v>
      </c>
      <c r="P148" s="273">
        <f>IF(P$55=0,0,P$55/ISI_fec!P$55)</f>
        <v>0</v>
      </c>
      <c r="Q148" s="273">
        <f>IF(Q$55=0,0,Q$55/ISI_fec!Q$55)</f>
        <v>0</v>
      </c>
      <c r="R148" s="273">
        <f>IF(R$55=0,0,R$55/ISI_fec!R$55)</f>
        <v>0</v>
      </c>
      <c r="S148" s="273">
        <f>IF(S$55=0,0,S$55/ISI_fec!S$55)</f>
        <v>0</v>
      </c>
      <c r="T148" s="273">
        <f>IF(T$55=0,0,T$55/ISI_fec!T$55)</f>
        <v>0</v>
      </c>
      <c r="U148" s="273">
        <f>IF(U$55=0,0,U$55/ISI_fec!U$55)</f>
        <v>0</v>
      </c>
      <c r="V148" s="273">
        <f>IF(V$55=0,0,V$55/ISI_fec!V$55)</f>
        <v>0</v>
      </c>
      <c r="W148" s="273">
        <f>IF(W$55=0,0,W$55/ISI_fec!W$55)</f>
        <v>0</v>
      </c>
      <c r="X148" s="273">
        <f>IF(X$55=0,0,X$55/ISI_fec!X$55)</f>
        <v>0</v>
      </c>
      <c r="Y148" s="273">
        <f>IF(Y$55=0,0,Y$55/ISI_fec!Y$55)</f>
        <v>0</v>
      </c>
      <c r="DA148" s="76"/>
    </row>
    <row r="149" spans="1:105" ht="12" customHeight="1" x14ac:dyDescent="0.25">
      <c r="A149" s="173" t="s">
        <v>92</v>
      </c>
      <c r="B149" s="274">
        <f>IF(B$56=0,0,B$56/ISI_fec!B$56)</f>
        <v>0</v>
      </c>
      <c r="C149" s="274">
        <f>IF(C$56=0,0,C$56/ISI_fec!C$56)</f>
        <v>0</v>
      </c>
      <c r="D149" s="274">
        <f>IF(D$56=0,0,D$56/ISI_fec!D$56)</f>
        <v>0</v>
      </c>
      <c r="E149" s="274">
        <f>IF(E$56=0,0,E$56/ISI_fec!E$56)</f>
        <v>0</v>
      </c>
      <c r="F149" s="274">
        <f>IF(F$56=0,0,F$56/ISI_fec!F$56)</f>
        <v>0</v>
      </c>
      <c r="G149" s="274">
        <f>IF(G$56=0,0,G$56/ISI_fec!G$56)</f>
        <v>0</v>
      </c>
      <c r="H149" s="274">
        <f>IF(H$56=0,0,H$56/ISI_fec!H$56)</f>
        <v>0</v>
      </c>
      <c r="I149" s="274">
        <f>IF(I$56=0,0,I$56/ISI_fec!I$56)</f>
        <v>0</v>
      </c>
      <c r="J149" s="274">
        <f>IF(J$56=0,0,J$56/ISI_fec!J$56)</f>
        <v>0</v>
      </c>
      <c r="K149" s="274">
        <f>IF(K$56=0,0,K$56/ISI_fec!K$56)</f>
        <v>0</v>
      </c>
      <c r="L149" s="274">
        <f>IF(L$56=0,0,L$56/ISI_fec!L$56)</f>
        <v>0</v>
      </c>
      <c r="M149" s="274">
        <f>IF(M$56=0,0,M$56/ISI_fec!M$56)</f>
        <v>0</v>
      </c>
      <c r="N149" s="274">
        <f>IF(N$56=0,0,N$56/ISI_fec!N$56)</f>
        <v>0</v>
      </c>
      <c r="O149" s="274">
        <f>IF(O$56=0,0,O$56/ISI_fec!O$56)</f>
        <v>0</v>
      </c>
      <c r="P149" s="274">
        <f>IF(P$56=0,0,P$56/ISI_fec!P$56)</f>
        <v>0</v>
      </c>
      <c r="Q149" s="274">
        <f>IF(Q$56=0,0,Q$56/ISI_fec!Q$56)</f>
        <v>0</v>
      </c>
      <c r="R149" s="274">
        <f>IF(R$56=0,0,R$56/ISI_fec!R$56)</f>
        <v>0</v>
      </c>
      <c r="S149" s="274">
        <f>IF(S$56=0,0,S$56/ISI_fec!S$56)</f>
        <v>0</v>
      </c>
      <c r="T149" s="274">
        <f>IF(T$56=0,0,T$56/ISI_fec!T$56)</f>
        <v>0</v>
      </c>
      <c r="U149" s="274">
        <f>IF(U$56=0,0,U$56/ISI_fec!U$56)</f>
        <v>0</v>
      </c>
      <c r="V149" s="274">
        <f>IF(V$56=0,0,V$56/ISI_fec!V$56)</f>
        <v>0</v>
      </c>
      <c r="W149" s="274">
        <f>IF(W$56=0,0,W$56/ISI_fec!W$56)</f>
        <v>0</v>
      </c>
      <c r="X149" s="274">
        <f>IF(X$56=0,0,X$56/ISI_fec!X$56)</f>
        <v>0</v>
      </c>
      <c r="Y149" s="274">
        <f>IF(Y$56=0,0,Y$56/ISI_fec!Y$56)</f>
        <v>0</v>
      </c>
      <c r="DA149" s="77"/>
    </row>
    <row r="150" spans="1:105" ht="12" customHeight="1" x14ac:dyDescent="0.25">
      <c r="A150" s="173" t="s">
        <v>93</v>
      </c>
      <c r="B150" s="274">
        <f>IF(B$57=0,0,B$57/ISI_fec!B$57)</f>
        <v>0</v>
      </c>
      <c r="C150" s="274">
        <f>IF(C$57=0,0,C$57/ISI_fec!C$57)</f>
        <v>0</v>
      </c>
      <c r="D150" s="274">
        <f>IF(D$57=0,0,D$57/ISI_fec!D$57)</f>
        <v>0</v>
      </c>
      <c r="E150" s="274">
        <f>IF(E$57=0,0,E$57/ISI_fec!E$57)</f>
        <v>0</v>
      </c>
      <c r="F150" s="274">
        <f>IF(F$57=0,0,F$57/ISI_fec!F$57)</f>
        <v>0</v>
      </c>
      <c r="G150" s="274">
        <f>IF(G$57=0,0,G$57/ISI_fec!G$57)</f>
        <v>0</v>
      </c>
      <c r="H150" s="274">
        <f>IF(H$57=0,0,H$57/ISI_fec!H$57)</f>
        <v>0</v>
      </c>
      <c r="I150" s="274">
        <f>IF(I$57=0,0,I$57/ISI_fec!I$57)</f>
        <v>0</v>
      </c>
      <c r="J150" s="274">
        <f>IF(J$57=0,0,J$57/ISI_fec!J$57)</f>
        <v>0</v>
      </c>
      <c r="K150" s="274">
        <f>IF(K$57=0,0,K$57/ISI_fec!K$57)</f>
        <v>0</v>
      </c>
      <c r="L150" s="274">
        <f>IF(L$57=0,0,L$57/ISI_fec!L$57)</f>
        <v>0</v>
      </c>
      <c r="M150" s="274">
        <f>IF(M$57=0,0,M$57/ISI_fec!M$57)</f>
        <v>0</v>
      </c>
      <c r="N150" s="274">
        <f>IF(N$57=0,0,N$57/ISI_fec!N$57)</f>
        <v>0</v>
      </c>
      <c r="O150" s="274">
        <f>IF(O$57=0,0,O$57/ISI_fec!O$57)</f>
        <v>0</v>
      </c>
      <c r="P150" s="274">
        <f>IF(P$57=0,0,P$57/ISI_fec!P$57)</f>
        <v>0</v>
      </c>
      <c r="Q150" s="274">
        <f>IF(Q$57=0,0,Q$57/ISI_fec!Q$57)</f>
        <v>0</v>
      </c>
      <c r="R150" s="274">
        <f>IF(R$57=0,0,R$57/ISI_fec!R$57)</f>
        <v>0</v>
      </c>
      <c r="S150" s="274">
        <f>IF(S$57=0,0,S$57/ISI_fec!S$57)</f>
        <v>0</v>
      </c>
      <c r="T150" s="274">
        <f>IF(T$57=0,0,T$57/ISI_fec!T$57)</f>
        <v>0</v>
      </c>
      <c r="U150" s="274">
        <f>IF(U$57=0,0,U$57/ISI_fec!U$57)</f>
        <v>0</v>
      </c>
      <c r="V150" s="274">
        <f>IF(V$57=0,0,V$57/ISI_fec!V$57)</f>
        <v>0</v>
      </c>
      <c r="W150" s="274">
        <f>IF(W$57=0,0,W$57/ISI_fec!W$57)</f>
        <v>0</v>
      </c>
      <c r="X150" s="274">
        <f>IF(X$57=0,0,X$57/ISI_fec!X$57)</f>
        <v>0</v>
      </c>
      <c r="Y150" s="274">
        <f>IF(Y$57=0,0,Y$57/ISI_fec!Y$57)</f>
        <v>0</v>
      </c>
      <c r="DA150" s="77"/>
    </row>
    <row r="151" spans="1:105" ht="12" customHeight="1" x14ac:dyDescent="0.25">
      <c r="A151" s="173" t="s">
        <v>94</v>
      </c>
      <c r="B151" s="274">
        <f>IF(B$58=0,0,B$58/ISI_fec!B$58)</f>
        <v>0</v>
      </c>
      <c r="C151" s="274">
        <f>IF(C$58=0,0,C$58/ISI_fec!C$58)</f>
        <v>0</v>
      </c>
      <c r="D151" s="274">
        <f>IF(D$58=0,0,D$58/ISI_fec!D$58)</f>
        <v>0</v>
      </c>
      <c r="E151" s="274">
        <f>IF(E$58=0,0,E$58/ISI_fec!E$58)</f>
        <v>0</v>
      </c>
      <c r="F151" s="274">
        <f>IF(F$58=0,0,F$58/ISI_fec!F$58)</f>
        <v>0</v>
      </c>
      <c r="G151" s="274">
        <f>IF(G$58=0,0,G$58/ISI_fec!G$58)</f>
        <v>0</v>
      </c>
      <c r="H151" s="274">
        <f>IF(H$58=0,0,H$58/ISI_fec!H$58)</f>
        <v>0</v>
      </c>
      <c r="I151" s="274">
        <f>IF(I$58=0,0,I$58/ISI_fec!I$58)</f>
        <v>0</v>
      </c>
      <c r="J151" s="274">
        <f>IF(J$58=0,0,J$58/ISI_fec!J$58)</f>
        <v>0</v>
      </c>
      <c r="K151" s="274">
        <f>IF(K$58=0,0,K$58/ISI_fec!K$58)</f>
        <v>0</v>
      </c>
      <c r="L151" s="274">
        <f>IF(L$58=0,0,L$58/ISI_fec!L$58)</f>
        <v>0</v>
      </c>
      <c r="M151" s="274">
        <f>IF(M$58=0,0,M$58/ISI_fec!M$58)</f>
        <v>0</v>
      </c>
      <c r="N151" s="274">
        <f>IF(N$58=0,0,N$58/ISI_fec!N$58)</f>
        <v>0</v>
      </c>
      <c r="O151" s="274">
        <f>IF(O$58=0,0,O$58/ISI_fec!O$58)</f>
        <v>0</v>
      </c>
      <c r="P151" s="274">
        <f>IF(P$58=0,0,P$58/ISI_fec!P$58)</f>
        <v>0</v>
      </c>
      <c r="Q151" s="274">
        <f>IF(Q$58=0,0,Q$58/ISI_fec!Q$58)</f>
        <v>0</v>
      </c>
      <c r="R151" s="274">
        <f>IF(R$58=0,0,R$58/ISI_fec!R$58)</f>
        <v>0</v>
      </c>
      <c r="S151" s="274">
        <f>IF(S$58=0,0,S$58/ISI_fec!S$58)</f>
        <v>0</v>
      </c>
      <c r="T151" s="274">
        <f>IF(T$58=0,0,T$58/ISI_fec!T$58)</f>
        <v>0</v>
      </c>
      <c r="U151" s="274">
        <f>IF(U$58=0,0,U$58/ISI_fec!U$58)</f>
        <v>0</v>
      </c>
      <c r="V151" s="274">
        <f>IF(V$58=0,0,V$58/ISI_fec!V$58)</f>
        <v>0</v>
      </c>
      <c r="W151" s="274">
        <f>IF(W$58=0,0,W$58/ISI_fec!W$58)</f>
        <v>0</v>
      </c>
      <c r="X151" s="274">
        <f>IF(X$58=0,0,X$58/ISI_fec!X$58)</f>
        <v>0</v>
      </c>
      <c r="Y151" s="274">
        <f>IF(Y$58=0,0,Y$58/ISI_fec!Y$58)</f>
        <v>0</v>
      </c>
      <c r="DA151" s="77"/>
    </row>
    <row r="152" spans="1:105" ht="12" customHeight="1" x14ac:dyDescent="0.25">
      <c r="A152" s="56" t="s">
        <v>95</v>
      </c>
      <c r="B152" s="275">
        <f>IF(B$59=0,0,B$59/ISI_fec!B$59)</f>
        <v>0</v>
      </c>
      <c r="C152" s="275">
        <f>IF(C$59=0,0,C$59/ISI_fec!C$59)</f>
        <v>0</v>
      </c>
      <c r="D152" s="275">
        <f>IF(D$59=0,0,D$59/ISI_fec!D$59)</f>
        <v>0</v>
      </c>
      <c r="E152" s="275">
        <f>IF(E$59=0,0,E$59/ISI_fec!E$59)</f>
        <v>0</v>
      </c>
      <c r="F152" s="275">
        <f>IF(F$59=0,0,F$59/ISI_fec!F$59)</f>
        <v>0</v>
      </c>
      <c r="G152" s="275">
        <f>IF(G$59=0,0,G$59/ISI_fec!G$59)</f>
        <v>0</v>
      </c>
      <c r="H152" s="275">
        <f>IF(H$59=0,0,H$59/ISI_fec!H$59)</f>
        <v>0</v>
      </c>
      <c r="I152" s="275">
        <f>IF(I$59=0,0,I$59/ISI_fec!I$59)</f>
        <v>0</v>
      </c>
      <c r="J152" s="275">
        <f>IF(J$59=0,0,J$59/ISI_fec!J$59)</f>
        <v>0</v>
      </c>
      <c r="K152" s="275">
        <f>IF(K$59=0,0,K$59/ISI_fec!K$59)</f>
        <v>0</v>
      </c>
      <c r="L152" s="275">
        <f>IF(L$59=0,0,L$59/ISI_fec!L$59)</f>
        <v>0</v>
      </c>
      <c r="M152" s="275">
        <f>IF(M$59=0,0,M$59/ISI_fec!M$59)</f>
        <v>0</v>
      </c>
      <c r="N152" s="275">
        <f>IF(N$59=0,0,N$59/ISI_fec!N$59)</f>
        <v>0</v>
      </c>
      <c r="O152" s="275">
        <f>IF(O$59=0,0,O$59/ISI_fec!O$59)</f>
        <v>0</v>
      </c>
      <c r="P152" s="275">
        <f>IF(P$59=0,0,P$59/ISI_fec!P$59)</f>
        <v>0</v>
      </c>
      <c r="Q152" s="275">
        <f>IF(Q$59=0,0,Q$59/ISI_fec!Q$59)</f>
        <v>0</v>
      </c>
      <c r="R152" s="275">
        <f>IF(R$59=0,0,R$59/ISI_fec!R$59)</f>
        <v>0</v>
      </c>
      <c r="S152" s="275">
        <f>IF(S$59=0,0,S$59/ISI_fec!S$59)</f>
        <v>0</v>
      </c>
      <c r="T152" s="275">
        <f>IF(T$59=0,0,T$59/ISI_fec!T$59)</f>
        <v>0</v>
      </c>
      <c r="U152" s="275">
        <f>IF(U$59=0,0,U$59/ISI_fec!U$59)</f>
        <v>0</v>
      </c>
      <c r="V152" s="275">
        <f>IF(V$59=0,0,V$59/ISI_fec!V$59)</f>
        <v>0</v>
      </c>
      <c r="W152" s="275">
        <f>IF(W$59=0,0,W$59/ISI_fec!W$59)</f>
        <v>0</v>
      </c>
      <c r="X152" s="275">
        <f>IF(X$59=0,0,X$59/ISI_fec!X$59)</f>
        <v>0</v>
      </c>
      <c r="Y152" s="275">
        <f>IF(Y$59=0,0,Y$59/ISI_fec!Y$59)</f>
        <v>0</v>
      </c>
      <c r="DA152" s="78"/>
    </row>
    <row r="153" spans="1:105" ht="12" customHeight="1" x14ac:dyDescent="0.25">
      <c r="A153" s="174" t="s">
        <v>220</v>
      </c>
      <c r="B153" s="276">
        <f>IF(B$65=0,0,B$65/ISI_fec!B$65)</f>
        <v>0</v>
      </c>
      <c r="C153" s="276">
        <f>IF(C$65=0,0,C$65/ISI_fec!C$65)</f>
        <v>0</v>
      </c>
      <c r="D153" s="276">
        <f>IF(D$65=0,0,D$65/ISI_fec!D$65)</f>
        <v>0</v>
      </c>
      <c r="E153" s="276">
        <f>IF(E$65=0,0,E$65/ISI_fec!E$65)</f>
        <v>0</v>
      </c>
      <c r="F153" s="276">
        <f>IF(F$65=0,0,F$65/ISI_fec!F$65)</f>
        <v>0</v>
      </c>
      <c r="G153" s="276">
        <f>IF(G$65=0,0,G$65/ISI_fec!G$65)</f>
        <v>0</v>
      </c>
      <c r="H153" s="276">
        <f>IF(H$65=0,0,H$65/ISI_fec!H$65)</f>
        <v>0</v>
      </c>
      <c r="I153" s="276">
        <f>IF(I$65=0,0,I$65/ISI_fec!I$65)</f>
        <v>0</v>
      </c>
      <c r="J153" s="276">
        <f>IF(J$65=0,0,J$65/ISI_fec!J$65)</f>
        <v>0</v>
      </c>
      <c r="K153" s="276">
        <f>IF(K$65=0,0,K$65/ISI_fec!K$65)</f>
        <v>0</v>
      </c>
      <c r="L153" s="276">
        <f>IF(L$65=0,0,L$65/ISI_fec!L$65)</f>
        <v>0</v>
      </c>
      <c r="M153" s="276">
        <f>IF(M$65=0,0,M$65/ISI_fec!M$65)</f>
        <v>0</v>
      </c>
      <c r="N153" s="276">
        <f>IF(N$65=0,0,N$65/ISI_fec!N$65)</f>
        <v>0</v>
      </c>
      <c r="O153" s="276">
        <f>IF(O$65=0,0,O$65/ISI_fec!O$65)</f>
        <v>0</v>
      </c>
      <c r="P153" s="276">
        <f>IF(P$65=0,0,P$65/ISI_fec!P$65)</f>
        <v>0</v>
      </c>
      <c r="Q153" s="276">
        <f>IF(Q$65=0,0,Q$65/ISI_fec!Q$65)</f>
        <v>0</v>
      </c>
      <c r="R153" s="276">
        <f>IF(R$65=0,0,R$65/ISI_fec!R$65)</f>
        <v>0</v>
      </c>
      <c r="S153" s="276">
        <f>IF(S$65=0,0,S$65/ISI_fec!S$65)</f>
        <v>0</v>
      </c>
      <c r="T153" s="276">
        <f>IF(T$65=0,0,T$65/ISI_fec!T$65)</f>
        <v>0</v>
      </c>
      <c r="U153" s="276">
        <f>IF(U$65=0,0,U$65/ISI_fec!U$65)</f>
        <v>0</v>
      </c>
      <c r="V153" s="276">
        <f>IF(V$65=0,0,V$65/ISI_fec!V$65)</f>
        <v>0</v>
      </c>
      <c r="W153" s="276">
        <f>IF(W$65=0,0,W$65/ISI_fec!W$65)</f>
        <v>0</v>
      </c>
      <c r="X153" s="276">
        <f>IF(X$65=0,0,X$65/ISI_fec!X$65)</f>
        <v>0</v>
      </c>
      <c r="Y153" s="276">
        <f>IF(Y$65=0,0,Y$65/ISI_fec!Y$65)</f>
        <v>0</v>
      </c>
      <c r="DA153" s="79"/>
    </row>
    <row r="154" spans="1:105" ht="12" customHeight="1" x14ac:dyDescent="0.25">
      <c r="A154" s="174" t="s">
        <v>226</v>
      </c>
      <c r="B154" s="276">
        <f>IF(B$71=0,0,B$71/ISI_fec!B$71)</f>
        <v>0</v>
      </c>
      <c r="C154" s="276">
        <f>IF(C$71=0,0,C$71/ISI_fec!C$71)</f>
        <v>0</v>
      </c>
      <c r="D154" s="276">
        <f>IF(D$71=0,0,D$71/ISI_fec!D$71)</f>
        <v>0</v>
      </c>
      <c r="E154" s="276">
        <f>IF(E$71=0,0,E$71/ISI_fec!E$71)</f>
        <v>0</v>
      </c>
      <c r="F154" s="276">
        <f>IF(F$71=0,0,F$71/ISI_fec!F$71)</f>
        <v>0</v>
      </c>
      <c r="G154" s="276">
        <f>IF(G$71=0,0,G$71/ISI_fec!G$71)</f>
        <v>0</v>
      </c>
      <c r="H154" s="276">
        <f>IF(H$71=0,0,H$71/ISI_fec!H$71)</f>
        <v>0</v>
      </c>
      <c r="I154" s="276">
        <f>IF(I$71=0,0,I$71/ISI_fec!I$71)</f>
        <v>0</v>
      </c>
      <c r="J154" s="276">
        <f>IF(J$71=0,0,J$71/ISI_fec!J$71)</f>
        <v>0</v>
      </c>
      <c r="K154" s="276">
        <f>IF(K$71=0,0,K$71/ISI_fec!K$71)</f>
        <v>0</v>
      </c>
      <c r="L154" s="276">
        <f>IF(L$71=0,0,L$71/ISI_fec!L$71)</f>
        <v>0</v>
      </c>
      <c r="M154" s="276">
        <f>IF(M$71=0,0,M$71/ISI_fec!M$71)</f>
        <v>0</v>
      </c>
      <c r="N154" s="276">
        <f>IF(N$71=0,0,N$71/ISI_fec!N$71)</f>
        <v>0</v>
      </c>
      <c r="O154" s="276">
        <f>IF(O$71=0,0,O$71/ISI_fec!O$71)</f>
        <v>0</v>
      </c>
      <c r="P154" s="276">
        <f>IF(P$71=0,0,P$71/ISI_fec!P$71)</f>
        <v>0</v>
      </c>
      <c r="Q154" s="276">
        <f>IF(Q$71=0,0,Q$71/ISI_fec!Q$71)</f>
        <v>0</v>
      </c>
      <c r="R154" s="276">
        <f>IF(R$71=0,0,R$71/ISI_fec!R$71)</f>
        <v>0</v>
      </c>
      <c r="S154" s="276">
        <f>IF(S$71=0,0,S$71/ISI_fec!S$71)</f>
        <v>0</v>
      </c>
      <c r="T154" s="276">
        <f>IF(T$71=0,0,T$71/ISI_fec!T$71)</f>
        <v>0</v>
      </c>
      <c r="U154" s="276">
        <f>IF(U$71=0,0,U$71/ISI_fec!U$71)</f>
        <v>0</v>
      </c>
      <c r="V154" s="276">
        <f>IF(V$71=0,0,V$71/ISI_fec!V$71)</f>
        <v>0</v>
      </c>
      <c r="W154" s="276">
        <f>IF(W$71=0,0,W$71/ISI_fec!W$71)</f>
        <v>0</v>
      </c>
      <c r="X154" s="276">
        <f>IF(X$71=0,0,X$71/ISI_fec!X$71)</f>
        <v>0</v>
      </c>
      <c r="Y154" s="276">
        <f>IF(Y$71=0,0,Y$71/ISI_fec!Y$71)</f>
        <v>0</v>
      </c>
      <c r="DA154" s="79"/>
    </row>
    <row r="155" spans="1:105" ht="12" customHeight="1" x14ac:dyDescent="0.25">
      <c r="A155" s="174" t="s">
        <v>179</v>
      </c>
      <c r="B155" s="276">
        <f>IF(B$72=0,0,B$72/ISI_fec!B$72)</f>
        <v>0</v>
      </c>
      <c r="C155" s="276">
        <f>IF(C$72=0,0,C$72/ISI_fec!C$72)</f>
        <v>0</v>
      </c>
      <c r="D155" s="276">
        <f>IF(D$72=0,0,D$72/ISI_fec!D$72)</f>
        <v>0</v>
      </c>
      <c r="E155" s="276">
        <f>IF(E$72=0,0,E$72/ISI_fec!E$72)</f>
        <v>0</v>
      </c>
      <c r="F155" s="276">
        <f>IF(F$72=0,0,F$72/ISI_fec!F$72)</f>
        <v>0</v>
      </c>
      <c r="G155" s="276">
        <f>IF(G$72=0,0,G$72/ISI_fec!G$72)</f>
        <v>0</v>
      </c>
      <c r="H155" s="276">
        <f>IF(H$72=0,0,H$72/ISI_fec!H$72)</f>
        <v>0</v>
      </c>
      <c r="I155" s="276">
        <f>IF(I$72=0,0,I$72/ISI_fec!I$72)</f>
        <v>0</v>
      </c>
      <c r="J155" s="276">
        <f>IF(J$72=0,0,J$72/ISI_fec!J$72)</f>
        <v>0</v>
      </c>
      <c r="K155" s="276">
        <f>IF(K$72=0,0,K$72/ISI_fec!K$72)</f>
        <v>0</v>
      </c>
      <c r="L155" s="276">
        <f>IF(L$72=0,0,L$72/ISI_fec!L$72)</f>
        <v>0</v>
      </c>
      <c r="M155" s="276">
        <f>IF(M$72=0,0,M$72/ISI_fec!M$72)</f>
        <v>0</v>
      </c>
      <c r="N155" s="276">
        <f>IF(N$72=0,0,N$72/ISI_fec!N$72)</f>
        <v>0</v>
      </c>
      <c r="O155" s="276">
        <f>IF(O$72=0,0,O$72/ISI_fec!O$72)</f>
        <v>0</v>
      </c>
      <c r="P155" s="276">
        <f>IF(P$72=0,0,P$72/ISI_fec!P$72)</f>
        <v>0</v>
      </c>
      <c r="Q155" s="276">
        <f>IF(Q$72=0,0,Q$72/ISI_fec!Q$72)</f>
        <v>0</v>
      </c>
      <c r="R155" s="276">
        <f>IF(R$72=0,0,R$72/ISI_fec!R$72)</f>
        <v>0</v>
      </c>
      <c r="S155" s="276">
        <f>IF(S$72=0,0,S$72/ISI_fec!S$72)</f>
        <v>0</v>
      </c>
      <c r="T155" s="276">
        <f>IF(T$72=0,0,T$72/ISI_fec!T$72)</f>
        <v>0</v>
      </c>
      <c r="U155" s="276">
        <f>IF(U$72=0,0,U$72/ISI_fec!U$72)</f>
        <v>0</v>
      </c>
      <c r="V155" s="276">
        <f>IF(V$72=0,0,V$72/ISI_fec!V$72)</f>
        <v>0</v>
      </c>
      <c r="W155" s="276">
        <f>IF(W$72=0,0,W$72/ISI_fec!W$72)</f>
        <v>0</v>
      </c>
      <c r="X155" s="276">
        <f>IF(X$72=0,0,X$72/ISI_fec!X$72)</f>
        <v>0</v>
      </c>
      <c r="Y155" s="276">
        <f>IF(Y$72=0,0,Y$72/ISI_fec!Y$72)</f>
        <v>0</v>
      </c>
      <c r="DA155" s="79"/>
    </row>
    <row r="156" spans="1:105" ht="12" customHeight="1" x14ac:dyDescent="0.25">
      <c r="A156" s="41" t="s">
        <v>189</v>
      </c>
      <c r="B156" s="277">
        <f>IF(B$79=0,0,B$79/ISI_fec!B$79)</f>
        <v>0</v>
      </c>
      <c r="C156" s="277">
        <f>IF(C$79=0,0,C$79/ISI_fec!C$79)</f>
        <v>0</v>
      </c>
      <c r="D156" s="277">
        <f>IF(D$79=0,0,D$79/ISI_fec!D$79)</f>
        <v>0</v>
      </c>
      <c r="E156" s="277">
        <f>IF(E$79=0,0,E$79/ISI_fec!E$79)</f>
        <v>0</v>
      </c>
      <c r="F156" s="277">
        <f>IF(F$79=0,0,F$79/ISI_fec!F$79)</f>
        <v>0</v>
      </c>
      <c r="G156" s="277">
        <f>IF(G$79=0,0,G$79/ISI_fec!G$79)</f>
        <v>0</v>
      </c>
      <c r="H156" s="277">
        <f>IF(H$79=0,0,H$79/ISI_fec!H$79)</f>
        <v>0</v>
      </c>
      <c r="I156" s="277">
        <f>IF(I$79=0,0,I$79/ISI_fec!I$79)</f>
        <v>0</v>
      </c>
      <c r="J156" s="277">
        <f>IF(J$79=0,0,J$79/ISI_fec!J$79)</f>
        <v>0</v>
      </c>
      <c r="K156" s="277">
        <f>IF(K$79=0,0,K$79/ISI_fec!K$79)</f>
        <v>0</v>
      </c>
      <c r="L156" s="277">
        <f>IF(L$79=0,0,L$79/ISI_fec!L$79)</f>
        <v>0</v>
      </c>
      <c r="M156" s="277">
        <f>IF(M$79=0,0,M$79/ISI_fec!M$79)</f>
        <v>0</v>
      </c>
      <c r="N156" s="277">
        <f>IF(N$79=0,0,N$79/ISI_fec!N$79)</f>
        <v>0</v>
      </c>
      <c r="O156" s="277">
        <f>IF(O$79=0,0,O$79/ISI_fec!O$79)</f>
        <v>0</v>
      </c>
      <c r="P156" s="277">
        <f>IF(P$79=0,0,P$79/ISI_fec!P$79)</f>
        <v>0</v>
      </c>
      <c r="Q156" s="277">
        <f>IF(Q$79=0,0,Q$79/ISI_fec!Q$79)</f>
        <v>0</v>
      </c>
      <c r="R156" s="277">
        <f>IF(R$79=0,0,R$79/ISI_fec!R$79)</f>
        <v>0</v>
      </c>
      <c r="S156" s="277">
        <f>IF(S$79=0,0,S$79/ISI_fec!S$79)</f>
        <v>0</v>
      </c>
      <c r="T156" s="277">
        <f>IF(T$79=0,0,T$79/ISI_fec!T$79)</f>
        <v>0</v>
      </c>
      <c r="U156" s="277">
        <f>IF(U$79=0,0,U$79/ISI_fec!U$79)</f>
        <v>0</v>
      </c>
      <c r="V156" s="277">
        <f>IF(V$79=0,0,V$79/ISI_fec!V$79)</f>
        <v>0</v>
      </c>
      <c r="W156" s="277">
        <f>IF(W$79=0,0,W$79/ISI_fec!W$79)</f>
        <v>0</v>
      </c>
      <c r="X156" s="277">
        <f>IF(X$79=0,0,X$79/ISI_fec!X$79)</f>
        <v>0</v>
      </c>
      <c r="Y156" s="277">
        <f>IF(Y$79=0,0,Y$79/ISI_fec!Y$79)</f>
        <v>0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CO2 emissions"</f>
        <v>EE: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2"/>
    </row>
    <row r="3" spans="1:105" ht="15" customHeight="1" x14ac:dyDescent="0.25">
      <c r="A3" s="32" t="s">
        <v>342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2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</row>
    <row r="5" spans="1:105" ht="15" customHeight="1" x14ac:dyDescent="0.25">
      <c r="A5" s="34" t="s">
        <v>43</v>
      </c>
      <c r="B5" s="223">
        <f t="shared" ref="B5:Y5" si="0">SUM(B6:B10)+B16+B22+B28+B35+B52</f>
        <v>0</v>
      </c>
      <c r="C5" s="223">
        <f t="shared" si="0"/>
        <v>0</v>
      </c>
      <c r="D5" s="223">
        <f t="shared" si="0"/>
        <v>0</v>
      </c>
      <c r="E5" s="223">
        <f t="shared" si="0"/>
        <v>0</v>
      </c>
      <c r="F5" s="223">
        <f t="shared" si="0"/>
        <v>0</v>
      </c>
      <c r="G5" s="223">
        <f t="shared" si="0"/>
        <v>0</v>
      </c>
      <c r="H5" s="223">
        <f t="shared" si="0"/>
        <v>0</v>
      </c>
      <c r="I5" s="223">
        <f t="shared" si="0"/>
        <v>0</v>
      </c>
      <c r="J5" s="223">
        <f t="shared" si="0"/>
        <v>0</v>
      </c>
      <c r="K5" s="223">
        <f t="shared" si="0"/>
        <v>0</v>
      </c>
      <c r="L5" s="223">
        <f t="shared" si="0"/>
        <v>0</v>
      </c>
      <c r="M5" s="223">
        <f t="shared" si="0"/>
        <v>0</v>
      </c>
      <c r="N5" s="223">
        <f t="shared" si="0"/>
        <v>0</v>
      </c>
      <c r="O5" s="223">
        <f t="shared" si="0"/>
        <v>0</v>
      </c>
      <c r="P5" s="223">
        <f t="shared" si="0"/>
        <v>0</v>
      </c>
      <c r="Q5" s="223">
        <f t="shared" si="0"/>
        <v>0</v>
      </c>
      <c r="R5" s="223">
        <f t="shared" si="0"/>
        <v>0</v>
      </c>
      <c r="S5" s="223">
        <f t="shared" si="0"/>
        <v>0</v>
      </c>
      <c r="T5" s="223">
        <f t="shared" si="0"/>
        <v>0</v>
      </c>
      <c r="U5" s="223">
        <f t="shared" si="0"/>
        <v>0</v>
      </c>
      <c r="V5" s="223">
        <f t="shared" si="0"/>
        <v>0</v>
      </c>
      <c r="W5" s="223">
        <f t="shared" si="0"/>
        <v>0</v>
      </c>
      <c r="X5" s="223">
        <f t="shared" si="0"/>
        <v>0</v>
      </c>
      <c r="Y5" s="223">
        <f t="shared" si="0"/>
        <v>0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343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344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345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346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347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348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349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350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351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352</v>
      </c>
    </row>
    <row r="16" spans="1:105" ht="12" customHeight="1" x14ac:dyDescent="0.25">
      <c r="A16" s="57" t="s">
        <v>165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353</v>
      </c>
    </row>
    <row r="17" spans="1:105" ht="12" customHeight="1" x14ac:dyDescent="0.25">
      <c r="A17" s="18" t="s">
        <v>28</v>
      </c>
      <c r="B17" s="230">
        <v>0</v>
      </c>
      <c r="C17" s="230">
        <v>0</v>
      </c>
      <c r="D17" s="230">
        <v>0</v>
      </c>
      <c r="E17" s="230">
        <v>0</v>
      </c>
      <c r="F17" s="230">
        <v>0</v>
      </c>
      <c r="G17" s="230">
        <v>0</v>
      </c>
      <c r="H17" s="230">
        <v>0</v>
      </c>
      <c r="I17" s="230">
        <v>0</v>
      </c>
      <c r="J17" s="230">
        <v>0</v>
      </c>
      <c r="K17" s="230">
        <v>0</v>
      </c>
      <c r="L17" s="230">
        <v>0</v>
      </c>
      <c r="M17" s="230">
        <v>0</v>
      </c>
      <c r="N17" s="230">
        <v>0</v>
      </c>
      <c r="O17" s="230">
        <v>0</v>
      </c>
      <c r="P17" s="230">
        <v>0</v>
      </c>
      <c r="Q17" s="230">
        <v>0</v>
      </c>
      <c r="R17" s="230">
        <v>0</v>
      </c>
      <c r="S17" s="230">
        <v>0</v>
      </c>
      <c r="T17" s="230">
        <v>0</v>
      </c>
      <c r="U17" s="230">
        <v>0</v>
      </c>
      <c r="V17" s="230">
        <v>0</v>
      </c>
      <c r="W17" s="230">
        <v>0</v>
      </c>
      <c r="X17" s="230">
        <v>0</v>
      </c>
      <c r="Y17" s="230">
        <v>0</v>
      </c>
      <c r="DA17" s="71" t="s">
        <v>354</v>
      </c>
    </row>
    <row r="18" spans="1:105" ht="12" customHeight="1" x14ac:dyDescent="0.25">
      <c r="A18" s="18" t="s">
        <v>32</v>
      </c>
      <c r="B18" s="230">
        <v>0</v>
      </c>
      <c r="C18" s="230">
        <v>0</v>
      </c>
      <c r="D18" s="230">
        <v>0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355</v>
      </c>
    </row>
    <row r="19" spans="1:105" ht="12" customHeight="1" x14ac:dyDescent="0.25">
      <c r="A19" s="18" t="s">
        <v>35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</v>
      </c>
      <c r="DA19" s="71" t="s">
        <v>356</v>
      </c>
    </row>
    <row r="20" spans="1:105" ht="12" customHeight="1" x14ac:dyDescent="0.25">
      <c r="A20" s="18" t="s">
        <v>36</v>
      </c>
      <c r="B20" s="230">
        <v>0</v>
      </c>
      <c r="C20" s="230">
        <v>0</v>
      </c>
      <c r="D20" s="230">
        <v>0</v>
      </c>
      <c r="E20" s="230">
        <v>0</v>
      </c>
      <c r="F20" s="230">
        <v>0</v>
      </c>
      <c r="G20" s="230">
        <v>0</v>
      </c>
      <c r="H20" s="230">
        <v>0</v>
      </c>
      <c r="I20" s="230">
        <v>0</v>
      </c>
      <c r="J20" s="230">
        <v>0</v>
      </c>
      <c r="K20" s="230">
        <v>0</v>
      </c>
      <c r="L20" s="230">
        <v>0</v>
      </c>
      <c r="M20" s="230">
        <v>0</v>
      </c>
      <c r="N20" s="230">
        <v>0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0</v>
      </c>
      <c r="V20" s="230">
        <v>0</v>
      </c>
      <c r="W20" s="230">
        <v>0</v>
      </c>
      <c r="X20" s="230">
        <v>0</v>
      </c>
      <c r="Y20" s="230">
        <v>0</v>
      </c>
      <c r="DA20" s="71" t="s">
        <v>357</v>
      </c>
    </row>
    <row r="21" spans="1:105" ht="12" customHeight="1" x14ac:dyDescent="0.25">
      <c r="A21" s="18" t="s">
        <v>40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0</v>
      </c>
      <c r="DA21" s="71" t="s">
        <v>358</v>
      </c>
    </row>
    <row r="22" spans="1:105" ht="12" customHeight="1" x14ac:dyDescent="0.25">
      <c r="A22" s="57" t="s">
        <v>172</v>
      </c>
      <c r="B22" s="261">
        <v>0</v>
      </c>
      <c r="C22" s="261">
        <v>0</v>
      </c>
      <c r="D22" s="261">
        <v>0</v>
      </c>
      <c r="E22" s="261">
        <v>0</v>
      </c>
      <c r="F22" s="261">
        <v>0</v>
      </c>
      <c r="G22" s="261">
        <v>0</v>
      </c>
      <c r="H22" s="261">
        <v>0</v>
      </c>
      <c r="I22" s="261">
        <v>0</v>
      </c>
      <c r="J22" s="261">
        <v>0</v>
      </c>
      <c r="K22" s="261">
        <v>0</v>
      </c>
      <c r="L22" s="261">
        <v>0</v>
      </c>
      <c r="M22" s="261">
        <v>0</v>
      </c>
      <c r="N22" s="261">
        <v>0</v>
      </c>
      <c r="O22" s="261">
        <v>0</v>
      </c>
      <c r="P22" s="261">
        <v>0</v>
      </c>
      <c r="Q22" s="261">
        <v>0</v>
      </c>
      <c r="R22" s="261">
        <v>0</v>
      </c>
      <c r="S22" s="261">
        <v>0</v>
      </c>
      <c r="T22" s="261">
        <v>0</v>
      </c>
      <c r="U22" s="261">
        <v>0</v>
      </c>
      <c r="V22" s="261">
        <v>0</v>
      </c>
      <c r="W22" s="261">
        <v>0</v>
      </c>
      <c r="X22" s="261">
        <v>0</v>
      </c>
      <c r="Y22" s="261">
        <v>0</v>
      </c>
      <c r="DA22" s="70" t="s">
        <v>359</v>
      </c>
    </row>
    <row r="23" spans="1:105" ht="12" customHeight="1" x14ac:dyDescent="0.25">
      <c r="A23" s="18" t="s">
        <v>28</v>
      </c>
      <c r="B23" s="230">
        <v>0</v>
      </c>
      <c r="C23" s="230">
        <v>0</v>
      </c>
      <c r="D23" s="230">
        <v>0</v>
      </c>
      <c r="E23" s="230">
        <v>0</v>
      </c>
      <c r="F23" s="230">
        <v>0</v>
      </c>
      <c r="G23" s="230">
        <v>0</v>
      </c>
      <c r="H23" s="230">
        <v>0</v>
      </c>
      <c r="I23" s="230">
        <v>0</v>
      </c>
      <c r="J23" s="230">
        <v>0</v>
      </c>
      <c r="K23" s="230">
        <v>0</v>
      </c>
      <c r="L23" s="230">
        <v>0</v>
      </c>
      <c r="M23" s="230">
        <v>0</v>
      </c>
      <c r="N23" s="230">
        <v>0</v>
      </c>
      <c r="O23" s="230">
        <v>0</v>
      </c>
      <c r="P23" s="230">
        <v>0</v>
      </c>
      <c r="Q23" s="230">
        <v>0</v>
      </c>
      <c r="R23" s="230">
        <v>0</v>
      </c>
      <c r="S23" s="230">
        <v>0</v>
      </c>
      <c r="T23" s="230">
        <v>0</v>
      </c>
      <c r="U23" s="230">
        <v>0</v>
      </c>
      <c r="V23" s="230">
        <v>0</v>
      </c>
      <c r="W23" s="230">
        <v>0</v>
      </c>
      <c r="X23" s="230">
        <v>0</v>
      </c>
      <c r="Y23" s="230">
        <v>0</v>
      </c>
      <c r="DA23" s="71" t="s">
        <v>360</v>
      </c>
    </row>
    <row r="24" spans="1:105" ht="12" customHeight="1" x14ac:dyDescent="0.25">
      <c r="A24" s="18" t="s">
        <v>42</v>
      </c>
      <c r="B24" s="230">
        <v>0</v>
      </c>
      <c r="C24" s="230">
        <v>0</v>
      </c>
      <c r="D24" s="230">
        <v>0</v>
      </c>
      <c r="E24" s="230">
        <v>0</v>
      </c>
      <c r="F24" s="230">
        <v>0</v>
      </c>
      <c r="G24" s="230">
        <v>0</v>
      </c>
      <c r="H24" s="230">
        <v>0</v>
      </c>
      <c r="I24" s="230">
        <v>0</v>
      </c>
      <c r="J24" s="230">
        <v>0</v>
      </c>
      <c r="K24" s="230">
        <v>0</v>
      </c>
      <c r="L24" s="230">
        <v>0</v>
      </c>
      <c r="M24" s="230">
        <v>0</v>
      </c>
      <c r="N24" s="230">
        <v>0</v>
      </c>
      <c r="O24" s="230">
        <v>0</v>
      </c>
      <c r="P24" s="230">
        <v>0</v>
      </c>
      <c r="Q24" s="230">
        <v>0</v>
      </c>
      <c r="R24" s="230">
        <v>0</v>
      </c>
      <c r="S24" s="230">
        <v>0</v>
      </c>
      <c r="T24" s="230">
        <v>0</v>
      </c>
      <c r="U24" s="230">
        <v>0</v>
      </c>
      <c r="V24" s="230">
        <v>0</v>
      </c>
      <c r="W24" s="230">
        <v>0</v>
      </c>
      <c r="X24" s="230">
        <v>0</v>
      </c>
      <c r="Y24" s="230">
        <v>0</v>
      </c>
      <c r="DA24" s="71" t="s">
        <v>361</v>
      </c>
    </row>
    <row r="25" spans="1:105" ht="12" customHeight="1" x14ac:dyDescent="0.25">
      <c r="A25" s="18" t="s">
        <v>32</v>
      </c>
      <c r="B25" s="230">
        <v>0</v>
      </c>
      <c r="C25" s="230">
        <v>0</v>
      </c>
      <c r="D25" s="230">
        <v>0</v>
      </c>
      <c r="E25" s="230">
        <v>0</v>
      </c>
      <c r="F25" s="230">
        <v>0</v>
      </c>
      <c r="G25" s="230">
        <v>0</v>
      </c>
      <c r="H25" s="230">
        <v>0</v>
      </c>
      <c r="I25" s="230">
        <v>0</v>
      </c>
      <c r="J25" s="230">
        <v>0</v>
      </c>
      <c r="K25" s="230">
        <v>0</v>
      </c>
      <c r="L25" s="230">
        <v>0</v>
      </c>
      <c r="M25" s="230">
        <v>0</v>
      </c>
      <c r="N25" s="230">
        <v>0</v>
      </c>
      <c r="O25" s="230">
        <v>0</v>
      </c>
      <c r="P25" s="230">
        <v>0</v>
      </c>
      <c r="Q25" s="230">
        <v>0</v>
      </c>
      <c r="R25" s="230">
        <v>0</v>
      </c>
      <c r="S25" s="230">
        <v>0</v>
      </c>
      <c r="T25" s="230">
        <v>0</v>
      </c>
      <c r="U25" s="230">
        <v>0</v>
      </c>
      <c r="V25" s="230">
        <v>0</v>
      </c>
      <c r="W25" s="230">
        <v>0</v>
      </c>
      <c r="X25" s="230">
        <v>0</v>
      </c>
      <c r="Y25" s="230">
        <v>0</v>
      </c>
      <c r="DA25" s="71" t="s">
        <v>362</v>
      </c>
    </row>
    <row r="26" spans="1:105" ht="12" customHeight="1" x14ac:dyDescent="0.25">
      <c r="A26" s="18" t="s">
        <v>35</v>
      </c>
      <c r="B26" s="230">
        <v>0</v>
      </c>
      <c r="C26" s="230">
        <v>0</v>
      </c>
      <c r="D26" s="230">
        <v>0</v>
      </c>
      <c r="E26" s="230">
        <v>0</v>
      </c>
      <c r="F26" s="230">
        <v>0</v>
      </c>
      <c r="G26" s="230">
        <v>0</v>
      </c>
      <c r="H26" s="230">
        <v>0</v>
      </c>
      <c r="I26" s="230">
        <v>0</v>
      </c>
      <c r="J26" s="230">
        <v>0</v>
      </c>
      <c r="K26" s="230">
        <v>0</v>
      </c>
      <c r="L26" s="230">
        <v>0</v>
      </c>
      <c r="M26" s="230">
        <v>0</v>
      </c>
      <c r="N26" s="230">
        <v>0</v>
      </c>
      <c r="O26" s="230">
        <v>0</v>
      </c>
      <c r="P26" s="230">
        <v>0</v>
      </c>
      <c r="Q26" s="230">
        <v>0</v>
      </c>
      <c r="R26" s="230">
        <v>0</v>
      </c>
      <c r="S26" s="230">
        <v>0</v>
      </c>
      <c r="T26" s="230">
        <v>0</v>
      </c>
      <c r="U26" s="230">
        <v>0</v>
      </c>
      <c r="V26" s="230">
        <v>0</v>
      </c>
      <c r="W26" s="230">
        <v>0</v>
      </c>
      <c r="X26" s="230">
        <v>0</v>
      </c>
      <c r="Y26" s="230">
        <v>0</v>
      </c>
      <c r="DA26" s="71" t="s">
        <v>363</v>
      </c>
    </row>
    <row r="27" spans="1:105" ht="12" customHeight="1" x14ac:dyDescent="0.25">
      <c r="A27" s="18" t="s">
        <v>36</v>
      </c>
      <c r="B27" s="230">
        <v>0</v>
      </c>
      <c r="C27" s="230">
        <v>0</v>
      </c>
      <c r="D27" s="230">
        <v>0</v>
      </c>
      <c r="E27" s="230">
        <v>0</v>
      </c>
      <c r="F27" s="230">
        <v>0</v>
      </c>
      <c r="G27" s="230">
        <v>0</v>
      </c>
      <c r="H27" s="230">
        <v>0</v>
      </c>
      <c r="I27" s="230">
        <v>0</v>
      </c>
      <c r="J27" s="230">
        <v>0</v>
      </c>
      <c r="K27" s="230">
        <v>0</v>
      </c>
      <c r="L27" s="230">
        <v>0</v>
      </c>
      <c r="M27" s="230">
        <v>0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0</v>
      </c>
      <c r="DA27" s="71" t="s">
        <v>364</v>
      </c>
    </row>
    <row r="28" spans="1:105" ht="12" customHeight="1" x14ac:dyDescent="0.25">
      <c r="A28" s="57" t="s">
        <v>179</v>
      </c>
      <c r="B28" s="261">
        <v>0</v>
      </c>
      <c r="C28" s="261">
        <v>0</v>
      </c>
      <c r="D28" s="261">
        <v>0</v>
      </c>
      <c r="E28" s="261">
        <v>0</v>
      </c>
      <c r="F28" s="261">
        <v>0</v>
      </c>
      <c r="G28" s="261">
        <v>0</v>
      </c>
      <c r="H28" s="261">
        <v>0</v>
      </c>
      <c r="I28" s="261">
        <v>0</v>
      </c>
      <c r="J28" s="261">
        <v>0</v>
      </c>
      <c r="K28" s="261">
        <v>0</v>
      </c>
      <c r="L28" s="261">
        <v>0</v>
      </c>
      <c r="M28" s="261">
        <v>0</v>
      </c>
      <c r="N28" s="261">
        <v>0</v>
      </c>
      <c r="O28" s="261">
        <v>0</v>
      </c>
      <c r="P28" s="261">
        <v>0</v>
      </c>
      <c r="Q28" s="261">
        <v>0</v>
      </c>
      <c r="R28" s="261">
        <v>0</v>
      </c>
      <c r="S28" s="261">
        <v>0</v>
      </c>
      <c r="T28" s="261">
        <v>0</v>
      </c>
      <c r="U28" s="261">
        <v>0</v>
      </c>
      <c r="V28" s="261">
        <v>0</v>
      </c>
      <c r="W28" s="261">
        <v>0</v>
      </c>
      <c r="X28" s="261">
        <v>0</v>
      </c>
      <c r="Y28" s="261">
        <v>0</v>
      </c>
      <c r="DA28" s="70" t="s">
        <v>365</v>
      </c>
    </row>
    <row r="29" spans="1:105" ht="12" customHeight="1" x14ac:dyDescent="0.25">
      <c r="A29" s="60" t="s">
        <v>181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366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367</v>
      </c>
    </row>
    <row r="31" spans="1:105" ht="12" customHeight="1" x14ac:dyDescent="0.25">
      <c r="A31" s="59" t="s">
        <v>159</v>
      </c>
      <c r="B31" s="230">
        <v>0</v>
      </c>
      <c r="C31" s="230">
        <v>0</v>
      </c>
      <c r="D31" s="230">
        <v>0</v>
      </c>
      <c r="E31" s="230">
        <v>0</v>
      </c>
      <c r="F31" s="230">
        <v>0</v>
      </c>
      <c r="G31" s="230">
        <v>0</v>
      </c>
      <c r="H31" s="230">
        <v>0</v>
      </c>
      <c r="I31" s="230">
        <v>0</v>
      </c>
      <c r="J31" s="230">
        <v>0</v>
      </c>
      <c r="K31" s="230">
        <v>0</v>
      </c>
      <c r="L31" s="230">
        <v>0</v>
      </c>
      <c r="M31" s="230">
        <v>0</v>
      </c>
      <c r="N31" s="230">
        <v>0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</v>
      </c>
      <c r="V31" s="230">
        <v>0</v>
      </c>
      <c r="W31" s="230">
        <v>0</v>
      </c>
      <c r="X31" s="230">
        <v>0</v>
      </c>
      <c r="Y31" s="230">
        <v>0</v>
      </c>
      <c r="DA31" s="71" t="s">
        <v>368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</v>
      </c>
      <c r="I32" s="230">
        <v>0</v>
      </c>
      <c r="J32" s="230">
        <v>0</v>
      </c>
      <c r="K32" s="230">
        <v>0</v>
      </c>
      <c r="L32" s="230">
        <v>0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</v>
      </c>
      <c r="DA32" s="71" t="s">
        <v>369</v>
      </c>
    </row>
    <row r="33" spans="1:105" ht="12" customHeight="1" x14ac:dyDescent="0.25">
      <c r="A33" s="59" t="s">
        <v>35</v>
      </c>
      <c r="B33" s="230">
        <v>0</v>
      </c>
      <c r="C33" s="230">
        <v>0</v>
      </c>
      <c r="D33" s="230">
        <v>0</v>
      </c>
      <c r="E33" s="230">
        <v>0</v>
      </c>
      <c r="F33" s="230">
        <v>0</v>
      </c>
      <c r="G33" s="230">
        <v>0</v>
      </c>
      <c r="H33" s="230">
        <v>0</v>
      </c>
      <c r="I33" s="230">
        <v>0</v>
      </c>
      <c r="J33" s="230">
        <v>0</v>
      </c>
      <c r="K33" s="230">
        <v>0</v>
      </c>
      <c r="L33" s="230">
        <v>0</v>
      </c>
      <c r="M33" s="230">
        <v>0</v>
      </c>
      <c r="N33" s="230">
        <v>0</v>
      </c>
      <c r="O33" s="230">
        <v>0</v>
      </c>
      <c r="P33" s="230">
        <v>0</v>
      </c>
      <c r="Q33" s="230">
        <v>0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DA33" s="71" t="s">
        <v>370</v>
      </c>
    </row>
    <row r="34" spans="1:105" ht="12" customHeight="1" x14ac:dyDescent="0.25">
      <c r="A34" s="60" t="s">
        <v>187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371</v>
      </c>
    </row>
    <row r="35" spans="1:105" ht="12" customHeight="1" x14ac:dyDescent="0.25">
      <c r="A35" s="57" t="s">
        <v>189</v>
      </c>
      <c r="B35" s="261">
        <f t="shared" ref="B35:Y35" si="1">B36+B40+B51</f>
        <v>0</v>
      </c>
      <c r="C35" s="261">
        <f t="shared" si="1"/>
        <v>0</v>
      </c>
      <c r="D35" s="261">
        <f t="shared" si="1"/>
        <v>0</v>
      </c>
      <c r="E35" s="261">
        <f t="shared" si="1"/>
        <v>0</v>
      </c>
      <c r="F35" s="261">
        <f t="shared" si="1"/>
        <v>0</v>
      </c>
      <c r="G35" s="261">
        <f t="shared" si="1"/>
        <v>0</v>
      </c>
      <c r="H35" s="261">
        <f t="shared" si="1"/>
        <v>0</v>
      </c>
      <c r="I35" s="261">
        <f t="shared" si="1"/>
        <v>0</v>
      </c>
      <c r="J35" s="261">
        <f t="shared" si="1"/>
        <v>0</v>
      </c>
      <c r="K35" s="261">
        <f t="shared" si="1"/>
        <v>0</v>
      </c>
      <c r="L35" s="261">
        <f t="shared" si="1"/>
        <v>0</v>
      </c>
      <c r="M35" s="261">
        <f t="shared" si="1"/>
        <v>0</v>
      </c>
      <c r="N35" s="261">
        <f t="shared" si="1"/>
        <v>0</v>
      </c>
      <c r="O35" s="261">
        <f t="shared" si="1"/>
        <v>0</v>
      </c>
      <c r="P35" s="261">
        <f t="shared" si="1"/>
        <v>0</v>
      </c>
      <c r="Q35" s="261">
        <f t="shared" si="1"/>
        <v>0</v>
      </c>
      <c r="R35" s="261">
        <f t="shared" si="1"/>
        <v>0</v>
      </c>
      <c r="S35" s="261">
        <f t="shared" si="1"/>
        <v>0</v>
      </c>
      <c r="T35" s="261">
        <f t="shared" si="1"/>
        <v>0</v>
      </c>
      <c r="U35" s="261">
        <f t="shared" si="1"/>
        <v>0</v>
      </c>
      <c r="V35" s="261">
        <f t="shared" si="1"/>
        <v>0</v>
      </c>
      <c r="W35" s="261">
        <f t="shared" si="1"/>
        <v>0</v>
      </c>
      <c r="X35" s="261">
        <f t="shared" si="1"/>
        <v>0</v>
      </c>
      <c r="Y35" s="261">
        <f t="shared" si="1"/>
        <v>0</v>
      </c>
      <c r="DA35" s="70"/>
    </row>
    <row r="36" spans="1:105" ht="12" customHeight="1" x14ac:dyDescent="0.25">
      <c r="A36" s="60" t="s">
        <v>190</v>
      </c>
      <c r="B36" s="262">
        <v>0</v>
      </c>
      <c r="C36" s="262">
        <v>0</v>
      </c>
      <c r="D36" s="262">
        <v>0</v>
      </c>
      <c r="E36" s="262">
        <v>0</v>
      </c>
      <c r="F36" s="262">
        <v>0</v>
      </c>
      <c r="G36" s="262">
        <v>0</v>
      </c>
      <c r="H36" s="262">
        <v>0</v>
      </c>
      <c r="I36" s="262">
        <v>0</v>
      </c>
      <c r="J36" s="262">
        <v>0</v>
      </c>
      <c r="K36" s="262">
        <v>0</v>
      </c>
      <c r="L36" s="262">
        <v>0</v>
      </c>
      <c r="M36" s="262">
        <v>0</v>
      </c>
      <c r="N36" s="262">
        <v>0</v>
      </c>
      <c r="O36" s="262">
        <v>0</v>
      </c>
      <c r="P36" s="262">
        <v>0</v>
      </c>
      <c r="Q36" s="262">
        <v>0</v>
      </c>
      <c r="R36" s="262">
        <v>0</v>
      </c>
      <c r="S36" s="262">
        <v>0</v>
      </c>
      <c r="T36" s="262">
        <v>0</v>
      </c>
      <c r="U36" s="262">
        <v>0</v>
      </c>
      <c r="V36" s="262">
        <v>0</v>
      </c>
      <c r="W36" s="262">
        <v>0</v>
      </c>
      <c r="X36" s="262">
        <v>0</v>
      </c>
      <c r="Y36" s="262">
        <v>0</v>
      </c>
      <c r="DA36" s="72" t="s">
        <v>372</v>
      </c>
    </row>
    <row r="37" spans="1:105" ht="12" customHeight="1" x14ac:dyDescent="0.25">
      <c r="A37" s="59" t="s">
        <v>31</v>
      </c>
      <c r="B37" s="230">
        <v>0</v>
      </c>
      <c r="C37" s="230">
        <v>0</v>
      </c>
      <c r="D37" s="230">
        <v>0</v>
      </c>
      <c r="E37" s="230">
        <v>0</v>
      </c>
      <c r="F37" s="230">
        <v>0</v>
      </c>
      <c r="G37" s="230">
        <v>0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373</v>
      </c>
    </row>
    <row r="38" spans="1:105" ht="12" customHeight="1" x14ac:dyDescent="0.25">
      <c r="A38" s="59" t="s">
        <v>159</v>
      </c>
      <c r="B38" s="230">
        <v>0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374</v>
      </c>
    </row>
    <row r="39" spans="1:105" ht="12" customHeight="1" x14ac:dyDescent="0.25">
      <c r="A39" s="59" t="s">
        <v>35</v>
      </c>
      <c r="B39" s="230">
        <v>0</v>
      </c>
      <c r="C39" s="230">
        <v>0</v>
      </c>
      <c r="D39" s="230">
        <v>0</v>
      </c>
      <c r="E39" s="230">
        <v>0</v>
      </c>
      <c r="F39" s="230">
        <v>0</v>
      </c>
      <c r="G39" s="230">
        <v>0</v>
      </c>
      <c r="H39" s="230">
        <v>0</v>
      </c>
      <c r="I39" s="230">
        <v>0</v>
      </c>
      <c r="J39" s="230">
        <v>0</v>
      </c>
      <c r="K39" s="230">
        <v>0</v>
      </c>
      <c r="L39" s="230">
        <v>0</v>
      </c>
      <c r="M39" s="230">
        <v>0</v>
      </c>
      <c r="N39" s="230">
        <v>0</v>
      </c>
      <c r="O39" s="230">
        <v>0</v>
      </c>
      <c r="P39" s="230">
        <v>0</v>
      </c>
      <c r="Q39" s="230">
        <v>0</v>
      </c>
      <c r="R39" s="230">
        <v>0</v>
      </c>
      <c r="S39" s="230">
        <v>0</v>
      </c>
      <c r="T39" s="230">
        <v>0</v>
      </c>
      <c r="U39" s="230">
        <v>0</v>
      </c>
      <c r="V39" s="230">
        <v>0</v>
      </c>
      <c r="W39" s="230">
        <v>0</v>
      </c>
      <c r="X39" s="230">
        <v>0</v>
      </c>
      <c r="Y39" s="230">
        <v>0</v>
      </c>
      <c r="DA39" s="71" t="s">
        <v>375</v>
      </c>
    </row>
    <row r="40" spans="1:105" ht="12" customHeight="1" x14ac:dyDescent="0.25">
      <c r="A40" s="60" t="s">
        <v>195</v>
      </c>
      <c r="B40" s="262">
        <v>0</v>
      </c>
      <c r="C40" s="262">
        <v>0</v>
      </c>
      <c r="D40" s="262">
        <v>0</v>
      </c>
      <c r="E40" s="262">
        <v>0</v>
      </c>
      <c r="F40" s="262">
        <v>0</v>
      </c>
      <c r="G40" s="262">
        <v>0</v>
      </c>
      <c r="H40" s="262">
        <v>0</v>
      </c>
      <c r="I40" s="262">
        <v>0</v>
      </c>
      <c r="J40" s="262">
        <v>0</v>
      </c>
      <c r="K40" s="262">
        <v>0</v>
      </c>
      <c r="L40" s="262">
        <v>0</v>
      </c>
      <c r="M40" s="262">
        <v>0</v>
      </c>
      <c r="N40" s="262">
        <v>0</v>
      </c>
      <c r="O40" s="262">
        <v>0</v>
      </c>
      <c r="P40" s="262">
        <v>0</v>
      </c>
      <c r="Q40" s="262">
        <v>0</v>
      </c>
      <c r="R40" s="262">
        <v>0</v>
      </c>
      <c r="S40" s="262">
        <v>0</v>
      </c>
      <c r="T40" s="262">
        <v>0</v>
      </c>
      <c r="U40" s="262">
        <v>0</v>
      </c>
      <c r="V40" s="262">
        <v>0</v>
      </c>
      <c r="W40" s="262">
        <v>0</v>
      </c>
      <c r="X40" s="262">
        <v>0</v>
      </c>
      <c r="Y40" s="262">
        <v>0</v>
      </c>
      <c r="DA40" s="72" t="s">
        <v>376</v>
      </c>
    </row>
    <row r="41" spans="1:105" ht="12" customHeight="1" x14ac:dyDescent="0.25">
      <c r="A41" s="64" t="s">
        <v>28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377</v>
      </c>
    </row>
    <row r="42" spans="1:105" ht="12" customHeight="1" x14ac:dyDescent="0.25">
      <c r="A42" s="64" t="s">
        <v>30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378</v>
      </c>
    </row>
    <row r="43" spans="1:105" ht="12" customHeight="1" x14ac:dyDescent="0.25">
      <c r="A43" s="64" t="s">
        <v>31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379</v>
      </c>
    </row>
    <row r="44" spans="1:105" ht="12" customHeight="1" x14ac:dyDescent="0.25">
      <c r="A44" s="64" t="s">
        <v>159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380</v>
      </c>
    </row>
    <row r="45" spans="1:105" ht="12" customHeight="1" x14ac:dyDescent="0.25">
      <c r="A45" s="64" t="s">
        <v>32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381</v>
      </c>
    </row>
    <row r="46" spans="1:105" ht="12" customHeight="1" x14ac:dyDescent="0.25">
      <c r="A46" s="64" t="s">
        <v>33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382</v>
      </c>
    </row>
    <row r="47" spans="1:105" ht="12" customHeight="1" x14ac:dyDescent="0.25">
      <c r="A47" s="64" t="s">
        <v>35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383</v>
      </c>
    </row>
    <row r="48" spans="1:105" ht="12" customHeight="1" x14ac:dyDescent="0.25">
      <c r="A48" s="64" t="s">
        <v>36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384</v>
      </c>
    </row>
    <row r="49" spans="1:105" ht="12" customHeight="1" x14ac:dyDescent="0.25">
      <c r="A49" s="64" t="s">
        <v>38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0</v>
      </c>
      <c r="DA49" s="73" t="s">
        <v>385</v>
      </c>
    </row>
    <row r="50" spans="1:105" ht="12" customHeight="1" x14ac:dyDescent="0.25">
      <c r="A50" s="64" t="s">
        <v>39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386</v>
      </c>
    </row>
    <row r="51" spans="1:105" ht="12" customHeight="1" x14ac:dyDescent="0.25">
      <c r="A51" s="101" t="s">
        <v>207</v>
      </c>
      <c r="B51" s="278">
        <v>0</v>
      </c>
      <c r="C51" s="278">
        <v>0</v>
      </c>
      <c r="D51" s="278">
        <v>0</v>
      </c>
      <c r="E51" s="278">
        <v>0</v>
      </c>
      <c r="F51" s="278">
        <v>0</v>
      </c>
      <c r="G51" s="278">
        <v>0</v>
      </c>
      <c r="H51" s="278">
        <v>0</v>
      </c>
      <c r="I51" s="278">
        <v>0</v>
      </c>
      <c r="J51" s="278">
        <v>0</v>
      </c>
      <c r="K51" s="278">
        <v>0</v>
      </c>
      <c r="L51" s="278">
        <v>0</v>
      </c>
      <c r="M51" s="278">
        <v>0</v>
      </c>
      <c r="N51" s="278">
        <v>0</v>
      </c>
      <c r="O51" s="278">
        <v>0</v>
      </c>
      <c r="P51" s="278">
        <v>0</v>
      </c>
      <c r="Q51" s="278">
        <v>0</v>
      </c>
      <c r="R51" s="278">
        <v>0</v>
      </c>
      <c r="S51" s="278">
        <v>0</v>
      </c>
      <c r="T51" s="278">
        <v>0</v>
      </c>
      <c r="U51" s="278">
        <v>0</v>
      </c>
      <c r="V51" s="278">
        <v>0</v>
      </c>
      <c r="W51" s="278">
        <v>0</v>
      </c>
      <c r="X51" s="278">
        <v>0</v>
      </c>
      <c r="Y51" s="278">
        <v>0</v>
      </c>
      <c r="DA51" s="102" t="s">
        <v>387</v>
      </c>
    </row>
    <row r="52" spans="1:105" ht="12" customHeight="1" x14ac:dyDescent="0.25">
      <c r="A52" s="100" t="s">
        <v>105</v>
      </c>
      <c r="B52" s="279">
        <v>0</v>
      </c>
      <c r="C52" s="279">
        <v>0</v>
      </c>
      <c r="D52" s="279">
        <v>0</v>
      </c>
      <c r="E52" s="279">
        <v>0</v>
      </c>
      <c r="F52" s="279">
        <v>0</v>
      </c>
      <c r="G52" s="279">
        <v>0</v>
      </c>
      <c r="H52" s="279">
        <v>0</v>
      </c>
      <c r="I52" s="279">
        <v>0</v>
      </c>
      <c r="J52" s="279">
        <v>0</v>
      </c>
      <c r="K52" s="279">
        <v>0</v>
      </c>
      <c r="L52" s="279">
        <v>0</v>
      </c>
      <c r="M52" s="279">
        <v>0</v>
      </c>
      <c r="N52" s="279">
        <v>0</v>
      </c>
      <c r="O52" s="279">
        <v>0</v>
      </c>
      <c r="P52" s="279">
        <v>0</v>
      </c>
      <c r="Q52" s="279">
        <v>0</v>
      </c>
      <c r="R52" s="279">
        <v>0</v>
      </c>
      <c r="S52" s="279">
        <v>0</v>
      </c>
      <c r="T52" s="279">
        <v>0</v>
      </c>
      <c r="U52" s="279">
        <v>0</v>
      </c>
      <c r="V52" s="279">
        <v>0</v>
      </c>
      <c r="W52" s="279">
        <v>0</v>
      </c>
      <c r="X52" s="279">
        <v>0</v>
      </c>
      <c r="Y52" s="279">
        <v>0</v>
      </c>
      <c r="DA52" s="105" t="s">
        <v>388</v>
      </c>
    </row>
    <row r="54" spans="1:105" ht="15" customHeight="1" x14ac:dyDescent="0.25">
      <c r="A54" s="34" t="s">
        <v>44</v>
      </c>
      <c r="B54" s="223">
        <f t="shared" ref="B54:Y54" si="2">SUM(B55:B59)+B65+B71+B72+B79+B96</f>
        <v>0</v>
      </c>
      <c r="C54" s="223">
        <f t="shared" si="2"/>
        <v>0</v>
      </c>
      <c r="D54" s="223">
        <f t="shared" si="2"/>
        <v>0</v>
      </c>
      <c r="E54" s="223">
        <f t="shared" si="2"/>
        <v>0</v>
      </c>
      <c r="F54" s="223">
        <f t="shared" si="2"/>
        <v>0</v>
      </c>
      <c r="G54" s="223">
        <f t="shared" si="2"/>
        <v>0</v>
      </c>
      <c r="H54" s="223">
        <f t="shared" si="2"/>
        <v>0</v>
      </c>
      <c r="I54" s="223">
        <f t="shared" si="2"/>
        <v>0</v>
      </c>
      <c r="J54" s="223">
        <f t="shared" si="2"/>
        <v>0</v>
      </c>
      <c r="K54" s="223">
        <f t="shared" si="2"/>
        <v>0</v>
      </c>
      <c r="L54" s="223">
        <f t="shared" si="2"/>
        <v>0</v>
      </c>
      <c r="M54" s="223">
        <f t="shared" si="2"/>
        <v>0</v>
      </c>
      <c r="N54" s="223">
        <f t="shared" si="2"/>
        <v>0</v>
      </c>
      <c r="O54" s="223">
        <f t="shared" si="2"/>
        <v>0</v>
      </c>
      <c r="P54" s="223">
        <f t="shared" si="2"/>
        <v>0</v>
      </c>
      <c r="Q54" s="223">
        <f t="shared" si="2"/>
        <v>0</v>
      </c>
      <c r="R54" s="223">
        <f t="shared" si="2"/>
        <v>0</v>
      </c>
      <c r="S54" s="223">
        <f t="shared" si="2"/>
        <v>0</v>
      </c>
      <c r="T54" s="223">
        <f t="shared" si="2"/>
        <v>0</v>
      </c>
      <c r="U54" s="223">
        <f t="shared" si="2"/>
        <v>0</v>
      </c>
      <c r="V54" s="223">
        <f t="shared" si="2"/>
        <v>0</v>
      </c>
      <c r="W54" s="223">
        <f t="shared" si="2"/>
        <v>0</v>
      </c>
      <c r="X54" s="223">
        <f t="shared" si="2"/>
        <v>0</v>
      </c>
      <c r="Y54" s="223">
        <f t="shared" si="2"/>
        <v>0</v>
      </c>
      <c r="DA54" s="89"/>
    </row>
    <row r="55" spans="1:105" ht="12" customHeight="1" x14ac:dyDescent="0.25">
      <c r="A55" s="55" t="s">
        <v>91</v>
      </c>
      <c r="B55" s="259">
        <v>0</v>
      </c>
      <c r="C55" s="259">
        <v>0</v>
      </c>
      <c r="D55" s="259">
        <v>0</v>
      </c>
      <c r="E55" s="259">
        <v>0</v>
      </c>
      <c r="F55" s="259">
        <v>0</v>
      </c>
      <c r="G55" s="259">
        <v>0</v>
      </c>
      <c r="H55" s="259">
        <v>0</v>
      </c>
      <c r="I55" s="259">
        <v>0</v>
      </c>
      <c r="J55" s="259">
        <v>0</v>
      </c>
      <c r="K55" s="259">
        <v>0</v>
      </c>
      <c r="L55" s="259">
        <v>0</v>
      </c>
      <c r="M55" s="259">
        <v>0</v>
      </c>
      <c r="N55" s="259">
        <v>0</v>
      </c>
      <c r="O55" s="259">
        <v>0</v>
      </c>
      <c r="P55" s="259">
        <v>0</v>
      </c>
      <c r="Q55" s="259">
        <v>0</v>
      </c>
      <c r="R55" s="259">
        <v>0</v>
      </c>
      <c r="S55" s="259">
        <v>0</v>
      </c>
      <c r="T55" s="259">
        <v>0</v>
      </c>
      <c r="U55" s="259">
        <v>0</v>
      </c>
      <c r="V55" s="259">
        <v>0</v>
      </c>
      <c r="W55" s="259">
        <v>0</v>
      </c>
      <c r="X55" s="259">
        <v>0</v>
      </c>
      <c r="Y55" s="259">
        <v>0</v>
      </c>
      <c r="DA55" s="67" t="s">
        <v>389</v>
      </c>
    </row>
    <row r="56" spans="1:105" ht="12" customHeight="1" x14ac:dyDescent="0.25">
      <c r="A56" s="173" t="s">
        <v>92</v>
      </c>
      <c r="B56" s="224">
        <v>0</v>
      </c>
      <c r="C56" s="224">
        <v>0</v>
      </c>
      <c r="D56" s="224">
        <v>0</v>
      </c>
      <c r="E56" s="224">
        <v>0</v>
      </c>
      <c r="F56" s="224">
        <v>0</v>
      </c>
      <c r="G56" s="224">
        <v>0</v>
      </c>
      <c r="H56" s="224">
        <v>0</v>
      </c>
      <c r="I56" s="224">
        <v>0</v>
      </c>
      <c r="J56" s="224">
        <v>0</v>
      </c>
      <c r="K56" s="224">
        <v>0</v>
      </c>
      <c r="L56" s="224">
        <v>0</v>
      </c>
      <c r="M56" s="224">
        <v>0</v>
      </c>
      <c r="N56" s="224">
        <v>0</v>
      </c>
      <c r="O56" s="224">
        <v>0</v>
      </c>
      <c r="P56" s="224">
        <v>0</v>
      </c>
      <c r="Q56" s="224">
        <v>0</v>
      </c>
      <c r="R56" s="224">
        <v>0</v>
      </c>
      <c r="S56" s="224">
        <v>0</v>
      </c>
      <c r="T56" s="224">
        <v>0</v>
      </c>
      <c r="U56" s="224">
        <v>0</v>
      </c>
      <c r="V56" s="224">
        <v>0</v>
      </c>
      <c r="W56" s="224">
        <v>0</v>
      </c>
      <c r="X56" s="224">
        <v>0</v>
      </c>
      <c r="Y56" s="224">
        <v>0</v>
      </c>
      <c r="DA56" s="177" t="s">
        <v>390</v>
      </c>
    </row>
    <row r="57" spans="1:105" ht="12" customHeight="1" x14ac:dyDescent="0.25">
      <c r="A57" s="173" t="s">
        <v>93</v>
      </c>
      <c r="B57" s="224">
        <v>0</v>
      </c>
      <c r="C57" s="224">
        <v>0</v>
      </c>
      <c r="D57" s="224">
        <v>0</v>
      </c>
      <c r="E57" s="224">
        <v>0</v>
      </c>
      <c r="F57" s="224">
        <v>0</v>
      </c>
      <c r="G57" s="224">
        <v>0</v>
      </c>
      <c r="H57" s="224">
        <v>0</v>
      </c>
      <c r="I57" s="224">
        <v>0</v>
      </c>
      <c r="J57" s="224">
        <v>0</v>
      </c>
      <c r="K57" s="224">
        <v>0</v>
      </c>
      <c r="L57" s="224">
        <v>0</v>
      </c>
      <c r="M57" s="224">
        <v>0</v>
      </c>
      <c r="N57" s="224">
        <v>0</v>
      </c>
      <c r="O57" s="224">
        <v>0</v>
      </c>
      <c r="P57" s="224">
        <v>0</v>
      </c>
      <c r="Q57" s="224">
        <v>0</v>
      </c>
      <c r="R57" s="224">
        <v>0</v>
      </c>
      <c r="S57" s="224">
        <v>0</v>
      </c>
      <c r="T57" s="224">
        <v>0</v>
      </c>
      <c r="U57" s="224">
        <v>0</v>
      </c>
      <c r="V57" s="224">
        <v>0</v>
      </c>
      <c r="W57" s="224">
        <v>0</v>
      </c>
      <c r="X57" s="224">
        <v>0</v>
      </c>
      <c r="Y57" s="224">
        <v>0</v>
      </c>
      <c r="DA57" s="177" t="s">
        <v>391</v>
      </c>
    </row>
    <row r="58" spans="1:105" ht="12" customHeight="1" x14ac:dyDescent="0.25">
      <c r="A58" s="173" t="s">
        <v>94</v>
      </c>
      <c r="B58" s="224">
        <v>0</v>
      </c>
      <c r="C58" s="224">
        <v>0</v>
      </c>
      <c r="D58" s="224">
        <v>0</v>
      </c>
      <c r="E58" s="224">
        <v>0</v>
      </c>
      <c r="F58" s="224">
        <v>0</v>
      </c>
      <c r="G58" s="224">
        <v>0</v>
      </c>
      <c r="H58" s="224">
        <v>0</v>
      </c>
      <c r="I58" s="224">
        <v>0</v>
      </c>
      <c r="J58" s="224">
        <v>0</v>
      </c>
      <c r="K58" s="224">
        <v>0</v>
      </c>
      <c r="L58" s="224">
        <v>0</v>
      </c>
      <c r="M58" s="224">
        <v>0</v>
      </c>
      <c r="N58" s="224">
        <v>0</v>
      </c>
      <c r="O58" s="224">
        <v>0</v>
      </c>
      <c r="P58" s="224">
        <v>0</v>
      </c>
      <c r="Q58" s="224">
        <v>0</v>
      </c>
      <c r="R58" s="224">
        <v>0</v>
      </c>
      <c r="S58" s="224">
        <v>0</v>
      </c>
      <c r="T58" s="224">
        <v>0</v>
      </c>
      <c r="U58" s="224">
        <v>0</v>
      </c>
      <c r="V58" s="224">
        <v>0</v>
      </c>
      <c r="W58" s="224">
        <v>0</v>
      </c>
      <c r="X58" s="224">
        <v>0</v>
      </c>
      <c r="Y58" s="224">
        <v>0</v>
      </c>
      <c r="DA58" s="177" t="s">
        <v>392</v>
      </c>
    </row>
    <row r="59" spans="1:105" ht="12" customHeight="1" x14ac:dyDescent="0.25">
      <c r="A59" s="56" t="s">
        <v>95</v>
      </c>
      <c r="B59" s="260">
        <v>0</v>
      </c>
      <c r="C59" s="260">
        <v>0</v>
      </c>
      <c r="D59" s="260">
        <v>0</v>
      </c>
      <c r="E59" s="260">
        <v>0</v>
      </c>
      <c r="F59" s="260">
        <v>0</v>
      </c>
      <c r="G59" s="260">
        <v>0</v>
      </c>
      <c r="H59" s="260">
        <v>0</v>
      </c>
      <c r="I59" s="260">
        <v>0</v>
      </c>
      <c r="J59" s="260">
        <v>0</v>
      </c>
      <c r="K59" s="260">
        <v>0</v>
      </c>
      <c r="L59" s="260">
        <v>0</v>
      </c>
      <c r="M59" s="260">
        <v>0</v>
      </c>
      <c r="N59" s="260">
        <v>0</v>
      </c>
      <c r="O59" s="260">
        <v>0</v>
      </c>
      <c r="P59" s="260">
        <v>0</v>
      </c>
      <c r="Q59" s="260">
        <v>0</v>
      </c>
      <c r="R59" s="260">
        <v>0</v>
      </c>
      <c r="S59" s="260">
        <v>0</v>
      </c>
      <c r="T59" s="260">
        <v>0</v>
      </c>
      <c r="U59" s="260">
        <v>0</v>
      </c>
      <c r="V59" s="260">
        <v>0</v>
      </c>
      <c r="W59" s="260">
        <v>0</v>
      </c>
      <c r="X59" s="260">
        <v>0</v>
      </c>
      <c r="Y59" s="260">
        <v>0</v>
      </c>
      <c r="DA59" s="68" t="s">
        <v>393</v>
      </c>
    </row>
    <row r="60" spans="1:105" ht="12" customHeight="1" x14ac:dyDescent="0.25">
      <c r="A60" s="37" t="s">
        <v>159</v>
      </c>
      <c r="B60" s="226">
        <v>0</v>
      </c>
      <c r="C60" s="226">
        <v>0</v>
      </c>
      <c r="D60" s="226">
        <v>0</v>
      </c>
      <c r="E60" s="226">
        <v>0</v>
      </c>
      <c r="F60" s="226">
        <v>0</v>
      </c>
      <c r="G60" s="226">
        <v>0</v>
      </c>
      <c r="H60" s="226">
        <v>0</v>
      </c>
      <c r="I60" s="226">
        <v>0</v>
      </c>
      <c r="J60" s="226">
        <v>0</v>
      </c>
      <c r="K60" s="226">
        <v>0</v>
      </c>
      <c r="L60" s="226">
        <v>0</v>
      </c>
      <c r="M60" s="226">
        <v>0</v>
      </c>
      <c r="N60" s="226">
        <v>0</v>
      </c>
      <c r="O60" s="226">
        <v>0</v>
      </c>
      <c r="P60" s="226">
        <v>0</v>
      </c>
      <c r="Q60" s="226">
        <v>0</v>
      </c>
      <c r="R60" s="226">
        <v>0</v>
      </c>
      <c r="S60" s="226">
        <v>0</v>
      </c>
      <c r="T60" s="226">
        <v>0</v>
      </c>
      <c r="U60" s="226">
        <v>0</v>
      </c>
      <c r="V60" s="226">
        <v>0</v>
      </c>
      <c r="W60" s="226">
        <v>0</v>
      </c>
      <c r="X60" s="226">
        <v>0</v>
      </c>
      <c r="Y60" s="226">
        <v>0</v>
      </c>
      <c r="DA60" s="69" t="s">
        <v>394</v>
      </c>
    </row>
    <row r="61" spans="1:105" ht="12" customHeight="1" x14ac:dyDescent="0.25">
      <c r="A61" s="37" t="s">
        <v>35</v>
      </c>
      <c r="B61" s="226">
        <v>0</v>
      </c>
      <c r="C61" s="226">
        <v>0</v>
      </c>
      <c r="D61" s="226">
        <v>0</v>
      </c>
      <c r="E61" s="226">
        <v>0</v>
      </c>
      <c r="F61" s="226">
        <v>0</v>
      </c>
      <c r="G61" s="226">
        <v>0</v>
      </c>
      <c r="H61" s="226">
        <v>0</v>
      </c>
      <c r="I61" s="226">
        <v>0</v>
      </c>
      <c r="J61" s="226">
        <v>0</v>
      </c>
      <c r="K61" s="226">
        <v>0</v>
      </c>
      <c r="L61" s="226">
        <v>0</v>
      </c>
      <c r="M61" s="226">
        <v>0</v>
      </c>
      <c r="N61" s="226">
        <v>0</v>
      </c>
      <c r="O61" s="226">
        <v>0</v>
      </c>
      <c r="P61" s="226">
        <v>0</v>
      </c>
      <c r="Q61" s="226">
        <v>0</v>
      </c>
      <c r="R61" s="226">
        <v>0</v>
      </c>
      <c r="S61" s="226">
        <v>0</v>
      </c>
      <c r="T61" s="226">
        <v>0</v>
      </c>
      <c r="U61" s="226">
        <v>0</v>
      </c>
      <c r="V61" s="226">
        <v>0</v>
      </c>
      <c r="W61" s="226">
        <v>0</v>
      </c>
      <c r="X61" s="226">
        <v>0</v>
      </c>
      <c r="Y61" s="226">
        <v>0</v>
      </c>
      <c r="DA61" s="69" t="s">
        <v>395</v>
      </c>
    </row>
    <row r="62" spans="1:105" ht="12" customHeight="1" x14ac:dyDescent="0.25">
      <c r="A62" s="37" t="s">
        <v>96</v>
      </c>
      <c r="B62" s="226">
        <v>0</v>
      </c>
      <c r="C62" s="226">
        <v>0</v>
      </c>
      <c r="D62" s="226">
        <v>0</v>
      </c>
      <c r="E62" s="226">
        <v>0</v>
      </c>
      <c r="F62" s="226">
        <v>0</v>
      </c>
      <c r="G62" s="226">
        <v>0</v>
      </c>
      <c r="H62" s="226">
        <v>0</v>
      </c>
      <c r="I62" s="226">
        <v>0</v>
      </c>
      <c r="J62" s="226">
        <v>0</v>
      </c>
      <c r="K62" s="226">
        <v>0</v>
      </c>
      <c r="L62" s="226">
        <v>0</v>
      </c>
      <c r="M62" s="226">
        <v>0</v>
      </c>
      <c r="N62" s="226">
        <v>0</v>
      </c>
      <c r="O62" s="226">
        <v>0</v>
      </c>
      <c r="P62" s="226">
        <v>0</v>
      </c>
      <c r="Q62" s="226">
        <v>0</v>
      </c>
      <c r="R62" s="226">
        <v>0</v>
      </c>
      <c r="S62" s="226">
        <v>0</v>
      </c>
      <c r="T62" s="226">
        <v>0</v>
      </c>
      <c r="U62" s="226">
        <v>0</v>
      </c>
      <c r="V62" s="226">
        <v>0</v>
      </c>
      <c r="W62" s="226">
        <v>0</v>
      </c>
      <c r="X62" s="226">
        <v>0</v>
      </c>
      <c r="Y62" s="226">
        <v>0</v>
      </c>
      <c r="DA62" s="69" t="s">
        <v>396</v>
      </c>
    </row>
    <row r="63" spans="1:105" ht="12" customHeight="1" x14ac:dyDescent="0.25">
      <c r="A63" s="37" t="s">
        <v>78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X63" s="226">
        <v>0</v>
      </c>
      <c r="Y63" s="226">
        <v>0</v>
      </c>
      <c r="DA63" s="69" t="s">
        <v>397</v>
      </c>
    </row>
    <row r="64" spans="1:105" ht="12" customHeight="1" x14ac:dyDescent="0.25">
      <c r="A64" s="37" t="s">
        <v>40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X64" s="226">
        <v>0</v>
      </c>
      <c r="Y64" s="226">
        <v>0</v>
      </c>
      <c r="DA64" s="69" t="s">
        <v>398</v>
      </c>
    </row>
    <row r="65" spans="1:105" ht="12" customHeight="1" x14ac:dyDescent="0.25">
      <c r="A65" s="57" t="s">
        <v>220</v>
      </c>
      <c r="B65" s="261">
        <v>0</v>
      </c>
      <c r="C65" s="261">
        <v>0</v>
      </c>
      <c r="D65" s="261">
        <v>0</v>
      </c>
      <c r="E65" s="261">
        <v>0</v>
      </c>
      <c r="F65" s="261">
        <v>0</v>
      </c>
      <c r="G65" s="261">
        <v>0</v>
      </c>
      <c r="H65" s="261">
        <v>0</v>
      </c>
      <c r="I65" s="261">
        <v>0</v>
      </c>
      <c r="J65" s="261">
        <v>0</v>
      </c>
      <c r="K65" s="261">
        <v>0</v>
      </c>
      <c r="L65" s="261">
        <v>0</v>
      </c>
      <c r="M65" s="261">
        <v>0</v>
      </c>
      <c r="N65" s="261">
        <v>0</v>
      </c>
      <c r="O65" s="261">
        <v>0</v>
      </c>
      <c r="P65" s="261">
        <v>0</v>
      </c>
      <c r="Q65" s="261">
        <v>0</v>
      </c>
      <c r="R65" s="261">
        <v>0</v>
      </c>
      <c r="S65" s="261">
        <v>0</v>
      </c>
      <c r="T65" s="261">
        <v>0</v>
      </c>
      <c r="U65" s="261">
        <v>0</v>
      </c>
      <c r="V65" s="261">
        <v>0</v>
      </c>
      <c r="W65" s="261">
        <v>0</v>
      </c>
      <c r="X65" s="261">
        <v>0</v>
      </c>
      <c r="Y65" s="261">
        <v>0</v>
      </c>
      <c r="DA65" s="70" t="s">
        <v>399</v>
      </c>
    </row>
    <row r="66" spans="1:105" ht="12" customHeight="1" x14ac:dyDescent="0.25">
      <c r="A66" s="18" t="s">
        <v>28</v>
      </c>
      <c r="B66" s="230">
        <v>0</v>
      </c>
      <c r="C66" s="230">
        <v>0</v>
      </c>
      <c r="D66" s="230">
        <v>0</v>
      </c>
      <c r="E66" s="230">
        <v>0</v>
      </c>
      <c r="F66" s="230">
        <v>0</v>
      </c>
      <c r="G66" s="230">
        <v>0</v>
      </c>
      <c r="H66" s="230">
        <v>0</v>
      </c>
      <c r="I66" s="230">
        <v>0</v>
      </c>
      <c r="J66" s="230">
        <v>0</v>
      </c>
      <c r="K66" s="230">
        <v>0</v>
      </c>
      <c r="L66" s="230">
        <v>0</v>
      </c>
      <c r="M66" s="230">
        <v>0</v>
      </c>
      <c r="N66" s="230">
        <v>0</v>
      </c>
      <c r="O66" s="230">
        <v>0</v>
      </c>
      <c r="P66" s="230">
        <v>0</v>
      </c>
      <c r="Q66" s="230">
        <v>0</v>
      </c>
      <c r="R66" s="230">
        <v>0</v>
      </c>
      <c r="S66" s="230">
        <v>0</v>
      </c>
      <c r="T66" s="230">
        <v>0</v>
      </c>
      <c r="U66" s="230">
        <v>0</v>
      </c>
      <c r="V66" s="230">
        <v>0</v>
      </c>
      <c r="W66" s="230">
        <v>0</v>
      </c>
      <c r="X66" s="230">
        <v>0</v>
      </c>
      <c r="Y66" s="230">
        <v>0</v>
      </c>
      <c r="DA66" s="71" t="s">
        <v>400</v>
      </c>
    </row>
    <row r="67" spans="1:105" ht="12" customHeight="1" x14ac:dyDescent="0.25">
      <c r="A67" s="18" t="s">
        <v>32</v>
      </c>
      <c r="B67" s="230">
        <v>0</v>
      </c>
      <c r="C67" s="230">
        <v>0</v>
      </c>
      <c r="D67" s="230">
        <v>0</v>
      </c>
      <c r="E67" s="230">
        <v>0</v>
      </c>
      <c r="F67" s="230">
        <v>0</v>
      </c>
      <c r="G67" s="230">
        <v>0</v>
      </c>
      <c r="H67" s="230">
        <v>0</v>
      </c>
      <c r="I67" s="230">
        <v>0</v>
      </c>
      <c r="J67" s="230">
        <v>0</v>
      </c>
      <c r="K67" s="230">
        <v>0</v>
      </c>
      <c r="L67" s="230">
        <v>0</v>
      </c>
      <c r="M67" s="230">
        <v>0</v>
      </c>
      <c r="N67" s="230">
        <v>0</v>
      </c>
      <c r="O67" s="230">
        <v>0</v>
      </c>
      <c r="P67" s="230">
        <v>0</v>
      </c>
      <c r="Q67" s="230">
        <v>0</v>
      </c>
      <c r="R67" s="230">
        <v>0</v>
      </c>
      <c r="S67" s="230">
        <v>0</v>
      </c>
      <c r="T67" s="230">
        <v>0</v>
      </c>
      <c r="U67" s="230">
        <v>0</v>
      </c>
      <c r="V67" s="230">
        <v>0</v>
      </c>
      <c r="W67" s="230">
        <v>0</v>
      </c>
      <c r="X67" s="230">
        <v>0</v>
      </c>
      <c r="Y67" s="230">
        <v>0</v>
      </c>
      <c r="DA67" s="71" t="s">
        <v>401</v>
      </c>
    </row>
    <row r="68" spans="1:105" ht="12" customHeight="1" x14ac:dyDescent="0.25">
      <c r="A68" s="18" t="s">
        <v>35</v>
      </c>
      <c r="B68" s="230">
        <v>0</v>
      </c>
      <c r="C68" s="230">
        <v>0</v>
      </c>
      <c r="D68" s="230">
        <v>0</v>
      </c>
      <c r="E68" s="230">
        <v>0</v>
      </c>
      <c r="F68" s="230">
        <v>0</v>
      </c>
      <c r="G68" s="230">
        <v>0</v>
      </c>
      <c r="H68" s="230">
        <v>0</v>
      </c>
      <c r="I68" s="230">
        <v>0</v>
      </c>
      <c r="J68" s="230">
        <v>0</v>
      </c>
      <c r="K68" s="230">
        <v>0</v>
      </c>
      <c r="L68" s="230">
        <v>0</v>
      </c>
      <c r="M68" s="230">
        <v>0</v>
      </c>
      <c r="N68" s="230">
        <v>0</v>
      </c>
      <c r="O68" s="230">
        <v>0</v>
      </c>
      <c r="P68" s="230">
        <v>0</v>
      </c>
      <c r="Q68" s="230">
        <v>0</v>
      </c>
      <c r="R68" s="230">
        <v>0</v>
      </c>
      <c r="S68" s="230">
        <v>0</v>
      </c>
      <c r="T68" s="230">
        <v>0</v>
      </c>
      <c r="U68" s="230">
        <v>0</v>
      </c>
      <c r="V68" s="230">
        <v>0</v>
      </c>
      <c r="W68" s="230">
        <v>0</v>
      </c>
      <c r="X68" s="230">
        <v>0</v>
      </c>
      <c r="Y68" s="230">
        <v>0</v>
      </c>
      <c r="DA68" s="71" t="s">
        <v>402</v>
      </c>
    </row>
    <row r="69" spans="1:105" ht="12" customHeight="1" x14ac:dyDescent="0.25">
      <c r="A69" s="18" t="s">
        <v>36</v>
      </c>
      <c r="B69" s="230">
        <v>0</v>
      </c>
      <c r="C69" s="230">
        <v>0</v>
      </c>
      <c r="D69" s="230">
        <v>0</v>
      </c>
      <c r="E69" s="230">
        <v>0</v>
      </c>
      <c r="F69" s="230">
        <v>0</v>
      </c>
      <c r="G69" s="230">
        <v>0</v>
      </c>
      <c r="H69" s="230">
        <v>0</v>
      </c>
      <c r="I69" s="230">
        <v>0</v>
      </c>
      <c r="J69" s="230">
        <v>0</v>
      </c>
      <c r="K69" s="230">
        <v>0</v>
      </c>
      <c r="L69" s="230">
        <v>0</v>
      </c>
      <c r="M69" s="230">
        <v>0</v>
      </c>
      <c r="N69" s="230">
        <v>0</v>
      </c>
      <c r="O69" s="230">
        <v>0</v>
      </c>
      <c r="P69" s="230">
        <v>0</v>
      </c>
      <c r="Q69" s="230">
        <v>0</v>
      </c>
      <c r="R69" s="230">
        <v>0</v>
      </c>
      <c r="S69" s="230">
        <v>0</v>
      </c>
      <c r="T69" s="230">
        <v>0</v>
      </c>
      <c r="U69" s="230">
        <v>0</v>
      </c>
      <c r="V69" s="230">
        <v>0</v>
      </c>
      <c r="W69" s="230">
        <v>0</v>
      </c>
      <c r="X69" s="230">
        <v>0</v>
      </c>
      <c r="Y69" s="230">
        <v>0</v>
      </c>
      <c r="DA69" s="71" t="s">
        <v>403</v>
      </c>
    </row>
    <row r="70" spans="1:105" ht="12" hidden="1" customHeight="1" x14ac:dyDescent="0.25">
      <c r="A70" s="54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DA70" s="176"/>
    </row>
    <row r="71" spans="1:105" ht="12" customHeight="1" x14ac:dyDescent="0.25">
      <c r="A71" s="57" t="s">
        <v>226</v>
      </c>
      <c r="B71" s="261">
        <v>0</v>
      </c>
      <c r="C71" s="261">
        <v>0</v>
      </c>
      <c r="D71" s="261">
        <v>0</v>
      </c>
      <c r="E71" s="261">
        <v>0</v>
      </c>
      <c r="F71" s="261">
        <v>0</v>
      </c>
      <c r="G71" s="261">
        <v>0</v>
      </c>
      <c r="H71" s="261">
        <v>0</v>
      </c>
      <c r="I71" s="261">
        <v>0</v>
      </c>
      <c r="J71" s="261">
        <v>0</v>
      </c>
      <c r="K71" s="261">
        <v>0</v>
      </c>
      <c r="L71" s="261">
        <v>0</v>
      </c>
      <c r="M71" s="261">
        <v>0</v>
      </c>
      <c r="N71" s="261">
        <v>0</v>
      </c>
      <c r="O71" s="261">
        <v>0</v>
      </c>
      <c r="P71" s="261">
        <v>0</v>
      </c>
      <c r="Q71" s="261">
        <v>0</v>
      </c>
      <c r="R71" s="261">
        <v>0</v>
      </c>
      <c r="S71" s="261">
        <v>0</v>
      </c>
      <c r="T71" s="261">
        <v>0</v>
      </c>
      <c r="U71" s="261">
        <v>0</v>
      </c>
      <c r="V71" s="261">
        <v>0</v>
      </c>
      <c r="W71" s="261">
        <v>0</v>
      </c>
      <c r="X71" s="261">
        <v>0</v>
      </c>
      <c r="Y71" s="261">
        <v>0</v>
      </c>
      <c r="DA71" s="70" t="s">
        <v>404</v>
      </c>
    </row>
    <row r="72" spans="1:105" ht="12" customHeight="1" x14ac:dyDescent="0.25">
      <c r="A72" s="57" t="s">
        <v>179</v>
      </c>
      <c r="B72" s="261">
        <v>0</v>
      </c>
      <c r="C72" s="261">
        <v>0</v>
      </c>
      <c r="D72" s="261">
        <v>0</v>
      </c>
      <c r="E72" s="261">
        <v>0</v>
      </c>
      <c r="F72" s="261">
        <v>0</v>
      </c>
      <c r="G72" s="261">
        <v>0</v>
      </c>
      <c r="H72" s="261">
        <v>0</v>
      </c>
      <c r="I72" s="261">
        <v>0</v>
      </c>
      <c r="J72" s="261">
        <v>0</v>
      </c>
      <c r="K72" s="261">
        <v>0</v>
      </c>
      <c r="L72" s="261">
        <v>0</v>
      </c>
      <c r="M72" s="261">
        <v>0</v>
      </c>
      <c r="N72" s="261">
        <v>0</v>
      </c>
      <c r="O72" s="261">
        <v>0</v>
      </c>
      <c r="P72" s="261">
        <v>0</v>
      </c>
      <c r="Q72" s="261">
        <v>0</v>
      </c>
      <c r="R72" s="261">
        <v>0</v>
      </c>
      <c r="S72" s="261">
        <v>0</v>
      </c>
      <c r="T72" s="261">
        <v>0</v>
      </c>
      <c r="U72" s="261">
        <v>0</v>
      </c>
      <c r="V72" s="261">
        <v>0</v>
      </c>
      <c r="W72" s="261">
        <v>0</v>
      </c>
      <c r="X72" s="261">
        <v>0</v>
      </c>
      <c r="Y72" s="261">
        <v>0</v>
      </c>
      <c r="DA72" s="70" t="s">
        <v>405</v>
      </c>
    </row>
    <row r="73" spans="1:105" ht="12" customHeight="1" x14ac:dyDescent="0.25">
      <c r="A73" s="60" t="s">
        <v>181</v>
      </c>
      <c r="B73" s="262">
        <v>0</v>
      </c>
      <c r="C73" s="262">
        <v>0</v>
      </c>
      <c r="D73" s="262">
        <v>0</v>
      </c>
      <c r="E73" s="262">
        <v>0</v>
      </c>
      <c r="F73" s="262">
        <v>0</v>
      </c>
      <c r="G73" s="262">
        <v>0</v>
      </c>
      <c r="H73" s="262">
        <v>0</v>
      </c>
      <c r="I73" s="262">
        <v>0</v>
      </c>
      <c r="J73" s="262">
        <v>0</v>
      </c>
      <c r="K73" s="262">
        <v>0</v>
      </c>
      <c r="L73" s="262">
        <v>0</v>
      </c>
      <c r="M73" s="262">
        <v>0</v>
      </c>
      <c r="N73" s="262">
        <v>0</v>
      </c>
      <c r="O73" s="262">
        <v>0</v>
      </c>
      <c r="P73" s="262">
        <v>0</v>
      </c>
      <c r="Q73" s="262">
        <v>0</v>
      </c>
      <c r="R73" s="262">
        <v>0</v>
      </c>
      <c r="S73" s="262">
        <v>0</v>
      </c>
      <c r="T73" s="262">
        <v>0</v>
      </c>
      <c r="U73" s="262">
        <v>0</v>
      </c>
      <c r="V73" s="262">
        <v>0</v>
      </c>
      <c r="W73" s="262">
        <v>0</v>
      </c>
      <c r="X73" s="262">
        <v>0</v>
      </c>
      <c r="Y73" s="262">
        <v>0</v>
      </c>
      <c r="DA73" s="72" t="s">
        <v>406</v>
      </c>
    </row>
    <row r="74" spans="1:105" ht="12" customHeight="1" x14ac:dyDescent="0.25">
      <c r="A74" s="59" t="s">
        <v>31</v>
      </c>
      <c r="B74" s="230">
        <v>0</v>
      </c>
      <c r="C74" s="230">
        <v>0</v>
      </c>
      <c r="D74" s="230">
        <v>0</v>
      </c>
      <c r="E74" s="230">
        <v>0</v>
      </c>
      <c r="F74" s="230">
        <v>0</v>
      </c>
      <c r="G74" s="230">
        <v>0</v>
      </c>
      <c r="H74" s="230">
        <v>0</v>
      </c>
      <c r="I74" s="230">
        <v>0</v>
      </c>
      <c r="J74" s="230">
        <v>0</v>
      </c>
      <c r="K74" s="230">
        <v>0</v>
      </c>
      <c r="L74" s="230">
        <v>0</v>
      </c>
      <c r="M74" s="230">
        <v>0</v>
      </c>
      <c r="N74" s="230">
        <v>0</v>
      </c>
      <c r="O74" s="230">
        <v>0</v>
      </c>
      <c r="P74" s="230">
        <v>0</v>
      </c>
      <c r="Q74" s="230">
        <v>0</v>
      </c>
      <c r="R74" s="230">
        <v>0</v>
      </c>
      <c r="S74" s="230">
        <v>0</v>
      </c>
      <c r="T74" s="230">
        <v>0</v>
      </c>
      <c r="U74" s="230">
        <v>0</v>
      </c>
      <c r="V74" s="230">
        <v>0</v>
      </c>
      <c r="W74" s="230">
        <v>0</v>
      </c>
      <c r="X74" s="230">
        <v>0</v>
      </c>
      <c r="Y74" s="230">
        <v>0</v>
      </c>
      <c r="DA74" s="71" t="s">
        <v>407</v>
      </c>
    </row>
    <row r="75" spans="1:105" ht="12" customHeight="1" x14ac:dyDescent="0.25">
      <c r="A75" s="59" t="s">
        <v>159</v>
      </c>
      <c r="B75" s="230">
        <v>0</v>
      </c>
      <c r="C75" s="230">
        <v>0</v>
      </c>
      <c r="D75" s="230">
        <v>0</v>
      </c>
      <c r="E75" s="230">
        <v>0</v>
      </c>
      <c r="F75" s="230">
        <v>0</v>
      </c>
      <c r="G75" s="230">
        <v>0</v>
      </c>
      <c r="H75" s="230">
        <v>0</v>
      </c>
      <c r="I75" s="230">
        <v>0</v>
      </c>
      <c r="J75" s="230">
        <v>0</v>
      </c>
      <c r="K75" s="230">
        <v>0</v>
      </c>
      <c r="L75" s="230">
        <v>0</v>
      </c>
      <c r="M75" s="230">
        <v>0</v>
      </c>
      <c r="N75" s="230">
        <v>0</v>
      </c>
      <c r="O75" s="230">
        <v>0</v>
      </c>
      <c r="P75" s="230">
        <v>0</v>
      </c>
      <c r="Q75" s="230">
        <v>0</v>
      </c>
      <c r="R75" s="230">
        <v>0</v>
      </c>
      <c r="S75" s="230">
        <v>0</v>
      </c>
      <c r="T75" s="230">
        <v>0</v>
      </c>
      <c r="U75" s="230">
        <v>0</v>
      </c>
      <c r="V75" s="230">
        <v>0</v>
      </c>
      <c r="W75" s="230">
        <v>0</v>
      </c>
      <c r="X75" s="230">
        <v>0</v>
      </c>
      <c r="Y75" s="230">
        <v>0</v>
      </c>
      <c r="DA75" s="71" t="s">
        <v>408</v>
      </c>
    </row>
    <row r="76" spans="1:105" ht="12" customHeight="1" x14ac:dyDescent="0.25">
      <c r="A76" s="59" t="s">
        <v>32</v>
      </c>
      <c r="B76" s="230">
        <v>0</v>
      </c>
      <c r="C76" s="230">
        <v>0</v>
      </c>
      <c r="D76" s="230">
        <v>0</v>
      </c>
      <c r="E76" s="230">
        <v>0</v>
      </c>
      <c r="F76" s="230">
        <v>0</v>
      </c>
      <c r="G76" s="230">
        <v>0</v>
      </c>
      <c r="H76" s="230">
        <v>0</v>
      </c>
      <c r="I76" s="230">
        <v>0</v>
      </c>
      <c r="J76" s="230">
        <v>0</v>
      </c>
      <c r="K76" s="230">
        <v>0</v>
      </c>
      <c r="L76" s="230">
        <v>0</v>
      </c>
      <c r="M76" s="230">
        <v>0</v>
      </c>
      <c r="N76" s="230">
        <v>0</v>
      </c>
      <c r="O76" s="230">
        <v>0</v>
      </c>
      <c r="P76" s="230">
        <v>0</v>
      </c>
      <c r="Q76" s="230">
        <v>0</v>
      </c>
      <c r="R76" s="230">
        <v>0</v>
      </c>
      <c r="S76" s="230">
        <v>0</v>
      </c>
      <c r="T76" s="230">
        <v>0</v>
      </c>
      <c r="U76" s="230">
        <v>0</v>
      </c>
      <c r="V76" s="230">
        <v>0</v>
      </c>
      <c r="W76" s="230">
        <v>0</v>
      </c>
      <c r="X76" s="230">
        <v>0</v>
      </c>
      <c r="Y76" s="230">
        <v>0</v>
      </c>
      <c r="DA76" s="71" t="s">
        <v>409</v>
      </c>
    </row>
    <row r="77" spans="1:105" ht="12" customHeight="1" x14ac:dyDescent="0.25">
      <c r="A77" s="59" t="s">
        <v>35</v>
      </c>
      <c r="B77" s="230">
        <v>0</v>
      </c>
      <c r="C77" s="230">
        <v>0</v>
      </c>
      <c r="D77" s="230">
        <v>0</v>
      </c>
      <c r="E77" s="230">
        <v>0</v>
      </c>
      <c r="F77" s="230">
        <v>0</v>
      </c>
      <c r="G77" s="230">
        <v>0</v>
      </c>
      <c r="H77" s="230">
        <v>0</v>
      </c>
      <c r="I77" s="230">
        <v>0</v>
      </c>
      <c r="J77" s="230">
        <v>0</v>
      </c>
      <c r="K77" s="230">
        <v>0</v>
      </c>
      <c r="L77" s="230">
        <v>0</v>
      </c>
      <c r="M77" s="230">
        <v>0</v>
      </c>
      <c r="N77" s="230">
        <v>0</v>
      </c>
      <c r="O77" s="230">
        <v>0</v>
      </c>
      <c r="P77" s="230">
        <v>0</v>
      </c>
      <c r="Q77" s="230">
        <v>0</v>
      </c>
      <c r="R77" s="230">
        <v>0</v>
      </c>
      <c r="S77" s="230">
        <v>0</v>
      </c>
      <c r="T77" s="230">
        <v>0</v>
      </c>
      <c r="U77" s="230">
        <v>0</v>
      </c>
      <c r="V77" s="230">
        <v>0</v>
      </c>
      <c r="W77" s="230">
        <v>0</v>
      </c>
      <c r="X77" s="230">
        <v>0</v>
      </c>
      <c r="Y77" s="230">
        <v>0</v>
      </c>
      <c r="DA77" s="71" t="s">
        <v>410</v>
      </c>
    </row>
    <row r="78" spans="1:105" ht="12" customHeight="1" x14ac:dyDescent="0.25">
      <c r="A78" s="60" t="s">
        <v>187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411</v>
      </c>
    </row>
    <row r="79" spans="1:105" ht="12" customHeight="1" x14ac:dyDescent="0.25">
      <c r="A79" s="57" t="s">
        <v>189</v>
      </c>
      <c r="B79" s="261">
        <f t="shared" ref="B79:Y79" si="3">B80+B84+B95</f>
        <v>0</v>
      </c>
      <c r="C79" s="261">
        <f t="shared" si="3"/>
        <v>0</v>
      </c>
      <c r="D79" s="261">
        <f t="shared" si="3"/>
        <v>0</v>
      </c>
      <c r="E79" s="261">
        <f t="shared" si="3"/>
        <v>0</v>
      </c>
      <c r="F79" s="261">
        <f t="shared" si="3"/>
        <v>0</v>
      </c>
      <c r="G79" s="261">
        <f t="shared" si="3"/>
        <v>0</v>
      </c>
      <c r="H79" s="261">
        <f t="shared" si="3"/>
        <v>0</v>
      </c>
      <c r="I79" s="261">
        <f t="shared" si="3"/>
        <v>0</v>
      </c>
      <c r="J79" s="261">
        <f t="shared" si="3"/>
        <v>0</v>
      </c>
      <c r="K79" s="261">
        <f t="shared" si="3"/>
        <v>0</v>
      </c>
      <c r="L79" s="261">
        <f t="shared" si="3"/>
        <v>0</v>
      </c>
      <c r="M79" s="261">
        <f t="shared" si="3"/>
        <v>0</v>
      </c>
      <c r="N79" s="261">
        <f t="shared" si="3"/>
        <v>0</v>
      </c>
      <c r="O79" s="261">
        <f t="shared" si="3"/>
        <v>0</v>
      </c>
      <c r="P79" s="261">
        <f t="shared" si="3"/>
        <v>0</v>
      </c>
      <c r="Q79" s="261">
        <f t="shared" si="3"/>
        <v>0</v>
      </c>
      <c r="R79" s="261">
        <f t="shared" si="3"/>
        <v>0</v>
      </c>
      <c r="S79" s="261">
        <f t="shared" si="3"/>
        <v>0</v>
      </c>
      <c r="T79" s="261">
        <f t="shared" si="3"/>
        <v>0</v>
      </c>
      <c r="U79" s="261">
        <f t="shared" si="3"/>
        <v>0</v>
      </c>
      <c r="V79" s="261">
        <f t="shared" si="3"/>
        <v>0</v>
      </c>
      <c r="W79" s="261">
        <f t="shared" si="3"/>
        <v>0</v>
      </c>
      <c r="X79" s="261">
        <f t="shared" si="3"/>
        <v>0</v>
      </c>
      <c r="Y79" s="261">
        <f t="shared" si="3"/>
        <v>0</v>
      </c>
      <c r="DA79" s="70"/>
    </row>
    <row r="80" spans="1:105" ht="12" customHeight="1" x14ac:dyDescent="0.25">
      <c r="A80" s="60" t="s">
        <v>190</v>
      </c>
      <c r="B80" s="262">
        <v>0</v>
      </c>
      <c r="C80" s="262">
        <v>0</v>
      </c>
      <c r="D80" s="262">
        <v>0</v>
      </c>
      <c r="E80" s="262">
        <v>0</v>
      </c>
      <c r="F80" s="262">
        <v>0</v>
      </c>
      <c r="G80" s="262">
        <v>0</v>
      </c>
      <c r="H80" s="262">
        <v>0</v>
      </c>
      <c r="I80" s="262">
        <v>0</v>
      </c>
      <c r="J80" s="262">
        <v>0</v>
      </c>
      <c r="K80" s="262">
        <v>0</v>
      </c>
      <c r="L80" s="262">
        <v>0</v>
      </c>
      <c r="M80" s="262">
        <v>0</v>
      </c>
      <c r="N80" s="262">
        <v>0</v>
      </c>
      <c r="O80" s="262">
        <v>0</v>
      </c>
      <c r="P80" s="262">
        <v>0</v>
      </c>
      <c r="Q80" s="262">
        <v>0</v>
      </c>
      <c r="R80" s="262">
        <v>0</v>
      </c>
      <c r="S80" s="262">
        <v>0</v>
      </c>
      <c r="T80" s="262">
        <v>0</v>
      </c>
      <c r="U80" s="262">
        <v>0</v>
      </c>
      <c r="V80" s="262">
        <v>0</v>
      </c>
      <c r="W80" s="262">
        <v>0</v>
      </c>
      <c r="X80" s="262">
        <v>0</v>
      </c>
      <c r="Y80" s="262">
        <v>0</v>
      </c>
      <c r="DA80" s="72" t="s">
        <v>412</v>
      </c>
    </row>
    <row r="81" spans="1:105" ht="12" customHeight="1" x14ac:dyDescent="0.25">
      <c r="A81" s="59" t="s">
        <v>31</v>
      </c>
      <c r="B81" s="230">
        <v>0</v>
      </c>
      <c r="C81" s="230">
        <v>0</v>
      </c>
      <c r="D81" s="230">
        <v>0</v>
      </c>
      <c r="E81" s="230">
        <v>0</v>
      </c>
      <c r="F81" s="230">
        <v>0</v>
      </c>
      <c r="G81" s="230">
        <v>0</v>
      </c>
      <c r="H81" s="230">
        <v>0</v>
      </c>
      <c r="I81" s="230">
        <v>0</v>
      </c>
      <c r="J81" s="230">
        <v>0</v>
      </c>
      <c r="K81" s="230">
        <v>0</v>
      </c>
      <c r="L81" s="230">
        <v>0</v>
      </c>
      <c r="M81" s="230">
        <v>0</v>
      </c>
      <c r="N81" s="230">
        <v>0</v>
      </c>
      <c r="O81" s="230">
        <v>0</v>
      </c>
      <c r="P81" s="230">
        <v>0</v>
      </c>
      <c r="Q81" s="230">
        <v>0</v>
      </c>
      <c r="R81" s="230">
        <v>0</v>
      </c>
      <c r="S81" s="230">
        <v>0</v>
      </c>
      <c r="T81" s="230">
        <v>0</v>
      </c>
      <c r="U81" s="230">
        <v>0</v>
      </c>
      <c r="V81" s="230">
        <v>0</v>
      </c>
      <c r="W81" s="230">
        <v>0</v>
      </c>
      <c r="X81" s="230">
        <v>0</v>
      </c>
      <c r="Y81" s="230">
        <v>0</v>
      </c>
      <c r="DA81" s="71" t="s">
        <v>413</v>
      </c>
    </row>
    <row r="82" spans="1:105" ht="12" customHeight="1" x14ac:dyDescent="0.25">
      <c r="A82" s="59" t="s">
        <v>159</v>
      </c>
      <c r="B82" s="230">
        <v>0</v>
      </c>
      <c r="C82" s="230">
        <v>0</v>
      </c>
      <c r="D82" s="230">
        <v>0</v>
      </c>
      <c r="E82" s="230">
        <v>0</v>
      </c>
      <c r="F82" s="230">
        <v>0</v>
      </c>
      <c r="G82" s="230">
        <v>0</v>
      </c>
      <c r="H82" s="230">
        <v>0</v>
      </c>
      <c r="I82" s="230">
        <v>0</v>
      </c>
      <c r="J82" s="230">
        <v>0</v>
      </c>
      <c r="K82" s="230">
        <v>0</v>
      </c>
      <c r="L82" s="230">
        <v>0</v>
      </c>
      <c r="M82" s="230">
        <v>0</v>
      </c>
      <c r="N82" s="230">
        <v>0</v>
      </c>
      <c r="O82" s="230">
        <v>0</v>
      </c>
      <c r="P82" s="230">
        <v>0</v>
      </c>
      <c r="Q82" s="230">
        <v>0</v>
      </c>
      <c r="R82" s="230">
        <v>0</v>
      </c>
      <c r="S82" s="230">
        <v>0</v>
      </c>
      <c r="T82" s="230">
        <v>0</v>
      </c>
      <c r="U82" s="230">
        <v>0</v>
      </c>
      <c r="V82" s="230">
        <v>0</v>
      </c>
      <c r="W82" s="230">
        <v>0</v>
      </c>
      <c r="X82" s="230">
        <v>0</v>
      </c>
      <c r="Y82" s="230">
        <v>0</v>
      </c>
      <c r="DA82" s="71" t="s">
        <v>414</v>
      </c>
    </row>
    <row r="83" spans="1:105" ht="12" customHeight="1" x14ac:dyDescent="0.25">
      <c r="A83" s="59" t="s">
        <v>35</v>
      </c>
      <c r="B83" s="230">
        <v>0</v>
      </c>
      <c r="C83" s="230">
        <v>0</v>
      </c>
      <c r="D83" s="230">
        <v>0</v>
      </c>
      <c r="E83" s="230">
        <v>0</v>
      </c>
      <c r="F83" s="230">
        <v>0</v>
      </c>
      <c r="G83" s="230">
        <v>0</v>
      </c>
      <c r="H83" s="230">
        <v>0</v>
      </c>
      <c r="I83" s="230">
        <v>0</v>
      </c>
      <c r="J83" s="230">
        <v>0</v>
      </c>
      <c r="K83" s="230">
        <v>0</v>
      </c>
      <c r="L83" s="230">
        <v>0</v>
      </c>
      <c r="M83" s="230">
        <v>0</v>
      </c>
      <c r="N83" s="230">
        <v>0</v>
      </c>
      <c r="O83" s="230">
        <v>0</v>
      </c>
      <c r="P83" s="230">
        <v>0</v>
      </c>
      <c r="Q83" s="230">
        <v>0</v>
      </c>
      <c r="R83" s="230">
        <v>0</v>
      </c>
      <c r="S83" s="230">
        <v>0</v>
      </c>
      <c r="T83" s="230">
        <v>0</v>
      </c>
      <c r="U83" s="230">
        <v>0</v>
      </c>
      <c r="V83" s="230">
        <v>0</v>
      </c>
      <c r="W83" s="230">
        <v>0</v>
      </c>
      <c r="X83" s="230">
        <v>0</v>
      </c>
      <c r="Y83" s="230">
        <v>0</v>
      </c>
      <c r="DA83" s="71" t="s">
        <v>415</v>
      </c>
    </row>
    <row r="84" spans="1:105" ht="12" customHeight="1" x14ac:dyDescent="0.25">
      <c r="A84" s="60" t="s">
        <v>195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416</v>
      </c>
    </row>
    <row r="85" spans="1:105" ht="12" customHeight="1" x14ac:dyDescent="0.25">
      <c r="A85" s="64" t="s">
        <v>28</v>
      </c>
      <c r="B85" s="229">
        <v>0</v>
      </c>
      <c r="C85" s="229">
        <v>0</v>
      </c>
      <c r="D85" s="229">
        <v>0</v>
      </c>
      <c r="E85" s="229">
        <v>0</v>
      </c>
      <c r="F85" s="229">
        <v>0</v>
      </c>
      <c r="G85" s="229">
        <v>0</v>
      </c>
      <c r="H85" s="229">
        <v>0</v>
      </c>
      <c r="I85" s="229">
        <v>0</v>
      </c>
      <c r="J85" s="229">
        <v>0</v>
      </c>
      <c r="K85" s="229">
        <v>0</v>
      </c>
      <c r="L85" s="229">
        <v>0</v>
      </c>
      <c r="M85" s="229">
        <v>0</v>
      </c>
      <c r="N85" s="229">
        <v>0</v>
      </c>
      <c r="O85" s="229">
        <v>0</v>
      </c>
      <c r="P85" s="229">
        <v>0</v>
      </c>
      <c r="Q85" s="229">
        <v>0</v>
      </c>
      <c r="R85" s="229">
        <v>0</v>
      </c>
      <c r="S85" s="229">
        <v>0</v>
      </c>
      <c r="T85" s="229">
        <v>0</v>
      </c>
      <c r="U85" s="229">
        <v>0</v>
      </c>
      <c r="V85" s="229">
        <v>0</v>
      </c>
      <c r="W85" s="229">
        <v>0</v>
      </c>
      <c r="X85" s="229">
        <v>0</v>
      </c>
      <c r="Y85" s="229">
        <v>0</v>
      </c>
      <c r="DA85" s="73" t="s">
        <v>417</v>
      </c>
    </row>
    <row r="86" spans="1:105" ht="12" customHeight="1" x14ac:dyDescent="0.25">
      <c r="A86" s="64" t="s">
        <v>30</v>
      </c>
      <c r="B86" s="229">
        <v>0</v>
      </c>
      <c r="C86" s="229">
        <v>0</v>
      </c>
      <c r="D86" s="229">
        <v>0</v>
      </c>
      <c r="E86" s="229">
        <v>0</v>
      </c>
      <c r="F86" s="229">
        <v>0</v>
      </c>
      <c r="G86" s="229">
        <v>0</v>
      </c>
      <c r="H86" s="229">
        <v>0</v>
      </c>
      <c r="I86" s="229">
        <v>0</v>
      </c>
      <c r="J86" s="229">
        <v>0</v>
      </c>
      <c r="K86" s="229">
        <v>0</v>
      </c>
      <c r="L86" s="229">
        <v>0</v>
      </c>
      <c r="M86" s="229">
        <v>0</v>
      </c>
      <c r="N86" s="229">
        <v>0</v>
      </c>
      <c r="O86" s="229">
        <v>0</v>
      </c>
      <c r="P86" s="229">
        <v>0</v>
      </c>
      <c r="Q86" s="229">
        <v>0</v>
      </c>
      <c r="R86" s="229">
        <v>0</v>
      </c>
      <c r="S86" s="229">
        <v>0</v>
      </c>
      <c r="T86" s="229">
        <v>0</v>
      </c>
      <c r="U86" s="229">
        <v>0</v>
      </c>
      <c r="V86" s="229">
        <v>0</v>
      </c>
      <c r="W86" s="229">
        <v>0</v>
      </c>
      <c r="X86" s="229">
        <v>0</v>
      </c>
      <c r="Y86" s="229">
        <v>0</v>
      </c>
      <c r="DA86" s="73" t="s">
        <v>418</v>
      </c>
    </row>
    <row r="87" spans="1:105" ht="12" customHeight="1" x14ac:dyDescent="0.25">
      <c r="A87" s="64" t="s">
        <v>31</v>
      </c>
      <c r="B87" s="229">
        <v>0</v>
      </c>
      <c r="C87" s="229">
        <v>0</v>
      </c>
      <c r="D87" s="229">
        <v>0</v>
      </c>
      <c r="E87" s="229">
        <v>0</v>
      </c>
      <c r="F87" s="229">
        <v>0</v>
      </c>
      <c r="G87" s="229">
        <v>0</v>
      </c>
      <c r="H87" s="229">
        <v>0</v>
      </c>
      <c r="I87" s="229">
        <v>0</v>
      </c>
      <c r="J87" s="229">
        <v>0</v>
      </c>
      <c r="K87" s="229">
        <v>0</v>
      </c>
      <c r="L87" s="229">
        <v>0</v>
      </c>
      <c r="M87" s="229">
        <v>0</v>
      </c>
      <c r="N87" s="229">
        <v>0</v>
      </c>
      <c r="O87" s="229">
        <v>0</v>
      </c>
      <c r="P87" s="229">
        <v>0</v>
      </c>
      <c r="Q87" s="229">
        <v>0</v>
      </c>
      <c r="R87" s="229">
        <v>0</v>
      </c>
      <c r="S87" s="229">
        <v>0</v>
      </c>
      <c r="T87" s="229">
        <v>0</v>
      </c>
      <c r="U87" s="229">
        <v>0</v>
      </c>
      <c r="V87" s="229">
        <v>0</v>
      </c>
      <c r="W87" s="229">
        <v>0</v>
      </c>
      <c r="X87" s="229">
        <v>0</v>
      </c>
      <c r="Y87" s="229">
        <v>0</v>
      </c>
      <c r="DA87" s="73" t="s">
        <v>419</v>
      </c>
    </row>
    <row r="88" spans="1:105" ht="12" customHeight="1" x14ac:dyDescent="0.25">
      <c r="A88" s="64" t="s">
        <v>159</v>
      </c>
      <c r="B88" s="229">
        <v>0</v>
      </c>
      <c r="C88" s="229">
        <v>0</v>
      </c>
      <c r="D88" s="229">
        <v>0</v>
      </c>
      <c r="E88" s="229">
        <v>0</v>
      </c>
      <c r="F88" s="229">
        <v>0</v>
      </c>
      <c r="G88" s="229">
        <v>0</v>
      </c>
      <c r="H88" s="229">
        <v>0</v>
      </c>
      <c r="I88" s="229">
        <v>0</v>
      </c>
      <c r="J88" s="229">
        <v>0</v>
      </c>
      <c r="K88" s="229">
        <v>0</v>
      </c>
      <c r="L88" s="229">
        <v>0</v>
      </c>
      <c r="M88" s="229">
        <v>0</v>
      </c>
      <c r="N88" s="229">
        <v>0</v>
      </c>
      <c r="O88" s="229">
        <v>0</v>
      </c>
      <c r="P88" s="229">
        <v>0</v>
      </c>
      <c r="Q88" s="229">
        <v>0</v>
      </c>
      <c r="R88" s="229">
        <v>0</v>
      </c>
      <c r="S88" s="229">
        <v>0</v>
      </c>
      <c r="T88" s="229">
        <v>0</v>
      </c>
      <c r="U88" s="229">
        <v>0</v>
      </c>
      <c r="V88" s="229">
        <v>0</v>
      </c>
      <c r="W88" s="229">
        <v>0</v>
      </c>
      <c r="X88" s="229">
        <v>0</v>
      </c>
      <c r="Y88" s="229">
        <v>0</v>
      </c>
      <c r="DA88" s="73" t="s">
        <v>420</v>
      </c>
    </row>
    <row r="89" spans="1:105" ht="12" customHeight="1" x14ac:dyDescent="0.25">
      <c r="A89" s="64" t="s">
        <v>32</v>
      </c>
      <c r="B89" s="229">
        <v>0</v>
      </c>
      <c r="C89" s="229">
        <v>0</v>
      </c>
      <c r="D89" s="229">
        <v>0</v>
      </c>
      <c r="E89" s="229">
        <v>0</v>
      </c>
      <c r="F89" s="229">
        <v>0</v>
      </c>
      <c r="G89" s="229">
        <v>0</v>
      </c>
      <c r="H89" s="229">
        <v>0</v>
      </c>
      <c r="I89" s="229">
        <v>0</v>
      </c>
      <c r="J89" s="229">
        <v>0</v>
      </c>
      <c r="K89" s="229">
        <v>0</v>
      </c>
      <c r="L89" s="229">
        <v>0</v>
      </c>
      <c r="M89" s="229">
        <v>0</v>
      </c>
      <c r="N89" s="229">
        <v>0</v>
      </c>
      <c r="O89" s="229">
        <v>0</v>
      </c>
      <c r="P89" s="229">
        <v>0</v>
      </c>
      <c r="Q89" s="229">
        <v>0</v>
      </c>
      <c r="R89" s="229">
        <v>0</v>
      </c>
      <c r="S89" s="229">
        <v>0</v>
      </c>
      <c r="T89" s="229">
        <v>0</v>
      </c>
      <c r="U89" s="229">
        <v>0</v>
      </c>
      <c r="V89" s="229">
        <v>0</v>
      </c>
      <c r="W89" s="229">
        <v>0</v>
      </c>
      <c r="X89" s="229">
        <v>0</v>
      </c>
      <c r="Y89" s="229">
        <v>0</v>
      </c>
      <c r="DA89" s="73" t="s">
        <v>421</v>
      </c>
    </row>
    <row r="90" spans="1:105" ht="12" customHeight="1" x14ac:dyDescent="0.25">
      <c r="A90" s="64" t="s">
        <v>33</v>
      </c>
      <c r="B90" s="229">
        <v>0</v>
      </c>
      <c r="C90" s="229">
        <v>0</v>
      </c>
      <c r="D90" s="229">
        <v>0</v>
      </c>
      <c r="E90" s="229">
        <v>0</v>
      </c>
      <c r="F90" s="229">
        <v>0</v>
      </c>
      <c r="G90" s="229">
        <v>0</v>
      </c>
      <c r="H90" s="229">
        <v>0</v>
      </c>
      <c r="I90" s="229">
        <v>0</v>
      </c>
      <c r="J90" s="229">
        <v>0</v>
      </c>
      <c r="K90" s="229">
        <v>0</v>
      </c>
      <c r="L90" s="229">
        <v>0</v>
      </c>
      <c r="M90" s="229">
        <v>0</v>
      </c>
      <c r="N90" s="229">
        <v>0</v>
      </c>
      <c r="O90" s="229">
        <v>0</v>
      </c>
      <c r="P90" s="229">
        <v>0</v>
      </c>
      <c r="Q90" s="229">
        <v>0</v>
      </c>
      <c r="R90" s="229">
        <v>0</v>
      </c>
      <c r="S90" s="229">
        <v>0</v>
      </c>
      <c r="T90" s="229">
        <v>0</v>
      </c>
      <c r="U90" s="229">
        <v>0</v>
      </c>
      <c r="V90" s="229">
        <v>0</v>
      </c>
      <c r="W90" s="229">
        <v>0</v>
      </c>
      <c r="X90" s="229">
        <v>0</v>
      </c>
      <c r="Y90" s="229">
        <v>0</v>
      </c>
      <c r="DA90" s="73" t="s">
        <v>422</v>
      </c>
    </row>
    <row r="91" spans="1:105" ht="12" customHeight="1" x14ac:dyDescent="0.25">
      <c r="A91" s="64" t="s">
        <v>35</v>
      </c>
      <c r="B91" s="229">
        <v>0</v>
      </c>
      <c r="C91" s="229">
        <v>0</v>
      </c>
      <c r="D91" s="229">
        <v>0</v>
      </c>
      <c r="E91" s="229">
        <v>0</v>
      </c>
      <c r="F91" s="229">
        <v>0</v>
      </c>
      <c r="G91" s="229">
        <v>0</v>
      </c>
      <c r="H91" s="229">
        <v>0</v>
      </c>
      <c r="I91" s="229">
        <v>0</v>
      </c>
      <c r="J91" s="229">
        <v>0</v>
      </c>
      <c r="K91" s="229">
        <v>0</v>
      </c>
      <c r="L91" s="229">
        <v>0</v>
      </c>
      <c r="M91" s="229">
        <v>0</v>
      </c>
      <c r="N91" s="229">
        <v>0</v>
      </c>
      <c r="O91" s="229">
        <v>0</v>
      </c>
      <c r="P91" s="229">
        <v>0</v>
      </c>
      <c r="Q91" s="229">
        <v>0</v>
      </c>
      <c r="R91" s="229">
        <v>0</v>
      </c>
      <c r="S91" s="229">
        <v>0</v>
      </c>
      <c r="T91" s="229">
        <v>0</v>
      </c>
      <c r="U91" s="229">
        <v>0</v>
      </c>
      <c r="V91" s="229">
        <v>0</v>
      </c>
      <c r="W91" s="229">
        <v>0</v>
      </c>
      <c r="X91" s="229">
        <v>0</v>
      </c>
      <c r="Y91" s="229">
        <v>0</v>
      </c>
      <c r="DA91" s="73" t="s">
        <v>423</v>
      </c>
    </row>
    <row r="92" spans="1:105" ht="12" customHeight="1" x14ac:dyDescent="0.25">
      <c r="A92" s="64" t="s">
        <v>36</v>
      </c>
      <c r="B92" s="229">
        <v>0</v>
      </c>
      <c r="C92" s="229">
        <v>0</v>
      </c>
      <c r="D92" s="229">
        <v>0</v>
      </c>
      <c r="E92" s="229">
        <v>0</v>
      </c>
      <c r="F92" s="229">
        <v>0</v>
      </c>
      <c r="G92" s="229">
        <v>0</v>
      </c>
      <c r="H92" s="229">
        <v>0</v>
      </c>
      <c r="I92" s="229">
        <v>0</v>
      </c>
      <c r="J92" s="229">
        <v>0</v>
      </c>
      <c r="K92" s="229">
        <v>0</v>
      </c>
      <c r="L92" s="229">
        <v>0</v>
      </c>
      <c r="M92" s="229">
        <v>0</v>
      </c>
      <c r="N92" s="229">
        <v>0</v>
      </c>
      <c r="O92" s="229">
        <v>0</v>
      </c>
      <c r="P92" s="229">
        <v>0</v>
      </c>
      <c r="Q92" s="229">
        <v>0</v>
      </c>
      <c r="R92" s="229">
        <v>0</v>
      </c>
      <c r="S92" s="229">
        <v>0</v>
      </c>
      <c r="T92" s="229">
        <v>0</v>
      </c>
      <c r="U92" s="229">
        <v>0</v>
      </c>
      <c r="V92" s="229">
        <v>0</v>
      </c>
      <c r="W92" s="229">
        <v>0</v>
      </c>
      <c r="X92" s="229">
        <v>0</v>
      </c>
      <c r="Y92" s="229">
        <v>0</v>
      </c>
      <c r="DA92" s="73" t="s">
        <v>424</v>
      </c>
    </row>
    <row r="93" spans="1:105" ht="12" customHeight="1" x14ac:dyDescent="0.25">
      <c r="A93" s="64" t="s">
        <v>38</v>
      </c>
      <c r="B93" s="229">
        <v>0</v>
      </c>
      <c r="C93" s="229">
        <v>0</v>
      </c>
      <c r="D93" s="229">
        <v>0</v>
      </c>
      <c r="E93" s="229">
        <v>0</v>
      </c>
      <c r="F93" s="229">
        <v>0</v>
      </c>
      <c r="G93" s="229">
        <v>0</v>
      </c>
      <c r="H93" s="229">
        <v>0</v>
      </c>
      <c r="I93" s="229">
        <v>0</v>
      </c>
      <c r="J93" s="229">
        <v>0</v>
      </c>
      <c r="K93" s="229">
        <v>0</v>
      </c>
      <c r="L93" s="229">
        <v>0</v>
      </c>
      <c r="M93" s="229">
        <v>0</v>
      </c>
      <c r="N93" s="229">
        <v>0</v>
      </c>
      <c r="O93" s="229">
        <v>0</v>
      </c>
      <c r="P93" s="229">
        <v>0</v>
      </c>
      <c r="Q93" s="229">
        <v>0</v>
      </c>
      <c r="R93" s="229">
        <v>0</v>
      </c>
      <c r="S93" s="229">
        <v>0</v>
      </c>
      <c r="T93" s="229">
        <v>0</v>
      </c>
      <c r="U93" s="229">
        <v>0</v>
      </c>
      <c r="V93" s="229">
        <v>0</v>
      </c>
      <c r="W93" s="229">
        <v>0</v>
      </c>
      <c r="X93" s="229">
        <v>0</v>
      </c>
      <c r="Y93" s="229">
        <v>0</v>
      </c>
      <c r="DA93" s="73" t="s">
        <v>425</v>
      </c>
    </row>
    <row r="94" spans="1:105" ht="12" customHeight="1" x14ac:dyDescent="0.25">
      <c r="A94" s="64" t="s">
        <v>39</v>
      </c>
      <c r="B94" s="229">
        <v>0</v>
      </c>
      <c r="C94" s="229">
        <v>0</v>
      </c>
      <c r="D94" s="229">
        <v>0</v>
      </c>
      <c r="E94" s="229">
        <v>0</v>
      </c>
      <c r="F94" s="229">
        <v>0</v>
      </c>
      <c r="G94" s="229">
        <v>0</v>
      </c>
      <c r="H94" s="229">
        <v>0</v>
      </c>
      <c r="I94" s="229">
        <v>0</v>
      </c>
      <c r="J94" s="229">
        <v>0</v>
      </c>
      <c r="K94" s="229">
        <v>0</v>
      </c>
      <c r="L94" s="229">
        <v>0</v>
      </c>
      <c r="M94" s="229">
        <v>0</v>
      </c>
      <c r="N94" s="229">
        <v>0</v>
      </c>
      <c r="O94" s="229">
        <v>0</v>
      </c>
      <c r="P94" s="229">
        <v>0</v>
      </c>
      <c r="Q94" s="229">
        <v>0</v>
      </c>
      <c r="R94" s="229">
        <v>0</v>
      </c>
      <c r="S94" s="229">
        <v>0</v>
      </c>
      <c r="T94" s="229">
        <v>0</v>
      </c>
      <c r="U94" s="229">
        <v>0</v>
      </c>
      <c r="V94" s="229">
        <v>0</v>
      </c>
      <c r="W94" s="229">
        <v>0</v>
      </c>
      <c r="X94" s="229">
        <v>0</v>
      </c>
      <c r="Y94" s="229">
        <v>0</v>
      </c>
      <c r="DA94" s="73" t="s">
        <v>426</v>
      </c>
    </row>
    <row r="95" spans="1:105" ht="12" customHeight="1" x14ac:dyDescent="0.25">
      <c r="A95" s="101" t="s">
        <v>207</v>
      </c>
      <c r="B95" s="278">
        <v>0</v>
      </c>
      <c r="C95" s="278">
        <v>0</v>
      </c>
      <c r="D95" s="278">
        <v>0</v>
      </c>
      <c r="E95" s="278">
        <v>0</v>
      </c>
      <c r="F95" s="278">
        <v>0</v>
      </c>
      <c r="G95" s="278">
        <v>0</v>
      </c>
      <c r="H95" s="278">
        <v>0</v>
      </c>
      <c r="I95" s="278">
        <v>0</v>
      </c>
      <c r="J95" s="278">
        <v>0</v>
      </c>
      <c r="K95" s="278">
        <v>0</v>
      </c>
      <c r="L95" s="278">
        <v>0</v>
      </c>
      <c r="M95" s="278">
        <v>0</v>
      </c>
      <c r="N95" s="278">
        <v>0</v>
      </c>
      <c r="O95" s="278">
        <v>0</v>
      </c>
      <c r="P95" s="278">
        <v>0</v>
      </c>
      <c r="Q95" s="278">
        <v>0</v>
      </c>
      <c r="R95" s="278">
        <v>0</v>
      </c>
      <c r="S95" s="278">
        <v>0</v>
      </c>
      <c r="T95" s="278">
        <v>0</v>
      </c>
      <c r="U95" s="278">
        <v>0</v>
      </c>
      <c r="V95" s="278">
        <v>0</v>
      </c>
      <c r="W95" s="278">
        <v>0</v>
      </c>
      <c r="X95" s="278">
        <v>0</v>
      </c>
      <c r="Y95" s="278">
        <v>0</v>
      </c>
      <c r="DA95" s="102" t="s">
        <v>427</v>
      </c>
    </row>
    <row r="96" spans="1:105" ht="12" customHeight="1" x14ac:dyDescent="0.25">
      <c r="A96" s="100" t="s">
        <v>105</v>
      </c>
      <c r="B96" s="279">
        <v>0</v>
      </c>
      <c r="C96" s="279">
        <v>0</v>
      </c>
      <c r="D96" s="279">
        <v>0</v>
      </c>
      <c r="E96" s="279">
        <v>0</v>
      </c>
      <c r="F96" s="279">
        <v>0</v>
      </c>
      <c r="G96" s="279">
        <v>0</v>
      </c>
      <c r="H96" s="279">
        <v>0</v>
      </c>
      <c r="I96" s="279">
        <v>0</v>
      </c>
      <c r="J96" s="279">
        <v>0</v>
      </c>
      <c r="K96" s="279">
        <v>0</v>
      </c>
      <c r="L96" s="279">
        <v>0</v>
      </c>
      <c r="M96" s="279">
        <v>0</v>
      </c>
      <c r="N96" s="279">
        <v>0</v>
      </c>
      <c r="O96" s="279">
        <v>0</v>
      </c>
      <c r="P96" s="279">
        <v>0</v>
      </c>
      <c r="Q96" s="279">
        <v>0</v>
      </c>
      <c r="R96" s="279">
        <v>0</v>
      </c>
      <c r="S96" s="279">
        <v>0</v>
      </c>
      <c r="T96" s="279">
        <v>0</v>
      </c>
      <c r="U96" s="279">
        <v>0</v>
      </c>
      <c r="V96" s="279">
        <v>0</v>
      </c>
      <c r="W96" s="279">
        <v>0</v>
      </c>
      <c r="X96" s="279">
        <v>0</v>
      </c>
      <c r="Y96" s="279">
        <v>0</v>
      </c>
      <c r="DA96" s="105" t="s">
        <v>428</v>
      </c>
    </row>
    <row r="98" spans="1:105" ht="15" customHeight="1" x14ac:dyDescent="0.25">
      <c r="A98" s="32" t="s">
        <v>429</v>
      </c>
      <c r="B98" s="257"/>
      <c r="C98" s="257"/>
      <c r="D98" s="257"/>
      <c r="E98" s="257"/>
      <c r="F98" s="257"/>
      <c r="G98" s="257"/>
      <c r="H98" s="257"/>
      <c r="I98" s="257"/>
      <c r="J98" s="257"/>
      <c r="K98" s="257"/>
      <c r="L98" s="257"/>
      <c r="M98" s="257"/>
      <c r="N98" s="257"/>
      <c r="O98" s="257"/>
      <c r="P98" s="257"/>
      <c r="Q98" s="257"/>
      <c r="R98" s="257"/>
      <c r="S98" s="257"/>
      <c r="T98" s="257"/>
      <c r="U98" s="257"/>
      <c r="V98" s="257"/>
      <c r="W98" s="257"/>
      <c r="X98" s="257"/>
      <c r="Y98" s="257"/>
      <c r="DA98" s="88"/>
    </row>
    <row r="100" spans="1:105" ht="12" customHeight="1" x14ac:dyDescent="0.25">
      <c r="A100" s="35" t="s">
        <v>43</v>
      </c>
      <c r="B100" s="232">
        <f t="shared" ref="B100:Y100" si="4">SUM(B$101:B$105,B$109:B$110,B$112:B$114,B$107,B$106,B115)</f>
        <v>0</v>
      </c>
      <c r="C100" s="232">
        <f t="shared" si="4"/>
        <v>0</v>
      </c>
      <c r="D100" s="232">
        <f t="shared" si="4"/>
        <v>0</v>
      </c>
      <c r="E100" s="232">
        <f t="shared" si="4"/>
        <v>0</v>
      </c>
      <c r="F100" s="232">
        <f t="shared" si="4"/>
        <v>0</v>
      </c>
      <c r="G100" s="232">
        <f t="shared" si="4"/>
        <v>0</v>
      </c>
      <c r="H100" s="232">
        <f t="shared" si="4"/>
        <v>0</v>
      </c>
      <c r="I100" s="232">
        <f t="shared" si="4"/>
        <v>0</v>
      </c>
      <c r="J100" s="232">
        <f t="shared" si="4"/>
        <v>0</v>
      </c>
      <c r="K100" s="232">
        <f t="shared" si="4"/>
        <v>0</v>
      </c>
      <c r="L100" s="232">
        <f t="shared" si="4"/>
        <v>0</v>
      </c>
      <c r="M100" s="232">
        <f t="shared" si="4"/>
        <v>0</v>
      </c>
      <c r="N100" s="232">
        <f t="shared" si="4"/>
        <v>0</v>
      </c>
      <c r="O100" s="232">
        <f t="shared" si="4"/>
        <v>0</v>
      </c>
      <c r="P100" s="232">
        <f t="shared" si="4"/>
        <v>0</v>
      </c>
      <c r="Q100" s="232">
        <f t="shared" si="4"/>
        <v>0</v>
      </c>
      <c r="R100" s="232">
        <f t="shared" si="4"/>
        <v>0</v>
      </c>
      <c r="S100" s="232">
        <f t="shared" si="4"/>
        <v>0</v>
      </c>
      <c r="T100" s="232">
        <f t="shared" si="4"/>
        <v>0</v>
      </c>
      <c r="U100" s="232">
        <f t="shared" si="4"/>
        <v>0</v>
      </c>
      <c r="V100" s="232">
        <f t="shared" si="4"/>
        <v>0</v>
      </c>
      <c r="W100" s="232">
        <f t="shared" si="4"/>
        <v>0</v>
      </c>
      <c r="X100" s="232">
        <f t="shared" si="4"/>
        <v>0</v>
      </c>
      <c r="Y100" s="232">
        <f t="shared" si="4"/>
        <v>0</v>
      </c>
      <c r="DA100" s="95"/>
    </row>
    <row r="101" spans="1:105" ht="12" customHeight="1" x14ac:dyDescent="0.25">
      <c r="A101" s="55" t="s">
        <v>91</v>
      </c>
      <c r="B101" s="266">
        <f t="shared" ref="B101:Y101" si="5">IF(B$6=0,0,B$6/B$5)</f>
        <v>0</v>
      </c>
      <c r="C101" s="266">
        <f t="shared" si="5"/>
        <v>0</v>
      </c>
      <c r="D101" s="266">
        <f t="shared" si="5"/>
        <v>0</v>
      </c>
      <c r="E101" s="266">
        <f t="shared" si="5"/>
        <v>0</v>
      </c>
      <c r="F101" s="266">
        <f t="shared" si="5"/>
        <v>0</v>
      </c>
      <c r="G101" s="266">
        <f t="shared" si="5"/>
        <v>0</v>
      </c>
      <c r="H101" s="266">
        <f t="shared" si="5"/>
        <v>0</v>
      </c>
      <c r="I101" s="266">
        <f t="shared" si="5"/>
        <v>0</v>
      </c>
      <c r="J101" s="266">
        <f t="shared" si="5"/>
        <v>0</v>
      </c>
      <c r="K101" s="266">
        <f t="shared" si="5"/>
        <v>0</v>
      </c>
      <c r="L101" s="266">
        <f t="shared" si="5"/>
        <v>0</v>
      </c>
      <c r="M101" s="266">
        <f t="shared" si="5"/>
        <v>0</v>
      </c>
      <c r="N101" s="266">
        <f t="shared" si="5"/>
        <v>0</v>
      </c>
      <c r="O101" s="266">
        <f t="shared" si="5"/>
        <v>0</v>
      </c>
      <c r="P101" s="266">
        <f t="shared" si="5"/>
        <v>0</v>
      </c>
      <c r="Q101" s="266">
        <f t="shared" si="5"/>
        <v>0</v>
      </c>
      <c r="R101" s="266">
        <f t="shared" si="5"/>
        <v>0</v>
      </c>
      <c r="S101" s="266">
        <f t="shared" si="5"/>
        <v>0</v>
      </c>
      <c r="T101" s="266">
        <f t="shared" si="5"/>
        <v>0</v>
      </c>
      <c r="U101" s="266">
        <f t="shared" si="5"/>
        <v>0</v>
      </c>
      <c r="V101" s="266">
        <f t="shared" si="5"/>
        <v>0</v>
      </c>
      <c r="W101" s="266">
        <f t="shared" si="5"/>
        <v>0</v>
      </c>
      <c r="X101" s="266">
        <f t="shared" si="5"/>
        <v>0</v>
      </c>
      <c r="Y101" s="266">
        <f t="shared" si="5"/>
        <v>0</v>
      </c>
      <c r="DA101" s="76"/>
    </row>
    <row r="102" spans="1:105" ht="12" customHeight="1" x14ac:dyDescent="0.25">
      <c r="A102" s="173" t="s">
        <v>92</v>
      </c>
      <c r="B102" s="267">
        <f t="shared" ref="B102:Y102" si="6">IF(B$7=0,0,B$7/B$5)</f>
        <v>0</v>
      </c>
      <c r="C102" s="267">
        <f t="shared" si="6"/>
        <v>0</v>
      </c>
      <c r="D102" s="267">
        <f t="shared" si="6"/>
        <v>0</v>
      </c>
      <c r="E102" s="267">
        <f t="shared" si="6"/>
        <v>0</v>
      </c>
      <c r="F102" s="267">
        <f t="shared" si="6"/>
        <v>0</v>
      </c>
      <c r="G102" s="267">
        <f t="shared" si="6"/>
        <v>0</v>
      </c>
      <c r="H102" s="267">
        <f t="shared" si="6"/>
        <v>0</v>
      </c>
      <c r="I102" s="267">
        <f t="shared" si="6"/>
        <v>0</v>
      </c>
      <c r="J102" s="267">
        <f t="shared" si="6"/>
        <v>0</v>
      </c>
      <c r="K102" s="267">
        <f t="shared" si="6"/>
        <v>0</v>
      </c>
      <c r="L102" s="267">
        <f t="shared" si="6"/>
        <v>0</v>
      </c>
      <c r="M102" s="267">
        <f t="shared" si="6"/>
        <v>0</v>
      </c>
      <c r="N102" s="267">
        <f t="shared" si="6"/>
        <v>0</v>
      </c>
      <c r="O102" s="267">
        <f t="shared" si="6"/>
        <v>0</v>
      </c>
      <c r="P102" s="267">
        <f t="shared" si="6"/>
        <v>0</v>
      </c>
      <c r="Q102" s="267">
        <f t="shared" si="6"/>
        <v>0</v>
      </c>
      <c r="R102" s="267">
        <f t="shared" si="6"/>
        <v>0</v>
      </c>
      <c r="S102" s="267">
        <f t="shared" si="6"/>
        <v>0</v>
      </c>
      <c r="T102" s="267">
        <f t="shared" si="6"/>
        <v>0</v>
      </c>
      <c r="U102" s="267">
        <f t="shared" si="6"/>
        <v>0</v>
      </c>
      <c r="V102" s="267">
        <f t="shared" si="6"/>
        <v>0</v>
      </c>
      <c r="W102" s="267">
        <f t="shared" si="6"/>
        <v>0</v>
      </c>
      <c r="X102" s="267">
        <f t="shared" si="6"/>
        <v>0</v>
      </c>
      <c r="Y102" s="267">
        <f t="shared" si="6"/>
        <v>0</v>
      </c>
      <c r="DA102" s="77"/>
    </row>
    <row r="103" spans="1:105" ht="12" customHeight="1" x14ac:dyDescent="0.25">
      <c r="A103" s="173" t="s">
        <v>93</v>
      </c>
      <c r="B103" s="267">
        <f t="shared" ref="B103:Y103" si="7">IF(B$8=0,0,B$8/B$5)</f>
        <v>0</v>
      </c>
      <c r="C103" s="267">
        <f t="shared" si="7"/>
        <v>0</v>
      </c>
      <c r="D103" s="267">
        <f t="shared" si="7"/>
        <v>0</v>
      </c>
      <c r="E103" s="267">
        <f t="shared" si="7"/>
        <v>0</v>
      </c>
      <c r="F103" s="267">
        <f t="shared" si="7"/>
        <v>0</v>
      </c>
      <c r="G103" s="267">
        <f t="shared" si="7"/>
        <v>0</v>
      </c>
      <c r="H103" s="267">
        <f t="shared" si="7"/>
        <v>0</v>
      </c>
      <c r="I103" s="267">
        <f t="shared" si="7"/>
        <v>0</v>
      </c>
      <c r="J103" s="267">
        <f t="shared" si="7"/>
        <v>0</v>
      </c>
      <c r="K103" s="267">
        <f t="shared" si="7"/>
        <v>0</v>
      </c>
      <c r="L103" s="267">
        <f t="shared" si="7"/>
        <v>0</v>
      </c>
      <c r="M103" s="267">
        <f t="shared" si="7"/>
        <v>0</v>
      </c>
      <c r="N103" s="267">
        <f t="shared" si="7"/>
        <v>0</v>
      </c>
      <c r="O103" s="267">
        <f t="shared" si="7"/>
        <v>0</v>
      </c>
      <c r="P103" s="267">
        <f t="shared" si="7"/>
        <v>0</v>
      </c>
      <c r="Q103" s="267">
        <f t="shared" si="7"/>
        <v>0</v>
      </c>
      <c r="R103" s="267">
        <f t="shared" si="7"/>
        <v>0</v>
      </c>
      <c r="S103" s="267">
        <f t="shared" si="7"/>
        <v>0</v>
      </c>
      <c r="T103" s="267">
        <f t="shared" si="7"/>
        <v>0</v>
      </c>
      <c r="U103" s="267">
        <f t="shared" si="7"/>
        <v>0</v>
      </c>
      <c r="V103" s="267">
        <f t="shared" si="7"/>
        <v>0</v>
      </c>
      <c r="W103" s="267">
        <f t="shared" si="7"/>
        <v>0</v>
      </c>
      <c r="X103" s="267">
        <f t="shared" si="7"/>
        <v>0</v>
      </c>
      <c r="Y103" s="267">
        <f t="shared" si="7"/>
        <v>0</v>
      </c>
      <c r="DA103" s="77"/>
    </row>
    <row r="104" spans="1:105" ht="12" customHeight="1" x14ac:dyDescent="0.25">
      <c r="A104" s="173" t="s">
        <v>94</v>
      </c>
      <c r="B104" s="267">
        <f t="shared" ref="B104:Y104" si="8">IF(B$9=0,0,B$9/B$5)</f>
        <v>0</v>
      </c>
      <c r="C104" s="267">
        <f t="shared" si="8"/>
        <v>0</v>
      </c>
      <c r="D104" s="267">
        <f t="shared" si="8"/>
        <v>0</v>
      </c>
      <c r="E104" s="267">
        <f t="shared" si="8"/>
        <v>0</v>
      </c>
      <c r="F104" s="267">
        <f t="shared" si="8"/>
        <v>0</v>
      </c>
      <c r="G104" s="267">
        <f t="shared" si="8"/>
        <v>0</v>
      </c>
      <c r="H104" s="267">
        <f t="shared" si="8"/>
        <v>0</v>
      </c>
      <c r="I104" s="267">
        <f t="shared" si="8"/>
        <v>0</v>
      </c>
      <c r="J104" s="267">
        <f t="shared" si="8"/>
        <v>0</v>
      </c>
      <c r="K104" s="267">
        <f t="shared" si="8"/>
        <v>0</v>
      </c>
      <c r="L104" s="267">
        <f t="shared" si="8"/>
        <v>0</v>
      </c>
      <c r="M104" s="267">
        <f t="shared" si="8"/>
        <v>0</v>
      </c>
      <c r="N104" s="267">
        <f t="shared" si="8"/>
        <v>0</v>
      </c>
      <c r="O104" s="267">
        <f t="shared" si="8"/>
        <v>0</v>
      </c>
      <c r="P104" s="267">
        <f t="shared" si="8"/>
        <v>0</v>
      </c>
      <c r="Q104" s="267">
        <f t="shared" si="8"/>
        <v>0</v>
      </c>
      <c r="R104" s="267">
        <f t="shared" si="8"/>
        <v>0</v>
      </c>
      <c r="S104" s="267">
        <f t="shared" si="8"/>
        <v>0</v>
      </c>
      <c r="T104" s="267">
        <f t="shared" si="8"/>
        <v>0</v>
      </c>
      <c r="U104" s="267">
        <f t="shared" si="8"/>
        <v>0</v>
      </c>
      <c r="V104" s="267">
        <f t="shared" si="8"/>
        <v>0</v>
      </c>
      <c r="W104" s="267">
        <f t="shared" si="8"/>
        <v>0</v>
      </c>
      <c r="X104" s="267">
        <f t="shared" si="8"/>
        <v>0</v>
      </c>
      <c r="Y104" s="267">
        <f t="shared" si="8"/>
        <v>0</v>
      </c>
      <c r="DA104" s="77"/>
    </row>
    <row r="105" spans="1:105" ht="12" customHeight="1" x14ac:dyDescent="0.25">
      <c r="A105" s="56" t="s">
        <v>95</v>
      </c>
      <c r="B105" s="268">
        <f t="shared" ref="B105:Y105" si="9">IF(B$10=0,0,B$10/B$5)</f>
        <v>0</v>
      </c>
      <c r="C105" s="268">
        <f t="shared" si="9"/>
        <v>0</v>
      </c>
      <c r="D105" s="268">
        <f t="shared" si="9"/>
        <v>0</v>
      </c>
      <c r="E105" s="268">
        <f t="shared" si="9"/>
        <v>0</v>
      </c>
      <c r="F105" s="268">
        <f t="shared" si="9"/>
        <v>0</v>
      </c>
      <c r="G105" s="268">
        <f t="shared" si="9"/>
        <v>0</v>
      </c>
      <c r="H105" s="268">
        <f t="shared" si="9"/>
        <v>0</v>
      </c>
      <c r="I105" s="268">
        <f t="shared" si="9"/>
        <v>0</v>
      </c>
      <c r="J105" s="268">
        <f t="shared" si="9"/>
        <v>0</v>
      </c>
      <c r="K105" s="268">
        <f t="shared" si="9"/>
        <v>0</v>
      </c>
      <c r="L105" s="268">
        <f t="shared" si="9"/>
        <v>0</v>
      </c>
      <c r="M105" s="268">
        <f t="shared" si="9"/>
        <v>0</v>
      </c>
      <c r="N105" s="268">
        <f t="shared" si="9"/>
        <v>0</v>
      </c>
      <c r="O105" s="268">
        <f t="shared" si="9"/>
        <v>0</v>
      </c>
      <c r="P105" s="268">
        <f t="shared" si="9"/>
        <v>0</v>
      </c>
      <c r="Q105" s="268">
        <f t="shared" si="9"/>
        <v>0</v>
      </c>
      <c r="R105" s="268">
        <f t="shared" si="9"/>
        <v>0</v>
      </c>
      <c r="S105" s="268">
        <f t="shared" si="9"/>
        <v>0</v>
      </c>
      <c r="T105" s="268">
        <f t="shared" si="9"/>
        <v>0</v>
      </c>
      <c r="U105" s="268">
        <f t="shared" si="9"/>
        <v>0</v>
      </c>
      <c r="V105" s="268">
        <f t="shared" si="9"/>
        <v>0</v>
      </c>
      <c r="W105" s="268">
        <f t="shared" si="9"/>
        <v>0</v>
      </c>
      <c r="X105" s="268">
        <f t="shared" si="9"/>
        <v>0</v>
      </c>
      <c r="Y105" s="268">
        <f t="shared" si="9"/>
        <v>0</v>
      </c>
      <c r="DA105" s="78"/>
    </row>
    <row r="106" spans="1:105" ht="12" customHeight="1" x14ac:dyDescent="0.25">
      <c r="A106" s="174" t="s">
        <v>165</v>
      </c>
      <c r="B106" s="269">
        <f t="shared" ref="B106:Y106" si="10">IF(B$16=0,0,B$16/B$5)</f>
        <v>0</v>
      </c>
      <c r="C106" s="269">
        <f t="shared" si="10"/>
        <v>0</v>
      </c>
      <c r="D106" s="269">
        <f t="shared" si="10"/>
        <v>0</v>
      </c>
      <c r="E106" s="269">
        <f t="shared" si="10"/>
        <v>0</v>
      </c>
      <c r="F106" s="269">
        <f t="shared" si="10"/>
        <v>0</v>
      </c>
      <c r="G106" s="269">
        <f t="shared" si="10"/>
        <v>0</v>
      </c>
      <c r="H106" s="269">
        <f t="shared" si="10"/>
        <v>0</v>
      </c>
      <c r="I106" s="269">
        <f t="shared" si="10"/>
        <v>0</v>
      </c>
      <c r="J106" s="269">
        <f t="shared" si="10"/>
        <v>0</v>
      </c>
      <c r="K106" s="269">
        <f t="shared" si="10"/>
        <v>0</v>
      </c>
      <c r="L106" s="269">
        <f t="shared" si="10"/>
        <v>0</v>
      </c>
      <c r="M106" s="269">
        <f t="shared" si="10"/>
        <v>0</v>
      </c>
      <c r="N106" s="269">
        <f t="shared" si="10"/>
        <v>0</v>
      </c>
      <c r="O106" s="269">
        <f t="shared" si="10"/>
        <v>0</v>
      </c>
      <c r="P106" s="269">
        <f t="shared" si="10"/>
        <v>0</v>
      </c>
      <c r="Q106" s="269">
        <f t="shared" si="10"/>
        <v>0</v>
      </c>
      <c r="R106" s="269">
        <f t="shared" si="10"/>
        <v>0</v>
      </c>
      <c r="S106" s="269">
        <f t="shared" si="10"/>
        <v>0</v>
      </c>
      <c r="T106" s="269">
        <f t="shared" si="10"/>
        <v>0</v>
      </c>
      <c r="U106" s="269">
        <f t="shared" si="10"/>
        <v>0</v>
      </c>
      <c r="V106" s="269">
        <f t="shared" si="10"/>
        <v>0</v>
      </c>
      <c r="W106" s="269">
        <f t="shared" si="10"/>
        <v>0</v>
      </c>
      <c r="X106" s="269">
        <f t="shared" si="10"/>
        <v>0</v>
      </c>
      <c r="Y106" s="269">
        <f t="shared" si="10"/>
        <v>0</v>
      </c>
      <c r="DA106" s="79"/>
    </row>
    <row r="107" spans="1:105" ht="12" customHeight="1" x14ac:dyDescent="0.25">
      <c r="A107" s="174" t="s">
        <v>172</v>
      </c>
      <c r="B107" s="269">
        <f t="shared" ref="B107:Y107" si="11">IF(B$22=0,0,B$22/B$5)</f>
        <v>0</v>
      </c>
      <c r="C107" s="269">
        <f t="shared" si="11"/>
        <v>0</v>
      </c>
      <c r="D107" s="269">
        <f t="shared" si="11"/>
        <v>0</v>
      </c>
      <c r="E107" s="269">
        <f t="shared" si="11"/>
        <v>0</v>
      </c>
      <c r="F107" s="269">
        <f t="shared" si="11"/>
        <v>0</v>
      </c>
      <c r="G107" s="269">
        <f t="shared" si="11"/>
        <v>0</v>
      </c>
      <c r="H107" s="269">
        <f t="shared" si="11"/>
        <v>0</v>
      </c>
      <c r="I107" s="269">
        <f t="shared" si="11"/>
        <v>0</v>
      </c>
      <c r="J107" s="269">
        <f t="shared" si="11"/>
        <v>0</v>
      </c>
      <c r="K107" s="269">
        <f t="shared" si="11"/>
        <v>0</v>
      </c>
      <c r="L107" s="269">
        <f t="shared" si="11"/>
        <v>0</v>
      </c>
      <c r="M107" s="269">
        <f t="shared" si="11"/>
        <v>0</v>
      </c>
      <c r="N107" s="269">
        <f t="shared" si="11"/>
        <v>0</v>
      </c>
      <c r="O107" s="269">
        <f t="shared" si="11"/>
        <v>0</v>
      </c>
      <c r="P107" s="269">
        <f t="shared" si="11"/>
        <v>0</v>
      </c>
      <c r="Q107" s="269">
        <f t="shared" si="11"/>
        <v>0</v>
      </c>
      <c r="R107" s="269">
        <f t="shared" si="11"/>
        <v>0</v>
      </c>
      <c r="S107" s="269">
        <f t="shared" si="11"/>
        <v>0</v>
      </c>
      <c r="T107" s="269">
        <f t="shared" si="11"/>
        <v>0</v>
      </c>
      <c r="U107" s="269">
        <f t="shared" si="11"/>
        <v>0</v>
      </c>
      <c r="V107" s="269">
        <f t="shared" si="11"/>
        <v>0</v>
      </c>
      <c r="W107" s="269">
        <f t="shared" si="11"/>
        <v>0</v>
      </c>
      <c r="X107" s="269">
        <f t="shared" si="11"/>
        <v>0</v>
      </c>
      <c r="Y107" s="269">
        <f t="shared" si="11"/>
        <v>0</v>
      </c>
      <c r="DA107" s="79"/>
    </row>
    <row r="108" spans="1:105" ht="12" customHeight="1" x14ac:dyDescent="0.25">
      <c r="A108" s="174" t="s">
        <v>179</v>
      </c>
      <c r="B108" s="269">
        <f t="shared" ref="B108:Y108" si="12">IF(B$28=0,0,B$28/B$5)</f>
        <v>0</v>
      </c>
      <c r="C108" s="269">
        <f t="shared" si="12"/>
        <v>0</v>
      </c>
      <c r="D108" s="269">
        <f t="shared" si="12"/>
        <v>0</v>
      </c>
      <c r="E108" s="269">
        <f t="shared" si="12"/>
        <v>0</v>
      </c>
      <c r="F108" s="269">
        <f t="shared" si="12"/>
        <v>0</v>
      </c>
      <c r="G108" s="269">
        <f t="shared" si="12"/>
        <v>0</v>
      </c>
      <c r="H108" s="269">
        <f t="shared" si="12"/>
        <v>0</v>
      </c>
      <c r="I108" s="269">
        <f t="shared" si="12"/>
        <v>0</v>
      </c>
      <c r="J108" s="269">
        <f t="shared" si="12"/>
        <v>0</v>
      </c>
      <c r="K108" s="269">
        <f t="shared" si="12"/>
        <v>0</v>
      </c>
      <c r="L108" s="269">
        <f t="shared" si="12"/>
        <v>0</v>
      </c>
      <c r="M108" s="269">
        <f t="shared" si="12"/>
        <v>0</v>
      </c>
      <c r="N108" s="269">
        <f t="shared" si="12"/>
        <v>0</v>
      </c>
      <c r="O108" s="269">
        <f t="shared" si="12"/>
        <v>0</v>
      </c>
      <c r="P108" s="269">
        <f t="shared" si="12"/>
        <v>0</v>
      </c>
      <c r="Q108" s="269">
        <f t="shared" si="12"/>
        <v>0</v>
      </c>
      <c r="R108" s="269">
        <f t="shared" si="12"/>
        <v>0</v>
      </c>
      <c r="S108" s="269">
        <f t="shared" si="12"/>
        <v>0</v>
      </c>
      <c r="T108" s="269">
        <f t="shared" si="12"/>
        <v>0</v>
      </c>
      <c r="U108" s="269">
        <f t="shared" si="12"/>
        <v>0</v>
      </c>
      <c r="V108" s="269">
        <f t="shared" si="12"/>
        <v>0</v>
      </c>
      <c r="W108" s="269">
        <f t="shared" si="12"/>
        <v>0</v>
      </c>
      <c r="X108" s="269">
        <f t="shared" si="12"/>
        <v>0</v>
      </c>
      <c r="Y108" s="269">
        <f t="shared" si="12"/>
        <v>0</v>
      </c>
      <c r="DA108" s="79"/>
    </row>
    <row r="109" spans="1:105" ht="12" customHeight="1" x14ac:dyDescent="0.25">
      <c r="A109" s="62" t="s">
        <v>181</v>
      </c>
      <c r="B109" s="270">
        <f t="shared" ref="B109:Y109" si="13">IF(B$29=0,0,B$29/B$5)</f>
        <v>0</v>
      </c>
      <c r="C109" s="270">
        <f t="shared" si="13"/>
        <v>0</v>
      </c>
      <c r="D109" s="270">
        <f t="shared" si="13"/>
        <v>0</v>
      </c>
      <c r="E109" s="270">
        <f t="shared" si="13"/>
        <v>0</v>
      </c>
      <c r="F109" s="270">
        <f t="shared" si="13"/>
        <v>0</v>
      </c>
      <c r="G109" s="270">
        <f t="shared" si="13"/>
        <v>0</v>
      </c>
      <c r="H109" s="270">
        <f t="shared" si="13"/>
        <v>0</v>
      </c>
      <c r="I109" s="270">
        <f t="shared" si="13"/>
        <v>0</v>
      </c>
      <c r="J109" s="270">
        <f t="shared" si="13"/>
        <v>0</v>
      </c>
      <c r="K109" s="270">
        <f t="shared" si="13"/>
        <v>0</v>
      </c>
      <c r="L109" s="270">
        <f t="shared" si="13"/>
        <v>0</v>
      </c>
      <c r="M109" s="270">
        <f t="shared" si="13"/>
        <v>0</v>
      </c>
      <c r="N109" s="270">
        <f t="shared" si="13"/>
        <v>0</v>
      </c>
      <c r="O109" s="270">
        <f t="shared" si="13"/>
        <v>0</v>
      </c>
      <c r="P109" s="270">
        <f t="shared" si="13"/>
        <v>0</v>
      </c>
      <c r="Q109" s="270">
        <f t="shared" si="13"/>
        <v>0</v>
      </c>
      <c r="R109" s="270">
        <f t="shared" si="13"/>
        <v>0</v>
      </c>
      <c r="S109" s="270">
        <f t="shared" si="13"/>
        <v>0</v>
      </c>
      <c r="T109" s="270">
        <f t="shared" si="13"/>
        <v>0</v>
      </c>
      <c r="U109" s="270">
        <f t="shared" si="13"/>
        <v>0</v>
      </c>
      <c r="V109" s="270">
        <f t="shared" si="13"/>
        <v>0</v>
      </c>
      <c r="W109" s="270">
        <f t="shared" si="13"/>
        <v>0</v>
      </c>
      <c r="X109" s="270">
        <f t="shared" si="13"/>
        <v>0</v>
      </c>
      <c r="Y109" s="270">
        <f t="shared" si="13"/>
        <v>0</v>
      </c>
      <c r="DA109" s="80"/>
    </row>
    <row r="110" spans="1:105" ht="12" customHeight="1" x14ac:dyDescent="0.25">
      <c r="A110" s="62" t="s">
        <v>187</v>
      </c>
      <c r="B110" s="270">
        <f t="shared" ref="B110:Y110" si="14">IF(B$34=0,0,B$34/B$5)</f>
        <v>0</v>
      </c>
      <c r="C110" s="270">
        <f t="shared" si="14"/>
        <v>0</v>
      </c>
      <c r="D110" s="270">
        <f t="shared" si="14"/>
        <v>0</v>
      </c>
      <c r="E110" s="270">
        <f t="shared" si="14"/>
        <v>0</v>
      </c>
      <c r="F110" s="270">
        <f t="shared" si="14"/>
        <v>0</v>
      </c>
      <c r="G110" s="270">
        <f t="shared" si="14"/>
        <v>0</v>
      </c>
      <c r="H110" s="270">
        <f t="shared" si="14"/>
        <v>0</v>
      </c>
      <c r="I110" s="270">
        <f t="shared" si="14"/>
        <v>0</v>
      </c>
      <c r="J110" s="270">
        <f t="shared" si="14"/>
        <v>0</v>
      </c>
      <c r="K110" s="270">
        <f t="shared" si="14"/>
        <v>0</v>
      </c>
      <c r="L110" s="270">
        <f t="shared" si="14"/>
        <v>0</v>
      </c>
      <c r="M110" s="270">
        <f t="shared" si="14"/>
        <v>0</v>
      </c>
      <c r="N110" s="270">
        <f t="shared" si="14"/>
        <v>0</v>
      </c>
      <c r="O110" s="270">
        <f t="shared" si="14"/>
        <v>0</v>
      </c>
      <c r="P110" s="270">
        <f t="shared" si="14"/>
        <v>0</v>
      </c>
      <c r="Q110" s="270">
        <f t="shared" si="14"/>
        <v>0</v>
      </c>
      <c r="R110" s="270">
        <f t="shared" si="14"/>
        <v>0</v>
      </c>
      <c r="S110" s="270">
        <f t="shared" si="14"/>
        <v>0</v>
      </c>
      <c r="T110" s="270">
        <f t="shared" si="14"/>
        <v>0</v>
      </c>
      <c r="U110" s="270">
        <f t="shared" si="14"/>
        <v>0</v>
      </c>
      <c r="V110" s="270">
        <f t="shared" si="14"/>
        <v>0</v>
      </c>
      <c r="W110" s="270">
        <f t="shared" si="14"/>
        <v>0</v>
      </c>
      <c r="X110" s="270">
        <f t="shared" si="14"/>
        <v>0</v>
      </c>
      <c r="Y110" s="270">
        <f t="shared" si="14"/>
        <v>0</v>
      </c>
      <c r="DA110" s="80"/>
    </row>
    <row r="111" spans="1:105" ht="12" customHeight="1" x14ac:dyDescent="0.25">
      <c r="A111" s="174" t="s">
        <v>189</v>
      </c>
      <c r="B111" s="269">
        <f t="shared" ref="B111:Y111" si="15">IF(B$35=0,0,B$35/B$5)</f>
        <v>0</v>
      </c>
      <c r="C111" s="269">
        <f t="shared" si="15"/>
        <v>0</v>
      </c>
      <c r="D111" s="269">
        <f t="shared" si="15"/>
        <v>0</v>
      </c>
      <c r="E111" s="269">
        <f t="shared" si="15"/>
        <v>0</v>
      </c>
      <c r="F111" s="269">
        <f t="shared" si="15"/>
        <v>0</v>
      </c>
      <c r="G111" s="269">
        <f t="shared" si="15"/>
        <v>0</v>
      </c>
      <c r="H111" s="269">
        <f t="shared" si="15"/>
        <v>0</v>
      </c>
      <c r="I111" s="269">
        <f t="shared" si="15"/>
        <v>0</v>
      </c>
      <c r="J111" s="269">
        <f t="shared" si="15"/>
        <v>0</v>
      </c>
      <c r="K111" s="269">
        <f t="shared" si="15"/>
        <v>0</v>
      </c>
      <c r="L111" s="269">
        <f t="shared" si="15"/>
        <v>0</v>
      </c>
      <c r="M111" s="269">
        <f t="shared" si="15"/>
        <v>0</v>
      </c>
      <c r="N111" s="269">
        <f t="shared" si="15"/>
        <v>0</v>
      </c>
      <c r="O111" s="269">
        <f t="shared" si="15"/>
        <v>0</v>
      </c>
      <c r="P111" s="269">
        <f t="shared" si="15"/>
        <v>0</v>
      </c>
      <c r="Q111" s="269">
        <f t="shared" si="15"/>
        <v>0</v>
      </c>
      <c r="R111" s="269">
        <f t="shared" si="15"/>
        <v>0</v>
      </c>
      <c r="S111" s="269">
        <f t="shared" si="15"/>
        <v>0</v>
      </c>
      <c r="T111" s="269">
        <f t="shared" si="15"/>
        <v>0</v>
      </c>
      <c r="U111" s="269">
        <f t="shared" si="15"/>
        <v>0</v>
      </c>
      <c r="V111" s="269">
        <f t="shared" si="15"/>
        <v>0</v>
      </c>
      <c r="W111" s="269">
        <f t="shared" si="15"/>
        <v>0</v>
      </c>
      <c r="X111" s="269">
        <f t="shared" si="15"/>
        <v>0</v>
      </c>
      <c r="Y111" s="269">
        <f t="shared" si="15"/>
        <v>0</v>
      </c>
      <c r="DA111" s="79"/>
    </row>
    <row r="112" spans="1:105" ht="12" customHeight="1" x14ac:dyDescent="0.25">
      <c r="A112" s="62" t="s">
        <v>190</v>
      </c>
      <c r="B112" s="270">
        <f t="shared" ref="B112:Y112" si="16">IF(B$36=0,0,B$36/B$5)</f>
        <v>0</v>
      </c>
      <c r="C112" s="270">
        <f t="shared" si="16"/>
        <v>0</v>
      </c>
      <c r="D112" s="270">
        <f t="shared" si="16"/>
        <v>0</v>
      </c>
      <c r="E112" s="270">
        <f t="shared" si="16"/>
        <v>0</v>
      </c>
      <c r="F112" s="270">
        <f t="shared" si="16"/>
        <v>0</v>
      </c>
      <c r="G112" s="270">
        <f t="shared" si="16"/>
        <v>0</v>
      </c>
      <c r="H112" s="270">
        <f t="shared" si="16"/>
        <v>0</v>
      </c>
      <c r="I112" s="270">
        <f t="shared" si="16"/>
        <v>0</v>
      </c>
      <c r="J112" s="270">
        <f t="shared" si="16"/>
        <v>0</v>
      </c>
      <c r="K112" s="270">
        <f t="shared" si="16"/>
        <v>0</v>
      </c>
      <c r="L112" s="270">
        <f t="shared" si="16"/>
        <v>0</v>
      </c>
      <c r="M112" s="270">
        <f t="shared" si="16"/>
        <v>0</v>
      </c>
      <c r="N112" s="270">
        <f t="shared" si="16"/>
        <v>0</v>
      </c>
      <c r="O112" s="270">
        <f t="shared" si="16"/>
        <v>0</v>
      </c>
      <c r="P112" s="270">
        <f t="shared" si="16"/>
        <v>0</v>
      </c>
      <c r="Q112" s="270">
        <f t="shared" si="16"/>
        <v>0</v>
      </c>
      <c r="R112" s="270">
        <f t="shared" si="16"/>
        <v>0</v>
      </c>
      <c r="S112" s="270">
        <f t="shared" si="16"/>
        <v>0</v>
      </c>
      <c r="T112" s="270">
        <f t="shared" si="16"/>
        <v>0</v>
      </c>
      <c r="U112" s="270">
        <f t="shared" si="16"/>
        <v>0</v>
      </c>
      <c r="V112" s="270">
        <f t="shared" si="16"/>
        <v>0</v>
      </c>
      <c r="W112" s="270">
        <f t="shared" si="16"/>
        <v>0</v>
      </c>
      <c r="X112" s="270">
        <f t="shared" si="16"/>
        <v>0</v>
      </c>
      <c r="Y112" s="270">
        <f t="shared" si="16"/>
        <v>0</v>
      </c>
      <c r="DA112" s="80"/>
    </row>
    <row r="113" spans="1:105" ht="12" customHeight="1" x14ac:dyDescent="0.25">
      <c r="A113" s="62" t="s">
        <v>195</v>
      </c>
      <c r="B113" s="270">
        <f t="shared" ref="B113:Y113" si="17">IF(B$40=0,0,B$40/B$5)</f>
        <v>0</v>
      </c>
      <c r="C113" s="270">
        <f t="shared" si="17"/>
        <v>0</v>
      </c>
      <c r="D113" s="270">
        <f t="shared" si="17"/>
        <v>0</v>
      </c>
      <c r="E113" s="270">
        <f t="shared" si="17"/>
        <v>0</v>
      </c>
      <c r="F113" s="270">
        <f t="shared" si="17"/>
        <v>0</v>
      </c>
      <c r="G113" s="270">
        <f t="shared" si="17"/>
        <v>0</v>
      </c>
      <c r="H113" s="270">
        <f t="shared" si="17"/>
        <v>0</v>
      </c>
      <c r="I113" s="270">
        <f t="shared" si="17"/>
        <v>0</v>
      </c>
      <c r="J113" s="270">
        <f t="shared" si="17"/>
        <v>0</v>
      </c>
      <c r="K113" s="270">
        <f t="shared" si="17"/>
        <v>0</v>
      </c>
      <c r="L113" s="270">
        <f t="shared" si="17"/>
        <v>0</v>
      </c>
      <c r="M113" s="270">
        <f t="shared" si="17"/>
        <v>0</v>
      </c>
      <c r="N113" s="270">
        <f t="shared" si="17"/>
        <v>0</v>
      </c>
      <c r="O113" s="270">
        <f t="shared" si="17"/>
        <v>0</v>
      </c>
      <c r="P113" s="270">
        <f t="shared" si="17"/>
        <v>0</v>
      </c>
      <c r="Q113" s="270">
        <f t="shared" si="17"/>
        <v>0</v>
      </c>
      <c r="R113" s="270">
        <f t="shared" si="17"/>
        <v>0</v>
      </c>
      <c r="S113" s="270">
        <f t="shared" si="17"/>
        <v>0</v>
      </c>
      <c r="T113" s="270">
        <f t="shared" si="17"/>
        <v>0</v>
      </c>
      <c r="U113" s="270">
        <f t="shared" si="17"/>
        <v>0</v>
      </c>
      <c r="V113" s="270">
        <f t="shared" si="17"/>
        <v>0</v>
      </c>
      <c r="W113" s="270">
        <f t="shared" si="17"/>
        <v>0</v>
      </c>
      <c r="X113" s="270">
        <f t="shared" si="17"/>
        <v>0</v>
      </c>
      <c r="Y113" s="270">
        <f t="shared" si="17"/>
        <v>0</v>
      </c>
      <c r="DA113" s="80"/>
    </row>
    <row r="114" spans="1:105" ht="12" customHeight="1" x14ac:dyDescent="0.25">
      <c r="A114" s="103" t="s">
        <v>207</v>
      </c>
      <c r="B114" s="280">
        <f t="shared" ref="B114:Y114" si="18">IF(B$51=0,0,B$51/B$5)</f>
        <v>0</v>
      </c>
      <c r="C114" s="280">
        <f t="shared" si="18"/>
        <v>0</v>
      </c>
      <c r="D114" s="280">
        <f t="shared" si="18"/>
        <v>0</v>
      </c>
      <c r="E114" s="280">
        <f t="shared" si="18"/>
        <v>0</v>
      </c>
      <c r="F114" s="280">
        <f t="shared" si="18"/>
        <v>0</v>
      </c>
      <c r="G114" s="280">
        <f t="shared" si="18"/>
        <v>0</v>
      </c>
      <c r="H114" s="280">
        <f t="shared" si="18"/>
        <v>0</v>
      </c>
      <c r="I114" s="280">
        <f t="shared" si="18"/>
        <v>0</v>
      </c>
      <c r="J114" s="280">
        <f t="shared" si="18"/>
        <v>0</v>
      </c>
      <c r="K114" s="280">
        <f t="shared" si="18"/>
        <v>0</v>
      </c>
      <c r="L114" s="280">
        <f t="shared" si="18"/>
        <v>0</v>
      </c>
      <c r="M114" s="280">
        <f t="shared" si="18"/>
        <v>0</v>
      </c>
      <c r="N114" s="280">
        <f t="shared" si="18"/>
        <v>0</v>
      </c>
      <c r="O114" s="280">
        <f t="shared" si="18"/>
        <v>0</v>
      </c>
      <c r="P114" s="280">
        <f t="shared" si="18"/>
        <v>0</v>
      </c>
      <c r="Q114" s="280">
        <f t="shared" si="18"/>
        <v>0</v>
      </c>
      <c r="R114" s="280">
        <f t="shared" si="18"/>
        <v>0</v>
      </c>
      <c r="S114" s="280">
        <f t="shared" si="18"/>
        <v>0</v>
      </c>
      <c r="T114" s="280">
        <f t="shared" si="18"/>
        <v>0</v>
      </c>
      <c r="U114" s="280">
        <f t="shared" si="18"/>
        <v>0</v>
      </c>
      <c r="V114" s="280">
        <f t="shared" si="18"/>
        <v>0</v>
      </c>
      <c r="W114" s="280">
        <f t="shared" si="18"/>
        <v>0</v>
      </c>
      <c r="X114" s="280">
        <f t="shared" si="18"/>
        <v>0</v>
      </c>
      <c r="Y114" s="280">
        <f t="shared" si="18"/>
        <v>0</v>
      </c>
      <c r="DA114" s="104"/>
    </row>
    <row r="115" spans="1:105" ht="12" customHeight="1" x14ac:dyDescent="0.25">
      <c r="A115" s="100" t="s">
        <v>105</v>
      </c>
      <c r="B115" s="281">
        <f t="shared" ref="B115:Y115" si="19">IF(B$52=0,0,B$52/B$5)</f>
        <v>0</v>
      </c>
      <c r="C115" s="281">
        <f t="shared" si="19"/>
        <v>0</v>
      </c>
      <c r="D115" s="281">
        <f t="shared" si="19"/>
        <v>0</v>
      </c>
      <c r="E115" s="281">
        <f t="shared" si="19"/>
        <v>0</v>
      </c>
      <c r="F115" s="281">
        <f t="shared" si="19"/>
        <v>0</v>
      </c>
      <c r="G115" s="281">
        <f t="shared" si="19"/>
        <v>0</v>
      </c>
      <c r="H115" s="281">
        <f t="shared" si="19"/>
        <v>0</v>
      </c>
      <c r="I115" s="281">
        <f t="shared" si="19"/>
        <v>0</v>
      </c>
      <c r="J115" s="281">
        <f t="shared" si="19"/>
        <v>0</v>
      </c>
      <c r="K115" s="281">
        <f t="shared" si="19"/>
        <v>0</v>
      </c>
      <c r="L115" s="281">
        <f t="shared" si="19"/>
        <v>0</v>
      </c>
      <c r="M115" s="281">
        <f t="shared" si="19"/>
        <v>0</v>
      </c>
      <c r="N115" s="281">
        <f t="shared" si="19"/>
        <v>0</v>
      </c>
      <c r="O115" s="281">
        <f t="shared" si="19"/>
        <v>0</v>
      </c>
      <c r="P115" s="281">
        <f t="shared" si="19"/>
        <v>0</v>
      </c>
      <c r="Q115" s="281">
        <f t="shared" si="19"/>
        <v>0</v>
      </c>
      <c r="R115" s="281">
        <f t="shared" si="19"/>
        <v>0</v>
      </c>
      <c r="S115" s="281">
        <f t="shared" si="19"/>
        <v>0</v>
      </c>
      <c r="T115" s="281">
        <f t="shared" si="19"/>
        <v>0</v>
      </c>
      <c r="U115" s="281">
        <f t="shared" si="19"/>
        <v>0</v>
      </c>
      <c r="V115" s="281">
        <f t="shared" si="19"/>
        <v>0</v>
      </c>
      <c r="W115" s="281">
        <f t="shared" si="19"/>
        <v>0</v>
      </c>
      <c r="X115" s="281">
        <f t="shared" si="19"/>
        <v>0</v>
      </c>
      <c r="Y115" s="281">
        <f t="shared" si="19"/>
        <v>0</v>
      </c>
      <c r="DA115" s="106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105" ht="12" customHeight="1" x14ac:dyDescent="0.25">
      <c r="A117" s="35" t="s">
        <v>44</v>
      </c>
      <c r="B117" s="232">
        <f t="shared" ref="B117:Y117" si="20">SUM(B$118:B$122,B$126:B$127,B$129:B$131,B$124,B$123,B132)</f>
        <v>0</v>
      </c>
      <c r="C117" s="232">
        <f t="shared" si="20"/>
        <v>0</v>
      </c>
      <c r="D117" s="232">
        <f t="shared" si="20"/>
        <v>0</v>
      </c>
      <c r="E117" s="232">
        <f t="shared" si="20"/>
        <v>0</v>
      </c>
      <c r="F117" s="232">
        <f t="shared" si="20"/>
        <v>0</v>
      </c>
      <c r="G117" s="232">
        <f t="shared" si="20"/>
        <v>0</v>
      </c>
      <c r="H117" s="232">
        <f t="shared" si="20"/>
        <v>0</v>
      </c>
      <c r="I117" s="232">
        <f t="shared" si="20"/>
        <v>0</v>
      </c>
      <c r="J117" s="232">
        <f t="shared" si="20"/>
        <v>0</v>
      </c>
      <c r="K117" s="232">
        <f t="shared" si="20"/>
        <v>0</v>
      </c>
      <c r="L117" s="232">
        <f t="shared" si="20"/>
        <v>0</v>
      </c>
      <c r="M117" s="232">
        <f t="shared" si="20"/>
        <v>0</v>
      </c>
      <c r="N117" s="232">
        <f t="shared" si="20"/>
        <v>0</v>
      </c>
      <c r="O117" s="232">
        <f t="shared" si="20"/>
        <v>0</v>
      </c>
      <c r="P117" s="232">
        <f t="shared" si="20"/>
        <v>0</v>
      </c>
      <c r="Q117" s="232">
        <f t="shared" si="20"/>
        <v>0</v>
      </c>
      <c r="R117" s="232">
        <f t="shared" si="20"/>
        <v>0</v>
      </c>
      <c r="S117" s="232">
        <f t="shared" si="20"/>
        <v>0</v>
      </c>
      <c r="T117" s="232">
        <f t="shared" si="20"/>
        <v>0</v>
      </c>
      <c r="U117" s="232">
        <f t="shared" si="20"/>
        <v>0</v>
      </c>
      <c r="V117" s="232">
        <f t="shared" si="20"/>
        <v>0</v>
      </c>
      <c r="W117" s="232">
        <f t="shared" si="20"/>
        <v>0</v>
      </c>
      <c r="X117" s="232">
        <f t="shared" si="20"/>
        <v>0</v>
      </c>
      <c r="Y117" s="232">
        <f t="shared" si="20"/>
        <v>0</v>
      </c>
      <c r="DA117" s="95"/>
    </row>
    <row r="118" spans="1:105" ht="12" customHeight="1" x14ac:dyDescent="0.25">
      <c r="A118" s="55" t="s">
        <v>91</v>
      </c>
      <c r="B118" s="266">
        <f t="shared" ref="B118:Y118" si="21">IF(B$55=0,0,B$55/B$54)</f>
        <v>0</v>
      </c>
      <c r="C118" s="266">
        <f t="shared" si="21"/>
        <v>0</v>
      </c>
      <c r="D118" s="266">
        <f t="shared" si="21"/>
        <v>0</v>
      </c>
      <c r="E118" s="266">
        <f t="shared" si="21"/>
        <v>0</v>
      </c>
      <c r="F118" s="266">
        <f t="shared" si="21"/>
        <v>0</v>
      </c>
      <c r="G118" s="266">
        <f t="shared" si="21"/>
        <v>0</v>
      </c>
      <c r="H118" s="266">
        <f t="shared" si="21"/>
        <v>0</v>
      </c>
      <c r="I118" s="266">
        <f t="shared" si="21"/>
        <v>0</v>
      </c>
      <c r="J118" s="266">
        <f t="shared" si="21"/>
        <v>0</v>
      </c>
      <c r="K118" s="266">
        <f t="shared" si="21"/>
        <v>0</v>
      </c>
      <c r="L118" s="266">
        <f t="shared" si="21"/>
        <v>0</v>
      </c>
      <c r="M118" s="266">
        <f t="shared" si="21"/>
        <v>0</v>
      </c>
      <c r="N118" s="266">
        <f t="shared" si="21"/>
        <v>0</v>
      </c>
      <c r="O118" s="266">
        <f t="shared" si="21"/>
        <v>0</v>
      </c>
      <c r="P118" s="266">
        <f t="shared" si="21"/>
        <v>0</v>
      </c>
      <c r="Q118" s="266">
        <f t="shared" si="21"/>
        <v>0</v>
      </c>
      <c r="R118" s="266">
        <f t="shared" si="21"/>
        <v>0</v>
      </c>
      <c r="S118" s="266">
        <f t="shared" si="21"/>
        <v>0</v>
      </c>
      <c r="T118" s="266">
        <f t="shared" si="21"/>
        <v>0</v>
      </c>
      <c r="U118" s="266">
        <f t="shared" si="21"/>
        <v>0</v>
      </c>
      <c r="V118" s="266">
        <f t="shared" si="21"/>
        <v>0</v>
      </c>
      <c r="W118" s="266">
        <f t="shared" si="21"/>
        <v>0</v>
      </c>
      <c r="X118" s="266">
        <f t="shared" si="21"/>
        <v>0</v>
      </c>
      <c r="Y118" s="266">
        <f t="shared" si="21"/>
        <v>0</v>
      </c>
      <c r="DA118" s="76"/>
    </row>
    <row r="119" spans="1:105" ht="12" customHeight="1" x14ac:dyDescent="0.25">
      <c r="A119" s="173" t="s">
        <v>92</v>
      </c>
      <c r="B119" s="267">
        <f t="shared" ref="B119:Y119" si="22">IF(B$56=0,0,B$56/B$54)</f>
        <v>0</v>
      </c>
      <c r="C119" s="267">
        <f t="shared" si="22"/>
        <v>0</v>
      </c>
      <c r="D119" s="267">
        <f t="shared" si="22"/>
        <v>0</v>
      </c>
      <c r="E119" s="267">
        <f t="shared" si="22"/>
        <v>0</v>
      </c>
      <c r="F119" s="267">
        <f t="shared" si="22"/>
        <v>0</v>
      </c>
      <c r="G119" s="267">
        <f t="shared" si="22"/>
        <v>0</v>
      </c>
      <c r="H119" s="267">
        <f t="shared" si="22"/>
        <v>0</v>
      </c>
      <c r="I119" s="267">
        <f t="shared" si="22"/>
        <v>0</v>
      </c>
      <c r="J119" s="267">
        <f t="shared" si="22"/>
        <v>0</v>
      </c>
      <c r="K119" s="267">
        <f t="shared" si="22"/>
        <v>0</v>
      </c>
      <c r="L119" s="267">
        <f t="shared" si="22"/>
        <v>0</v>
      </c>
      <c r="M119" s="267">
        <f t="shared" si="22"/>
        <v>0</v>
      </c>
      <c r="N119" s="267">
        <f t="shared" si="22"/>
        <v>0</v>
      </c>
      <c r="O119" s="267">
        <f t="shared" si="22"/>
        <v>0</v>
      </c>
      <c r="P119" s="267">
        <f t="shared" si="22"/>
        <v>0</v>
      </c>
      <c r="Q119" s="267">
        <f t="shared" si="22"/>
        <v>0</v>
      </c>
      <c r="R119" s="267">
        <f t="shared" si="22"/>
        <v>0</v>
      </c>
      <c r="S119" s="267">
        <f t="shared" si="22"/>
        <v>0</v>
      </c>
      <c r="T119" s="267">
        <f t="shared" si="22"/>
        <v>0</v>
      </c>
      <c r="U119" s="267">
        <f t="shared" si="22"/>
        <v>0</v>
      </c>
      <c r="V119" s="267">
        <f t="shared" si="22"/>
        <v>0</v>
      </c>
      <c r="W119" s="267">
        <f t="shared" si="22"/>
        <v>0</v>
      </c>
      <c r="X119" s="267">
        <f t="shared" si="22"/>
        <v>0</v>
      </c>
      <c r="Y119" s="267">
        <f t="shared" si="22"/>
        <v>0</v>
      </c>
      <c r="DA119" s="77"/>
    </row>
    <row r="120" spans="1:105" ht="12" customHeight="1" x14ac:dyDescent="0.25">
      <c r="A120" s="173" t="s">
        <v>93</v>
      </c>
      <c r="B120" s="267">
        <f t="shared" ref="B120:Y120" si="23">IF(B$57=0,0,B$57/B$54)</f>
        <v>0</v>
      </c>
      <c r="C120" s="267">
        <f t="shared" si="23"/>
        <v>0</v>
      </c>
      <c r="D120" s="267">
        <f t="shared" si="23"/>
        <v>0</v>
      </c>
      <c r="E120" s="267">
        <f t="shared" si="23"/>
        <v>0</v>
      </c>
      <c r="F120" s="267">
        <f t="shared" si="23"/>
        <v>0</v>
      </c>
      <c r="G120" s="267">
        <f t="shared" si="23"/>
        <v>0</v>
      </c>
      <c r="H120" s="267">
        <f t="shared" si="23"/>
        <v>0</v>
      </c>
      <c r="I120" s="267">
        <f t="shared" si="23"/>
        <v>0</v>
      </c>
      <c r="J120" s="267">
        <f t="shared" si="23"/>
        <v>0</v>
      </c>
      <c r="K120" s="267">
        <f t="shared" si="23"/>
        <v>0</v>
      </c>
      <c r="L120" s="267">
        <f t="shared" si="23"/>
        <v>0</v>
      </c>
      <c r="M120" s="267">
        <f t="shared" si="23"/>
        <v>0</v>
      </c>
      <c r="N120" s="267">
        <f t="shared" si="23"/>
        <v>0</v>
      </c>
      <c r="O120" s="267">
        <f t="shared" si="23"/>
        <v>0</v>
      </c>
      <c r="P120" s="267">
        <f t="shared" si="23"/>
        <v>0</v>
      </c>
      <c r="Q120" s="267">
        <f t="shared" si="23"/>
        <v>0</v>
      </c>
      <c r="R120" s="267">
        <f t="shared" si="23"/>
        <v>0</v>
      </c>
      <c r="S120" s="267">
        <f t="shared" si="23"/>
        <v>0</v>
      </c>
      <c r="T120" s="267">
        <f t="shared" si="23"/>
        <v>0</v>
      </c>
      <c r="U120" s="267">
        <f t="shared" si="23"/>
        <v>0</v>
      </c>
      <c r="V120" s="267">
        <f t="shared" si="23"/>
        <v>0</v>
      </c>
      <c r="W120" s="267">
        <f t="shared" si="23"/>
        <v>0</v>
      </c>
      <c r="X120" s="267">
        <f t="shared" si="23"/>
        <v>0</v>
      </c>
      <c r="Y120" s="267">
        <f t="shared" si="23"/>
        <v>0</v>
      </c>
      <c r="DA120" s="77"/>
    </row>
    <row r="121" spans="1:105" ht="12" customHeight="1" x14ac:dyDescent="0.25">
      <c r="A121" s="173" t="s">
        <v>94</v>
      </c>
      <c r="B121" s="267">
        <f t="shared" ref="B121:Y121" si="24">IF(B$58=0,0,B$58/B$54)</f>
        <v>0</v>
      </c>
      <c r="C121" s="267">
        <f t="shared" si="24"/>
        <v>0</v>
      </c>
      <c r="D121" s="267">
        <f t="shared" si="24"/>
        <v>0</v>
      </c>
      <c r="E121" s="267">
        <f t="shared" si="24"/>
        <v>0</v>
      </c>
      <c r="F121" s="267">
        <f t="shared" si="24"/>
        <v>0</v>
      </c>
      <c r="G121" s="267">
        <f t="shared" si="24"/>
        <v>0</v>
      </c>
      <c r="H121" s="267">
        <f t="shared" si="24"/>
        <v>0</v>
      </c>
      <c r="I121" s="267">
        <f t="shared" si="24"/>
        <v>0</v>
      </c>
      <c r="J121" s="267">
        <f t="shared" si="24"/>
        <v>0</v>
      </c>
      <c r="K121" s="267">
        <f t="shared" si="24"/>
        <v>0</v>
      </c>
      <c r="L121" s="267">
        <f t="shared" si="24"/>
        <v>0</v>
      </c>
      <c r="M121" s="267">
        <f t="shared" si="24"/>
        <v>0</v>
      </c>
      <c r="N121" s="267">
        <f t="shared" si="24"/>
        <v>0</v>
      </c>
      <c r="O121" s="267">
        <f t="shared" si="24"/>
        <v>0</v>
      </c>
      <c r="P121" s="267">
        <f t="shared" si="24"/>
        <v>0</v>
      </c>
      <c r="Q121" s="267">
        <f t="shared" si="24"/>
        <v>0</v>
      </c>
      <c r="R121" s="267">
        <f t="shared" si="24"/>
        <v>0</v>
      </c>
      <c r="S121" s="267">
        <f t="shared" si="24"/>
        <v>0</v>
      </c>
      <c r="T121" s="267">
        <f t="shared" si="24"/>
        <v>0</v>
      </c>
      <c r="U121" s="267">
        <f t="shared" si="24"/>
        <v>0</v>
      </c>
      <c r="V121" s="267">
        <f t="shared" si="24"/>
        <v>0</v>
      </c>
      <c r="W121" s="267">
        <f t="shared" si="24"/>
        <v>0</v>
      </c>
      <c r="X121" s="267">
        <f t="shared" si="24"/>
        <v>0</v>
      </c>
      <c r="Y121" s="267">
        <f t="shared" si="24"/>
        <v>0</v>
      </c>
      <c r="DA121" s="77"/>
    </row>
    <row r="122" spans="1:105" ht="12" customHeight="1" x14ac:dyDescent="0.25">
      <c r="A122" s="56" t="s">
        <v>95</v>
      </c>
      <c r="B122" s="268">
        <f t="shared" ref="B122:Y122" si="25">IF(B$59=0,0,B$59/B$54)</f>
        <v>0</v>
      </c>
      <c r="C122" s="268">
        <f t="shared" si="25"/>
        <v>0</v>
      </c>
      <c r="D122" s="268">
        <f t="shared" si="25"/>
        <v>0</v>
      </c>
      <c r="E122" s="268">
        <f t="shared" si="25"/>
        <v>0</v>
      </c>
      <c r="F122" s="268">
        <f t="shared" si="25"/>
        <v>0</v>
      </c>
      <c r="G122" s="268">
        <f t="shared" si="25"/>
        <v>0</v>
      </c>
      <c r="H122" s="268">
        <f t="shared" si="25"/>
        <v>0</v>
      </c>
      <c r="I122" s="268">
        <f t="shared" si="25"/>
        <v>0</v>
      </c>
      <c r="J122" s="268">
        <f t="shared" si="25"/>
        <v>0</v>
      </c>
      <c r="K122" s="268">
        <f t="shared" si="25"/>
        <v>0</v>
      </c>
      <c r="L122" s="268">
        <f t="shared" si="25"/>
        <v>0</v>
      </c>
      <c r="M122" s="268">
        <f t="shared" si="25"/>
        <v>0</v>
      </c>
      <c r="N122" s="268">
        <f t="shared" si="25"/>
        <v>0</v>
      </c>
      <c r="O122" s="268">
        <f t="shared" si="25"/>
        <v>0</v>
      </c>
      <c r="P122" s="268">
        <f t="shared" si="25"/>
        <v>0</v>
      </c>
      <c r="Q122" s="268">
        <f t="shared" si="25"/>
        <v>0</v>
      </c>
      <c r="R122" s="268">
        <f t="shared" si="25"/>
        <v>0</v>
      </c>
      <c r="S122" s="268">
        <f t="shared" si="25"/>
        <v>0</v>
      </c>
      <c r="T122" s="268">
        <f t="shared" si="25"/>
        <v>0</v>
      </c>
      <c r="U122" s="268">
        <f t="shared" si="25"/>
        <v>0</v>
      </c>
      <c r="V122" s="268">
        <f t="shared" si="25"/>
        <v>0</v>
      </c>
      <c r="W122" s="268">
        <f t="shared" si="25"/>
        <v>0</v>
      </c>
      <c r="X122" s="268">
        <f t="shared" si="25"/>
        <v>0</v>
      </c>
      <c r="Y122" s="268">
        <f t="shared" si="25"/>
        <v>0</v>
      </c>
      <c r="DA122" s="78"/>
    </row>
    <row r="123" spans="1:105" ht="12" customHeight="1" x14ac:dyDescent="0.25">
      <c r="A123" s="174" t="s">
        <v>220</v>
      </c>
      <c r="B123" s="269">
        <f t="shared" ref="B123:Y123" si="26">IF(B$65=0,0,B$65/B$54)</f>
        <v>0</v>
      </c>
      <c r="C123" s="269">
        <f t="shared" si="26"/>
        <v>0</v>
      </c>
      <c r="D123" s="269">
        <f t="shared" si="26"/>
        <v>0</v>
      </c>
      <c r="E123" s="269">
        <f t="shared" si="26"/>
        <v>0</v>
      </c>
      <c r="F123" s="269">
        <f t="shared" si="26"/>
        <v>0</v>
      </c>
      <c r="G123" s="269">
        <f t="shared" si="26"/>
        <v>0</v>
      </c>
      <c r="H123" s="269">
        <f t="shared" si="26"/>
        <v>0</v>
      </c>
      <c r="I123" s="269">
        <f t="shared" si="26"/>
        <v>0</v>
      </c>
      <c r="J123" s="269">
        <f t="shared" si="26"/>
        <v>0</v>
      </c>
      <c r="K123" s="269">
        <f t="shared" si="26"/>
        <v>0</v>
      </c>
      <c r="L123" s="269">
        <f t="shared" si="26"/>
        <v>0</v>
      </c>
      <c r="M123" s="269">
        <f t="shared" si="26"/>
        <v>0</v>
      </c>
      <c r="N123" s="269">
        <f t="shared" si="26"/>
        <v>0</v>
      </c>
      <c r="O123" s="269">
        <f t="shared" si="26"/>
        <v>0</v>
      </c>
      <c r="P123" s="269">
        <f t="shared" si="26"/>
        <v>0</v>
      </c>
      <c r="Q123" s="269">
        <f t="shared" si="26"/>
        <v>0</v>
      </c>
      <c r="R123" s="269">
        <f t="shared" si="26"/>
        <v>0</v>
      </c>
      <c r="S123" s="269">
        <f t="shared" si="26"/>
        <v>0</v>
      </c>
      <c r="T123" s="269">
        <f t="shared" si="26"/>
        <v>0</v>
      </c>
      <c r="U123" s="269">
        <f t="shared" si="26"/>
        <v>0</v>
      </c>
      <c r="V123" s="269">
        <f t="shared" si="26"/>
        <v>0</v>
      </c>
      <c r="W123" s="269">
        <f t="shared" si="26"/>
        <v>0</v>
      </c>
      <c r="X123" s="269">
        <f t="shared" si="26"/>
        <v>0</v>
      </c>
      <c r="Y123" s="269">
        <f t="shared" si="26"/>
        <v>0</v>
      </c>
      <c r="DA123" s="79"/>
    </row>
    <row r="124" spans="1:105" ht="12" customHeight="1" x14ac:dyDescent="0.25">
      <c r="A124" s="174" t="s">
        <v>226</v>
      </c>
      <c r="B124" s="269">
        <f t="shared" ref="B124:Y124" si="27">IF(B$71=0,0,B$71/B$54)</f>
        <v>0</v>
      </c>
      <c r="C124" s="269">
        <f t="shared" si="27"/>
        <v>0</v>
      </c>
      <c r="D124" s="269">
        <f t="shared" si="27"/>
        <v>0</v>
      </c>
      <c r="E124" s="269">
        <f t="shared" si="27"/>
        <v>0</v>
      </c>
      <c r="F124" s="269">
        <f t="shared" si="27"/>
        <v>0</v>
      </c>
      <c r="G124" s="269">
        <f t="shared" si="27"/>
        <v>0</v>
      </c>
      <c r="H124" s="269">
        <f t="shared" si="27"/>
        <v>0</v>
      </c>
      <c r="I124" s="269">
        <f t="shared" si="27"/>
        <v>0</v>
      </c>
      <c r="J124" s="269">
        <f t="shared" si="27"/>
        <v>0</v>
      </c>
      <c r="K124" s="269">
        <f t="shared" si="27"/>
        <v>0</v>
      </c>
      <c r="L124" s="269">
        <f t="shared" si="27"/>
        <v>0</v>
      </c>
      <c r="M124" s="269">
        <f t="shared" si="27"/>
        <v>0</v>
      </c>
      <c r="N124" s="269">
        <f t="shared" si="27"/>
        <v>0</v>
      </c>
      <c r="O124" s="269">
        <f t="shared" si="27"/>
        <v>0</v>
      </c>
      <c r="P124" s="269">
        <f t="shared" si="27"/>
        <v>0</v>
      </c>
      <c r="Q124" s="269">
        <f t="shared" si="27"/>
        <v>0</v>
      </c>
      <c r="R124" s="269">
        <f t="shared" si="27"/>
        <v>0</v>
      </c>
      <c r="S124" s="269">
        <f t="shared" si="27"/>
        <v>0</v>
      </c>
      <c r="T124" s="269">
        <f t="shared" si="27"/>
        <v>0</v>
      </c>
      <c r="U124" s="269">
        <f t="shared" si="27"/>
        <v>0</v>
      </c>
      <c r="V124" s="269">
        <f t="shared" si="27"/>
        <v>0</v>
      </c>
      <c r="W124" s="269">
        <f t="shared" si="27"/>
        <v>0</v>
      </c>
      <c r="X124" s="269">
        <f t="shared" si="27"/>
        <v>0</v>
      </c>
      <c r="Y124" s="269">
        <f t="shared" si="27"/>
        <v>0</v>
      </c>
      <c r="DA124" s="79"/>
    </row>
    <row r="125" spans="1:105" ht="12" customHeight="1" x14ac:dyDescent="0.25">
      <c r="A125" s="174" t="s">
        <v>179</v>
      </c>
      <c r="B125" s="269">
        <f t="shared" ref="B125:Y125" si="28">IF(B$72=0,0,B$72/B$54)</f>
        <v>0</v>
      </c>
      <c r="C125" s="269">
        <f t="shared" si="28"/>
        <v>0</v>
      </c>
      <c r="D125" s="269">
        <f t="shared" si="28"/>
        <v>0</v>
      </c>
      <c r="E125" s="269">
        <f t="shared" si="28"/>
        <v>0</v>
      </c>
      <c r="F125" s="269">
        <f t="shared" si="28"/>
        <v>0</v>
      </c>
      <c r="G125" s="269">
        <f t="shared" si="28"/>
        <v>0</v>
      </c>
      <c r="H125" s="269">
        <f t="shared" si="28"/>
        <v>0</v>
      </c>
      <c r="I125" s="269">
        <f t="shared" si="28"/>
        <v>0</v>
      </c>
      <c r="J125" s="269">
        <f t="shared" si="28"/>
        <v>0</v>
      </c>
      <c r="K125" s="269">
        <f t="shared" si="28"/>
        <v>0</v>
      </c>
      <c r="L125" s="269">
        <f t="shared" si="28"/>
        <v>0</v>
      </c>
      <c r="M125" s="269">
        <f t="shared" si="28"/>
        <v>0</v>
      </c>
      <c r="N125" s="269">
        <f t="shared" si="28"/>
        <v>0</v>
      </c>
      <c r="O125" s="269">
        <f t="shared" si="28"/>
        <v>0</v>
      </c>
      <c r="P125" s="269">
        <f t="shared" si="28"/>
        <v>0</v>
      </c>
      <c r="Q125" s="269">
        <f t="shared" si="28"/>
        <v>0</v>
      </c>
      <c r="R125" s="269">
        <f t="shared" si="28"/>
        <v>0</v>
      </c>
      <c r="S125" s="269">
        <f t="shared" si="28"/>
        <v>0</v>
      </c>
      <c r="T125" s="269">
        <f t="shared" si="28"/>
        <v>0</v>
      </c>
      <c r="U125" s="269">
        <f t="shared" si="28"/>
        <v>0</v>
      </c>
      <c r="V125" s="269">
        <f t="shared" si="28"/>
        <v>0</v>
      </c>
      <c r="W125" s="269">
        <f t="shared" si="28"/>
        <v>0</v>
      </c>
      <c r="X125" s="269">
        <f t="shared" si="28"/>
        <v>0</v>
      </c>
      <c r="Y125" s="269">
        <f t="shared" si="28"/>
        <v>0</v>
      </c>
      <c r="DA125" s="79"/>
    </row>
    <row r="126" spans="1:105" ht="12" customHeight="1" x14ac:dyDescent="0.25">
      <c r="A126" s="62" t="s">
        <v>181</v>
      </c>
      <c r="B126" s="270">
        <f t="shared" ref="B126:Y126" si="29">IF(B$73=0,0,B$73/B$54)</f>
        <v>0</v>
      </c>
      <c r="C126" s="270">
        <f t="shared" si="29"/>
        <v>0</v>
      </c>
      <c r="D126" s="270">
        <f t="shared" si="29"/>
        <v>0</v>
      </c>
      <c r="E126" s="270">
        <f t="shared" si="29"/>
        <v>0</v>
      </c>
      <c r="F126" s="270">
        <f t="shared" si="29"/>
        <v>0</v>
      </c>
      <c r="G126" s="270">
        <f t="shared" si="29"/>
        <v>0</v>
      </c>
      <c r="H126" s="270">
        <f t="shared" si="29"/>
        <v>0</v>
      </c>
      <c r="I126" s="270">
        <f t="shared" si="29"/>
        <v>0</v>
      </c>
      <c r="J126" s="270">
        <f t="shared" si="29"/>
        <v>0</v>
      </c>
      <c r="K126" s="270">
        <f t="shared" si="29"/>
        <v>0</v>
      </c>
      <c r="L126" s="270">
        <f t="shared" si="29"/>
        <v>0</v>
      </c>
      <c r="M126" s="270">
        <f t="shared" si="29"/>
        <v>0</v>
      </c>
      <c r="N126" s="270">
        <f t="shared" si="29"/>
        <v>0</v>
      </c>
      <c r="O126" s="270">
        <f t="shared" si="29"/>
        <v>0</v>
      </c>
      <c r="P126" s="270">
        <f t="shared" si="29"/>
        <v>0</v>
      </c>
      <c r="Q126" s="270">
        <f t="shared" si="29"/>
        <v>0</v>
      </c>
      <c r="R126" s="270">
        <f t="shared" si="29"/>
        <v>0</v>
      </c>
      <c r="S126" s="270">
        <f t="shared" si="29"/>
        <v>0</v>
      </c>
      <c r="T126" s="270">
        <f t="shared" si="29"/>
        <v>0</v>
      </c>
      <c r="U126" s="270">
        <f t="shared" si="29"/>
        <v>0</v>
      </c>
      <c r="V126" s="270">
        <f t="shared" si="29"/>
        <v>0</v>
      </c>
      <c r="W126" s="270">
        <f t="shared" si="29"/>
        <v>0</v>
      </c>
      <c r="X126" s="270">
        <f t="shared" si="29"/>
        <v>0</v>
      </c>
      <c r="Y126" s="270">
        <f t="shared" si="29"/>
        <v>0</v>
      </c>
      <c r="DA126" s="80"/>
    </row>
    <row r="127" spans="1:105" ht="12" customHeight="1" x14ac:dyDescent="0.25">
      <c r="A127" s="62" t="s">
        <v>187</v>
      </c>
      <c r="B127" s="270">
        <f t="shared" ref="B127:Y127" si="30">IF(B$78=0,0,B$78/B$54)</f>
        <v>0</v>
      </c>
      <c r="C127" s="270">
        <f t="shared" si="30"/>
        <v>0</v>
      </c>
      <c r="D127" s="270">
        <f t="shared" si="30"/>
        <v>0</v>
      </c>
      <c r="E127" s="270">
        <f t="shared" si="30"/>
        <v>0</v>
      </c>
      <c r="F127" s="270">
        <f t="shared" si="30"/>
        <v>0</v>
      </c>
      <c r="G127" s="270">
        <f t="shared" si="30"/>
        <v>0</v>
      </c>
      <c r="H127" s="270">
        <f t="shared" si="30"/>
        <v>0</v>
      </c>
      <c r="I127" s="270">
        <f t="shared" si="30"/>
        <v>0</v>
      </c>
      <c r="J127" s="270">
        <f t="shared" si="30"/>
        <v>0</v>
      </c>
      <c r="K127" s="270">
        <f t="shared" si="30"/>
        <v>0</v>
      </c>
      <c r="L127" s="270">
        <f t="shared" si="30"/>
        <v>0</v>
      </c>
      <c r="M127" s="270">
        <f t="shared" si="30"/>
        <v>0</v>
      </c>
      <c r="N127" s="270">
        <f t="shared" si="30"/>
        <v>0</v>
      </c>
      <c r="O127" s="270">
        <f t="shared" si="30"/>
        <v>0</v>
      </c>
      <c r="P127" s="270">
        <f t="shared" si="30"/>
        <v>0</v>
      </c>
      <c r="Q127" s="270">
        <f t="shared" si="30"/>
        <v>0</v>
      </c>
      <c r="R127" s="270">
        <f t="shared" si="30"/>
        <v>0</v>
      </c>
      <c r="S127" s="270">
        <f t="shared" si="30"/>
        <v>0</v>
      </c>
      <c r="T127" s="270">
        <f t="shared" si="30"/>
        <v>0</v>
      </c>
      <c r="U127" s="270">
        <f t="shared" si="30"/>
        <v>0</v>
      </c>
      <c r="V127" s="270">
        <f t="shared" si="30"/>
        <v>0</v>
      </c>
      <c r="W127" s="270">
        <f t="shared" si="30"/>
        <v>0</v>
      </c>
      <c r="X127" s="270">
        <f t="shared" si="30"/>
        <v>0</v>
      </c>
      <c r="Y127" s="270">
        <f t="shared" si="30"/>
        <v>0</v>
      </c>
      <c r="DA127" s="80"/>
    </row>
    <row r="128" spans="1:105" ht="12" customHeight="1" x14ac:dyDescent="0.25">
      <c r="A128" s="174" t="s">
        <v>189</v>
      </c>
      <c r="B128" s="269">
        <f t="shared" ref="B128:Y128" si="31">IF(B$79=0,0,B$79/B$54)</f>
        <v>0</v>
      </c>
      <c r="C128" s="269">
        <f t="shared" si="31"/>
        <v>0</v>
      </c>
      <c r="D128" s="269">
        <f t="shared" si="31"/>
        <v>0</v>
      </c>
      <c r="E128" s="269">
        <f t="shared" si="31"/>
        <v>0</v>
      </c>
      <c r="F128" s="269">
        <f t="shared" si="31"/>
        <v>0</v>
      </c>
      <c r="G128" s="269">
        <f t="shared" si="31"/>
        <v>0</v>
      </c>
      <c r="H128" s="269">
        <f t="shared" si="31"/>
        <v>0</v>
      </c>
      <c r="I128" s="269">
        <f t="shared" si="31"/>
        <v>0</v>
      </c>
      <c r="J128" s="269">
        <f t="shared" si="31"/>
        <v>0</v>
      </c>
      <c r="K128" s="269">
        <f t="shared" si="31"/>
        <v>0</v>
      </c>
      <c r="L128" s="269">
        <f t="shared" si="31"/>
        <v>0</v>
      </c>
      <c r="M128" s="269">
        <f t="shared" si="31"/>
        <v>0</v>
      </c>
      <c r="N128" s="269">
        <f t="shared" si="31"/>
        <v>0</v>
      </c>
      <c r="O128" s="269">
        <f t="shared" si="31"/>
        <v>0</v>
      </c>
      <c r="P128" s="269">
        <f t="shared" si="31"/>
        <v>0</v>
      </c>
      <c r="Q128" s="269">
        <f t="shared" si="31"/>
        <v>0</v>
      </c>
      <c r="R128" s="269">
        <f t="shared" si="31"/>
        <v>0</v>
      </c>
      <c r="S128" s="269">
        <f t="shared" si="31"/>
        <v>0</v>
      </c>
      <c r="T128" s="269">
        <f t="shared" si="31"/>
        <v>0</v>
      </c>
      <c r="U128" s="269">
        <f t="shared" si="31"/>
        <v>0</v>
      </c>
      <c r="V128" s="269">
        <f t="shared" si="31"/>
        <v>0</v>
      </c>
      <c r="W128" s="269">
        <f t="shared" si="31"/>
        <v>0</v>
      </c>
      <c r="X128" s="269">
        <f t="shared" si="31"/>
        <v>0</v>
      </c>
      <c r="Y128" s="269">
        <f t="shared" si="31"/>
        <v>0</v>
      </c>
      <c r="DA128" s="79"/>
    </row>
    <row r="129" spans="1:105" ht="12" customHeight="1" x14ac:dyDescent="0.25">
      <c r="A129" s="62" t="s">
        <v>190</v>
      </c>
      <c r="B129" s="270">
        <f t="shared" ref="B129:Y129" si="32">IF(B$80=0,0,B$80/B$54)</f>
        <v>0</v>
      </c>
      <c r="C129" s="270">
        <f t="shared" si="32"/>
        <v>0</v>
      </c>
      <c r="D129" s="270">
        <f t="shared" si="32"/>
        <v>0</v>
      </c>
      <c r="E129" s="270">
        <f t="shared" si="32"/>
        <v>0</v>
      </c>
      <c r="F129" s="270">
        <f t="shared" si="32"/>
        <v>0</v>
      </c>
      <c r="G129" s="270">
        <f t="shared" si="32"/>
        <v>0</v>
      </c>
      <c r="H129" s="270">
        <f t="shared" si="32"/>
        <v>0</v>
      </c>
      <c r="I129" s="270">
        <f t="shared" si="32"/>
        <v>0</v>
      </c>
      <c r="J129" s="270">
        <f t="shared" si="32"/>
        <v>0</v>
      </c>
      <c r="K129" s="270">
        <f t="shared" si="32"/>
        <v>0</v>
      </c>
      <c r="L129" s="270">
        <f t="shared" si="32"/>
        <v>0</v>
      </c>
      <c r="M129" s="270">
        <f t="shared" si="32"/>
        <v>0</v>
      </c>
      <c r="N129" s="270">
        <f t="shared" si="32"/>
        <v>0</v>
      </c>
      <c r="O129" s="270">
        <f t="shared" si="32"/>
        <v>0</v>
      </c>
      <c r="P129" s="270">
        <f t="shared" si="32"/>
        <v>0</v>
      </c>
      <c r="Q129" s="270">
        <f t="shared" si="32"/>
        <v>0</v>
      </c>
      <c r="R129" s="270">
        <f t="shared" si="32"/>
        <v>0</v>
      </c>
      <c r="S129" s="270">
        <f t="shared" si="32"/>
        <v>0</v>
      </c>
      <c r="T129" s="270">
        <f t="shared" si="32"/>
        <v>0</v>
      </c>
      <c r="U129" s="270">
        <f t="shared" si="32"/>
        <v>0</v>
      </c>
      <c r="V129" s="270">
        <f t="shared" si="32"/>
        <v>0</v>
      </c>
      <c r="W129" s="270">
        <f t="shared" si="32"/>
        <v>0</v>
      </c>
      <c r="X129" s="270">
        <f t="shared" si="32"/>
        <v>0</v>
      </c>
      <c r="Y129" s="270">
        <f t="shared" si="32"/>
        <v>0</v>
      </c>
      <c r="DA129" s="80"/>
    </row>
    <row r="130" spans="1:105" ht="12" customHeight="1" x14ac:dyDescent="0.25">
      <c r="A130" s="62" t="s">
        <v>195</v>
      </c>
      <c r="B130" s="270">
        <f t="shared" ref="B130:Y130" si="33">IF(B$84=0,0,B$84/B$54)</f>
        <v>0</v>
      </c>
      <c r="C130" s="270">
        <f t="shared" si="33"/>
        <v>0</v>
      </c>
      <c r="D130" s="270">
        <f t="shared" si="33"/>
        <v>0</v>
      </c>
      <c r="E130" s="270">
        <f t="shared" si="33"/>
        <v>0</v>
      </c>
      <c r="F130" s="270">
        <f t="shared" si="33"/>
        <v>0</v>
      </c>
      <c r="G130" s="270">
        <f t="shared" si="33"/>
        <v>0</v>
      </c>
      <c r="H130" s="270">
        <f t="shared" si="33"/>
        <v>0</v>
      </c>
      <c r="I130" s="270">
        <f t="shared" si="33"/>
        <v>0</v>
      </c>
      <c r="J130" s="270">
        <f t="shared" si="33"/>
        <v>0</v>
      </c>
      <c r="K130" s="270">
        <f t="shared" si="33"/>
        <v>0</v>
      </c>
      <c r="L130" s="270">
        <f t="shared" si="33"/>
        <v>0</v>
      </c>
      <c r="M130" s="270">
        <f t="shared" si="33"/>
        <v>0</v>
      </c>
      <c r="N130" s="270">
        <f t="shared" si="33"/>
        <v>0</v>
      </c>
      <c r="O130" s="270">
        <f t="shared" si="33"/>
        <v>0</v>
      </c>
      <c r="P130" s="270">
        <f t="shared" si="33"/>
        <v>0</v>
      </c>
      <c r="Q130" s="270">
        <f t="shared" si="33"/>
        <v>0</v>
      </c>
      <c r="R130" s="270">
        <f t="shared" si="33"/>
        <v>0</v>
      </c>
      <c r="S130" s="270">
        <f t="shared" si="33"/>
        <v>0</v>
      </c>
      <c r="T130" s="270">
        <f t="shared" si="33"/>
        <v>0</v>
      </c>
      <c r="U130" s="270">
        <f t="shared" si="33"/>
        <v>0</v>
      </c>
      <c r="V130" s="270">
        <f t="shared" si="33"/>
        <v>0</v>
      </c>
      <c r="W130" s="270">
        <f t="shared" si="33"/>
        <v>0</v>
      </c>
      <c r="X130" s="270">
        <f t="shared" si="33"/>
        <v>0</v>
      </c>
      <c r="Y130" s="270">
        <f t="shared" si="33"/>
        <v>0</v>
      </c>
      <c r="DA130" s="80"/>
    </row>
    <row r="131" spans="1:105" ht="12" customHeight="1" x14ac:dyDescent="0.25">
      <c r="A131" s="103" t="s">
        <v>207</v>
      </c>
      <c r="B131" s="280">
        <f t="shared" ref="B131:Y131" si="34">IF(B$95=0,0,B$95/B$54)</f>
        <v>0</v>
      </c>
      <c r="C131" s="280">
        <f t="shared" si="34"/>
        <v>0</v>
      </c>
      <c r="D131" s="280">
        <f t="shared" si="34"/>
        <v>0</v>
      </c>
      <c r="E131" s="280">
        <f t="shared" si="34"/>
        <v>0</v>
      </c>
      <c r="F131" s="280">
        <f t="shared" si="34"/>
        <v>0</v>
      </c>
      <c r="G131" s="280">
        <f t="shared" si="34"/>
        <v>0</v>
      </c>
      <c r="H131" s="280">
        <f t="shared" si="34"/>
        <v>0</v>
      </c>
      <c r="I131" s="280">
        <f t="shared" si="34"/>
        <v>0</v>
      </c>
      <c r="J131" s="280">
        <f t="shared" si="34"/>
        <v>0</v>
      </c>
      <c r="K131" s="280">
        <f t="shared" si="34"/>
        <v>0</v>
      </c>
      <c r="L131" s="280">
        <f t="shared" si="34"/>
        <v>0</v>
      </c>
      <c r="M131" s="280">
        <f t="shared" si="34"/>
        <v>0</v>
      </c>
      <c r="N131" s="280">
        <f t="shared" si="34"/>
        <v>0</v>
      </c>
      <c r="O131" s="280">
        <f t="shared" si="34"/>
        <v>0</v>
      </c>
      <c r="P131" s="280">
        <f t="shared" si="34"/>
        <v>0</v>
      </c>
      <c r="Q131" s="280">
        <f t="shared" si="34"/>
        <v>0</v>
      </c>
      <c r="R131" s="280">
        <f t="shared" si="34"/>
        <v>0</v>
      </c>
      <c r="S131" s="280">
        <f t="shared" si="34"/>
        <v>0</v>
      </c>
      <c r="T131" s="280">
        <f t="shared" si="34"/>
        <v>0</v>
      </c>
      <c r="U131" s="280">
        <f t="shared" si="34"/>
        <v>0</v>
      </c>
      <c r="V131" s="280">
        <f t="shared" si="34"/>
        <v>0</v>
      </c>
      <c r="W131" s="280">
        <f t="shared" si="34"/>
        <v>0</v>
      </c>
      <c r="X131" s="280">
        <f t="shared" si="34"/>
        <v>0</v>
      </c>
      <c r="Y131" s="280">
        <f t="shared" si="34"/>
        <v>0</v>
      </c>
      <c r="DA131" s="104"/>
    </row>
    <row r="132" spans="1:105" ht="12" customHeight="1" x14ac:dyDescent="0.25">
      <c r="A132" s="100" t="s">
        <v>105</v>
      </c>
      <c r="B132" s="281">
        <f t="shared" ref="B132:Y132" si="35">IF(B$96=0,0,B$96/B$54)</f>
        <v>0</v>
      </c>
      <c r="C132" s="281">
        <f t="shared" si="35"/>
        <v>0</v>
      </c>
      <c r="D132" s="281">
        <f t="shared" si="35"/>
        <v>0</v>
      </c>
      <c r="E132" s="281">
        <f t="shared" si="35"/>
        <v>0</v>
      </c>
      <c r="F132" s="281">
        <f t="shared" si="35"/>
        <v>0</v>
      </c>
      <c r="G132" s="281">
        <f t="shared" si="35"/>
        <v>0</v>
      </c>
      <c r="H132" s="281">
        <f t="shared" si="35"/>
        <v>0</v>
      </c>
      <c r="I132" s="281">
        <f t="shared" si="35"/>
        <v>0</v>
      </c>
      <c r="J132" s="281">
        <f t="shared" si="35"/>
        <v>0</v>
      </c>
      <c r="K132" s="281">
        <f t="shared" si="35"/>
        <v>0</v>
      </c>
      <c r="L132" s="281">
        <f t="shared" si="35"/>
        <v>0</v>
      </c>
      <c r="M132" s="281">
        <f t="shared" si="35"/>
        <v>0</v>
      </c>
      <c r="N132" s="281">
        <f t="shared" si="35"/>
        <v>0</v>
      </c>
      <c r="O132" s="281">
        <f t="shared" si="35"/>
        <v>0</v>
      </c>
      <c r="P132" s="281">
        <f t="shared" si="35"/>
        <v>0</v>
      </c>
      <c r="Q132" s="281">
        <f t="shared" si="35"/>
        <v>0</v>
      </c>
      <c r="R132" s="281">
        <f t="shared" si="35"/>
        <v>0</v>
      </c>
      <c r="S132" s="281">
        <f t="shared" si="35"/>
        <v>0</v>
      </c>
      <c r="T132" s="281">
        <f t="shared" si="35"/>
        <v>0</v>
      </c>
      <c r="U132" s="281">
        <f t="shared" si="35"/>
        <v>0</v>
      </c>
      <c r="V132" s="281">
        <f t="shared" si="35"/>
        <v>0</v>
      </c>
      <c r="W132" s="281">
        <f t="shared" si="35"/>
        <v>0</v>
      </c>
      <c r="X132" s="281">
        <f t="shared" si="35"/>
        <v>0</v>
      </c>
      <c r="Y132" s="281">
        <f t="shared" si="35"/>
        <v>0</v>
      </c>
      <c r="DA132" s="106"/>
    </row>
    <row r="133" spans="1:105" ht="12" customHeight="1" x14ac:dyDescent="0.25">
      <c r="A133" s="6"/>
    </row>
    <row r="134" spans="1:105" ht="15" customHeight="1" x14ac:dyDescent="0.25">
      <c r="A134" s="32" t="s">
        <v>430</v>
      </c>
      <c r="B134" s="257"/>
      <c r="C134" s="257"/>
      <c r="D134" s="257"/>
      <c r="E134" s="257"/>
      <c r="F134" s="257"/>
      <c r="G134" s="257"/>
      <c r="H134" s="257"/>
      <c r="I134" s="257"/>
      <c r="J134" s="257"/>
      <c r="K134" s="257"/>
      <c r="L134" s="257"/>
      <c r="M134" s="257"/>
      <c r="N134" s="257"/>
      <c r="O134" s="257"/>
      <c r="P134" s="257"/>
      <c r="Q134" s="257"/>
      <c r="R134" s="257"/>
      <c r="S134" s="257"/>
      <c r="T134" s="257"/>
      <c r="U134" s="257"/>
      <c r="V134" s="257"/>
      <c r="W134" s="257"/>
      <c r="X134" s="257"/>
      <c r="Y134" s="257"/>
      <c r="DA134" s="88"/>
    </row>
    <row r="136" spans="1:105" ht="12" customHeight="1" x14ac:dyDescent="0.25">
      <c r="A136" s="35" t="s">
        <v>431</v>
      </c>
      <c r="B136" s="272">
        <f>IF(B$5=0,0,(B$5-B$52)/ISI_fec!B$5)</f>
        <v>0</v>
      </c>
      <c r="C136" s="272">
        <f>IF(C$5=0,0,(C$5-C$52)/ISI_fec!C$5)</f>
        <v>0</v>
      </c>
      <c r="D136" s="272">
        <f>IF(D$5=0,0,(D$5-D$52)/ISI_fec!D$5)</f>
        <v>0</v>
      </c>
      <c r="E136" s="272">
        <f>IF(E$5=0,0,(E$5-E$52)/ISI_fec!E$5)</f>
        <v>0</v>
      </c>
      <c r="F136" s="272">
        <f>IF(F$5=0,0,(F$5-F$52)/ISI_fec!F$5)</f>
        <v>0</v>
      </c>
      <c r="G136" s="272">
        <f>IF(G$5=0,0,(G$5-G$52)/ISI_fec!G$5)</f>
        <v>0</v>
      </c>
      <c r="H136" s="272">
        <f>IF(H$5=0,0,(H$5-H$52)/ISI_fec!H$5)</f>
        <v>0</v>
      </c>
      <c r="I136" s="272">
        <f>IF(I$5=0,0,(I$5-I$52)/ISI_fec!I$5)</f>
        <v>0</v>
      </c>
      <c r="J136" s="272">
        <f>IF(J$5=0,0,(J$5-J$52)/ISI_fec!J$5)</f>
        <v>0</v>
      </c>
      <c r="K136" s="272">
        <f>IF(K$5=0,0,(K$5-K$52)/ISI_fec!K$5)</f>
        <v>0</v>
      </c>
      <c r="L136" s="272">
        <f>IF(L$5=0,0,(L$5-L$52)/ISI_fec!L$5)</f>
        <v>0</v>
      </c>
      <c r="M136" s="272">
        <f>IF(M$5=0,0,(M$5-M$52)/ISI_fec!M$5)</f>
        <v>0</v>
      </c>
      <c r="N136" s="272">
        <f>IF(N$5=0,0,(N$5-N$52)/ISI_fec!N$5)</f>
        <v>0</v>
      </c>
      <c r="O136" s="272">
        <f>IF(O$5=0,0,(O$5-O$52)/ISI_fec!O$5)</f>
        <v>0</v>
      </c>
      <c r="P136" s="272">
        <f>IF(P$5=0,0,(P$5-P$52)/ISI_fec!P$5)</f>
        <v>0</v>
      </c>
      <c r="Q136" s="272">
        <f>IF(Q$5=0,0,(Q$5-Q$52)/ISI_fec!Q$5)</f>
        <v>0</v>
      </c>
      <c r="R136" s="272">
        <f>IF(R$5=0,0,(R$5-R$52)/ISI_fec!R$5)</f>
        <v>0</v>
      </c>
      <c r="S136" s="272">
        <f>IF(S$5=0,0,(S$5-S$52)/ISI_fec!S$5)</f>
        <v>0</v>
      </c>
      <c r="T136" s="272">
        <f>IF(T$5=0,0,(T$5-T$52)/ISI_fec!T$5)</f>
        <v>0</v>
      </c>
      <c r="U136" s="272">
        <f>IF(U$5=0,0,(U$5-U$52)/ISI_fec!U$5)</f>
        <v>0</v>
      </c>
      <c r="V136" s="272">
        <f>IF(V$5=0,0,(V$5-V$52)/ISI_fec!V$5)</f>
        <v>0</v>
      </c>
      <c r="W136" s="272">
        <f>IF(W$5=0,0,(W$5-W$52)/ISI_fec!W$5)</f>
        <v>0</v>
      </c>
      <c r="X136" s="272">
        <f>IF(X$5=0,0,(X$5-X$52)/ISI_fec!X$5)</f>
        <v>0</v>
      </c>
      <c r="Y136" s="272">
        <f>IF(Y$5=0,0,(Y$5-Y$52)/ISI_fec!Y$5)</f>
        <v>0</v>
      </c>
      <c r="DA136" s="111"/>
    </row>
    <row r="137" spans="1:105" ht="12" customHeight="1" x14ac:dyDescent="0.25">
      <c r="A137" s="55" t="s">
        <v>91</v>
      </c>
      <c r="B137" s="273">
        <f>IF(B$6=0,0,B$6/ISI_fec!B$6)</f>
        <v>0</v>
      </c>
      <c r="C137" s="273">
        <f>IF(C$6=0,0,C$6/ISI_fec!C$6)</f>
        <v>0</v>
      </c>
      <c r="D137" s="273">
        <f>IF(D$6=0,0,D$6/ISI_fec!D$6)</f>
        <v>0</v>
      </c>
      <c r="E137" s="273">
        <f>IF(E$6=0,0,E$6/ISI_fec!E$6)</f>
        <v>0</v>
      </c>
      <c r="F137" s="273">
        <f>IF(F$6=0,0,F$6/ISI_fec!F$6)</f>
        <v>0</v>
      </c>
      <c r="G137" s="273">
        <f>IF(G$6=0,0,G$6/ISI_fec!G$6)</f>
        <v>0</v>
      </c>
      <c r="H137" s="273">
        <f>IF(H$6=0,0,H$6/ISI_fec!H$6)</f>
        <v>0</v>
      </c>
      <c r="I137" s="273">
        <f>IF(I$6=0,0,I$6/ISI_fec!I$6)</f>
        <v>0</v>
      </c>
      <c r="J137" s="273">
        <f>IF(J$6=0,0,J$6/ISI_fec!J$6)</f>
        <v>0</v>
      </c>
      <c r="K137" s="273">
        <f>IF(K$6=0,0,K$6/ISI_fec!K$6)</f>
        <v>0</v>
      </c>
      <c r="L137" s="273">
        <f>IF(L$6=0,0,L$6/ISI_fec!L$6)</f>
        <v>0</v>
      </c>
      <c r="M137" s="273">
        <f>IF(M$6=0,0,M$6/ISI_fec!M$6)</f>
        <v>0</v>
      </c>
      <c r="N137" s="273">
        <f>IF(N$6=0,0,N$6/ISI_fec!N$6)</f>
        <v>0</v>
      </c>
      <c r="O137" s="273">
        <f>IF(O$6=0,0,O$6/ISI_fec!O$6)</f>
        <v>0</v>
      </c>
      <c r="P137" s="273">
        <f>IF(P$6=0,0,P$6/ISI_fec!P$6)</f>
        <v>0</v>
      </c>
      <c r="Q137" s="273">
        <f>IF(Q$6=0,0,Q$6/ISI_fec!Q$6)</f>
        <v>0</v>
      </c>
      <c r="R137" s="273">
        <f>IF(R$6=0,0,R$6/ISI_fec!R$6)</f>
        <v>0</v>
      </c>
      <c r="S137" s="273">
        <f>IF(S$6=0,0,S$6/ISI_fec!S$6)</f>
        <v>0</v>
      </c>
      <c r="T137" s="273">
        <f>IF(T$6=0,0,T$6/ISI_fec!T$6)</f>
        <v>0</v>
      </c>
      <c r="U137" s="273">
        <f>IF(U$6=0,0,U$6/ISI_fec!U$6)</f>
        <v>0</v>
      </c>
      <c r="V137" s="273">
        <f>IF(V$6=0,0,V$6/ISI_fec!V$6)</f>
        <v>0</v>
      </c>
      <c r="W137" s="273">
        <f>IF(W$6=0,0,W$6/ISI_fec!W$6)</f>
        <v>0</v>
      </c>
      <c r="X137" s="273">
        <f>IF(X$6=0,0,X$6/ISI_fec!X$6)</f>
        <v>0</v>
      </c>
      <c r="Y137" s="273">
        <f>IF(Y$6=0,0,Y$6/ISI_fec!Y$6)</f>
        <v>0</v>
      </c>
      <c r="DA137" s="76"/>
    </row>
    <row r="138" spans="1:105" ht="12" customHeight="1" x14ac:dyDescent="0.25">
      <c r="A138" s="173" t="s">
        <v>92</v>
      </c>
      <c r="B138" s="274">
        <f>IF(B$7=0,0,B$7/ISI_fec!B$7)</f>
        <v>0</v>
      </c>
      <c r="C138" s="274">
        <f>IF(C$7=0,0,C$7/ISI_fec!C$7)</f>
        <v>0</v>
      </c>
      <c r="D138" s="274">
        <f>IF(D$7=0,0,D$7/ISI_fec!D$7)</f>
        <v>0</v>
      </c>
      <c r="E138" s="274">
        <f>IF(E$7=0,0,E$7/ISI_fec!E$7)</f>
        <v>0</v>
      </c>
      <c r="F138" s="274">
        <f>IF(F$7=0,0,F$7/ISI_fec!F$7)</f>
        <v>0</v>
      </c>
      <c r="G138" s="274">
        <f>IF(G$7=0,0,G$7/ISI_fec!G$7)</f>
        <v>0</v>
      </c>
      <c r="H138" s="274">
        <f>IF(H$7=0,0,H$7/ISI_fec!H$7)</f>
        <v>0</v>
      </c>
      <c r="I138" s="274">
        <f>IF(I$7=0,0,I$7/ISI_fec!I$7)</f>
        <v>0</v>
      </c>
      <c r="J138" s="274">
        <f>IF(J$7=0,0,J$7/ISI_fec!J$7)</f>
        <v>0</v>
      </c>
      <c r="K138" s="274">
        <f>IF(K$7=0,0,K$7/ISI_fec!K$7)</f>
        <v>0</v>
      </c>
      <c r="L138" s="274">
        <f>IF(L$7=0,0,L$7/ISI_fec!L$7)</f>
        <v>0</v>
      </c>
      <c r="M138" s="274">
        <f>IF(M$7=0,0,M$7/ISI_fec!M$7)</f>
        <v>0</v>
      </c>
      <c r="N138" s="274">
        <f>IF(N$7=0,0,N$7/ISI_fec!N$7)</f>
        <v>0</v>
      </c>
      <c r="O138" s="274">
        <f>IF(O$7=0,0,O$7/ISI_fec!O$7)</f>
        <v>0</v>
      </c>
      <c r="P138" s="274">
        <f>IF(P$7=0,0,P$7/ISI_fec!P$7)</f>
        <v>0</v>
      </c>
      <c r="Q138" s="274">
        <f>IF(Q$7=0,0,Q$7/ISI_fec!Q$7)</f>
        <v>0</v>
      </c>
      <c r="R138" s="274">
        <f>IF(R$7=0,0,R$7/ISI_fec!R$7)</f>
        <v>0</v>
      </c>
      <c r="S138" s="274">
        <f>IF(S$7=0,0,S$7/ISI_fec!S$7)</f>
        <v>0</v>
      </c>
      <c r="T138" s="274">
        <f>IF(T$7=0,0,T$7/ISI_fec!T$7)</f>
        <v>0</v>
      </c>
      <c r="U138" s="274">
        <f>IF(U$7=0,0,U$7/ISI_fec!U$7)</f>
        <v>0</v>
      </c>
      <c r="V138" s="274">
        <f>IF(V$7=0,0,V$7/ISI_fec!V$7)</f>
        <v>0</v>
      </c>
      <c r="W138" s="274">
        <f>IF(W$7=0,0,W$7/ISI_fec!W$7)</f>
        <v>0</v>
      </c>
      <c r="X138" s="274">
        <f>IF(X$7=0,0,X$7/ISI_fec!X$7)</f>
        <v>0</v>
      </c>
      <c r="Y138" s="274">
        <f>IF(Y$7=0,0,Y$7/ISI_fec!Y$7)</f>
        <v>0</v>
      </c>
      <c r="DA138" s="77"/>
    </row>
    <row r="139" spans="1:105" ht="12" customHeight="1" x14ac:dyDescent="0.25">
      <c r="A139" s="173" t="s">
        <v>93</v>
      </c>
      <c r="B139" s="274">
        <f>IF(B$8=0,0,B$8/ISI_fec!B$8)</f>
        <v>0</v>
      </c>
      <c r="C139" s="274">
        <f>IF(C$8=0,0,C$8/ISI_fec!C$8)</f>
        <v>0</v>
      </c>
      <c r="D139" s="274">
        <f>IF(D$8=0,0,D$8/ISI_fec!D$8)</f>
        <v>0</v>
      </c>
      <c r="E139" s="274">
        <f>IF(E$8=0,0,E$8/ISI_fec!E$8)</f>
        <v>0</v>
      </c>
      <c r="F139" s="274">
        <f>IF(F$8=0,0,F$8/ISI_fec!F$8)</f>
        <v>0</v>
      </c>
      <c r="G139" s="274">
        <f>IF(G$8=0,0,G$8/ISI_fec!G$8)</f>
        <v>0</v>
      </c>
      <c r="H139" s="274">
        <f>IF(H$8=0,0,H$8/ISI_fec!H$8)</f>
        <v>0</v>
      </c>
      <c r="I139" s="274">
        <f>IF(I$8=0,0,I$8/ISI_fec!I$8)</f>
        <v>0</v>
      </c>
      <c r="J139" s="274">
        <f>IF(J$8=0,0,J$8/ISI_fec!J$8)</f>
        <v>0</v>
      </c>
      <c r="K139" s="274">
        <f>IF(K$8=0,0,K$8/ISI_fec!K$8)</f>
        <v>0</v>
      </c>
      <c r="L139" s="274">
        <f>IF(L$8=0,0,L$8/ISI_fec!L$8)</f>
        <v>0</v>
      </c>
      <c r="M139" s="274">
        <f>IF(M$8=0,0,M$8/ISI_fec!M$8)</f>
        <v>0</v>
      </c>
      <c r="N139" s="274">
        <f>IF(N$8=0,0,N$8/ISI_fec!N$8)</f>
        <v>0</v>
      </c>
      <c r="O139" s="274">
        <f>IF(O$8=0,0,O$8/ISI_fec!O$8)</f>
        <v>0</v>
      </c>
      <c r="P139" s="274">
        <f>IF(P$8=0,0,P$8/ISI_fec!P$8)</f>
        <v>0</v>
      </c>
      <c r="Q139" s="274">
        <f>IF(Q$8=0,0,Q$8/ISI_fec!Q$8)</f>
        <v>0</v>
      </c>
      <c r="R139" s="274">
        <f>IF(R$8=0,0,R$8/ISI_fec!R$8)</f>
        <v>0</v>
      </c>
      <c r="S139" s="274">
        <f>IF(S$8=0,0,S$8/ISI_fec!S$8)</f>
        <v>0</v>
      </c>
      <c r="T139" s="274">
        <f>IF(T$8=0,0,T$8/ISI_fec!T$8)</f>
        <v>0</v>
      </c>
      <c r="U139" s="274">
        <f>IF(U$8=0,0,U$8/ISI_fec!U$8)</f>
        <v>0</v>
      </c>
      <c r="V139" s="274">
        <f>IF(V$8=0,0,V$8/ISI_fec!V$8)</f>
        <v>0</v>
      </c>
      <c r="W139" s="274">
        <f>IF(W$8=0,0,W$8/ISI_fec!W$8)</f>
        <v>0</v>
      </c>
      <c r="X139" s="274">
        <f>IF(X$8=0,0,X$8/ISI_fec!X$8)</f>
        <v>0</v>
      </c>
      <c r="Y139" s="274">
        <f>IF(Y$8=0,0,Y$8/ISI_fec!Y$8)</f>
        <v>0</v>
      </c>
      <c r="DA139" s="77"/>
    </row>
    <row r="140" spans="1:105" ht="12" customHeight="1" x14ac:dyDescent="0.25">
      <c r="A140" s="173" t="s">
        <v>94</v>
      </c>
      <c r="B140" s="274">
        <f>IF(B$9=0,0,B$9/ISI_fec!B$9)</f>
        <v>0</v>
      </c>
      <c r="C140" s="274">
        <f>IF(C$9=0,0,C$9/ISI_fec!C$9)</f>
        <v>0</v>
      </c>
      <c r="D140" s="274">
        <f>IF(D$9=0,0,D$9/ISI_fec!D$9)</f>
        <v>0</v>
      </c>
      <c r="E140" s="274">
        <f>IF(E$9=0,0,E$9/ISI_fec!E$9)</f>
        <v>0</v>
      </c>
      <c r="F140" s="274">
        <f>IF(F$9=0,0,F$9/ISI_fec!F$9)</f>
        <v>0</v>
      </c>
      <c r="G140" s="274">
        <f>IF(G$9=0,0,G$9/ISI_fec!G$9)</f>
        <v>0</v>
      </c>
      <c r="H140" s="274">
        <f>IF(H$9=0,0,H$9/ISI_fec!H$9)</f>
        <v>0</v>
      </c>
      <c r="I140" s="274">
        <f>IF(I$9=0,0,I$9/ISI_fec!I$9)</f>
        <v>0</v>
      </c>
      <c r="J140" s="274">
        <f>IF(J$9=0,0,J$9/ISI_fec!J$9)</f>
        <v>0</v>
      </c>
      <c r="K140" s="274">
        <f>IF(K$9=0,0,K$9/ISI_fec!K$9)</f>
        <v>0</v>
      </c>
      <c r="L140" s="274">
        <f>IF(L$9=0,0,L$9/ISI_fec!L$9)</f>
        <v>0</v>
      </c>
      <c r="M140" s="274">
        <f>IF(M$9=0,0,M$9/ISI_fec!M$9)</f>
        <v>0</v>
      </c>
      <c r="N140" s="274">
        <f>IF(N$9=0,0,N$9/ISI_fec!N$9)</f>
        <v>0</v>
      </c>
      <c r="O140" s="274">
        <f>IF(O$9=0,0,O$9/ISI_fec!O$9)</f>
        <v>0</v>
      </c>
      <c r="P140" s="274">
        <f>IF(P$9=0,0,P$9/ISI_fec!P$9)</f>
        <v>0</v>
      </c>
      <c r="Q140" s="274">
        <f>IF(Q$9=0,0,Q$9/ISI_fec!Q$9)</f>
        <v>0</v>
      </c>
      <c r="R140" s="274">
        <f>IF(R$9=0,0,R$9/ISI_fec!R$9)</f>
        <v>0</v>
      </c>
      <c r="S140" s="274">
        <f>IF(S$9=0,0,S$9/ISI_fec!S$9)</f>
        <v>0</v>
      </c>
      <c r="T140" s="274">
        <f>IF(T$9=0,0,T$9/ISI_fec!T$9)</f>
        <v>0</v>
      </c>
      <c r="U140" s="274">
        <f>IF(U$9=0,0,U$9/ISI_fec!U$9)</f>
        <v>0</v>
      </c>
      <c r="V140" s="274">
        <f>IF(V$9=0,0,V$9/ISI_fec!V$9)</f>
        <v>0</v>
      </c>
      <c r="W140" s="274">
        <f>IF(W$9=0,0,W$9/ISI_fec!W$9)</f>
        <v>0</v>
      </c>
      <c r="X140" s="274">
        <f>IF(X$9=0,0,X$9/ISI_fec!X$9)</f>
        <v>0</v>
      </c>
      <c r="Y140" s="274">
        <f>IF(Y$9=0,0,Y$9/ISI_fec!Y$9)</f>
        <v>0</v>
      </c>
      <c r="DA140" s="77"/>
    </row>
    <row r="141" spans="1:105" ht="12" customHeight="1" x14ac:dyDescent="0.25">
      <c r="A141" s="56" t="s">
        <v>95</v>
      </c>
      <c r="B141" s="275">
        <f>IF(B$10=0,0,B$10/ISI_fec!B$10)</f>
        <v>0</v>
      </c>
      <c r="C141" s="275">
        <f>IF(C$10=0,0,C$10/ISI_fec!C$10)</f>
        <v>0</v>
      </c>
      <c r="D141" s="275">
        <f>IF(D$10=0,0,D$10/ISI_fec!D$10)</f>
        <v>0</v>
      </c>
      <c r="E141" s="275">
        <f>IF(E$10=0,0,E$10/ISI_fec!E$10)</f>
        <v>0</v>
      </c>
      <c r="F141" s="275">
        <f>IF(F$10=0,0,F$10/ISI_fec!F$10)</f>
        <v>0</v>
      </c>
      <c r="G141" s="275">
        <f>IF(G$10=0,0,G$10/ISI_fec!G$10)</f>
        <v>0</v>
      </c>
      <c r="H141" s="275">
        <f>IF(H$10=0,0,H$10/ISI_fec!H$10)</f>
        <v>0</v>
      </c>
      <c r="I141" s="275">
        <f>IF(I$10=0,0,I$10/ISI_fec!I$10)</f>
        <v>0</v>
      </c>
      <c r="J141" s="275">
        <f>IF(J$10=0,0,J$10/ISI_fec!J$10)</f>
        <v>0</v>
      </c>
      <c r="K141" s="275">
        <f>IF(K$10=0,0,K$10/ISI_fec!K$10)</f>
        <v>0</v>
      </c>
      <c r="L141" s="275">
        <f>IF(L$10=0,0,L$10/ISI_fec!L$10)</f>
        <v>0</v>
      </c>
      <c r="M141" s="275">
        <f>IF(M$10=0,0,M$10/ISI_fec!M$10)</f>
        <v>0</v>
      </c>
      <c r="N141" s="275">
        <f>IF(N$10=0,0,N$10/ISI_fec!N$10)</f>
        <v>0</v>
      </c>
      <c r="O141" s="275">
        <f>IF(O$10=0,0,O$10/ISI_fec!O$10)</f>
        <v>0</v>
      </c>
      <c r="P141" s="275">
        <f>IF(P$10=0,0,P$10/ISI_fec!P$10)</f>
        <v>0</v>
      </c>
      <c r="Q141" s="275">
        <f>IF(Q$10=0,0,Q$10/ISI_fec!Q$10)</f>
        <v>0</v>
      </c>
      <c r="R141" s="275">
        <f>IF(R$10=0,0,R$10/ISI_fec!R$10)</f>
        <v>0</v>
      </c>
      <c r="S141" s="275">
        <f>IF(S$10=0,0,S$10/ISI_fec!S$10)</f>
        <v>0</v>
      </c>
      <c r="T141" s="275">
        <f>IF(T$10=0,0,T$10/ISI_fec!T$10)</f>
        <v>0</v>
      </c>
      <c r="U141" s="275">
        <f>IF(U$10=0,0,U$10/ISI_fec!U$10)</f>
        <v>0</v>
      </c>
      <c r="V141" s="275">
        <f>IF(V$10=0,0,V$10/ISI_fec!V$10)</f>
        <v>0</v>
      </c>
      <c r="W141" s="275">
        <f>IF(W$10=0,0,W$10/ISI_fec!W$10)</f>
        <v>0</v>
      </c>
      <c r="X141" s="275">
        <f>IF(X$10=0,0,X$10/ISI_fec!X$10)</f>
        <v>0</v>
      </c>
      <c r="Y141" s="275">
        <f>IF(Y$10=0,0,Y$10/ISI_fec!Y$10)</f>
        <v>0</v>
      </c>
      <c r="DA141" s="78"/>
    </row>
    <row r="142" spans="1:105" ht="12" customHeight="1" x14ac:dyDescent="0.25">
      <c r="A142" s="174" t="s">
        <v>165</v>
      </c>
      <c r="B142" s="276">
        <f>IF(B$16=0,0,B$16/ISI_fec!B$16)</f>
        <v>0</v>
      </c>
      <c r="C142" s="276">
        <f>IF(C$16=0,0,C$16/ISI_fec!C$16)</f>
        <v>0</v>
      </c>
      <c r="D142" s="276">
        <f>IF(D$16=0,0,D$16/ISI_fec!D$16)</f>
        <v>0</v>
      </c>
      <c r="E142" s="276">
        <f>IF(E$16=0,0,E$16/ISI_fec!E$16)</f>
        <v>0</v>
      </c>
      <c r="F142" s="276">
        <f>IF(F$16=0,0,F$16/ISI_fec!F$16)</f>
        <v>0</v>
      </c>
      <c r="G142" s="276">
        <f>IF(G$16=0,0,G$16/ISI_fec!G$16)</f>
        <v>0</v>
      </c>
      <c r="H142" s="276">
        <f>IF(H$16=0,0,H$16/ISI_fec!H$16)</f>
        <v>0</v>
      </c>
      <c r="I142" s="276">
        <f>IF(I$16=0,0,I$16/ISI_fec!I$16)</f>
        <v>0</v>
      </c>
      <c r="J142" s="276">
        <f>IF(J$16=0,0,J$16/ISI_fec!J$16)</f>
        <v>0</v>
      </c>
      <c r="K142" s="276">
        <f>IF(K$16=0,0,K$16/ISI_fec!K$16)</f>
        <v>0</v>
      </c>
      <c r="L142" s="276">
        <f>IF(L$16=0,0,L$16/ISI_fec!L$16)</f>
        <v>0</v>
      </c>
      <c r="M142" s="276">
        <f>IF(M$16=0,0,M$16/ISI_fec!M$16)</f>
        <v>0</v>
      </c>
      <c r="N142" s="276">
        <f>IF(N$16=0,0,N$16/ISI_fec!N$16)</f>
        <v>0</v>
      </c>
      <c r="O142" s="276">
        <f>IF(O$16=0,0,O$16/ISI_fec!O$16)</f>
        <v>0</v>
      </c>
      <c r="P142" s="276">
        <f>IF(P$16=0,0,P$16/ISI_fec!P$16)</f>
        <v>0</v>
      </c>
      <c r="Q142" s="276">
        <f>IF(Q$16=0,0,Q$16/ISI_fec!Q$16)</f>
        <v>0</v>
      </c>
      <c r="R142" s="276">
        <f>IF(R$16=0,0,R$16/ISI_fec!R$16)</f>
        <v>0</v>
      </c>
      <c r="S142" s="276">
        <f>IF(S$16=0,0,S$16/ISI_fec!S$16)</f>
        <v>0</v>
      </c>
      <c r="T142" s="276">
        <f>IF(T$16=0,0,T$16/ISI_fec!T$16)</f>
        <v>0</v>
      </c>
      <c r="U142" s="276">
        <f>IF(U$16=0,0,U$16/ISI_fec!U$16)</f>
        <v>0</v>
      </c>
      <c r="V142" s="276">
        <f>IF(V$16=0,0,V$16/ISI_fec!V$16)</f>
        <v>0</v>
      </c>
      <c r="W142" s="276">
        <f>IF(W$16=0,0,W$16/ISI_fec!W$16)</f>
        <v>0</v>
      </c>
      <c r="X142" s="276">
        <f>IF(X$16=0,0,X$16/ISI_fec!X$16)</f>
        <v>0</v>
      </c>
      <c r="Y142" s="276">
        <f>IF(Y$16=0,0,Y$16/ISI_fec!Y$16)</f>
        <v>0</v>
      </c>
      <c r="DA142" s="79"/>
    </row>
    <row r="143" spans="1:105" ht="12" customHeight="1" x14ac:dyDescent="0.25">
      <c r="A143" s="174" t="s">
        <v>172</v>
      </c>
      <c r="B143" s="276">
        <f>IF(B$22=0,0,B$22/ISI_fec!B$22)</f>
        <v>0</v>
      </c>
      <c r="C143" s="276">
        <f>IF(C$22=0,0,C$22/ISI_fec!C$22)</f>
        <v>0</v>
      </c>
      <c r="D143" s="276">
        <f>IF(D$22=0,0,D$22/ISI_fec!D$22)</f>
        <v>0</v>
      </c>
      <c r="E143" s="276">
        <f>IF(E$22=0,0,E$22/ISI_fec!E$22)</f>
        <v>0</v>
      </c>
      <c r="F143" s="276">
        <f>IF(F$22=0,0,F$22/ISI_fec!F$22)</f>
        <v>0</v>
      </c>
      <c r="G143" s="276">
        <f>IF(G$22=0,0,G$22/ISI_fec!G$22)</f>
        <v>0</v>
      </c>
      <c r="H143" s="276">
        <f>IF(H$22=0,0,H$22/ISI_fec!H$22)</f>
        <v>0</v>
      </c>
      <c r="I143" s="276">
        <f>IF(I$22=0,0,I$22/ISI_fec!I$22)</f>
        <v>0</v>
      </c>
      <c r="J143" s="276">
        <f>IF(J$22=0,0,J$22/ISI_fec!J$22)</f>
        <v>0</v>
      </c>
      <c r="K143" s="276">
        <f>IF(K$22=0,0,K$22/ISI_fec!K$22)</f>
        <v>0</v>
      </c>
      <c r="L143" s="276">
        <f>IF(L$22=0,0,L$22/ISI_fec!L$22)</f>
        <v>0</v>
      </c>
      <c r="M143" s="276">
        <f>IF(M$22=0,0,M$22/ISI_fec!M$22)</f>
        <v>0</v>
      </c>
      <c r="N143" s="276">
        <f>IF(N$22=0,0,N$22/ISI_fec!N$22)</f>
        <v>0</v>
      </c>
      <c r="O143" s="276">
        <f>IF(O$22=0,0,O$22/ISI_fec!O$22)</f>
        <v>0</v>
      </c>
      <c r="P143" s="276">
        <f>IF(P$22=0,0,P$22/ISI_fec!P$22)</f>
        <v>0</v>
      </c>
      <c r="Q143" s="276">
        <f>IF(Q$22=0,0,Q$22/ISI_fec!Q$22)</f>
        <v>0</v>
      </c>
      <c r="R143" s="276">
        <f>IF(R$22=0,0,R$22/ISI_fec!R$22)</f>
        <v>0</v>
      </c>
      <c r="S143" s="276">
        <f>IF(S$22=0,0,S$22/ISI_fec!S$22)</f>
        <v>0</v>
      </c>
      <c r="T143" s="276">
        <f>IF(T$22=0,0,T$22/ISI_fec!T$22)</f>
        <v>0</v>
      </c>
      <c r="U143" s="276">
        <f>IF(U$22=0,0,U$22/ISI_fec!U$22)</f>
        <v>0</v>
      </c>
      <c r="V143" s="276">
        <f>IF(V$22=0,0,V$22/ISI_fec!V$22)</f>
        <v>0</v>
      </c>
      <c r="W143" s="276">
        <f>IF(W$22=0,0,W$22/ISI_fec!W$22)</f>
        <v>0</v>
      </c>
      <c r="X143" s="276">
        <f>IF(X$22=0,0,X$22/ISI_fec!X$22)</f>
        <v>0</v>
      </c>
      <c r="Y143" s="276">
        <f>IF(Y$22=0,0,Y$22/ISI_fec!Y$22)</f>
        <v>0</v>
      </c>
      <c r="DA143" s="79"/>
    </row>
    <row r="144" spans="1:105" ht="12" customHeight="1" x14ac:dyDescent="0.25">
      <c r="A144" s="174" t="s">
        <v>179</v>
      </c>
      <c r="B144" s="276">
        <f>IF(B$28=0,0,B$28/ISI_fec!B$28)</f>
        <v>0</v>
      </c>
      <c r="C144" s="276">
        <f>IF(C$28=0,0,C$28/ISI_fec!C$28)</f>
        <v>0</v>
      </c>
      <c r="D144" s="276">
        <f>IF(D$28=0,0,D$28/ISI_fec!D$28)</f>
        <v>0</v>
      </c>
      <c r="E144" s="276">
        <f>IF(E$28=0,0,E$28/ISI_fec!E$28)</f>
        <v>0</v>
      </c>
      <c r="F144" s="276">
        <f>IF(F$28=0,0,F$28/ISI_fec!F$28)</f>
        <v>0</v>
      </c>
      <c r="G144" s="276">
        <f>IF(G$28=0,0,G$28/ISI_fec!G$28)</f>
        <v>0</v>
      </c>
      <c r="H144" s="276">
        <f>IF(H$28=0,0,H$28/ISI_fec!H$28)</f>
        <v>0</v>
      </c>
      <c r="I144" s="276">
        <f>IF(I$28=0,0,I$28/ISI_fec!I$28)</f>
        <v>0</v>
      </c>
      <c r="J144" s="276">
        <f>IF(J$28=0,0,J$28/ISI_fec!J$28)</f>
        <v>0</v>
      </c>
      <c r="K144" s="276">
        <f>IF(K$28=0,0,K$28/ISI_fec!K$28)</f>
        <v>0</v>
      </c>
      <c r="L144" s="276">
        <f>IF(L$28=0,0,L$28/ISI_fec!L$28)</f>
        <v>0</v>
      </c>
      <c r="M144" s="276">
        <f>IF(M$28=0,0,M$28/ISI_fec!M$28)</f>
        <v>0</v>
      </c>
      <c r="N144" s="276">
        <f>IF(N$28=0,0,N$28/ISI_fec!N$28)</f>
        <v>0</v>
      </c>
      <c r="O144" s="276">
        <f>IF(O$28=0,0,O$28/ISI_fec!O$28)</f>
        <v>0</v>
      </c>
      <c r="P144" s="276">
        <f>IF(P$28=0,0,P$28/ISI_fec!P$28)</f>
        <v>0</v>
      </c>
      <c r="Q144" s="276">
        <f>IF(Q$28=0,0,Q$28/ISI_fec!Q$28)</f>
        <v>0</v>
      </c>
      <c r="R144" s="276">
        <f>IF(R$28=0,0,R$28/ISI_fec!R$28)</f>
        <v>0</v>
      </c>
      <c r="S144" s="276">
        <f>IF(S$28=0,0,S$28/ISI_fec!S$28)</f>
        <v>0</v>
      </c>
      <c r="T144" s="276">
        <f>IF(T$28=0,0,T$28/ISI_fec!T$28)</f>
        <v>0</v>
      </c>
      <c r="U144" s="276">
        <f>IF(U$28=0,0,U$28/ISI_fec!U$28)</f>
        <v>0</v>
      </c>
      <c r="V144" s="276">
        <f>IF(V$28=0,0,V$28/ISI_fec!V$28)</f>
        <v>0</v>
      </c>
      <c r="W144" s="276">
        <f>IF(W$28=0,0,W$28/ISI_fec!W$28)</f>
        <v>0</v>
      </c>
      <c r="X144" s="276">
        <f>IF(X$28=0,0,X$28/ISI_fec!X$28)</f>
        <v>0</v>
      </c>
      <c r="Y144" s="276">
        <f>IF(Y$28=0,0,Y$28/ISI_fec!Y$28)</f>
        <v>0</v>
      </c>
      <c r="DA144" s="79"/>
    </row>
    <row r="145" spans="1:105" ht="12" customHeight="1" x14ac:dyDescent="0.25">
      <c r="A145" s="41" t="s">
        <v>189</v>
      </c>
      <c r="B145" s="277">
        <f>IF(B$35=0,0,B$35/ISI_fec!B$35)</f>
        <v>0</v>
      </c>
      <c r="C145" s="277">
        <f>IF(C$35=0,0,C$35/ISI_fec!C$35)</f>
        <v>0</v>
      </c>
      <c r="D145" s="277">
        <f>IF(D$35=0,0,D$35/ISI_fec!D$35)</f>
        <v>0</v>
      </c>
      <c r="E145" s="277">
        <f>IF(E$35=0,0,E$35/ISI_fec!E$35)</f>
        <v>0</v>
      </c>
      <c r="F145" s="277">
        <f>IF(F$35=0,0,F$35/ISI_fec!F$35)</f>
        <v>0</v>
      </c>
      <c r="G145" s="277">
        <f>IF(G$35=0,0,G$35/ISI_fec!G$35)</f>
        <v>0</v>
      </c>
      <c r="H145" s="277">
        <f>IF(H$35=0,0,H$35/ISI_fec!H$35)</f>
        <v>0</v>
      </c>
      <c r="I145" s="277">
        <f>IF(I$35=0,0,I$35/ISI_fec!I$35)</f>
        <v>0</v>
      </c>
      <c r="J145" s="277">
        <f>IF(J$35=0,0,J$35/ISI_fec!J$35)</f>
        <v>0</v>
      </c>
      <c r="K145" s="277">
        <f>IF(K$35=0,0,K$35/ISI_fec!K$35)</f>
        <v>0</v>
      </c>
      <c r="L145" s="277">
        <f>IF(L$35=0,0,L$35/ISI_fec!L$35)</f>
        <v>0</v>
      </c>
      <c r="M145" s="277">
        <f>IF(M$35=0,0,M$35/ISI_fec!M$35)</f>
        <v>0</v>
      </c>
      <c r="N145" s="277">
        <f>IF(N$35=0,0,N$35/ISI_fec!N$35)</f>
        <v>0</v>
      </c>
      <c r="O145" s="277">
        <f>IF(O$35=0,0,O$35/ISI_fec!O$35)</f>
        <v>0</v>
      </c>
      <c r="P145" s="277">
        <f>IF(P$35=0,0,P$35/ISI_fec!P$35)</f>
        <v>0</v>
      </c>
      <c r="Q145" s="277">
        <f>IF(Q$35=0,0,Q$35/ISI_fec!Q$35)</f>
        <v>0</v>
      </c>
      <c r="R145" s="277">
        <f>IF(R$35=0,0,R$35/ISI_fec!R$35)</f>
        <v>0</v>
      </c>
      <c r="S145" s="277">
        <f>IF(S$35=0,0,S$35/ISI_fec!S$35)</f>
        <v>0</v>
      </c>
      <c r="T145" s="277">
        <f>IF(T$35=0,0,T$35/ISI_fec!T$35)</f>
        <v>0</v>
      </c>
      <c r="U145" s="277">
        <f>IF(U$35=0,0,U$35/ISI_fec!U$35)</f>
        <v>0</v>
      </c>
      <c r="V145" s="277">
        <f>IF(V$35=0,0,V$35/ISI_fec!V$35)</f>
        <v>0</v>
      </c>
      <c r="W145" s="277">
        <f>IF(W$35=0,0,W$35/ISI_fec!W$35)</f>
        <v>0</v>
      </c>
      <c r="X145" s="277">
        <f>IF(X$35=0,0,X$35/ISI_fec!X$35)</f>
        <v>0</v>
      </c>
      <c r="Y145" s="277">
        <f>IF(Y$35=0,0,Y$35/ISI_fec!Y$35)</f>
        <v>0</v>
      </c>
      <c r="DA145" s="82"/>
    </row>
    <row r="146" spans="1:105" ht="12" customHeight="1" x14ac:dyDescent="0.25">
      <c r="A146" s="17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DA146" s="176"/>
    </row>
    <row r="147" spans="1:105" ht="12" customHeight="1" x14ac:dyDescent="0.25">
      <c r="A147" s="35" t="s">
        <v>432</v>
      </c>
      <c r="B147" s="272">
        <f>IF(B$54=0,0,(B$54-B$96)/ISI_fec!B$54)</f>
        <v>0</v>
      </c>
      <c r="C147" s="272">
        <f>IF(C$54=0,0,(C$54-C$96)/ISI_fec!C$54)</f>
        <v>0</v>
      </c>
      <c r="D147" s="272">
        <f>IF(D$54=0,0,(D$54-D$96)/ISI_fec!D$54)</f>
        <v>0</v>
      </c>
      <c r="E147" s="272">
        <f>IF(E$54=0,0,(E$54-E$96)/ISI_fec!E$54)</f>
        <v>0</v>
      </c>
      <c r="F147" s="272">
        <f>IF(F$54=0,0,(F$54-F$96)/ISI_fec!F$54)</f>
        <v>0</v>
      </c>
      <c r="G147" s="272">
        <f>IF(G$54=0,0,(G$54-G$96)/ISI_fec!G$54)</f>
        <v>0</v>
      </c>
      <c r="H147" s="272">
        <f>IF(H$54=0,0,(H$54-H$96)/ISI_fec!H$54)</f>
        <v>0</v>
      </c>
      <c r="I147" s="272">
        <f>IF(I$54=0,0,(I$54-I$96)/ISI_fec!I$54)</f>
        <v>0</v>
      </c>
      <c r="J147" s="272">
        <f>IF(J$54=0,0,(J$54-J$96)/ISI_fec!J$54)</f>
        <v>0</v>
      </c>
      <c r="K147" s="272">
        <f>IF(K$54=0,0,(K$54-K$96)/ISI_fec!K$54)</f>
        <v>0</v>
      </c>
      <c r="L147" s="272">
        <f>IF(L$54=0,0,(L$54-L$96)/ISI_fec!L$54)</f>
        <v>0</v>
      </c>
      <c r="M147" s="272">
        <f>IF(M$54=0,0,(M$54-M$96)/ISI_fec!M$54)</f>
        <v>0</v>
      </c>
      <c r="N147" s="272">
        <f>IF(N$54=0,0,(N$54-N$96)/ISI_fec!N$54)</f>
        <v>0</v>
      </c>
      <c r="O147" s="272">
        <f>IF(O$54=0,0,(O$54-O$96)/ISI_fec!O$54)</f>
        <v>0</v>
      </c>
      <c r="P147" s="272">
        <f>IF(P$54=0,0,(P$54-P$96)/ISI_fec!P$54)</f>
        <v>0</v>
      </c>
      <c r="Q147" s="272">
        <f>IF(Q$54=0,0,(Q$54-Q$96)/ISI_fec!Q$54)</f>
        <v>0</v>
      </c>
      <c r="R147" s="272">
        <f>IF(R$54=0,0,(R$54-R$96)/ISI_fec!R$54)</f>
        <v>0</v>
      </c>
      <c r="S147" s="272">
        <f>IF(S$54=0,0,(S$54-S$96)/ISI_fec!S$54)</f>
        <v>0</v>
      </c>
      <c r="T147" s="272">
        <f>IF(T$54=0,0,(T$54-T$96)/ISI_fec!T$54)</f>
        <v>0</v>
      </c>
      <c r="U147" s="272">
        <f>IF(U$54=0,0,(U$54-U$96)/ISI_fec!U$54)</f>
        <v>0</v>
      </c>
      <c r="V147" s="272">
        <f>IF(V$54=0,0,(V$54-V$96)/ISI_fec!V$54)</f>
        <v>0</v>
      </c>
      <c r="W147" s="272">
        <f>IF(W$54=0,0,(W$54-W$96)/ISI_fec!W$54)</f>
        <v>0</v>
      </c>
      <c r="X147" s="272">
        <f>IF(X$54=0,0,(X$54-X$96)/ISI_fec!X$54)</f>
        <v>0</v>
      </c>
      <c r="Y147" s="272">
        <f>IF(Y$54=0,0,(Y$54-Y$96)/ISI_fec!Y$54)</f>
        <v>0</v>
      </c>
      <c r="DA147" s="111"/>
    </row>
    <row r="148" spans="1:105" ht="12" customHeight="1" x14ac:dyDescent="0.25">
      <c r="A148" s="55" t="s">
        <v>91</v>
      </c>
      <c r="B148" s="273">
        <f>IF(B$55=0,0,B$55/ISI_fec!B$55)</f>
        <v>0</v>
      </c>
      <c r="C148" s="273">
        <f>IF(C$55=0,0,C$55/ISI_fec!C$55)</f>
        <v>0</v>
      </c>
      <c r="D148" s="273">
        <f>IF(D$55=0,0,D$55/ISI_fec!D$55)</f>
        <v>0</v>
      </c>
      <c r="E148" s="273">
        <f>IF(E$55=0,0,E$55/ISI_fec!E$55)</f>
        <v>0</v>
      </c>
      <c r="F148" s="273">
        <f>IF(F$55=0,0,F$55/ISI_fec!F$55)</f>
        <v>0</v>
      </c>
      <c r="G148" s="273">
        <f>IF(G$55=0,0,G$55/ISI_fec!G$55)</f>
        <v>0</v>
      </c>
      <c r="H148" s="273">
        <f>IF(H$55=0,0,H$55/ISI_fec!H$55)</f>
        <v>0</v>
      </c>
      <c r="I148" s="273">
        <f>IF(I$55=0,0,I$55/ISI_fec!I$55)</f>
        <v>0</v>
      </c>
      <c r="J148" s="273">
        <f>IF(J$55=0,0,J$55/ISI_fec!J$55)</f>
        <v>0</v>
      </c>
      <c r="K148" s="273">
        <f>IF(K$55=0,0,K$55/ISI_fec!K$55)</f>
        <v>0</v>
      </c>
      <c r="L148" s="273">
        <f>IF(L$55=0,0,L$55/ISI_fec!L$55)</f>
        <v>0</v>
      </c>
      <c r="M148" s="273">
        <f>IF(M$55=0,0,M$55/ISI_fec!M$55)</f>
        <v>0</v>
      </c>
      <c r="N148" s="273">
        <f>IF(N$55=0,0,N$55/ISI_fec!N$55)</f>
        <v>0</v>
      </c>
      <c r="O148" s="273">
        <f>IF(O$55=0,0,O$55/ISI_fec!O$55)</f>
        <v>0</v>
      </c>
      <c r="P148" s="273">
        <f>IF(P$55=0,0,P$55/ISI_fec!P$55)</f>
        <v>0</v>
      </c>
      <c r="Q148" s="273">
        <f>IF(Q$55=0,0,Q$55/ISI_fec!Q$55)</f>
        <v>0</v>
      </c>
      <c r="R148" s="273">
        <f>IF(R$55=0,0,R$55/ISI_fec!R$55)</f>
        <v>0</v>
      </c>
      <c r="S148" s="273">
        <f>IF(S$55=0,0,S$55/ISI_fec!S$55)</f>
        <v>0</v>
      </c>
      <c r="T148" s="273">
        <f>IF(T$55=0,0,T$55/ISI_fec!T$55)</f>
        <v>0</v>
      </c>
      <c r="U148" s="273">
        <f>IF(U$55=0,0,U$55/ISI_fec!U$55)</f>
        <v>0</v>
      </c>
      <c r="V148" s="273">
        <f>IF(V$55=0,0,V$55/ISI_fec!V$55)</f>
        <v>0</v>
      </c>
      <c r="W148" s="273">
        <f>IF(W$55=0,0,W$55/ISI_fec!W$55)</f>
        <v>0</v>
      </c>
      <c r="X148" s="273">
        <f>IF(X$55=0,0,X$55/ISI_fec!X$55)</f>
        <v>0</v>
      </c>
      <c r="Y148" s="273">
        <f>IF(Y$55=0,0,Y$55/ISI_fec!Y$55)</f>
        <v>0</v>
      </c>
      <c r="DA148" s="76"/>
    </row>
    <row r="149" spans="1:105" ht="12" customHeight="1" x14ac:dyDescent="0.25">
      <c r="A149" s="173" t="s">
        <v>92</v>
      </c>
      <c r="B149" s="274">
        <f>IF(B$56=0,0,B$56/ISI_fec!B$56)</f>
        <v>0</v>
      </c>
      <c r="C149" s="274">
        <f>IF(C$56=0,0,C$56/ISI_fec!C$56)</f>
        <v>0</v>
      </c>
      <c r="D149" s="274">
        <f>IF(D$56=0,0,D$56/ISI_fec!D$56)</f>
        <v>0</v>
      </c>
      <c r="E149" s="274">
        <f>IF(E$56=0,0,E$56/ISI_fec!E$56)</f>
        <v>0</v>
      </c>
      <c r="F149" s="274">
        <f>IF(F$56=0,0,F$56/ISI_fec!F$56)</f>
        <v>0</v>
      </c>
      <c r="G149" s="274">
        <f>IF(G$56=0,0,G$56/ISI_fec!G$56)</f>
        <v>0</v>
      </c>
      <c r="H149" s="274">
        <f>IF(H$56=0,0,H$56/ISI_fec!H$56)</f>
        <v>0</v>
      </c>
      <c r="I149" s="274">
        <f>IF(I$56=0,0,I$56/ISI_fec!I$56)</f>
        <v>0</v>
      </c>
      <c r="J149" s="274">
        <f>IF(J$56=0,0,J$56/ISI_fec!J$56)</f>
        <v>0</v>
      </c>
      <c r="K149" s="274">
        <f>IF(K$56=0,0,K$56/ISI_fec!K$56)</f>
        <v>0</v>
      </c>
      <c r="L149" s="274">
        <f>IF(L$56=0,0,L$56/ISI_fec!L$56)</f>
        <v>0</v>
      </c>
      <c r="M149" s="274">
        <f>IF(M$56=0,0,M$56/ISI_fec!M$56)</f>
        <v>0</v>
      </c>
      <c r="N149" s="274">
        <f>IF(N$56=0,0,N$56/ISI_fec!N$56)</f>
        <v>0</v>
      </c>
      <c r="O149" s="274">
        <f>IF(O$56=0,0,O$56/ISI_fec!O$56)</f>
        <v>0</v>
      </c>
      <c r="P149" s="274">
        <f>IF(P$56=0,0,P$56/ISI_fec!P$56)</f>
        <v>0</v>
      </c>
      <c r="Q149" s="274">
        <f>IF(Q$56=0,0,Q$56/ISI_fec!Q$56)</f>
        <v>0</v>
      </c>
      <c r="R149" s="274">
        <f>IF(R$56=0,0,R$56/ISI_fec!R$56)</f>
        <v>0</v>
      </c>
      <c r="S149" s="274">
        <f>IF(S$56=0,0,S$56/ISI_fec!S$56)</f>
        <v>0</v>
      </c>
      <c r="T149" s="274">
        <f>IF(T$56=0,0,T$56/ISI_fec!T$56)</f>
        <v>0</v>
      </c>
      <c r="U149" s="274">
        <f>IF(U$56=0,0,U$56/ISI_fec!U$56)</f>
        <v>0</v>
      </c>
      <c r="V149" s="274">
        <f>IF(V$56=0,0,V$56/ISI_fec!V$56)</f>
        <v>0</v>
      </c>
      <c r="W149" s="274">
        <f>IF(W$56=0,0,W$56/ISI_fec!W$56)</f>
        <v>0</v>
      </c>
      <c r="X149" s="274">
        <f>IF(X$56=0,0,X$56/ISI_fec!X$56)</f>
        <v>0</v>
      </c>
      <c r="Y149" s="274">
        <f>IF(Y$56=0,0,Y$56/ISI_fec!Y$56)</f>
        <v>0</v>
      </c>
      <c r="DA149" s="77"/>
    </row>
    <row r="150" spans="1:105" ht="12" customHeight="1" x14ac:dyDescent="0.25">
      <c r="A150" s="173" t="s">
        <v>93</v>
      </c>
      <c r="B150" s="274">
        <f>IF(B$57=0,0,B$57/ISI_fec!B$57)</f>
        <v>0</v>
      </c>
      <c r="C150" s="274">
        <f>IF(C$57=0,0,C$57/ISI_fec!C$57)</f>
        <v>0</v>
      </c>
      <c r="D150" s="274">
        <f>IF(D$57=0,0,D$57/ISI_fec!D$57)</f>
        <v>0</v>
      </c>
      <c r="E150" s="274">
        <f>IF(E$57=0,0,E$57/ISI_fec!E$57)</f>
        <v>0</v>
      </c>
      <c r="F150" s="274">
        <f>IF(F$57=0,0,F$57/ISI_fec!F$57)</f>
        <v>0</v>
      </c>
      <c r="G150" s="274">
        <f>IF(G$57=0,0,G$57/ISI_fec!G$57)</f>
        <v>0</v>
      </c>
      <c r="H150" s="274">
        <f>IF(H$57=0,0,H$57/ISI_fec!H$57)</f>
        <v>0</v>
      </c>
      <c r="I150" s="274">
        <f>IF(I$57=0,0,I$57/ISI_fec!I$57)</f>
        <v>0</v>
      </c>
      <c r="J150" s="274">
        <f>IF(J$57=0,0,J$57/ISI_fec!J$57)</f>
        <v>0</v>
      </c>
      <c r="K150" s="274">
        <f>IF(K$57=0,0,K$57/ISI_fec!K$57)</f>
        <v>0</v>
      </c>
      <c r="L150" s="274">
        <f>IF(L$57=0,0,L$57/ISI_fec!L$57)</f>
        <v>0</v>
      </c>
      <c r="M150" s="274">
        <f>IF(M$57=0,0,M$57/ISI_fec!M$57)</f>
        <v>0</v>
      </c>
      <c r="N150" s="274">
        <f>IF(N$57=0,0,N$57/ISI_fec!N$57)</f>
        <v>0</v>
      </c>
      <c r="O150" s="274">
        <f>IF(O$57=0,0,O$57/ISI_fec!O$57)</f>
        <v>0</v>
      </c>
      <c r="P150" s="274">
        <f>IF(P$57=0,0,P$57/ISI_fec!P$57)</f>
        <v>0</v>
      </c>
      <c r="Q150" s="274">
        <f>IF(Q$57=0,0,Q$57/ISI_fec!Q$57)</f>
        <v>0</v>
      </c>
      <c r="R150" s="274">
        <f>IF(R$57=0,0,R$57/ISI_fec!R$57)</f>
        <v>0</v>
      </c>
      <c r="S150" s="274">
        <f>IF(S$57=0,0,S$57/ISI_fec!S$57)</f>
        <v>0</v>
      </c>
      <c r="T150" s="274">
        <f>IF(T$57=0,0,T$57/ISI_fec!T$57)</f>
        <v>0</v>
      </c>
      <c r="U150" s="274">
        <f>IF(U$57=0,0,U$57/ISI_fec!U$57)</f>
        <v>0</v>
      </c>
      <c r="V150" s="274">
        <f>IF(V$57=0,0,V$57/ISI_fec!V$57)</f>
        <v>0</v>
      </c>
      <c r="W150" s="274">
        <f>IF(W$57=0,0,W$57/ISI_fec!W$57)</f>
        <v>0</v>
      </c>
      <c r="X150" s="274">
        <f>IF(X$57=0,0,X$57/ISI_fec!X$57)</f>
        <v>0</v>
      </c>
      <c r="Y150" s="274">
        <f>IF(Y$57=0,0,Y$57/ISI_fec!Y$57)</f>
        <v>0</v>
      </c>
      <c r="DA150" s="77"/>
    </row>
    <row r="151" spans="1:105" ht="12" customHeight="1" x14ac:dyDescent="0.25">
      <c r="A151" s="173" t="s">
        <v>94</v>
      </c>
      <c r="B151" s="274">
        <f>IF(B$58=0,0,B$58/ISI_fec!B$58)</f>
        <v>0</v>
      </c>
      <c r="C151" s="274">
        <f>IF(C$58=0,0,C$58/ISI_fec!C$58)</f>
        <v>0</v>
      </c>
      <c r="D151" s="274">
        <f>IF(D$58=0,0,D$58/ISI_fec!D$58)</f>
        <v>0</v>
      </c>
      <c r="E151" s="274">
        <f>IF(E$58=0,0,E$58/ISI_fec!E$58)</f>
        <v>0</v>
      </c>
      <c r="F151" s="274">
        <f>IF(F$58=0,0,F$58/ISI_fec!F$58)</f>
        <v>0</v>
      </c>
      <c r="G151" s="274">
        <f>IF(G$58=0,0,G$58/ISI_fec!G$58)</f>
        <v>0</v>
      </c>
      <c r="H151" s="274">
        <f>IF(H$58=0,0,H$58/ISI_fec!H$58)</f>
        <v>0</v>
      </c>
      <c r="I151" s="274">
        <f>IF(I$58=0,0,I$58/ISI_fec!I$58)</f>
        <v>0</v>
      </c>
      <c r="J151" s="274">
        <f>IF(J$58=0,0,J$58/ISI_fec!J$58)</f>
        <v>0</v>
      </c>
      <c r="K151" s="274">
        <f>IF(K$58=0,0,K$58/ISI_fec!K$58)</f>
        <v>0</v>
      </c>
      <c r="L151" s="274">
        <f>IF(L$58=0,0,L$58/ISI_fec!L$58)</f>
        <v>0</v>
      </c>
      <c r="M151" s="274">
        <f>IF(M$58=0,0,M$58/ISI_fec!M$58)</f>
        <v>0</v>
      </c>
      <c r="N151" s="274">
        <f>IF(N$58=0,0,N$58/ISI_fec!N$58)</f>
        <v>0</v>
      </c>
      <c r="O151" s="274">
        <f>IF(O$58=0,0,O$58/ISI_fec!O$58)</f>
        <v>0</v>
      </c>
      <c r="P151" s="274">
        <f>IF(P$58=0,0,P$58/ISI_fec!P$58)</f>
        <v>0</v>
      </c>
      <c r="Q151" s="274">
        <f>IF(Q$58=0,0,Q$58/ISI_fec!Q$58)</f>
        <v>0</v>
      </c>
      <c r="R151" s="274">
        <f>IF(R$58=0,0,R$58/ISI_fec!R$58)</f>
        <v>0</v>
      </c>
      <c r="S151" s="274">
        <f>IF(S$58=0,0,S$58/ISI_fec!S$58)</f>
        <v>0</v>
      </c>
      <c r="T151" s="274">
        <f>IF(T$58=0,0,T$58/ISI_fec!T$58)</f>
        <v>0</v>
      </c>
      <c r="U151" s="274">
        <f>IF(U$58=0,0,U$58/ISI_fec!U$58)</f>
        <v>0</v>
      </c>
      <c r="V151" s="274">
        <f>IF(V$58=0,0,V$58/ISI_fec!V$58)</f>
        <v>0</v>
      </c>
      <c r="W151" s="274">
        <f>IF(W$58=0,0,W$58/ISI_fec!W$58)</f>
        <v>0</v>
      </c>
      <c r="X151" s="274">
        <f>IF(X$58=0,0,X$58/ISI_fec!X$58)</f>
        <v>0</v>
      </c>
      <c r="Y151" s="274">
        <f>IF(Y$58=0,0,Y$58/ISI_fec!Y$58)</f>
        <v>0</v>
      </c>
      <c r="DA151" s="77"/>
    </row>
    <row r="152" spans="1:105" ht="12" customHeight="1" x14ac:dyDescent="0.25">
      <c r="A152" s="56" t="s">
        <v>95</v>
      </c>
      <c r="B152" s="275">
        <f>IF(B$59=0,0,B$59/ISI_fec!B$59)</f>
        <v>0</v>
      </c>
      <c r="C152" s="275">
        <f>IF(C$59=0,0,C$59/ISI_fec!C$59)</f>
        <v>0</v>
      </c>
      <c r="D152" s="275">
        <f>IF(D$59=0,0,D$59/ISI_fec!D$59)</f>
        <v>0</v>
      </c>
      <c r="E152" s="275">
        <f>IF(E$59=0,0,E$59/ISI_fec!E$59)</f>
        <v>0</v>
      </c>
      <c r="F152" s="275">
        <f>IF(F$59=0,0,F$59/ISI_fec!F$59)</f>
        <v>0</v>
      </c>
      <c r="G152" s="275">
        <f>IF(G$59=0,0,G$59/ISI_fec!G$59)</f>
        <v>0</v>
      </c>
      <c r="H152" s="275">
        <f>IF(H$59=0,0,H$59/ISI_fec!H$59)</f>
        <v>0</v>
      </c>
      <c r="I152" s="275">
        <f>IF(I$59=0,0,I$59/ISI_fec!I$59)</f>
        <v>0</v>
      </c>
      <c r="J152" s="275">
        <f>IF(J$59=0,0,J$59/ISI_fec!J$59)</f>
        <v>0</v>
      </c>
      <c r="K152" s="275">
        <f>IF(K$59=0,0,K$59/ISI_fec!K$59)</f>
        <v>0</v>
      </c>
      <c r="L152" s="275">
        <f>IF(L$59=0,0,L$59/ISI_fec!L$59)</f>
        <v>0</v>
      </c>
      <c r="M152" s="275">
        <f>IF(M$59=0,0,M$59/ISI_fec!M$59)</f>
        <v>0</v>
      </c>
      <c r="N152" s="275">
        <f>IF(N$59=0,0,N$59/ISI_fec!N$59)</f>
        <v>0</v>
      </c>
      <c r="O152" s="275">
        <f>IF(O$59=0,0,O$59/ISI_fec!O$59)</f>
        <v>0</v>
      </c>
      <c r="P152" s="275">
        <f>IF(P$59=0,0,P$59/ISI_fec!P$59)</f>
        <v>0</v>
      </c>
      <c r="Q152" s="275">
        <f>IF(Q$59=0,0,Q$59/ISI_fec!Q$59)</f>
        <v>0</v>
      </c>
      <c r="R152" s="275">
        <f>IF(R$59=0,0,R$59/ISI_fec!R$59)</f>
        <v>0</v>
      </c>
      <c r="S152" s="275">
        <f>IF(S$59=0,0,S$59/ISI_fec!S$59)</f>
        <v>0</v>
      </c>
      <c r="T152" s="275">
        <f>IF(T$59=0,0,T$59/ISI_fec!T$59)</f>
        <v>0</v>
      </c>
      <c r="U152" s="275">
        <f>IF(U$59=0,0,U$59/ISI_fec!U$59)</f>
        <v>0</v>
      </c>
      <c r="V152" s="275">
        <f>IF(V$59=0,0,V$59/ISI_fec!V$59)</f>
        <v>0</v>
      </c>
      <c r="W152" s="275">
        <f>IF(W$59=0,0,W$59/ISI_fec!W$59)</f>
        <v>0</v>
      </c>
      <c r="X152" s="275">
        <f>IF(X$59=0,0,X$59/ISI_fec!X$59)</f>
        <v>0</v>
      </c>
      <c r="Y152" s="275">
        <f>IF(Y$59=0,0,Y$59/ISI_fec!Y$59)</f>
        <v>0</v>
      </c>
      <c r="DA152" s="78"/>
    </row>
    <row r="153" spans="1:105" ht="12" customHeight="1" x14ac:dyDescent="0.25">
      <c r="A153" s="174" t="s">
        <v>220</v>
      </c>
      <c r="B153" s="276">
        <f>IF(B$65=0,0,B$65/ISI_fec!B$65)</f>
        <v>0</v>
      </c>
      <c r="C153" s="276">
        <f>IF(C$65=0,0,C$65/ISI_fec!C$65)</f>
        <v>0</v>
      </c>
      <c r="D153" s="276">
        <f>IF(D$65=0,0,D$65/ISI_fec!D$65)</f>
        <v>0</v>
      </c>
      <c r="E153" s="276">
        <f>IF(E$65=0,0,E$65/ISI_fec!E$65)</f>
        <v>0</v>
      </c>
      <c r="F153" s="276">
        <f>IF(F$65=0,0,F$65/ISI_fec!F$65)</f>
        <v>0</v>
      </c>
      <c r="G153" s="276">
        <f>IF(G$65=0,0,G$65/ISI_fec!G$65)</f>
        <v>0</v>
      </c>
      <c r="H153" s="276">
        <f>IF(H$65=0,0,H$65/ISI_fec!H$65)</f>
        <v>0</v>
      </c>
      <c r="I153" s="276">
        <f>IF(I$65=0,0,I$65/ISI_fec!I$65)</f>
        <v>0</v>
      </c>
      <c r="J153" s="276">
        <f>IF(J$65=0,0,J$65/ISI_fec!J$65)</f>
        <v>0</v>
      </c>
      <c r="K153" s="276">
        <f>IF(K$65=0,0,K$65/ISI_fec!K$65)</f>
        <v>0</v>
      </c>
      <c r="L153" s="276">
        <f>IF(L$65=0,0,L$65/ISI_fec!L$65)</f>
        <v>0</v>
      </c>
      <c r="M153" s="276">
        <f>IF(M$65=0,0,M$65/ISI_fec!M$65)</f>
        <v>0</v>
      </c>
      <c r="N153" s="276">
        <f>IF(N$65=0,0,N$65/ISI_fec!N$65)</f>
        <v>0</v>
      </c>
      <c r="O153" s="276">
        <f>IF(O$65=0,0,O$65/ISI_fec!O$65)</f>
        <v>0</v>
      </c>
      <c r="P153" s="276">
        <f>IF(P$65=0,0,P$65/ISI_fec!P$65)</f>
        <v>0</v>
      </c>
      <c r="Q153" s="276">
        <f>IF(Q$65=0,0,Q$65/ISI_fec!Q$65)</f>
        <v>0</v>
      </c>
      <c r="R153" s="276">
        <f>IF(R$65=0,0,R$65/ISI_fec!R$65)</f>
        <v>0</v>
      </c>
      <c r="S153" s="276">
        <f>IF(S$65=0,0,S$65/ISI_fec!S$65)</f>
        <v>0</v>
      </c>
      <c r="T153" s="276">
        <f>IF(T$65=0,0,T$65/ISI_fec!T$65)</f>
        <v>0</v>
      </c>
      <c r="U153" s="276">
        <f>IF(U$65=0,0,U$65/ISI_fec!U$65)</f>
        <v>0</v>
      </c>
      <c r="V153" s="276">
        <f>IF(V$65=0,0,V$65/ISI_fec!V$65)</f>
        <v>0</v>
      </c>
      <c r="W153" s="276">
        <f>IF(W$65=0,0,W$65/ISI_fec!W$65)</f>
        <v>0</v>
      </c>
      <c r="X153" s="276">
        <f>IF(X$65=0,0,X$65/ISI_fec!X$65)</f>
        <v>0</v>
      </c>
      <c r="Y153" s="276">
        <f>IF(Y$65=0,0,Y$65/ISI_fec!Y$65)</f>
        <v>0</v>
      </c>
      <c r="DA153" s="79"/>
    </row>
    <row r="154" spans="1:105" ht="12" customHeight="1" x14ac:dyDescent="0.25">
      <c r="A154" s="174" t="s">
        <v>226</v>
      </c>
      <c r="B154" s="276">
        <f>IF(B$71=0,0,B$71/ISI_fec!B$71)</f>
        <v>0</v>
      </c>
      <c r="C154" s="276">
        <f>IF(C$71=0,0,C$71/ISI_fec!C$71)</f>
        <v>0</v>
      </c>
      <c r="D154" s="276">
        <f>IF(D$71=0,0,D$71/ISI_fec!D$71)</f>
        <v>0</v>
      </c>
      <c r="E154" s="276">
        <f>IF(E$71=0,0,E$71/ISI_fec!E$71)</f>
        <v>0</v>
      </c>
      <c r="F154" s="276">
        <f>IF(F$71=0,0,F$71/ISI_fec!F$71)</f>
        <v>0</v>
      </c>
      <c r="G154" s="276">
        <f>IF(G$71=0,0,G$71/ISI_fec!G$71)</f>
        <v>0</v>
      </c>
      <c r="H154" s="276">
        <f>IF(H$71=0,0,H$71/ISI_fec!H$71)</f>
        <v>0</v>
      </c>
      <c r="I154" s="276">
        <f>IF(I$71=0,0,I$71/ISI_fec!I$71)</f>
        <v>0</v>
      </c>
      <c r="J154" s="276">
        <f>IF(J$71=0,0,J$71/ISI_fec!J$71)</f>
        <v>0</v>
      </c>
      <c r="K154" s="276">
        <f>IF(K$71=0,0,K$71/ISI_fec!K$71)</f>
        <v>0</v>
      </c>
      <c r="L154" s="276">
        <f>IF(L$71=0,0,L$71/ISI_fec!L$71)</f>
        <v>0</v>
      </c>
      <c r="M154" s="276">
        <f>IF(M$71=0,0,M$71/ISI_fec!M$71)</f>
        <v>0</v>
      </c>
      <c r="N154" s="276">
        <f>IF(N$71=0,0,N$71/ISI_fec!N$71)</f>
        <v>0</v>
      </c>
      <c r="O154" s="276">
        <f>IF(O$71=0,0,O$71/ISI_fec!O$71)</f>
        <v>0</v>
      </c>
      <c r="P154" s="276">
        <f>IF(P$71=0,0,P$71/ISI_fec!P$71)</f>
        <v>0</v>
      </c>
      <c r="Q154" s="276">
        <f>IF(Q$71=0,0,Q$71/ISI_fec!Q$71)</f>
        <v>0</v>
      </c>
      <c r="R154" s="276">
        <f>IF(R$71=0,0,R$71/ISI_fec!R$71)</f>
        <v>0</v>
      </c>
      <c r="S154" s="276">
        <f>IF(S$71=0,0,S$71/ISI_fec!S$71)</f>
        <v>0</v>
      </c>
      <c r="T154" s="276">
        <f>IF(T$71=0,0,T$71/ISI_fec!T$71)</f>
        <v>0</v>
      </c>
      <c r="U154" s="276">
        <f>IF(U$71=0,0,U$71/ISI_fec!U$71)</f>
        <v>0</v>
      </c>
      <c r="V154" s="276">
        <f>IF(V$71=0,0,V$71/ISI_fec!V$71)</f>
        <v>0</v>
      </c>
      <c r="W154" s="276">
        <f>IF(W$71=0,0,W$71/ISI_fec!W$71)</f>
        <v>0</v>
      </c>
      <c r="X154" s="276">
        <f>IF(X$71=0,0,X$71/ISI_fec!X$71)</f>
        <v>0</v>
      </c>
      <c r="Y154" s="276">
        <f>IF(Y$71=0,0,Y$71/ISI_fec!Y$71)</f>
        <v>0</v>
      </c>
      <c r="DA154" s="79"/>
    </row>
    <row r="155" spans="1:105" ht="12" customHeight="1" x14ac:dyDescent="0.25">
      <c r="A155" s="174" t="s">
        <v>179</v>
      </c>
      <c r="B155" s="276">
        <f>IF(B$72=0,0,B$72/ISI_fec!B$72)</f>
        <v>0</v>
      </c>
      <c r="C155" s="276">
        <f>IF(C$72=0,0,C$72/ISI_fec!C$72)</f>
        <v>0</v>
      </c>
      <c r="D155" s="276">
        <f>IF(D$72=0,0,D$72/ISI_fec!D$72)</f>
        <v>0</v>
      </c>
      <c r="E155" s="276">
        <f>IF(E$72=0,0,E$72/ISI_fec!E$72)</f>
        <v>0</v>
      </c>
      <c r="F155" s="276">
        <f>IF(F$72=0,0,F$72/ISI_fec!F$72)</f>
        <v>0</v>
      </c>
      <c r="G155" s="276">
        <f>IF(G$72=0,0,G$72/ISI_fec!G$72)</f>
        <v>0</v>
      </c>
      <c r="H155" s="276">
        <f>IF(H$72=0,0,H$72/ISI_fec!H$72)</f>
        <v>0</v>
      </c>
      <c r="I155" s="276">
        <f>IF(I$72=0,0,I$72/ISI_fec!I$72)</f>
        <v>0</v>
      </c>
      <c r="J155" s="276">
        <f>IF(J$72=0,0,J$72/ISI_fec!J$72)</f>
        <v>0</v>
      </c>
      <c r="K155" s="276">
        <f>IF(K$72=0,0,K$72/ISI_fec!K$72)</f>
        <v>0</v>
      </c>
      <c r="L155" s="276">
        <f>IF(L$72=0,0,L$72/ISI_fec!L$72)</f>
        <v>0</v>
      </c>
      <c r="M155" s="276">
        <f>IF(M$72=0,0,M$72/ISI_fec!M$72)</f>
        <v>0</v>
      </c>
      <c r="N155" s="276">
        <f>IF(N$72=0,0,N$72/ISI_fec!N$72)</f>
        <v>0</v>
      </c>
      <c r="O155" s="276">
        <f>IF(O$72=0,0,O$72/ISI_fec!O$72)</f>
        <v>0</v>
      </c>
      <c r="P155" s="276">
        <f>IF(P$72=0,0,P$72/ISI_fec!P$72)</f>
        <v>0</v>
      </c>
      <c r="Q155" s="276">
        <f>IF(Q$72=0,0,Q$72/ISI_fec!Q$72)</f>
        <v>0</v>
      </c>
      <c r="R155" s="276">
        <f>IF(R$72=0,0,R$72/ISI_fec!R$72)</f>
        <v>0</v>
      </c>
      <c r="S155" s="276">
        <f>IF(S$72=0,0,S$72/ISI_fec!S$72)</f>
        <v>0</v>
      </c>
      <c r="T155" s="276">
        <f>IF(T$72=0,0,T$72/ISI_fec!T$72)</f>
        <v>0</v>
      </c>
      <c r="U155" s="276">
        <f>IF(U$72=0,0,U$72/ISI_fec!U$72)</f>
        <v>0</v>
      </c>
      <c r="V155" s="276">
        <f>IF(V$72=0,0,V$72/ISI_fec!V$72)</f>
        <v>0</v>
      </c>
      <c r="W155" s="276">
        <f>IF(W$72=0,0,W$72/ISI_fec!W$72)</f>
        <v>0</v>
      </c>
      <c r="X155" s="276">
        <f>IF(X$72=0,0,X$72/ISI_fec!X$72)</f>
        <v>0</v>
      </c>
      <c r="Y155" s="276">
        <f>IF(Y$72=0,0,Y$72/ISI_fec!Y$72)</f>
        <v>0</v>
      </c>
      <c r="DA155" s="79"/>
    </row>
    <row r="156" spans="1:105" ht="12" customHeight="1" x14ac:dyDescent="0.25">
      <c r="A156" s="41" t="s">
        <v>189</v>
      </c>
      <c r="B156" s="277">
        <f>IF(B$79=0,0,B$79/ISI_fec!B$79)</f>
        <v>0</v>
      </c>
      <c r="C156" s="277">
        <f>IF(C$79=0,0,C$79/ISI_fec!C$79)</f>
        <v>0</v>
      </c>
      <c r="D156" s="277">
        <f>IF(D$79=0,0,D$79/ISI_fec!D$79)</f>
        <v>0</v>
      </c>
      <c r="E156" s="277">
        <f>IF(E$79=0,0,E$79/ISI_fec!E$79)</f>
        <v>0</v>
      </c>
      <c r="F156" s="277">
        <f>IF(F$79=0,0,F$79/ISI_fec!F$79)</f>
        <v>0</v>
      </c>
      <c r="G156" s="277">
        <f>IF(G$79=0,0,G$79/ISI_fec!G$79)</f>
        <v>0</v>
      </c>
      <c r="H156" s="277">
        <f>IF(H$79=0,0,H$79/ISI_fec!H$79)</f>
        <v>0</v>
      </c>
      <c r="I156" s="277">
        <f>IF(I$79=0,0,I$79/ISI_fec!I$79)</f>
        <v>0</v>
      </c>
      <c r="J156" s="277">
        <f>IF(J$79=0,0,J$79/ISI_fec!J$79)</f>
        <v>0</v>
      </c>
      <c r="K156" s="277">
        <f>IF(K$79=0,0,K$79/ISI_fec!K$79)</f>
        <v>0</v>
      </c>
      <c r="L156" s="277">
        <f>IF(L$79=0,0,L$79/ISI_fec!L$79)</f>
        <v>0</v>
      </c>
      <c r="M156" s="277">
        <f>IF(M$79=0,0,M$79/ISI_fec!M$79)</f>
        <v>0</v>
      </c>
      <c r="N156" s="277">
        <f>IF(N$79=0,0,N$79/ISI_fec!N$79)</f>
        <v>0</v>
      </c>
      <c r="O156" s="277">
        <f>IF(O$79=0,0,O$79/ISI_fec!O$79)</f>
        <v>0</v>
      </c>
      <c r="P156" s="277">
        <f>IF(P$79=0,0,P$79/ISI_fec!P$79)</f>
        <v>0</v>
      </c>
      <c r="Q156" s="277">
        <f>IF(Q$79=0,0,Q$79/ISI_fec!Q$79)</f>
        <v>0</v>
      </c>
      <c r="R156" s="277">
        <f>IF(R$79=0,0,R$79/ISI_fec!R$79)</f>
        <v>0</v>
      </c>
      <c r="S156" s="277">
        <f>IF(S$79=0,0,S$79/ISI_fec!S$79)</f>
        <v>0</v>
      </c>
      <c r="T156" s="277">
        <f>IF(T$79=0,0,T$79/ISI_fec!T$79)</f>
        <v>0</v>
      </c>
      <c r="U156" s="277">
        <f>IF(U$79=0,0,U$79/ISI_fec!U$79)</f>
        <v>0</v>
      </c>
      <c r="V156" s="277">
        <f>IF(V$79=0,0,V$79/ISI_fec!V$79)</f>
        <v>0</v>
      </c>
      <c r="W156" s="277">
        <f>IF(W$79=0,0,W$79/ISI_fec!W$79)</f>
        <v>0</v>
      </c>
      <c r="X156" s="277">
        <f>IF(X$79=0,0,X$79/ISI_fec!X$79)</f>
        <v>0</v>
      </c>
      <c r="Y156" s="277">
        <f>IF(Y$79=0,0,Y$79/ISI_fec!Y$79)</f>
        <v>0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metals"</f>
        <v>EE: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0.15" customHeight="1" x14ac:dyDescent="0.25"/>
    <row r="3" spans="1:105" ht="12" customHeight="1" x14ac:dyDescent="0.25">
      <c r="A3" s="30" t="s">
        <v>57</v>
      </c>
      <c r="B3" s="203">
        <f t="shared" ref="B3:Y3" si="0">SUM(B4:B5,B8)</f>
        <v>2.1676029295328578</v>
      </c>
      <c r="C3" s="203">
        <f t="shared" si="0"/>
        <v>4.0461600990227051</v>
      </c>
      <c r="D3" s="203">
        <f t="shared" si="0"/>
        <v>5.2379744827829269</v>
      </c>
      <c r="E3" s="203">
        <f t="shared" si="0"/>
        <v>5.0300226765044336</v>
      </c>
      <c r="F3" s="203">
        <f t="shared" si="0"/>
        <v>7.6045855950741297</v>
      </c>
      <c r="G3" s="203">
        <f t="shared" si="0"/>
        <v>5.5046232693337416</v>
      </c>
      <c r="H3" s="203">
        <f t="shared" si="0"/>
        <v>9.2534863741990012</v>
      </c>
      <c r="I3" s="203">
        <f t="shared" si="0"/>
        <v>14.067903979217149</v>
      </c>
      <c r="J3" s="203">
        <f t="shared" si="0"/>
        <v>25.449230225156199</v>
      </c>
      <c r="K3" s="203">
        <f t="shared" si="0"/>
        <v>11.71997631648904</v>
      </c>
      <c r="L3" s="203">
        <f t="shared" si="0"/>
        <v>17.173867595818809</v>
      </c>
      <c r="M3" s="203">
        <f t="shared" si="0"/>
        <v>17.493432957202401</v>
      </c>
      <c r="N3" s="203">
        <f t="shared" si="0"/>
        <v>13.21647423261053</v>
      </c>
      <c r="O3" s="203">
        <f t="shared" si="0"/>
        <v>13.94055829568533</v>
      </c>
      <c r="P3" s="203">
        <f t="shared" si="0"/>
        <v>17.06038593196207</v>
      </c>
      <c r="Q3" s="203">
        <f t="shared" si="0"/>
        <v>18.772680000000001</v>
      </c>
      <c r="R3" s="203">
        <f t="shared" si="0"/>
        <v>25.123134321050511</v>
      </c>
      <c r="S3" s="203">
        <f t="shared" si="0"/>
        <v>43.05334789763377</v>
      </c>
      <c r="T3" s="203">
        <f t="shared" si="0"/>
        <v>44.892885375494068</v>
      </c>
      <c r="U3" s="203">
        <f t="shared" si="0"/>
        <v>42.483023861208878</v>
      </c>
      <c r="V3" s="203">
        <f t="shared" si="0"/>
        <v>30.14367417234353</v>
      </c>
      <c r="W3" s="203">
        <f t="shared" si="0"/>
        <v>48.256060779161423</v>
      </c>
      <c r="X3" s="203">
        <f t="shared" si="0"/>
        <v>41.686590830028521</v>
      </c>
      <c r="Y3" s="203">
        <f t="shared" si="0"/>
        <v>33.1</v>
      </c>
      <c r="DA3" s="112"/>
    </row>
    <row r="4" spans="1:105" ht="12" customHeight="1" x14ac:dyDescent="0.25">
      <c r="A4" s="50" t="s">
        <v>45</v>
      </c>
      <c r="B4" s="241">
        <v>0</v>
      </c>
      <c r="C4" s="241">
        <v>0</v>
      </c>
      <c r="D4" s="241">
        <v>0</v>
      </c>
      <c r="E4" s="241">
        <v>0</v>
      </c>
      <c r="F4" s="241">
        <v>0</v>
      </c>
      <c r="G4" s="241">
        <v>0</v>
      </c>
      <c r="H4" s="241">
        <v>0</v>
      </c>
      <c r="I4" s="241">
        <v>0</v>
      </c>
      <c r="J4" s="241">
        <v>0</v>
      </c>
      <c r="K4" s="241">
        <v>0</v>
      </c>
      <c r="L4" s="241">
        <v>0</v>
      </c>
      <c r="M4" s="241">
        <v>0</v>
      </c>
      <c r="N4" s="241">
        <v>0</v>
      </c>
      <c r="O4" s="241">
        <v>0</v>
      </c>
      <c r="P4" s="241">
        <v>0</v>
      </c>
      <c r="Q4" s="241">
        <v>0</v>
      </c>
      <c r="R4" s="241">
        <v>0</v>
      </c>
      <c r="S4" s="241">
        <v>0</v>
      </c>
      <c r="T4" s="241">
        <v>0</v>
      </c>
      <c r="U4" s="241">
        <v>0</v>
      </c>
      <c r="V4" s="241">
        <v>0</v>
      </c>
      <c r="W4" s="241">
        <v>0</v>
      </c>
      <c r="X4" s="241">
        <v>0</v>
      </c>
      <c r="Y4" s="241">
        <v>0</v>
      </c>
      <c r="DA4" s="83" t="s">
        <v>433</v>
      </c>
    </row>
    <row r="5" spans="1:105" ht="12" customHeight="1" x14ac:dyDescent="0.25">
      <c r="A5" s="107" t="s">
        <v>58</v>
      </c>
      <c r="B5" s="282">
        <f t="shared" ref="B5:Y5" si="1">SUM(B6:B7)</f>
        <v>0</v>
      </c>
      <c r="C5" s="282">
        <f t="shared" si="1"/>
        <v>0</v>
      </c>
      <c r="D5" s="282">
        <f t="shared" si="1"/>
        <v>0</v>
      </c>
      <c r="E5" s="282">
        <f t="shared" si="1"/>
        <v>0</v>
      </c>
      <c r="F5" s="282">
        <f t="shared" si="1"/>
        <v>0</v>
      </c>
      <c r="G5" s="282">
        <f t="shared" si="1"/>
        <v>0</v>
      </c>
      <c r="H5" s="282">
        <f t="shared" si="1"/>
        <v>0</v>
      </c>
      <c r="I5" s="282">
        <f t="shared" si="1"/>
        <v>0</v>
      </c>
      <c r="J5" s="282">
        <f t="shared" si="1"/>
        <v>0</v>
      </c>
      <c r="K5" s="282">
        <f t="shared" si="1"/>
        <v>0</v>
      </c>
      <c r="L5" s="282">
        <f t="shared" si="1"/>
        <v>0</v>
      </c>
      <c r="M5" s="282">
        <f t="shared" si="1"/>
        <v>0</v>
      </c>
      <c r="N5" s="282">
        <f t="shared" si="1"/>
        <v>0</v>
      </c>
      <c r="O5" s="282">
        <f t="shared" si="1"/>
        <v>0</v>
      </c>
      <c r="P5" s="282">
        <f t="shared" si="1"/>
        <v>0</v>
      </c>
      <c r="Q5" s="282">
        <f t="shared" si="1"/>
        <v>0</v>
      </c>
      <c r="R5" s="282">
        <f t="shared" si="1"/>
        <v>0</v>
      </c>
      <c r="S5" s="282">
        <f t="shared" si="1"/>
        <v>0</v>
      </c>
      <c r="T5" s="282">
        <f t="shared" si="1"/>
        <v>0</v>
      </c>
      <c r="U5" s="282">
        <f t="shared" si="1"/>
        <v>0</v>
      </c>
      <c r="V5" s="282">
        <f t="shared" si="1"/>
        <v>0</v>
      </c>
      <c r="W5" s="282">
        <f t="shared" si="1"/>
        <v>0</v>
      </c>
      <c r="X5" s="282">
        <f t="shared" si="1"/>
        <v>0</v>
      </c>
      <c r="Y5" s="282">
        <f t="shared" si="1"/>
        <v>0</v>
      </c>
      <c r="DA5" s="94"/>
    </row>
    <row r="6" spans="1:105" ht="12" customHeight="1" x14ac:dyDescent="0.25">
      <c r="A6" s="99" t="s">
        <v>46</v>
      </c>
      <c r="B6" s="282">
        <v>0</v>
      </c>
      <c r="C6" s="282">
        <v>0</v>
      </c>
      <c r="D6" s="282">
        <v>0</v>
      </c>
      <c r="E6" s="282">
        <v>0</v>
      </c>
      <c r="F6" s="282">
        <v>0</v>
      </c>
      <c r="G6" s="282">
        <v>0</v>
      </c>
      <c r="H6" s="282">
        <v>0</v>
      </c>
      <c r="I6" s="282">
        <v>0</v>
      </c>
      <c r="J6" s="282">
        <v>0</v>
      </c>
      <c r="K6" s="282">
        <v>0</v>
      </c>
      <c r="L6" s="282">
        <v>0</v>
      </c>
      <c r="M6" s="282">
        <v>0</v>
      </c>
      <c r="N6" s="282">
        <v>0</v>
      </c>
      <c r="O6" s="282">
        <v>0</v>
      </c>
      <c r="P6" s="282">
        <v>0</v>
      </c>
      <c r="Q6" s="282">
        <v>0</v>
      </c>
      <c r="R6" s="282">
        <v>0</v>
      </c>
      <c r="S6" s="282">
        <v>0</v>
      </c>
      <c r="T6" s="282">
        <v>0</v>
      </c>
      <c r="U6" s="282">
        <v>0</v>
      </c>
      <c r="V6" s="282">
        <v>0</v>
      </c>
      <c r="W6" s="282">
        <v>0</v>
      </c>
      <c r="X6" s="282">
        <v>0</v>
      </c>
      <c r="Y6" s="282">
        <v>0</v>
      </c>
      <c r="DA6" s="94" t="s">
        <v>434</v>
      </c>
    </row>
    <row r="7" spans="1:105" ht="12" customHeight="1" x14ac:dyDescent="0.25">
      <c r="A7" s="99" t="s">
        <v>80</v>
      </c>
      <c r="B7" s="282">
        <v>0</v>
      </c>
      <c r="C7" s="282">
        <v>0</v>
      </c>
      <c r="D7" s="282">
        <v>0</v>
      </c>
      <c r="E7" s="282">
        <v>0</v>
      </c>
      <c r="F7" s="282">
        <v>0</v>
      </c>
      <c r="G7" s="282">
        <v>0</v>
      </c>
      <c r="H7" s="282">
        <v>0</v>
      </c>
      <c r="I7" s="282">
        <v>0</v>
      </c>
      <c r="J7" s="282">
        <v>0</v>
      </c>
      <c r="K7" s="282">
        <v>0</v>
      </c>
      <c r="L7" s="282">
        <v>0</v>
      </c>
      <c r="M7" s="282">
        <v>0</v>
      </c>
      <c r="N7" s="282">
        <v>0</v>
      </c>
      <c r="O7" s="282">
        <v>0</v>
      </c>
      <c r="P7" s="282">
        <v>0</v>
      </c>
      <c r="Q7" s="282">
        <v>0</v>
      </c>
      <c r="R7" s="282">
        <v>0</v>
      </c>
      <c r="S7" s="282">
        <v>0</v>
      </c>
      <c r="T7" s="282">
        <v>0</v>
      </c>
      <c r="U7" s="282">
        <v>0</v>
      </c>
      <c r="V7" s="282">
        <v>0</v>
      </c>
      <c r="W7" s="282">
        <v>0</v>
      </c>
      <c r="X7" s="282">
        <v>0</v>
      </c>
      <c r="Y7" s="282">
        <v>0</v>
      </c>
      <c r="DA7" s="94" t="s">
        <v>435</v>
      </c>
    </row>
    <row r="8" spans="1:105" ht="12" customHeight="1" x14ac:dyDescent="0.25">
      <c r="A8" s="49" t="s">
        <v>47</v>
      </c>
      <c r="B8" s="242">
        <v>2.1676029295328578</v>
      </c>
      <c r="C8" s="242">
        <v>4.0461600990227051</v>
      </c>
      <c r="D8" s="242">
        <v>5.2379744827829269</v>
      </c>
      <c r="E8" s="242">
        <v>5.0300226765044336</v>
      </c>
      <c r="F8" s="242">
        <v>7.6045855950741297</v>
      </c>
      <c r="G8" s="242">
        <v>5.5046232693337416</v>
      </c>
      <c r="H8" s="242">
        <v>9.2534863741990012</v>
      </c>
      <c r="I8" s="242">
        <v>14.067903979217149</v>
      </c>
      <c r="J8" s="242">
        <v>25.449230225156199</v>
      </c>
      <c r="K8" s="242">
        <v>11.71997631648904</v>
      </c>
      <c r="L8" s="242">
        <v>17.173867595818809</v>
      </c>
      <c r="M8" s="242">
        <v>17.493432957202401</v>
      </c>
      <c r="N8" s="242">
        <v>13.21647423261053</v>
      </c>
      <c r="O8" s="242">
        <v>13.94055829568533</v>
      </c>
      <c r="P8" s="242">
        <v>17.06038593196207</v>
      </c>
      <c r="Q8" s="242">
        <v>18.772680000000001</v>
      </c>
      <c r="R8" s="242">
        <v>25.123134321050511</v>
      </c>
      <c r="S8" s="242">
        <v>43.05334789763377</v>
      </c>
      <c r="T8" s="242">
        <v>44.892885375494068</v>
      </c>
      <c r="U8" s="242">
        <v>42.483023861208878</v>
      </c>
      <c r="V8" s="242">
        <v>30.14367417234353</v>
      </c>
      <c r="W8" s="242">
        <v>48.256060779161423</v>
      </c>
      <c r="X8" s="242">
        <v>41.686590830028521</v>
      </c>
      <c r="Y8" s="242">
        <v>33.1</v>
      </c>
      <c r="DA8" s="84" t="s">
        <v>436</v>
      </c>
    </row>
    <row r="9" spans="1:105" ht="12" customHeight="1" x14ac:dyDescent="0.25">
      <c r="A9" s="4"/>
      <c r="B9" s="243"/>
      <c r="C9" s="243"/>
      <c r="D9" s="243"/>
      <c r="E9" s="243"/>
      <c r="F9" s="243"/>
      <c r="G9" s="243"/>
      <c r="H9" s="243"/>
      <c r="I9" s="243"/>
      <c r="J9" s="243"/>
      <c r="K9" s="243"/>
      <c r="L9" s="243"/>
      <c r="M9" s="243"/>
      <c r="N9" s="243"/>
      <c r="O9" s="243"/>
      <c r="P9" s="243"/>
      <c r="Q9" s="243"/>
      <c r="R9" s="243"/>
      <c r="S9" s="243"/>
      <c r="T9" s="243"/>
      <c r="U9" s="243"/>
      <c r="V9" s="243"/>
      <c r="W9" s="243"/>
      <c r="X9" s="243"/>
      <c r="Y9" s="243"/>
    </row>
    <row r="10" spans="1:105" ht="12" customHeight="1" x14ac:dyDescent="0.25">
      <c r="A10" s="30" t="s">
        <v>437</v>
      </c>
      <c r="B10" s="203"/>
      <c r="C10" s="203"/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DA10" s="112"/>
    </row>
    <row r="11" spans="1:105" ht="12" customHeight="1" x14ac:dyDescent="0.25">
      <c r="A11" s="50" t="s">
        <v>438</v>
      </c>
      <c r="B11" s="241">
        <v>0</v>
      </c>
      <c r="C11" s="241">
        <v>0</v>
      </c>
      <c r="D11" s="241">
        <v>0</v>
      </c>
      <c r="E11" s="241">
        <v>0</v>
      </c>
      <c r="F11" s="241">
        <v>0</v>
      </c>
      <c r="G11" s="241">
        <v>0</v>
      </c>
      <c r="H11" s="241">
        <v>0</v>
      </c>
      <c r="I11" s="241">
        <v>0</v>
      </c>
      <c r="J11" s="241">
        <v>0</v>
      </c>
      <c r="K11" s="241">
        <v>0</v>
      </c>
      <c r="L11" s="241">
        <v>0</v>
      </c>
      <c r="M11" s="241">
        <v>0</v>
      </c>
      <c r="N11" s="241">
        <v>0</v>
      </c>
      <c r="O11" s="241">
        <v>0</v>
      </c>
      <c r="P11" s="241">
        <v>0</v>
      </c>
      <c r="Q11" s="241">
        <v>0</v>
      </c>
      <c r="R11" s="241">
        <v>0</v>
      </c>
      <c r="S11" s="241">
        <v>0</v>
      </c>
      <c r="T11" s="241">
        <v>0</v>
      </c>
      <c r="U11" s="241">
        <v>0</v>
      </c>
      <c r="V11" s="241">
        <v>0</v>
      </c>
      <c r="W11" s="241">
        <v>0</v>
      </c>
      <c r="X11" s="241">
        <v>0</v>
      </c>
      <c r="Y11" s="241">
        <v>0</v>
      </c>
      <c r="DA11" s="83" t="s">
        <v>439</v>
      </c>
    </row>
    <row r="12" spans="1:105" ht="12" customHeight="1" x14ac:dyDescent="0.25">
      <c r="A12" s="107" t="s">
        <v>440</v>
      </c>
      <c r="B12" s="282">
        <f t="shared" ref="B12:Y12" si="2">SUM(B13:B14)</f>
        <v>0</v>
      </c>
      <c r="C12" s="282">
        <f t="shared" si="2"/>
        <v>0</v>
      </c>
      <c r="D12" s="282">
        <f t="shared" si="2"/>
        <v>0</v>
      </c>
      <c r="E12" s="282">
        <f t="shared" si="2"/>
        <v>0</v>
      </c>
      <c r="F12" s="282">
        <f t="shared" si="2"/>
        <v>0</v>
      </c>
      <c r="G12" s="282">
        <f t="shared" si="2"/>
        <v>0</v>
      </c>
      <c r="H12" s="282">
        <f t="shared" si="2"/>
        <v>0</v>
      </c>
      <c r="I12" s="282">
        <f t="shared" si="2"/>
        <v>0</v>
      </c>
      <c r="J12" s="282">
        <f t="shared" si="2"/>
        <v>0</v>
      </c>
      <c r="K12" s="282">
        <f t="shared" si="2"/>
        <v>0</v>
      </c>
      <c r="L12" s="282">
        <f t="shared" si="2"/>
        <v>0</v>
      </c>
      <c r="M12" s="282">
        <f t="shared" si="2"/>
        <v>0</v>
      </c>
      <c r="N12" s="282">
        <f t="shared" si="2"/>
        <v>0</v>
      </c>
      <c r="O12" s="282">
        <f t="shared" si="2"/>
        <v>0</v>
      </c>
      <c r="P12" s="282">
        <f t="shared" si="2"/>
        <v>0</v>
      </c>
      <c r="Q12" s="282">
        <f t="shared" si="2"/>
        <v>0</v>
      </c>
      <c r="R12" s="282">
        <f t="shared" si="2"/>
        <v>0</v>
      </c>
      <c r="S12" s="282">
        <f t="shared" si="2"/>
        <v>0</v>
      </c>
      <c r="T12" s="282">
        <f t="shared" si="2"/>
        <v>0</v>
      </c>
      <c r="U12" s="282">
        <f t="shared" si="2"/>
        <v>0</v>
      </c>
      <c r="V12" s="282">
        <f t="shared" si="2"/>
        <v>0</v>
      </c>
      <c r="W12" s="282">
        <f t="shared" si="2"/>
        <v>0</v>
      </c>
      <c r="X12" s="282">
        <f t="shared" si="2"/>
        <v>0</v>
      </c>
      <c r="Y12" s="282">
        <f t="shared" si="2"/>
        <v>0</v>
      </c>
      <c r="DA12" s="94"/>
    </row>
    <row r="13" spans="1:105" ht="12" customHeight="1" x14ac:dyDescent="0.25">
      <c r="A13" s="99" t="s">
        <v>46</v>
      </c>
      <c r="B13" s="282">
        <v>0</v>
      </c>
      <c r="C13" s="282">
        <v>0</v>
      </c>
      <c r="D13" s="282">
        <v>0</v>
      </c>
      <c r="E13" s="282">
        <v>0</v>
      </c>
      <c r="F13" s="282">
        <v>0</v>
      </c>
      <c r="G13" s="282">
        <v>0</v>
      </c>
      <c r="H13" s="282">
        <v>0</v>
      </c>
      <c r="I13" s="282">
        <v>0</v>
      </c>
      <c r="J13" s="282">
        <v>0</v>
      </c>
      <c r="K13" s="282">
        <v>0</v>
      </c>
      <c r="L13" s="282">
        <v>0</v>
      </c>
      <c r="M13" s="282">
        <v>0</v>
      </c>
      <c r="N13" s="282">
        <v>0</v>
      </c>
      <c r="O13" s="282">
        <v>0</v>
      </c>
      <c r="P13" s="282">
        <v>0</v>
      </c>
      <c r="Q13" s="282">
        <v>0</v>
      </c>
      <c r="R13" s="282">
        <v>0</v>
      </c>
      <c r="S13" s="282">
        <v>0</v>
      </c>
      <c r="T13" s="282">
        <v>0</v>
      </c>
      <c r="U13" s="282">
        <v>0</v>
      </c>
      <c r="V13" s="282">
        <v>0</v>
      </c>
      <c r="W13" s="282">
        <v>0</v>
      </c>
      <c r="X13" s="282">
        <v>0</v>
      </c>
      <c r="Y13" s="282">
        <v>0</v>
      </c>
      <c r="DA13" s="94" t="s">
        <v>441</v>
      </c>
    </row>
    <row r="14" spans="1:105" ht="12" customHeight="1" x14ac:dyDescent="0.25">
      <c r="A14" s="99" t="s">
        <v>80</v>
      </c>
      <c r="B14" s="282">
        <v>0</v>
      </c>
      <c r="C14" s="282">
        <v>0</v>
      </c>
      <c r="D14" s="282">
        <v>0</v>
      </c>
      <c r="E14" s="282">
        <v>0</v>
      </c>
      <c r="F14" s="282">
        <v>0</v>
      </c>
      <c r="G14" s="282">
        <v>0</v>
      </c>
      <c r="H14" s="282">
        <v>0</v>
      </c>
      <c r="I14" s="282">
        <v>0</v>
      </c>
      <c r="J14" s="282">
        <v>0</v>
      </c>
      <c r="K14" s="282">
        <v>0</v>
      </c>
      <c r="L14" s="282">
        <v>0</v>
      </c>
      <c r="M14" s="282">
        <v>0</v>
      </c>
      <c r="N14" s="282">
        <v>0</v>
      </c>
      <c r="O14" s="282">
        <v>0</v>
      </c>
      <c r="P14" s="282">
        <v>0</v>
      </c>
      <c r="Q14" s="282">
        <v>0</v>
      </c>
      <c r="R14" s="282">
        <v>0</v>
      </c>
      <c r="S14" s="282">
        <v>0</v>
      </c>
      <c r="T14" s="282">
        <v>0</v>
      </c>
      <c r="U14" s="282">
        <v>0</v>
      </c>
      <c r="V14" s="282">
        <v>0</v>
      </c>
      <c r="W14" s="282">
        <v>0</v>
      </c>
      <c r="X14" s="282">
        <v>0</v>
      </c>
      <c r="Y14" s="282">
        <v>0</v>
      </c>
      <c r="DA14" s="94" t="s">
        <v>442</v>
      </c>
    </row>
    <row r="15" spans="1:105" ht="12" customHeight="1" x14ac:dyDescent="0.25">
      <c r="A15" s="49" t="s">
        <v>443</v>
      </c>
      <c r="B15" s="242">
        <v>1.1499999999999999</v>
      </c>
      <c r="C15" s="242">
        <v>1.7</v>
      </c>
      <c r="D15" s="242">
        <v>2.4500000000000002</v>
      </c>
      <c r="E15" s="242">
        <v>3.2</v>
      </c>
      <c r="F15" s="242">
        <v>3</v>
      </c>
      <c r="G15" s="242">
        <v>7</v>
      </c>
      <c r="H15" s="242">
        <v>9</v>
      </c>
      <c r="I15" s="242">
        <v>10</v>
      </c>
      <c r="J15" s="242">
        <v>10</v>
      </c>
      <c r="K15" s="242">
        <v>5.2830000000000004</v>
      </c>
      <c r="L15" s="242">
        <v>7.1989999999999998</v>
      </c>
      <c r="M15" s="242">
        <v>7.84</v>
      </c>
      <c r="N15" s="242">
        <v>8.0459999999999994</v>
      </c>
      <c r="O15" s="242">
        <v>7.5810000000000004</v>
      </c>
      <c r="P15" s="242">
        <v>6.8704000000000001</v>
      </c>
      <c r="Q15" s="242">
        <v>4.1645000000000003</v>
      </c>
      <c r="R15" s="242">
        <v>5.8436000000000003</v>
      </c>
      <c r="S15" s="242">
        <v>7.6848000000000001</v>
      </c>
      <c r="T15" s="242">
        <v>7.3929999999999998</v>
      </c>
      <c r="U15" s="242">
        <v>7.3880999999999997</v>
      </c>
      <c r="V15" s="242">
        <v>6</v>
      </c>
      <c r="W15" s="242">
        <v>9.1</v>
      </c>
      <c r="X15" s="242">
        <v>7.15</v>
      </c>
      <c r="Y15" s="242">
        <v>6.4716052236218662</v>
      </c>
      <c r="DA15" s="84" t="s">
        <v>444</v>
      </c>
    </row>
    <row r="16" spans="1:105" ht="12" customHeight="1" x14ac:dyDescent="0.25">
      <c r="A16" s="4"/>
      <c r="B16" s="243"/>
      <c r="C16" s="243"/>
      <c r="D16" s="243"/>
      <c r="E16" s="243"/>
      <c r="F16" s="243"/>
      <c r="G16" s="243"/>
      <c r="H16" s="243"/>
      <c r="I16" s="243"/>
      <c r="J16" s="243"/>
      <c r="K16" s="243"/>
      <c r="L16" s="243"/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3"/>
      <c r="X16" s="243"/>
      <c r="Y16" s="243"/>
    </row>
    <row r="17" spans="1:105" ht="12" customHeight="1" x14ac:dyDescent="0.25">
      <c r="A17" s="30" t="s">
        <v>445</v>
      </c>
      <c r="B17" s="203"/>
      <c r="C17" s="203"/>
      <c r="D17" s="203"/>
      <c r="E17" s="203"/>
      <c r="F17" s="203"/>
      <c r="G17" s="203"/>
      <c r="H17" s="203"/>
      <c r="I17" s="203"/>
      <c r="J17" s="203"/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DA17" s="112"/>
    </row>
    <row r="18" spans="1:105" ht="12" customHeight="1" x14ac:dyDescent="0.25">
      <c r="A18" s="50" t="s">
        <v>438</v>
      </c>
      <c r="B18" s="241">
        <v>0</v>
      </c>
      <c r="C18" s="241">
        <v>0</v>
      </c>
      <c r="D18" s="241">
        <v>0</v>
      </c>
      <c r="E18" s="241">
        <v>0</v>
      </c>
      <c r="F18" s="241">
        <v>0</v>
      </c>
      <c r="G18" s="241">
        <v>0</v>
      </c>
      <c r="H18" s="241">
        <v>0</v>
      </c>
      <c r="I18" s="241">
        <v>0</v>
      </c>
      <c r="J18" s="241">
        <v>0</v>
      </c>
      <c r="K18" s="241">
        <v>0</v>
      </c>
      <c r="L18" s="241">
        <v>0</v>
      </c>
      <c r="M18" s="241">
        <v>0</v>
      </c>
      <c r="N18" s="241">
        <v>0</v>
      </c>
      <c r="O18" s="241">
        <v>0</v>
      </c>
      <c r="P18" s="241">
        <v>0</v>
      </c>
      <c r="Q18" s="241">
        <v>0</v>
      </c>
      <c r="R18" s="241">
        <v>0</v>
      </c>
      <c r="S18" s="241">
        <v>0</v>
      </c>
      <c r="T18" s="241">
        <v>0</v>
      </c>
      <c r="U18" s="241">
        <v>0</v>
      </c>
      <c r="V18" s="241">
        <v>0</v>
      </c>
      <c r="W18" s="241">
        <v>0</v>
      </c>
      <c r="X18" s="241">
        <v>0</v>
      </c>
      <c r="Y18" s="241">
        <v>0</v>
      </c>
      <c r="DA18" s="83" t="s">
        <v>446</v>
      </c>
    </row>
    <row r="19" spans="1:105" ht="12" customHeight="1" x14ac:dyDescent="0.25">
      <c r="A19" s="107" t="s">
        <v>440</v>
      </c>
      <c r="B19" s="282">
        <f t="shared" ref="B19:Y19" si="3">SUM(B20:B21)</f>
        <v>0</v>
      </c>
      <c r="C19" s="282">
        <f t="shared" si="3"/>
        <v>0</v>
      </c>
      <c r="D19" s="282">
        <f t="shared" si="3"/>
        <v>0</v>
      </c>
      <c r="E19" s="282">
        <f t="shared" si="3"/>
        <v>0</v>
      </c>
      <c r="F19" s="282">
        <f t="shared" si="3"/>
        <v>0</v>
      </c>
      <c r="G19" s="282">
        <f t="shared" si="3"/>
        <v>0</v>
      </c>
      <c r="H19" s="282">
        <f t="shared" si="3"/>
        <v>0</v>
      </c>
      <c r="I19" s="282">
        <f t="shared" si="3"/>
        <v>0</v>
      </c>
      <c r="J19" s="282">
        <f t="shared" si="3"/>
        <v>0</v>
      </c>
      <c r="K19" s="282">
        <f t="shared" si="3"/>
        <v>0</v>
      </c>
      <c r="L19" s="282">
        <f t="shared" si="3"/>
        <v>0</v>
      </c>
      <c r="M19" s="282">
        <f t="shared" si="3"/>
        <v>0</v>
      </c>
      <c r="N19" s="282">
        <f t="shared" si="3"/>
        <v>0</v>
      </c>
      <c r="O19" s="282">
        <f t="shared" si="3"/>
        <v>0</v>
      </c>
      <c r="P19" s="282">
        <f t="shared" si="3"/>
        <v>0</v>
      </c>
      <c r="Q19" s="282">
        <f t="shared" si="3"/>
        <v>0</v>
      </c>
      <c r="R19" s="282">
        <f t="shared" si="3"/>
        <v>0</v>
      </c>
      <c r="S19" s="282">
        <f t="shared" si="3"/>
        <v>0</v>
      </c>
      <c r="T19" s="282">
        <f t="shared" si="3"/>
        <v>0</v>
      </c>
      <c r="U19" s="282">
        <f t="shared" si="3"/>
        <v>0</v>
      </c>
      <c r="V19" s="282">
        <f t="shared" si="3"/>
        <v>0</v>
      </c>
      <c r="W19" s="282">
        <f t="shared" si="3"/>
        <v>0</v>
      </c>
      <c r="X19" s="282">
        <f t="shared" si="3"/>
        <v>0</v>
      </c>
      <c r="Y19" s="282">
        <f t="shared" si="3"/>
        <v>0</v>
      </c>
      <c r="DA19" s="94"/>
    </row>
    <row r="20" spans="1:105" ht="12" customHeight="1" x14ac:dyDescent="0.25">
      <c r="A20" s="99" t="s">
        <v>46</v>
      </c>
      <c r="B20" s="282">
        <v>0</v>
      </c>
      <c r="C20" s="282">
        <v>0</v>
      </c>
      <c r="D20" s="282">
        <v>0</v>
      </c>
      <c r="E20" s="282">
        <v>0</v>
      </c>
      <c r="F20" s="282">
        <v>0</v>
      </c>
      <c r="G20" s="282">
        <v>0</v>
      </c>
      <c r="H20" s="282">
        <v>0</v>
      </c>
      <c r="I20" s="282">
        <v>0</v>
      </c>
      <c r="J20" s="282">
        <v>0</v>
      </c>
      <c r="K20" s="282">
        <v>0</v>
      </c>
      <c r="L20" s="282">
        <v>0</v>
      </c>
      <c r="M20" s="282">
        <v>0</v>
      </c>
      <c r="N20" s="282">
        <v>0</v>
      </c>
      <c r="O20" s="282">
        <v>0</v>
      </c>
      <c r="P20" s="282">
        <v>0</v>
      </c>
      <c r="Q20" s="282">
        <v>0</v>
      </c>
      <c r="R20" s="282">
        <v>0</v>
      </c>
      <c r="S20" s="282">
        <v>0</v>
      </c>
      <c r="T20" s="282">
        <v>0</v>
      </c>
      <c r="U20" s="282">
        <v>0</v>
      </c>
      <c r="V20" s="282">
        <v>0</v>
      </c>
      <c r="W20" s="282">
        <v>0</v>
      </c>
      <c r="X20" s="282">
        <v>0</v>
      </c>
      <c r="Y20" s="282">
        <v>0</v>
      </c>
      <c r="DA20" s="94" t="s">
        <v>447</v>
      </c>
    </row>
    <row r="21" spans="1:105" ht="12" customHeight="1" x14ac:dyDescent="0.25">
      <c r="A21" s="99" t="s">
        <v>80</v>
      </c>
      <c r="B21" s="282">
        <v>0</v>
      </c>
      <c r="C21" s="282">
        <v>0</v>
      </c>
      <c r="D21" s="282">
        <v>0</v>
      </c>
      <c r="E21" s="282">
        <v>0</v>
      </c>
      <c r="F21" s="282">
        <v>0</v>
      </c>
      <c r="G21" s="282">
        <v>0</v>
      </c>
      <c r="H21" s="282">
        <v>0</v>
      </c>
      <c r="I21" s="282">
        <v>0</v>
      </c>
      <c r="J21" s="282">
        <v>0</v>
      </c>
      <c r="K21" s="282">
        <v>0</v>
      </c>
      <c r="L21" s="282">
        <v>0</v>
      </c>
      <c r="M21" s="282">
        <v>0</v>
      </c>
      <c r="N21" s="282">
        <v>0</v>
      </c>
      <c r="O21" s="282">
        <v>0</v>
      </c>
      <c r="P21" s="282">
        <v>0</v>
      </c>
      <c r="Q21" s="282">
        <v>0</v>
      </c>
      <c r="R21" s="282">
        <v>0</v>
      </c>
      <c r="S21" s="282">
        <v>0</v>
      </c>
      <c r="T21" s="282">
        <v>0</v>
      </c>
      <c r="U21" s="282">
        <v>0</v>
      </c>
      <c r="V21" s="282">
        <v>0</v>
      </c>
      <c r="W21" s="282">
        <v>0</v>
      </c>
      <c r="X21" s="282">
        <v>0</v>
      </c>
      <c r="Y21" s="282">
        <v>0</v>
      </c>
      <c r="DA21" s="94" t="s">
        <v>448</v>
      </c>
    </row>
    <row r="22" spans="1:105" ht="12" customHeight="1" x14ac:dyDescent="0.25">
      <c r="A22" s="49" t="s">
        <v>443</v>
      </c>
      <c r="B22" s="242">
        <v>1.3218390804597699</v>
      </c>
      <c r="C22" s="242">
        <v>1.8287024798002891</v>
      </c>
      <c r="D22" s="242">
        <v>2.588997578811068</v>
      </c>
      <c r="E22" s="242">
        <v>3.4760085276569761</v>
      </c>
      <c r="F22" s="242">
        <v>3.3492926778218459</v>
      </c>
      <c r="G22" s="242">
        <v>7.4041998725459983</v>
      </c>
      <c r="H22" s="242">
        <v>9.5583693197432034</v>
      </c>
      <c r="I22" s="242">
        <v>10.572096118424239</v>
      </c>
      <c r="J22" s="242">
        <v>10.572096118424239</v>
      </c>
      <c r="K22" s="242">
        <v>10.44538026858911</v>
      </c>
      <c r="L22" s="242">
        <v>10.44538026858911</v>
      </c>
      <c r="M22" s="242">
        <v>10.44538026858911</v>
      </c>
      <c r="N22" s="242">
        <v>10.318664418753981</v>
      </c>
      <c r="O22" s="242">
        <v>10.318664418753981</v>
      </c>
      <c r="P22" s="242">
        <v>10.19194856891885</v>
      </c>
      <c r="Q22" s="242">
        <v>10.19194856891885</v>
      </c>
      <c r="R22" s="242">
        <v>10.065232719083721</v>
      </c>
      <c r="S22" s="242">
        <v>10.065232719083721</v>
      </c>
      <c r="T22" s="242">
        <v>10.065232719083721</v>
      </c>
      <c r="U22" s="242">
        <v>9.9385168692485948</v>
      </c>
      <c r="V22" s="242">
        <v>9.9385168692485948</v>
      </c>
      <c r="W22" s="242">
        <v>9.8118010194134655</v>
      </c>
      <c r="X22" s="242">
        <v>9.8118010194134655</v>
      </c>
      <c r="Y22" s="242">
        <v>9.8118010194134655</v>
      </c>
      <c r="DA22" s="84" t="s">
        <v>449</v>
      </c>
    </row>
    <row r="23" spans="1:105" ht="12" customHeight="1" x14ac:dyDescent="0.25">
      <c r="A23" s="108" t="s">
        <v>450</v>
      </c>
      <c r="B23" s="245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DA23" s="109"/>
    </row>
    <row r="24" spans="1:105" ht="12" customHeight="1" x14ac:dyDescent="0.25">
      <c r="A24" s="51" t="s">
        <v>438</v>
      </c>
      <c r="B24" s="246">
        <v>0</v>
      </c>
      <c r="C24" s="241">
        <v>0</v>
      </c>
      <c r="D24" s="241">
        <v>0</v>
      </c>
      <c r="E24" s="241">
        <v>0</v>
      </c>
      <c r="F24" s="241">
        <v>0</v>
      </c>
      <c r="G24" s="241">
        <v>0</v>
      </c>
      <c r="H24" s="241">
        <v>0</v>
      </c>
      <c r="I24" s="241">
        <v>0</v>
      </c>
      <c r="J24" s="241">
        <v>0</v>
      </c>
      <c r="K24" s="241">
        <v>0</v>
      </c>
      <c r="L24" s="241">
        <v>0</v>
      </c>
      <c r="M24" s="241">
        <v>0</v>
      </c>
      <c r="N24" s="241">
        <v>0</v>
      </c>
      <c r="O24" s="241">
        <v>0</v>
      </c>
      <c r="P24" s="241">
        <v>0</v>
      </c>
      <c r="Q24" s="241">
        <v>0</v>
      </c>
      <c r="R24" s="241">
        <v>0</v>
      </c>
      <c r="S24" s="241">
        <v>0</v>
      </c>
      <c r="T24" s="241">
        <v>0</v>
      </c>
      <c r="U24" s="241">
        <v>0</v>
      </c>
      <c r="V24" s="241">
        <v>0</v>
      </c>
      <c r="W24" s="241">
        <v>0</v>
      </c>
      <c r="X24" s="241">
        <v>0</v>
      </c>
      <c r="Y24" s="241">
        <v>0</v>
      </c>
      <c r="DA24" s="83" t="s">
        <v>451</v>
      </c>
    </row>
    <row r="25" spans="1:105" ht="12" customHeight="1" x14ac:dyDescent="0.25">
      <c r="A25" s="99" t="s">
        <v>440</v>
      </c>
      <c r="B25" s="283"/>
      <c r="C25" s="282">
        <f t="shared" ref="C25:Y25" si="4">SUM(C26:C27)</f>
        <v>0</v>
      </c>
      <c r="D25" s="282">
        <f t="shared" si="4"/>
        <v>0</v>
      </c>
      <c r="E25" s="282">
        <f t="shared" si="4"/>
        <v>0</v>
      </c>
      <c r="F25" s="282">
        <f t="shared" si="4"/>
        <v>0</v>
      </c>
      <c r="G25" s="282">
        <f t="shared" si="4"/>
        <v>0</v>
      </c>
      <c r="H25" s="282">
        <f t="shared" si="4"/>
        <v>0</v>
      </c>
      <c r="I25" s="282">
        <f t="shared" si="4"/>
        <v>0</v>
      </c>
      <c r="J25" s="282">
        <f t="shared" si="4"/>
        <v>0</v>
      </c>
      <c r="K25" s="282">
        <f t="shared" si="4"/>
        <v>0</v>
      </c>
      <c r="L25" s="282">
        <f t="shared" si="4"/>
        <v>0</v>
      </c>
      <c r="M25" s="282">
        <f t="shared" si="4"/>
        <v>0</v>
      </c>
      <c r="N25" s="282">
        <f t="shared" si="4"/>
        <v>0</v>
      </c>
      <c r="O25" s="282">
        <f t="shared" si="4"/>
        <v>0</v>
      </c>
      <c r="P25" s="282">
        <f t="shared" si="4"/>
        <v>0</v>
      </c>
      <c r="Q25" s="282">
        <f t="shared" si="4"/>
        <v>0</v>
      </c>
      <c r="R25" s="282">
        <f t="shared" si="4"/>
        <v>0</v>
      </c>
      <c r="S25" s="282">
        <f t="shared" si="4"/>
        <v>0</v>
      </c>
      <c r="T25" s="282">
        <f t="shared" si="4"/>
        <v>0</v>
      </c>
      <c r="U25" s="282">
        <f t="shared" si="4"/>
        <v>0</v>
      </c>
      <c r="V25" s="282">
        <f t="shared" si="4"/>
        <v>0</v>
      </c>
      <c r="W25" s="282">
        <f t="shared" si="4"/>
        <v>0</v>
      </c>
      <c r="X25" s="282">
        <f t="shared" si="4"/>
        <v>0</v>
      </c>
      <c r="Y25" s="282">
        <f t="shared" si="4"/>
        <v>0</v>
      </c>
      <c r="DA25" s="94"/>
    </row>
    <row r="26" spans="1:105" ht="12" customHeight="1" x14ac:dyDescent="0.25">
      <c r="A26" s="44" t="s">
        <v>46</v>
      </c>
      <c r="B26" s="283">
        <v>0</v>
      </c>
      <c r="C26" s="282">
        <v>0</v>
      </c>
      <c r="D26" s="282">
        <v>0</v>
      </c>
      <c r="E26" s="282">
        <v>0</v>
      </c>
      <c r="F26" s="282">
        <v>0</v>
      </c>
      <c r="G26" s="282">
        <v>0</v>
      </c>
      <c r="H26" s="282">
        <v>0</v>
      </c>
      <c r="I26" s="282">
        <v>0</v>
      </c>
      <c r="J26" s="282">
        <v>0</v>
      </c>
      <c r="K26" s="282">
        <v>0</v>
      </c>
      <c r="L26" s="282">
        <v>0</v>
      </c>
      <c r="M26" s="282">
        <v>0</v>
      </c>
      <c r="N26" s="282">
        <v>0</v>
      </c>
      <c r="O26" s="282">
        <v>0</v>
      </c>
      <c r="P26" s="282">
        <v>0</v>
      </c>
      <c r="Q26" s="282">
        <v>0</v>
      </c>
      <c r="R26" s="282">
        <v>0</v>
      </c>
      <c r="S26" s="282">
        <v>0</v>
      </c>
      <c r="T26" s="282">
        <v>0</v>
      </c>
      <c r="U26" s="282">
        <v>0</v>
      </c>
      <c r="V26" s="282">
        <v>0</v>
      </c>
      <c r="W26" s="282">
        <v>0</v>
      </c>
      <c r="X26" s="282">
        <v>0</v>
      </c>
      <c r="Y26" s="282">
        <v>0</v>
      </c>
      <c r="DA26" s="94" t="s">
        <v>452</v>
      </c>
    </row>
    <row r="27" spans="1:105" ht="12" customHeight="1" x14ac:dyDescent="0.25">
      <c r="A27" s="44" t="s">
        <v>80</v>
      </c>
      <c r="B27" s="283">
        <v>0</v>
      </c>
      <c r="C27" s="282">
        <v>0</v>
      </c>
      <c r="D27" s="282">
        <v>0</v>
      </c>
      <c r="E27" s="282">
        <v>0</v>
      </c>
      <c r="F27" s="282">
        <v>0</v>
      </c>
      <c r="G27" s="282">
        <v>0</v>
      </c>
      <c r="H27" s="282">
        <v>0</v>
      </c>
      <c r="I27" s="282">
        <v>0</v>
      </c>
      <c r="J27" s="282">
        <v>0</v>
      </c>
      <c r="K27" s="282">
        <v>0</v>
      </c>
      <c r="L27" s="282">
        <v>0</v>
      </c>
      <c r="M27" s="282">
        <v>0</v>
      </c>
      <c r="N27" s="282">
        <v>0</v>
      </c>
      <c r="O27" s="282">
        <v>0</v>
      </c>
      <c r="P27" s="282">
        <v>0</v>
      </c>
      <c r="Q27" s="282">
        <v>0</v>
      </c>
      <c r="R27" s="282">
        <v>0</v>
      </c>
      <c r="S27" s="282">
        <v>0</v>
      </c>
      <c r="T27" s="282">
        <v>0</v>
      </c>
      <c r="U27" s="282">
        <v>0</v>
      </c>
      <c r="V27" s="282">
        <v>0</v>
      </c>
      <c r="W27" s="282">
        <v>0</v>
      </c>
      <c r="X27" s="282">
        <v>0</v>
      </c>
      <c r="Y27" s="282">
        <v>0</v>
      </c>
      <c r="DA27" s="94" t="s">
        <v>453</v>
      </c>
    </row>
    <row r="28" spans="1:105" ht="12" customHeight="1" x14ac:dyDescent="0.25">
      <c r="A28" s="52" t="s">
        <v>443</v>
      </c>
      <c r="B28" s="247">
        <v>0</v>
      </c>
      <c r="C28" s="242">
        <v>0.50686339934051905</v>
      </c>
      <c r="D28" s="242">
        <v>0.88701094884590836</v>
      </c>
      <c r="E28" s="242">
        <v>0.88701094884590836</v>
      </c>
      <c r="F28" s="242">
        <v>0</v>
      </c>
      <c r="G28" s="242">
        <v>4.0549071947241524</v>
      </c>
      <c r="H28" s="242">
        <v>2.1541694471972059</v>
      </c>
      <c r="I28" s="242">
        <v>1.1404426485161681</v>
      </c>
      <c r="J28" s="242">
        <v>0</v>
      </c>
      <c r="K28" s="242">
        <v>0</v>
      </c>
      <c r="L28" s="242">
        <v>0</v>
      </c>
      <c r="M28" s="242">
        <v>0</v>
      </c>
      <c r="N28" s="242">
        <v>0</v>
      </c>
      <c r="O28" s="242">
        <v>0</v>
      </c>
      <c r="P28" s="242">
        <v>0</v>
      </c>
      <c r="Q28" s="242">
        <v>0</v>
      </c>
      <c r="R28" s="242">
        <v>0</v>
      </c>
      <c r="S28" s="242">
        <v>0</v>
      </c>
      <c r="T28" s="242">
        <v>0</v>
      </c>
      <c r="U28" s="242">
        <v>0</v>
      </c>
      <c r="V28" s="242">
        <v>0</v>
      </c>
      <c r="W28" s="242">
        <v>0</v>
      </c>
      <c r="X28" s="242">
        <v>0</v>
      </c>
      <c r="Y28" s="242">
        <v>0</v>
      </c>
      <c r="DA28" s="84" t="s">
        <v>454</v>
      </c>
    </row>
    <row r="29" spans="1:105" ht="12" customHeight="1" x14ac:dyDescent="0.25">
      <c r="A29" s="108" t="s">
        <v>455</v>
      </c>
      <c r="B29" s="245"/>
      <c r="C29" s="210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0"/>
      <c r="U29" s="210"/>
      <c r="V29" s="210"/>
      <c r="W29" s="210"/>
      <c r="X29" s="210"/>
      <c r="Y29" s="210"/>
      <c r="DA29" s="109"/>
    </row>
    <row r="30" spans="1:105" ht="12" customHeight="1" x14ac:dyDescent="0.25">
      <c r="A30" s="51" t="s">
        <v>438</v>
      </c>
      <c r="B30" s="246"/>
      <c r="C30" s="241">
        <f t="shared" ref="C30:Y30" si="5">B18+C24-C18</f>
        <v>0</v>
      </c>
      <c r="D30" s="241">
        <f t="shared" si="5"/>
        <v>0</v>
      </c>
      <c r="E30" s="241">
        <f t="shared" si="5"/>
        <v>0</v>
      </c>
      <c r="F30" s="241">
        <f t="shared" si="5"/>
        <v>0</v>
      </c>
      <c r="G30" s="241">
        <f t="shared" si="5"/>
        <v>0</v>
      </c>
      <c r="H30" s="241">
        <f t="shared" si="5"/>
        <v>0</v>
      </c>
      <c r="I30" s="241">
        <f t="shared" si="5"/>
        <v>0</v>
      </c>
      <c r="J30" s="241">
        <f t="shared" si="5"/>
        <v>0</v>
      </c>
      <c r="K30" s="241">
        <f t="shared" si="5"/>
        <v>0</v>
      </c>
      <c r="L30" s="241">
        <f t="shared" si="5"/>
        <v>0</v>
      </c>
      <c r="M30" s="241">
        <f t="shared" si="5"/>
        <v>0</v>
      </c>
      <c r="N30" s="241">
        <f t="shared" si="5"/>
        <v>0</v>
      </c>
      <c r="O30" s="241">
        <f t="shared" si="5"/>
        <v>0</v>
      </c>
      <c r="P30" s="241">
        <f t="shared" si="5"/>
        <v>0</v>
      </c>
      <c r="Q30" s="241">
        <f t="shared" si="5"/>
        <v>0</v>
      </c>
      <c r="R30" s="241">
        <f t="shared" si="5"/>
        <v>0</v>
      </c>
      <c r="S30" s="241">
        <f t="shared" si="5"/>
        <v>0</v>
      </c>
      <c r="T30" s="241">
        <f t="shared" si="5"/>
        <v>0</v>
      </c>
      <c r="U30" s="241">
        <f t="shared" si="5"/>
        <v>0</v>
      </c>
      <c r="V30" s="241">
        <f t="shared" si="5"/>
        <v>0</v>
      </c>
      <c r="W30" s="241">
        <f t="shared" si="5"/>
        <v>0</v>
      </c>
      <c r="X30" s="241">
        <f t="shared" si="5"/>
        <v>0</v>
      </c>
      <c r="Y30" s="241">
        <f t="shared" si="5"/>
        <v>0</v>
      </c>
      <c r="DA30" s="83"/>
    </row>
    <row r="31" spans="1:105" ht="12" customHeight="1" x14ac:dyDescent="0.25">
      <c r="A31" s="99" t="s">
        <v>440</v>
      </c>
      <c r="B31" s="283"/>
      <c r="C31" s="282">
        <f t="shared" ref="C31:Y31" si="6">SUM(C32:C33)</f>
        <v>0</v>
      </c>
      <c r="D31" s="282">
        <f t="shared" si="6"/>
        <v>0</v>
      </c>
      <c r="E31" s="282">
        <f t="shared" si="6"/>
        <v>0</v>
      </c>
      <c r="F31" s="282">
        <f t="shared" si="6"/>
        <v>0</v>
      </c>
      <c r="G31" s="282">
        <f t="shared" si="6"/>
        <v>0</v>
      </c>
      <c r="H31" s="282">
        <f t="shared" si="6"/>
        <v>0</v>
      </c>
      <c r="I31" s="282">
        <f t="shared" si="6"/>
        <v>0</v>
      </c>
      <c r="J31" s="282">
        <f t="shared" si="6"/>
        <v>0</v>
      </c>
      <c r="K31" s="282">
        <f t="shared" si="6"/>
        <v>0</v>
      </c>
      <c r="L31" s="282">
        <f t="shared" si="6"/>
        <v>0</v>
      </c>
      <c r="M31" s="282">
        <f t="shared" si="6"/>
        <v>0</v>
      </c>
      <c r="N31" s="282">
        <f t="shared" si="6"/>
        <v>0</v>
      </c>
      <c r="O31" s="282">
        <f t="shared" si="6"/>
        <v>0</v>
      </c>
      <c r="P31" s="282">
        <f t="shared" si="6"/>
        <v>0</v>
      </c>
      <c r="Q31" s="282">
        <f t="shared" si="6"/>
        <v>0</v>
      </c>
      <c r="R31" s="282">
        <f t="shared" si="6"/>
        <v>0</v>
      </c>
      <c r="S31" s="282">
        <f t="shared" si="6"/>
        <v>0</v>
      </c>
      <c r="T31" s="282">
        <f t="shared" si="6"/>
        <v>0</v>
      </c>
      <c r="U31" s="282">
        <f t="shared" si="6"/>
        <v>0</v>
      </c>
      <c r="V31" s="282">
        <f t="shared" si="6"/>
        <v>0</v>
      </c>
      <c r="W31" s="282">
        <f t="shared" si="6"/>
        <v>0</v>
      </c>
      <c r="X31" s="282">
        <f t="shared" si="6"/>
        <v>0</v>
      </c>
      <c r="Y31" s="282">
        <f t="shared" si="6"/>
        <v>0</v>
      </c>
      <c r="DA31" s="94"/>
    </row>
    <row r="32" spans="1:105" ht="12" customHeight="1" x14ac:dyDescent="0.25">
      <c r="A32" s="44" t="s">
        <v>46</v>
      </c>
      <c r="B32" s="283"/>
      <c r="C32" s="282">
        <f t="shared" ref="C32:Y32" si="7">B20+C26-C20</f>
        <v>0</v>
      </c>
      <c r="D32" s="282">
        <f t="shared" si="7"/>
        <v>0</v>
      </c>
      <c r="E32" s="282">
        <f t="shared" si="7"/>
        <v>0</v>
      </c>
      <c r="F32" s="282">
        <f t="shared" si="7"/>
        <v>0</v>
      </c>
      <c r="G32" s="282">
        <f t="shared" si="7"/>
        <v>0</v>
      </c>
      <c r="H32" s="282">
        <f t="shared" si="7"/>
        <v>0</v>
      </c>
      <c r="I32" s="282">
        <f t="shared" si="7"/>
        <v>0</v>
      </c>
      <c r="J32" s="282">
        <f t="shared" si="7"/>
        <v>0</v>
      </c>
      <c r="K32" s="282">
        <f t="shared" si="7"/>
        <v>0</v>
      </c>
      <c r="L32" s="282">
        <f t="shared" si="7"/>
        <v>0</v>
      </c>
      <c r="M32" s="282">
        <f t="shared" si="7"/>
        <v>0</v>
      </c>
      <c r="N32" s="282">
        <f t="shared" si="7"/>
        <v>0</v>
      </c>
      <c r="O32" s="282">
        <f t="shared" si="7"/>
        <v>0</v>
      </c>
      <c r="P32" s="282">
        <f t="shared" si="7"/>
        <v>0</v>
      </c>
      <c r="Q32" s="282">
        <f t="shared" si="7"/>
        <v>0</v>
      </c>
      <c r="R32" s="282">
        <f t="shared" si="7"/>
        <v>0</v>
      </c>
      <c r="S32" s="282">
        <f t="shared" si="7"/>
        <v>0</v>
      </c>
      <c r="T32" s="282">
        <f t="shared" si="7"/>
        <v>0</v>
      </c>
      <c r="U32" s="282">
        <f t="shared" si="7"/>
        <v>0</v>
      </c>
      <c r="V32" s="282">
        <f t="shared" si="7"/>
        <v>0</v>
      </c>
      <c r="W32" s="282">
        <f t="shared" si="7"/>
        <v>0</v>
      </c>
      <c r="X32" s="282">
        <f t="shared" si="7"/>
        <v>0</v>
      </c>
      <c r="Y32" s="282">
        <f t="shared" si="7"/>
        <v>0</v>
      </c>
      <c r="DA32" s="94"/>
    </row>
    <row r="33" spans="1:105" ht="12" customHeight="1" x14ac:dyDescent="0.25">
      <c r="A33" s="44" t="s">
        <v>80</v>
      </c>
      <c r="B33" s="283"/>
      <c r="C33" s="282">
        <f t="shared" ref="C33:Y33" si="8">B21+C27-C21</f>
        <v>0</v>
      </c>
      <c r="D33" s="282">
        <f t="shared" si="8"/>
        <v>0</v>
      </c>
      <c r="E33" s="282">
        <f t="shared" si="8"/>
        <v>0</v>
      </c>
      <c r="F33" s="282">
        <f t="shared" si="8"/>
        <v>0</v>
      </c>
      <c r="G33" s="282">
        <f t="shared" si="8"/>
        <v>0</v>
      </c>
      <c r="H33" s="282">
        <f t="shared" si="8"/>
        <v>0</v>
      </c>
      <c r="I33" s="282">
        <f t="shared" si="8"/>
        <v>0</v>
      </c>
      <c r="J33" s="282">
        <f t="shared" si="8"/>
        <v>0</v>
      </c>
      <c r="K33" s="282">
        <f t="shared" si="8"/>
        <v>0</v>
      </c>
      <c r="L33" s="282">
        <f t="shared" si="8"/>
        <v>0</v>
      </c>
      <c r="M33" s="282">
        <f t="shared" si="8"/>
        <v>0</v>
      </c>
      <c r="N33" s="282">
        <f t="shared" si="8"/>
        <v>0</v>
      </c>
      <c r="O33" s="282">
        <f t="shared" si="8"/>
        <v>0</v>
      </c>
      <c r="P33" s="282">
        <f t="shared" si="8"/>
        <v>0</v>
      </c>
      <c r="Q33" s="282">
        <f t="shared" si="8"/>
        <v>0</v>
      </c>
      <c r="R33" s="282">
        <f t="shared" si="8"/>
        <v>0</v>
      </c>
      <c r="S33" s="282">
        <f t="shared" si="8"/>
        <v>0</v>
      </c>
      <c r="T33" s="282">
        <f t="shared" si="8"/>
        <v>0</v>
      </c>
      <c r="U33" s="282">
        <f t="shared" si="8"/>
        <v>0</v>
      </c>
      <c r="V33" s="282">
        <f t="shared" si="8"/>
        <v>0</v>
      </c>
      <c r="W33" s="282">
        <f t="shared" si="8"/>
        <v>0</v>
      </c>
      <c r="X33" s="282">
        <f t="shared" si="8"/>
        <v>0</v>
      </c>
      <c r="Y33" s="282">
        <f t="shared" si="8"/>
        <v>0</v>
      </c>
      <c r="DA33" s="94"/>
    </row>
    <row r="34" spans="1:105" ht="12" customHeight="1" x14ac:dyDescent="0.25">
      <c r="A34" s="52" t="s">
        <v>443</v>
      </c>
      <c r="B34" s="247"/>
      <c r="C34" s="242">
        <f t="shared" ref="C34:Y34" si="9">B22+C28-C22</f>
        <v>0</v>
      </c>
      <c r="D34" s="242">
        <f t="shared" si="9"/>
        <v>0.12671584983512973</v>
      </c>
      <c r="E34" s="242">
        <f t="shared" si="9"/>
        <v>0</v>
      </c>
      <c r="F34" s="242">
        <f t="shared" si="9"/>
        <v>0.12671584983513018</v>
      </c>
      <c r="G34" s="242">
        <f t="shared" si="9"/>
        <v>0</v>
      </c>
      <c r="H34" s="242">
        <f t="shared" si="9"/>
        <v>0</v>
      </c>
      <c r="I34" s="242">
        <f t="shared" si="9"/>
        <v>0.12671584983513107</v>
      </c>
      <c r="J34" s="242">
        <f t="shared" si="9"/>
        <v>0</v>
      </c>
      <c r="K34" s="242">
        <f t="shared" si="9"/>
        <v>0.12671584983512929</v>
      </c>
      <c r="L34" s="242">
        <f t="shared" si="9"/>
        <v>0</v>
      </c>
      <c r="M34" s="242">
        <f t="shared" si="9"/>
        <v>0</v>
      </c>
      <c r="N34" s="242">
        <f t="shared" si="9"/>
        <v>0.12671584983512929</v>
      </c>
      <c r="O34" s="242">
        <f t="shared" si="9"/>
        <v>0</v>
      </c>
      <c r="P34" s="242">
        <f t="shared" si="9"/>
        <v>0.12671584983513107</v>
      </c>
      <c r="Q34" s="242">
        <f t="shared" si="9"/>
        <v>0</v>
      </c>
      <c r="R34" s="242">
        <f t="shared" si="9"/>
        <v>0.12671584983512929</v>
      </c>
      <c r="S34" s="242">
        <f t="shared" si="9"/>
        <v>0</v>
      </c>
      <c r="T34" s="242">
        <f t="shared" si="9"/>
        <v>0</v>
      </c>
      <c r="U34" s="242">
        <f t="shared" si="9"/>
        <v>0.12671584983512574</v>
      </c>
      <c r="V34" s="242">
        <f t="shared" si="9"/>
        <v>0</v>
      </c>
      <c r="W34" s="242">
        <f t="shared" si="9"/>
        <v>0.12671584983512929</v>
      </c>
      <c r="X34" s="242">
        <f t="shared" si="9"/>
        <v>0</v>
      </c>
      <c r="Y34" s="242">
        <f t="shared" si="9"/>
        <v>0</v>
      </c>
      <c r="DA34" s="84"/>
    </row>
    <row r="35" spans="1:105" ht="12" customHeight="1" x14ac:dyDescent="0.25">
      <c r="A35" s="30" t="s">
        <v>456</v>
      </c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DA35" s="112"/>
    </row>
    <row r="36" spans="1:105" ht="12" customHeight="1" x14ac:dyDescent="0.25">
      <c r="A36" s="50" t="s">
        <v>438</v>
      </c>
      <c r="B36" s="241">
        <f t="shared" ref="B36:Y36" si="10">B18-B11</f>
        <v>0</v>
      </c>
      <c r="C36" s="241">
        <f t="shared" si="10"/>
        <v>0</v>
      </c>
      <c r="D36" s="241">
        <f t="shared" si="10"/>
        <v>0</v>
      </c>
      <c r="E36" s="241">
        <f t="shared" si="10"/>
        <v>0</v>
      </c>
      <c r="F36" s="241">
        <f t="shared" si="10"/>
        <v>0</v>
      </c>
      <c r="G36" s="241">
        <f t="shared" si="10"/>
        <v>0</v>
      </c>
      <c r="H36" s="241">
        <f t="shared" si="10"/>
        <v>0</v>
      </c>
      <c r="I36" s="241">
        <f t="shared" si="10"/>
        <v>0</v>
      </c>
      <c r="J36" s="241">
        <f t="shared" si="10"/>
        <v>0</v>
      </c>
      <c r="K36" s="241">
        <f t="shared" si="10"/>
        <v>0</v>
      </c>
      <c r="L36" s="241">
        <f t="shared" si="10"/>
        <v>0</v>
      </c>
      <c r="M36" s="241">
        <f t="shared" si="10"/>
        <v>0</v>
      </c>
      <c r="N36" s="241">
        <f t="shared" si="10"/>
        <v>0</v>
      </c>
      <c r="O36" s="241">
        <f t="shared" si="10"/>
        <v>0</v>
      </c>
      <c r="P36" s="241">
        <f t="shared" si="10"/>
        <v>0</v>
      </c>
      <c r="Q36" s="241">
        <f t="shared" si="10"/>
        <v>0</v>
      </c>
      <c r="R36" s="241">
        <f t="shared" si="10"/>
        <v>0</v>
      </c>
      <c r="S36" s="241">
        <f t="shared" si="10"/>
        <v>0</v>
      </c>
      <c r="T36" s="241">
        <f t="shared" si="10"/>
        <v>0</v>
      </c>
      <c r="U36" s="241">
        <f t="shared" si="10"/>
        <v>0</v>
      </c>
      <c r="V36" s="241">
        <f t="shared" si="10"/>
        <v>0</v>
      </c>
      <c r="W36" s="241">
        <f t="shared" si="10"/>
        <v>0</v>
      </c>
      <c r="X36" s="241">
        <f t="shared" si="10"/>
        <v>0</v>
      </c>
      <c r="Y36" s="241">
        <f t="shared" si="10"/>
        <v>0</v>
      </c>
      <c r="DA36" s="83"/>
    </row>
    <row r="37" spans="1:105" ht="12" customHeight="1" x14ac:dyDescent="0.25">
      <c r="A37" s="107" t="s">
        <v>440</v>
      </c>
      <c r="B37" s="282">
        <f t="shared" ref="B37:Y37" si="11">SUM(B38:B39)</f>
        <v>0</v>
      </c>
      <c r="C37" s="282">
        <f t="shared" si="11"/>
        <v>0</v>
      </c>
      <c r="D37" s="282">
        <f t="shared" si="11"/>
        <v>0</v>
      </c>
      <c r="E37" s="282">
        <f t="shared" si="11"/>
        <v>0</v>
      </c>
      <c r="F37" s="282">
        <f t="shared" si="11"/>
        <v>0</v>
      </c>
      <c r="G37" s="282">
        <f t="shared" si="11"/>
        <v>0</v>
      </c>
      <c r="H37" s="282">
        <f t="shared" si="11"/>
        <v>0</v>
      </c>
      <c r="I37" s="282">
        <f t="shared" si="11"/>
        <v>0</v>
      </c>
      <c r="J37" s="282">
        <f t="shared" si="11"/>
        <v>0</v>
      </c>
      <c r="K37" s="282">
        <f t="shared" si="11"/>
        <v>0</v>
      </c>
      <c r="L37" s="282">
        <f t="shared" si="11"/>
        <v>0</v>
      </c>
      <c r="M37" s="282">
        <f t="shared" si="11"/>
        <v>0</v>
      </c>
      <c r="N37" s="282">
        <f t="shared" si="11"/>
        <v>0</v>
      </c>
      <c r="O37" s="282">
        <f t="shared" si="11"/>
        <v>0</v>
      </c>
      <c r="P37" s="282">
        <f t="shared" si="11"/>
        <v>0</v>
      </c>
      <c r="Q37" s="282">
        <f t="shared" si="11"/>
        <v>0</v>
      </c>
      <c r="R37" s="282">
        <f t="shared" si="11"/>
        <v>0</v>
      </c>
      <c r="S37" s="282">
        <f t="shared" si="11"/>
        <v>0</v>
      </c>
      <c r="T37" s="282">
        <f t="shared" si="11"/>
        <v>0</v>
      </c>
      <c r="U37" s="282">
        <f t="shared" si="11"/>
        <v>0</v>
      </c>
      <c r="V37" s="282">
        <f t="shared" si="11"/>
        <v>0</v>
      </c>
      <c r="W37" s="282">
        <f t="shared" si="11"/>
        <v>0</v>
      </c>
      <c r="X37" s="282">
        <f t="shared" si="11"/>
        <v>0</v>
      </c>
      <c r="Y37" s="282">
        <f t="shared" si="11"/>
        <v>0</v>
      </c>
      <c r="DA37" s="94"/>
    </row>
    <row r="38" spans="1:105" ht="12" customHeight="1" x14ac:dyDescent="0.25">
      <c r="A38" s="99" t="s">
        <v>46</v>
      </c>
      <c r="B38" s="282">
        <f t="shared" ref="B38:Y38" si="12">B20-B13</f>
        <v>0</v>
      </c>
      <c r="C38" s="282">
        <f t="shared" si="12"/>
        <v>0</v>
      </c>
      <c r="D38" s="282">
        <f t="shared" si="12"/>
        <v>0</v>
      </c>
      <c r="E38" s="282">
        <f t="shared" si="12"/>
        <v>0</v>
      </c>
      <c r="F38" s="282">
        <f t="shared" si="12"/>
        <v>0</v>
      </c>
      <c r="G38" s="282">
        <f t="shared" si="12"/>
        <v>0</v>
      </c>
      <c r="H38" s="282">
        <f t="shared" si="12"/>
        <v>0</v>
      </c>
      <c r="I38" s="282">
        <f t="shared" si="12"/>
        <v>0</v>
      </c>
      <c r="J38" s="282">
        <f t="shared" si="12"/>
        <v>0</v>
      </c>
      <c r="K38" s="282">
        <f t="shared" si="12"/>
        <v>0</v>
      </c>
      <c r="L38" s="282">
        <f t="shared" si="12"/>
        <v>0</v>
      </c>
      <c r="M38" s="282">
        <f t="shared" si="12"/>
        <v>0</v>
      </c>
      <c r="N38" s="282">
        <f t="shared" si="12"/>
        <v>0</v>
      </c>
      <c r="O38" s="282">
        <f t="shared" si="12"/>
        <v>0</v>
      </c>
      <c r="P38" s="282">
        <f t="shared" si="12"/>
        <v>0</v>
      </c>
      <c r="Q38" s="282">
        <f t="shared" si="12"/>
        <v>0</v>
      </c>
      <c r="R38" s="282">
        <f t="shared" si="12"/>
        <v>0</v>
      </c>
      <c r="S38" s="282">
        <f t="shared" si="12"/>
        <v>0</v>
      </c>
      <c r="T38" s="282">
        <f t="shared" si="12"/>
        <v>0</v>
      </c>
      <c r="U38" s="282">
        <f t="shared" si="12"/>
        <v>0</v>
      </c>
      <c r="V38" s="282">
        <f t="shared" si="12"/>
        <v>0</v>
      </c>
      <c r="W38" s="282">
        <f t="shared" si="12"/>
        <v>0</v>
      </c>
      <c r="X38" s="282">
        <f t="shared" si="12"/>
        <v>0</v>
      </c>
      <c r="Y38" s="282">
        <f t="shared" si="12"/>
        <v>0</v>
      </c>
      <c r="DA38" s="94"/>
    </row>
    <row r="39" spans="1:105" ht="12" customHeight="1" x14ac:dyDescent="0.25">
      <c r="A39" s="99" t="s">
        <v>80</v>
      </c>
      <c r="B39" s="282">
        <f t="shared" ref="B39:Y39" si="13">B21-B14</f>
        <v>0</v>
      </c>
      <c r="C39" s="282">
        <f t="shared" si="13"/>
        <v>0</v>
      </c>
      <c r="D39" s="282">
        <f t="shared" si="13"/>
        <v>0</v>
      </c>
      <c r="E39" s="282">
        <f t="shared" si="13"/>
        <v>0</v>
      </c>
      <c r="F39" s="282">
        <f t="shared" si="13"/>
        <v>0</v>
      </c>
      <c r="G39" s="282">
        <f t="shared" si="13"/>
        <v>0</v>
      </c>
      <c r="H39" s="282">
        <f t="shared" si="13"/>
        <v>0</v>
      </c>
      <c r="I39" s="282">
        <f t="shared" si="13"/>
        <v>0</v>
      </c>
      <c r="J39" s="282">
        <f t="shared" si="13"/>
        <v>0</v>
      </c>
      <c r="K39" s="282">
        <f t="shared" si="13"/>
        <v>0</v>
      </c>
      <c r="L39" s="282">
        <f t="shared" si="13"/>
        <v>0</v>
      </c>
      <c r="M39" s="282">
        <f t="shared" si="13"/>
        <v>0</v>
      </c>
      <c r="N39" s="282">
        <f t="shared" si="13"/>
        <v>0</v>
      </c>
      <c r="O39" s="282">
        <f t="shared" si="13"/>
        <v>0</v>
      </c>
      <c r="P39" s="282">
        <f t="shared" si="13"/>
        <v>0</v>
      </c>
      <c r="Q39" s="282">
        <f t="shared" si="13"/>
        <v>0</v>
      </c>
      <c r="R39" s="282">
        <f t="shared" si="13"/>
        <v>0</v>
      </c>
      <c r="S39" s="282">
        <f t="shared" si="13"/>
        <v>0</v>
      </c>
      <c r="T39" s="282">
        <f t="shared" si="13"/>
        <v>0</v>
      </c>
      <c r="U39" s="282">
        <f t="shared" si="13"/>
        <v>0</v>
      </c>
      <c r="V39" s="282">
        <f t="shared" si="13"/>
        <v>0</v>
      </c>
      <c r="W39" s="282">
        <f t="shared" si="13"/>
        <v>0</v>
      </c>
      <c r="X39" s="282">
        <f t="shared" si="13"/>
        <v>0</v>
      </c>
      <c r="Y39" s="282">
        <f t="shared" si="13"/>
        <v>0</v>
      </c>
      <c r="DA39" s="94"/>
    </row>
    <row r="40" spans="1:105" ht="12" customHeight="1" x14ac:dyDescent="0.25">
      <c r="A40" s="49" t="s">
        <v>443</v>
      </c>
      <c r="B40" s="242">
        <f t="shared" ref="B40:Y40" si="14">B22-B15</f>
        <v>0.17183908045977003</v>
      </c>
      <c r="C40" s="242">
        <f t="shared" si="14"/>
        <v>0.12870247980028915</v>
      </c>
      <c r="D40" s="242">
        <f t="shared" si="14"/>
        <v>0.13899757881106778</v>
      </c>
      <c r="E40" s="242">
        <f t="shared" si="14"/>
        <v>0.27600852765697592</v>
      </c>
      <c r="F40" s="242">
        <f t="shared" si="14"/>
        <v>0.34929267782184592</v>
      </c>
      <c r="G40" s="242">
        <f t="shared" si="14"/>
        <v>0.40419987254599832</v>
      </c>
      <c r="H40" s="242">
        <f t="shared" si="14"/>
        <v>0.55836931974320336</v>
      </c>
      <c r="I40" s="242">
        <f t="shared" si="14"/>
        <v>0.57209611842423946</v>
      </c>
      <c r="J40" s="242">
        <f t="shared" si="14"/>
        <v>0.57209611842423946</v>
      </c>
      <c r="K40" s="242">
        <f t="shared" si="14"/>
        <v>5.1623802685891098</v>
      </c>
      <c r="L40" s="242">
        <f t="shared" si="14"/>
        <v>3.2463802685891103</v>
      </c>
      <c r="M40" s="242">
        <f t="shared" si="14"/>
        <v>2.6053802685891103</v>
      </c>
      <c r="N40" s="242">
        <f t="shared" si="14"/>
        <v>2.2726644187539815</v>
      </c>
      <c r="O40" s="242">
        <f t="shared" si="14"/>
        <v>2.7376644187539805</v>
      </c>
      <c r="P40" s="242">
        <f t="shared" si="14"/>
        <v>3.3215485689188498</v>
      </c>
      <c r="Q40" s="242">
        <f t="shared" si="14"/>
        <v>6.0274485689188495</v>
      </c>
      <c r="R40" s="242">
        <f t="shared" si="14"/>
        <v>4.2216327190837202</v>
      </c>
      <c r="S40" s="242">
        <f t="shared" si="14"/>
        <v>2.3804327190837204</v>
      </c>
      <c r="T40" s="242">
        <f t="shared" si="14"/>
        <v>2.6722327190837207</v>
      </c>
      <c r="U40" s="242">
        <f t="shared" si="14"/>
        <v>2.5504168692485951</v>
      </c>
      <c r="V40" s="242">
        <f t="shared" si="14"/>
        <v>3.9385168692485948</v>
      </c>
      <c r="W40" s="242">
        <f t="shared" si="14"/>
        <v>0.71180101941346585</v>
      </c>
      <c r="X40" s="242">
        <f t="shared" si="14"/>
        <v>2.6618010194134651</v>
      </c>
      <c r="Y40" s="242">
        <f t="shared" si="14"/>
        <v>3.3401957957915993</v>
      </c>
      <c r="DA40" s="84"/>
    </row>
    <row r="41" spans="1:105" ht="12" customHeight="1" x14ac:dyDescent="0.25">
      <c r="A41" s="4"/>
      <c r="B41" s="243"/>
      <c r="C41" s="243"/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Y41" s="243"/>
    </row>
    <row r="42" spans="1:105" ht="12" customHeight="1" x14ac:dyDescent="0.25">
      <c r="A42" s="30" t="s">
        <v>69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DA42" s="112"/>
    </row>
    <row r="43" spans="1:105" ht="12" customHeight="1" x14ac:dyDescent="0.25">
      <c r="A43" s="31" t="s">
        <v>70</v>
      </c>
      <c r="B43" s="210">
        <v>0.56371453138435068</v>
      </c>
      <c r="C43" s="210">
        <v>0.91006018916595011</v>
      </c>
      <c r="D43" s="210">
        <v>1.337575236457438</v>
      </c>
      <c r="E43" s="210">
        <v>1.6934651762682711</v>
      </c>
      <c r="F43" s="210">
        <v>1.397248495270851</v>
      </c>
      <c r="G43" s="210">
        <v>2.0469475494411009</v>
      </c>
      <c r="H43" s="210">
        <v>4.1558899398108338</v>
      </c>
      <c r="I43" s="210">
        <v>3.6652622527944971</v>
      </c>
      <c r="J43" s="210">
        <v>2.7539122957867579</v>
      </c>
      <c r="K43" s="210">
        <v>3.1016337059329322</v>
      </c>
      <c r="L43" s="210">
        <v>3.304643164230439</v>
      </c>
      <c r="M43" s="210">
        <v>1.713671539122958</v>
      </c>
      <c r="N43" s="210">
        <v>3.5361134995700771</v>
      </c>
      <c r="O43" s="210">
        <v>2.609372312983663</v>
      </c>
      <c r="P43" s="210">
        <v>2.5617368873602748</v>
      </c>
      <c r="Q43" s="210">
        <v>1.418744625967326</v>
      </c>
      <c r="R43" s="210">
        <v>1.956147893379192</v>
      </c>
      <c r="S43" s="210">
        <v>1.4930352536543421</v>
      </c>
      <c r="T43" s="210">
        <v>1.913069647463457</v>
      </c>
      <c r="U43" s="210">
        <v>1.775408426483233</v>
      </c>
      <c r="V43" s="210">
        <v>1.730094582975064</v>
      </c>
      <c r="W43" s="210">
        <v>1.700429922613929</v>
      </c>
      <c r="X43" s="210">
        <v>1.4880481513327599</v>
      </c>
      <c r="Y43" s="210">
        <v>1.683576956147893</v>
      </c>
      <c r="DA43" s="109" t="s">
        <v>457</v>
      </c>
    </row>
    <row r="44" spans="1:105" ht="12" customHeight="1" x14ac:dyDescent="0.25">
      <c r="A44" s="24" t="s">
        <v>28</v>
      </c>
      <c r="B44" s="213">
        <v>0</v>
      </c>
      <c r="C44" s="213">
        <v>0</v>
      </c>
      <c r="D44" s="213">
        <v>0</v>
      </c>
      <c r="E44" s="213">
        <v>0.68073946689595866</v>
      </c>
      <c r="F44" s="213">
        <v>0</v>
      </c>
      <c r="G44" s="213">
        <v>0</v>
      </c>
      <c r="H44" s="213">
        <v>0</v>
      </c>
      <c r="I44" s="213">
        <v>0.64858125537403266</v>
      </c>
      <c r="J44" s="213">
        <v>0</v>
      </c>
      <c r="K44" s="213">
        <v>0.64866723989681851</v>
      </c>
      <c r="L44" s="213">
        <v>0.64866723989681851</v>
      </c>
      <c r="M44" s="213">
        <v>0.65081685296646596</v>
      </c>
      <c r="N44" s="213">
        <v>0.65081685296646596</v>
      </c>
      <c r="O44" s="213">
        <v>0.64840928632846084</v>
      </c>
      <c r="P44" s="213">
        <v>0.64858125537403266</v>
      </c>
      <c r="Q44" s="213">
        <v>0</v>
      </c>
      <c r="R44" s="213">
        <v>0</v>
      </c>
      <c r="S44" s="213">
        <v>4.7291487532244193E-2</v>
      </c>
      <c r="T44" s="213">
        <v>0</v>
      </c>
      <c r="U44" s="213">
        <v>0</v>
      </c>
      <c r="V44" s="213">
        <v>0</v>
      </c>
      <c r="W44" s="213">
        <v>0</v>
      </c>
      <c r="X44" s="213">
        <v>0</v>
      </c>
      <c r="Y44" s="213">
        <v>0</v>
      </c>
      <c r="DA44" s="85" t="s">
        <v>458</v>
      </c>
    </row>
    <row r="45" spans="1:105" ht="12" customHeight="1" x14ac:dyDescent="0.25">
      <c r="A45" s="14" t="s">
        <v>29</v>
      </c>
      <c r="B45" s="204">
        <f t="shared" ref="B45:Y45" si="15">B46+B47+B48+B49+B50</f>
        <v>0</v>
      </c>
      <c r="C45" s="204">
        <f t="shared" si="15"/>
        <v>0</v>
      </c>
      <c r="D45" s="204">
        <f t="shared" si="15"/>
        <v>0</v>
      </c>
      <c r="E45" s="204">
        <f t="shared" si="15"/>
        <v>0</v>
      </c>
      <c r="F45" s="204">
        <f t="shared" si="15"/>
        <v>0</v>
      </c>
      <c r="G45" s="204">
        <f t="shared" si="15"/>
        <v>0</v>
      </c>
      <c r="H45" s="204">
        <f t="shared" si="15"/>
        <v>2.020636285468616</v>
      </c>
      <c r="I45" s="204">
        <f t="shared" si="15"/>
        <v>0</v>
      </c>
      <c r="J45" s="204">
        <f t="shared" si="15"/>
        <v>0</v>
      </c>
      <c r="K45" s="204">
        <f t="shared" si="15"/>
        <v>0</v>
      </c>
      <c r="L45" s="204">
        <f t="shared" si="15"/>
        <v>0</v>
      </c>
      <c r="M45" s="204">
        <f t="shared" si="15"/>
        <v>0</v>
      </c>
      <c r="N45" s="204">
        <f t="shared" si="15"/>
        <v>0</v>
      </c>
      <c r="O45" s="204">
        <f t="shared" si="15"/>
        <v>0</v>
      </c>
      <c r="P45" s="204">
        <f t="shared" si="15"/>
        <v>0</v>
      </c>
      <c r="Q45" s="204">
        <f t="shared" si="15"/>
        <v>0</v>
      </c>
      <c r="R45" s="204">
        <f t="shared" si="15"/>
        <v>0</v>
      </c>
      <c r="S45" s="204">
        <f t="shared" si="15"/>
        <v>0</v>
      </c>
      <c r="T45" s="204">
        <f t="shared" si="15"/>
        <v>0</v>
      </c>
      <c r="U45" s="204">
        <f t="shared" si="15"/>
        <v>0</v>
      </c>
      <c r="V45" s="204">
        <f t="shared" si="15"/>
        <v>0</v>
      </c>
      <c r="W45" s="204">
        <f t="shared" si="15"/>
        <v>0</v>
      </c>
      <c r="X45" s="204">
        <f t="shared" si="15"/>
        <v>0</v>
      </c>
      <c r="Y45" s="204">
        <f t="shared" si="15"/>
        <v>0.29011177987962172</v>
      </c>
      <c r="DA45" s="71"/>
    </row>
    <row r="46" spans="1:105" ht="12" customHeight="1" x14ac:dyDescent="0.25">
      <c r="A46" s="18" t="s">
        <v>30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459</v>
      </c>
    </row>
    <row r="47" spans="1:105" ht="12" customHeight="1" x14ac:dyDescent="0.25">
      <c r="A47" s="18" t="s">
        <v>31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0.29011177987962172</v>
      </c>
      <c r="DA47" s="71" t="s">
        <v>460</v>
      </c>
    </row>
    <row r="48" spans="1:105" ht="12" customHeight="1" x14ac:dyDescent="0.25">
      <c r="A48" s="18" t="s">
        <v>71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2.020636285468616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461</v>
      </c>
    </row>
    <row r="49" spans="1:105" ht="12" customHeight="1" x14ac:dyDescent="0.25">
      <c r="A49" s="18" t="s">
        <v>32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</v>
      </c>
      <c r="V49" s="204">
        <v>0</v>
      </c>
      <c r="W49" s="204">
        <v>0</v>
      </c>
      <c r="X49" s="204">
        <v>0</v>
      </c>
      <c r="Y49" s="204">
        <v>0</v>
      </c>
      <c r="DA49" s="71" t="s">
        <v>462</v>
      </c>
    </row>
    <row r="50" spans="1:105" ht="12" customHeight="1" x14ac:dyDescent="0.25">
      <c r="A50" s="18" t="s">
        <v>33</v>
      </c>
      <c r="B50" s="204">
        <v>0</v>
      </c>
      <c r="C50" s="204">
        <v>0</v>
      </c>
      <c r="D50" s="204">
        <v>0</v>
      </c>
      <c r="E50" s="204">
        <v>0</v>
      </c>
      <c r="F50" s="204">
        <v>0</v>
      </c>
      <c r="G50" s="204">
        <v>0</v>
      </c>
      <c r="H50" s="204">
        <v>0</v>
      </c>
      <c r="I50" s="204">
        <v>0</v>
      </c>
      <c r="J50" s="204">
        <v>0</v>
      </c>
      <c r="K50" s="204">
        <v>0</v>
      </c>
      <c r="L50" s="204">
        <v>0</v>
      </c>
      <c r="M50" s="204">
        <v>0</v>
      </c>
      <c r="N50" s="204">
        <v>0</v>
      </c>
      <c r="O50" s="204">
        <v>0</v>
      </c>
      <c r="P50" s="204">
        <v>0</v>
      </c>
      <c r="Q50" s="204">
        <v>0</v>
      </c>
      <c r="R50" s="204">
        <v>0</v>
      </c>
      <c r="S50" s="204">
        <v>0</v>
      </c>
      <c r="T50" s="204">
        <v>0</v>
      </c>
      <c r="U50" s="204">
        <v>0</v>
      </c>
      <c r="V50" s="204">
        <v>0</v>
      </c>
      <c r="W50" s="204">
        <v>0</v>
      </c>
      <c r="X50" s="204">
        <v>0</v>
      </c>
      <c r="Y50" s="204">
        <v>0</v>
      </c>
      <c r="DA50" s="71" t="s">
        <v>463</v>
      </c>
    </row>
    <row r="51" spans="1:105" ht="12" customHeight="1" x14ac:dyDescent="0.25">
      <c r="A51" s="14" t="s">
        <v>34</v>
      </c>
      <c r="B51" s="204">
        <f t="shared" ref="B51:Y51" si="16">B52+B53</f>
        <v>8.5984522785898534E-2</v>
      </c>
      <c r="C51" s="204">
        <f t="shared" si="16"/>
        <v>0.23645743766122099</v>
      </c>
      <c r="D51" s="204">
        <f t="shared" si="16"/>
        <v>0.68787618228718828</v>
      </c>
      <c r="E51" s="204">
        <f t="shared" si="16"/>
        <v>0.30094582975064482</v>
      </c>
      <c r="F51" s="204">
        <f t="shared" si="16"/>
        <v>0.88134135855545992</v>
      </c>
      <c r="G51" s="204">
        <f t="shared" si="16"/>
        <v>0.96732588134135855</v>
      </c>
      <c r="H51" s="204">
        <f t="shared" si="16"/>
        <v>0.94582975064488395</v>
      </c>
      <c r="I51" s="204">
        <f t="shared" si="16"/>
        <v>1.741186586414446</v>
      </c>
      <c r="J51" s="204">
        <f t="shared" si="16"/>
        <v>1.612209802235598</v>
      </c>
      <c r="K51" s="204">
        <f t="shared" si="16"/>
        <v>1.6552020636285469</v>
      </c>
      <c r="L51" s="204">
        <f t="shared" si="16"/>
        <v>1.418744625967326</v>
      </c>
      <c r="M51" s="204">
        <f t="shared" si="16"/>
        <v>0.10748065348237321</v>
      </c>
      <c r="N51" s="204">
        <f t="shared" si="16"/>
        <v>1.9776440240756661</v>
      </c>
      <c r="O51" s="204">
        <f t="shared" si="16"/>
        <v>1.397248495270851</v>
      </c>
      <c r="P51" s="204">
        <f t="shared" si="16"/>
        <v>1.397248495270851</v>
      </c>
      <c r="Q51" s="204">
        <f t="shared" si="16"/>
        <v>0.98882201203783304</v>
      </c>
      <c r="R51" s="204">
        <f t="shared" si="16"/>
        <v>1.4402407566638009</v>
      </c>
      <c r="S51" s="204">
        <f t="shared" si="16"/>
        <v>1.2737747205503009</v>
      </c>
      <c r="T51" s="204">
        <f t="shared" si="16"/>
        <v>1.3909275483612049</v>
      </c>
      <c r="U51" s="204">
        <f t="shared" si="16"/>
        <v>0.84468820701006075</v>
      </c>
      <c r="V51" s="204">
        <f t="shared" si="16"/>
        <v>0.73380036818697691</v>
      </c>
      <c r="W51" s="204">
        <f t="shared" si="16"/>
        <v>0.52008897451290836</v>
      </c>
      <c r="X51" s="204">
        <f t="shared" si="16"/>
        <v>0.2905607770876602</v>
      </c>
      <c r="Y51" s="204">
        <f t="shared" si="16"/>
        <v>0.19803729909267839</v>
      </c>
      <c r="DA51" s="71"/>
    </row>
    <row r="52" spans="1:105" ht="12" customHeight="1" x14ac:dyDescent="0.25">
      <c r="A52" s="18" t="s">
        <v>73</v>
      </c>
      <c r="B52" s="204">
        <v>8.5984522785898534E-2</v>
      </c>
      <c r="C52" s="204">
        <v>0.23645743766122099</v>
      </c>
      <c r="D52" s="204">
        <v>0.68787618228718828</v>
      </c>
      <c r="E52" s="204">
        <v>0.30094582975064482</v>
      </c>
      <c r="F52" s="204">
        <v>0.88134135855545992</v>
      </c>
      <c r="G52" s="204">
        <v>0.96732588134135855</v>
      </c>
      <c r="H52" s="204">
        <v>0.94582975064488395</v>
      </c>
      <c r="I52" s="204">
        <v>1.741186586414446</v>
      </c>
      <c r="J52" s="204">
        <v>1.612209802235598</v>
      </c>
      <c r="K52" s="204">
        <v>1.6552020636285469</v>
      </c>
      <c r="L52" s="204">
        <v>1.418744625967326</v>
      </c>
      <c r="M52" s="204">
        <v>0.10748065348237321</v>
      </c>
      <c r="N52" s="204">
        <v>1.9776440240756661</v>
      </c>
      <c r="O52" s="204">
        <v>1.397248495270851</v>
      </c>
      <c r="P52" s="204">
        <v>1.397248495270851</v>
      </c>
      <c r="Q52" s="204">
        <v>0.98882201203783304</v>
      </c>
      <c r="R52" s="204">
        <v>1.4402407566638009</v>
      </c>
      <c r="S52" s="204">
        <v>1.2737747205503009</v>
      </c>
      <c r="T52" s="204">
        <v>1.3909275483612049</v>
      </c>
      <c r="U52" s="204">
        <v>0.84468820701006075</v>
      </c>
      <c r="V52" s="204">
        <v>0.73380036818697691</v>
      </c>
      <c r="W52" s="204">
        <v>0.52008897451290836</v>
      </c>
      <c r="X52" s="204">
        <v>0.2905607770876602</v>
      </c>
      <c r="Y52" s="204">
        <v>0.19803729909267839</v>
      </c>
      <c r="DA52" s="71" t="s">
        <v>464</v>
      </c>
    </row>
    <row r="53" spans="1:105" ht="12" customHeight="1" x14ac:dyDescent="0.25">
      <c r="A53" s="18" t="s">
        <v>36</v>
      </c>
      <c r="B53" s="204">
        <v>0</v>
      </c>
      <c r="C53" s="204">
        <v>0</v>
      </c>
      <c r="D53" s="204">
        <v>0</v>
      </c>
      <c r="E53" s="204">
        <v>0</v>
      </c>
      <c r="F53" s="204">
        <v>0</v>
      </c>
      <c r="G53" s="204">
        <v>0</v>
      </c>
      <c r="H53" s="204">
        <v>0</v>
      </c>
      <c r="I53" s="204">
        <v>0</v>
      </c>
      <c r="J53" s="204">
        <v>0</v>
      </c>
      <c r="K53" s="204">
        <v>0</v>
      </c>
      <c r="L53" s="204">
        <v>0</v>
      </c>
      <c r="M53" s="204">
        <v>0</v>
      </c>
      <c r="N53" s="204">
        <v>0</v>
      </c>
      <c r="O53" s="204">
        <v>0</v>
      </c>
      <c r="P53" s="204">
        <v>0</v>
      </c>
      <c r="Q53" s="204">
        <v>0</v>
      </c>
      <c r="R53" s="204">
        <v>0</v>
      </c>
      <c r="S53" s="204">
        <v>0</v>
      </c>
      <c r="T53" s="204">
        <v>0</v>
      </c>
      <c r="U53" s="204">
        <v>0</v>
      </c>
      <c r="V53" s="204">
        <v>0</v>
      </c>
      <c r="W53" s="204">
        <v>0</v>
      </c>
      <c r="X53" s="204">
        <v>0</v>
      </c>
      <c r="Y53" s="204">
        <v>0</v>
      </c>
      <c r="DA53" s="71" t="s">
        <v>465</v>
      </c>
    </row>
    <row r="54" spans="1:105" ht="12" customHeight="1" x14ac:dyDescent="0.25">
      <c r="A54" s="14" t="s">
        <v>37</v>
      </c>
      <c r="B54" s="204">
        <f t="shared" ref="B54:Y54" si="17">B55+B56+B57+B58+B59+B60</f>
        <v>2.3903697334479789E-2</v>
      </c>
      <c r="C54" s="204">
        <f t="shared" si="17"/>
        <v>2.3903697334479789E-2</v>
      </c>
      <c r="D54" s="204">
        <f t="shared" si="17"/>
        <v>2.3903697334479789E-2</v>
      </c>
      <c r="E54" s="204">
        <f t="shared" si="17"/>
        <v>0</v>
      </c>
      <c r="F54" s="204">
        <f t="shared" si="17"/>
        <v>0</v>
      </c>
      <c r="G54" s="204">
        <f t="shared" si="17"/>
        <v>0</v>
      </c>
      <c r="H54" s="204">
        <f t="shared" si="17"/>
        <v>0</v>
      </c>
      <c r="I54" s="204">
        <f t="shared" si="17"/>
        <v>2.3903697334479789E-2</v>
      </c>
      <c r="J54" s="204">
        <f t="shared" si="17"/>
        <v>0</v>
      </c>
      <c r="K54" s="204">
        <f t="shared" si="17"/>
        <v>0</v>
      </c>
      <c r="L54" s="204">
        <f t="shared" si="17"/>
        <v>0</v>
      </c>
      <c r="M54" s="204">
        <f t="shared" si="17"/>
        <v>2.3903697334479789E-2</v>
      </c>
      <c r="N54" s="204">
        <f t="shared" si="17"/>
        <v>2.3903697334479789E-2</v>
      </c>
      <c r="O54" s="204">
        <f t="shared" si="17"/>
        <v>2.3903697334479789E-2</v>
      </c>
      <c r="P54" s="204">
        <f t="shared" si="17"/>
        <v>0</v>
      </c>
      <c r="Q54" s="204">
        <f t="shared" si="17"/>
        <v>0</v>
      </c>
      <c r="R54" s="204">
        <f t="shared" si="17"/>
        <v>0</v>
      </c>
      <c r="S54" s="204">
        <f t="shared" si="17"/>
        <v>0</v>
      </c>
      <c r="T54" s="204">
        <f t="shared" si="17"/>
        <v>6.2349623868602046E-3</v>
      </c>
      <c r="U54" s="204">
        <f t="shared" si="17"/>
        <v>6.3865995247629056E-3</v>
      </c>
      <c r="V54" s="204">
        <f t="shared" si="17"/>
        <v>9.1918932059722423E-3</v>
      </c>
      <c r="W54" s="204">
        <f t="shared" si="17"/>
        <v>9.2317477570829157E-3</v>
      </c>
      <c r="X54" s="204">
        <f t="shared" si="17"/>
        <v>6.6017336604051024E-3</v>
      </c>
      <c r="Y54" s="204">
        <f t="shared" si="17"/>
        <v>7.7236639339767531E-3</v>
      </c>
      <c r="DA54" s="71"/>
    </row>
    <row r="55" spans="1:105" ht="12" customHeight="1" x14ac:dyDescent="0.25">
      <c r="A55" s="18" t="s">
        <v>38</v>
      </c>
      <c r="B55" s="204">
        <v>2.3903697334479789E-2</v>
      </c>
      <c r="C55" s="204">
        <v>2.3903697334479789E-2</v>
      </c>
      <c r="D55" s="204">
        <v>2.3903697334479789E-2</v>
      </c>
      <c r="E55" s="204">
        <v>0</v>
      </c>
      <c r="F55" s="204">
        <v>0</v>
      </c>
      <c r="G55" s="204">
        <v>0</v>
      </c>
      <c r="H55" s="204">
        <v>0</v>
      </c>
      <c r="I55" s="204">
        <v>2.3903697334479789E-2</v>
      </c>
      <c r="J55" s="204">
        <v>0</v>
      </c>
      <c r="K55" s="204">
        <v>0</v>
      </c>
      <c r="L55" s="204">
        <v>0</v>
      </c>
      <c r="M55" s="204">
        <v>2.3903697334479789E-2</v>
      </c>
      <c r="N55" s="204">
        <v>2.3903697334479789E-2</v>
      </c>
      <c r="O55" s="204">
        <v>2.3903697334479789E-2</v>
      </c>
      <c r="P55" s="204">
        <v>0</v>
      </c>
      <c r="Q55" s="204">
        <v>0</v>
      </c>
      <c r="R55" s="204">
        <v>0</v>
      </c>
      <c r="S55" s="204">
        <v>0</v>
      </c>
      <c r="T55" s="204">
        <v>0</v>
      </c>
      <c r="U55" s="204">
        <v>0</v>
      </c>
      <c r="V55" s="204">
        <v>0</v>
      </c>
      <c r="W55" s="204">
        <v>0</v>
      </c>
      <c r="X55" s="204">
        <v>0</v>
      </c>
      <c r="Y55" s="204">
        <v>0</v>
      </c>
      <c r="DA55" s="71" t="s">
        <v>466</v>
      </c>
    </row>
    <row r="56" spans="1:105" ht="12" customHeight="1" x14ac:dyDescent="0.25">
      <c r="A56" s="18" t="s">
        <v>74</v>
      </c>
      <c r="B56" s="204">
        <v>0</v>
      </c>
      <c r="C56" s="204">
        <v>0</v>
      </c>
      <c r="D56" s="204">
        <v>0</v>
      </c>
      <c r="E56" s="204">
        <v>0</v>
      </c>
      <c r="F56" s="204">
        <v>0</v>
      </c>
      <c r="G56" s="204">
        <v>0</v>
      </c>
      <c r="H56" s="204">
        <v>0</v>
      </c>
      <c r="I56" s="204">
        <v>0</v>
      </c>
      <c r="J56" s="204">
        <v>0</v>
      </c>
      <c r="K56" s="204">
        <v>0</v>
      </c>
      <c r="L56" s="204">
        <v>0</v>
      </c>
      <c r="M56" s="204">
        <v>0</v>
      </c>
      <c r="N56" s="204">
        <v>0</v>
      </c>
      <c r="O56" s="204">
        <v>0</v>
      </c>
      <c r="P56" s="204">
        <v>0</v>
      </c>
      <c r="Q56" s="204">
        <v>0</v>
      </c>
      <c r="R56" s="204">
        <v>0</v>
      </c>
      <c r="S56" s="204">
        <v>0</v>
      </c>
      <c r="T56" s="204">
        <v>6.2349623868602046E-3</v>
      </c>
      <c r="U56" s="204">
        <v>6.3865995247629056E-3</v>
      </c>
      <c r="V56" s="204">
        <v>9.1918932059722423E-3</v>
      </c>
      <c r="W56" s="204">
        <v>9.2317477570829157E-3</v>
      </c>
      <c r="X56" s="204">
        <v>6.6017336604051024E-3</v>
      </c>
      <c r="Y56" s="204">
        <v>7.7236639339767531E-3</v>
      </c>
      <c r="DA56" s="71" t="s">
        <v>467</v>
      </c>
    </row>
    <row r="57" spans="1:105" ht="12" customHeight="1" x14ac:dyDescent="0.25">
      <c r="A57" s="18" t="s">
        <v>75</v>
      </c>
      <c r="B57" s="204">
        <v>0</v>
      </c>
      <c r="C57" s="204">
        <v>0</v>
      </c>
      <c r="D57" s="204">
        <v>0</v>
      </c>
      <c r="E57" s="204">
        <v>0</v>
      </c>
      <c r="F57" s="204">
        <v>0</v>
      </c>
      <c r="G57" s="204">
        <v>0</v>
      </c>
      <c r="H57" s="204">
        <v>0</v>
      </c>
      <c r="I57" s="204">
        <v>0</v>
      </c>
      <c r="J57" s="204">
        <v>0</v>
      </c>
      <c r="K57" s="204">
        <v>0</v>
      </c>
      <c r="L57" s="204">
        <v>0</v>
      </c>
      <c r="M57" s="204">
        <v>0</v>
      </c>
      <c r="N57" s="204">
        <v>0</v>
      </c>
      <c r="O57" s="204">
        <v>0</v>
      </c>
      <c r="P57" s="204">
        <v>0</v>
      </c>
      <c r="Q57" s="204">
        <v>0</v>
      </c>
      <c r="R57" s="204">
        <v>0</v>
      </c>
      <c r="S57" s="204">
        <v>0</v>
      </c>
      <c r="T57" s="204">
        <v>0</v>
      </c>
      <c r="U57" s="204">
        <v>0</v>
      </c>
      <c r="V57" s="204">
        <v>0</v>
      </c>
      <c r="W57" s="204">
        <v>0</v>
      </c>
      <c r="X57" s="204">
        <v>0</v>
      </c>
      <c r="Y57" s="204">
        <v>0</v>
      </c>
      <c r="DA57" s="71" t="s">
        <v>468</v>
      </c>
    </row>
    <row r="58" spans="1:105" ht="12" customHeight="1" x14ac:dyDescent="0.25">
      <c r="A58" s="18" t="s">
        <v>76</v>
      </c>
      <c r="B58" s="204">
        <v>0</v>
      </c>
      <c r="C58" s="204">
        <v>0</v>
      </c>
      <c r="D58" s="204">
        <v>0</v>
      </c>
      <c r="E58" s="204">
        <v>0</v>
      </c>
      <c r="F58" s="204">
        <v>0</v>
      </c>
      <c r="G58" s="204">
        <v>0</v>
      </c>
      <c r="H58" s="204">
        <v>0</v>
      </c>
      <c r="I58" s="204">
        <v>0</v>
      </c>
      <c r="J58" s="204">
        <v>0</v>
      </c>
      <c r="K58" s="204">
        <v>0</v>
      </c>
      <c r="L58" s="204">
        <v>0</v>
      </c>
      <c r="M58" s="204">
        <v>0</v>
      </c>
      <c r="N58" s="204">
        <v>0</v>
      </c>
      <c r="O58" s="204">
        <v>0</v>
      </c>
      <c r="P58" s="204">
        <v>0</v>
      </c>
      <c r="Q58" s="204">
        <v>0</v>
      </c>
      <c r="R58" s="204">
        <v>0</v>
      </c>
      <c r="S58" s="204">
        <v>0</v>
      </c>
      <c r="T58" s="204">
        <v>0</v>
      </c>
      <c r="U58" s="204">
        <v>0</v>
      </c>
      <c r="V58" s="204">
        <v>0</v>
      </c>
      <c r="W58" s="204">
        <v>0</v>
      </c>
      <c r="X58" s="204">
        <v>0</v>
      </c>
      <c r="Y58" s="204">
        <v>0</v>
      </c>
      <c r="DA58" s="71" t="s">
        <v>469</v>
      </c>
    </row>
    <row r="59" spans="1:105" ht="12" customHeight="1" x14ac:dyDescent="0.25">
      <c r="A59" s="18" t="s">
        <v>77</v>
      </c>
      <c r="B59" s="204">
        <v>0</v>
      </c>
      <c r="C59" s="204">
        <v>0</v>
      </c>
      <c r="D59" s="204">
        <v>0</v>
      </c>
      <c r="E59" s="204">
        <v>0</v>
      </c>
      <c r="F59" s="204">
        <v>0</v>
      </c>
      <c r="G59" s="204">
        <v>0</v>
      </c>
      <c r="H59" s="204">
        <v>0</v>
      </c>
      <c r="I59" s="204">
        <v>0</v>
      </c>
      <c r="J59" s="204">
        <v>0</v>
      </c>
      <c r="K59" s="204">
        <v>0</v>
      </c>
      <c r="L59" s="204">
        <v>0</v>
      </c>
      <c r="M59" s="204">
        <v>0</v>
      </c>
      <c r="N59" s="204">
        <v>0</v>
      </c>
      <c r="O59" s="204">
        <v>0</v>
      </c>
      <c r="P59" s="204">
        <v>0</v>
      </c>
      <c r="Q59" s="204">
        <v>0</v>
      </c>
      <c r="R59" s="204">
        <v>0</v>
      </c>
      <c r="S59" s="204">
        <v>0</v>
      </c>
      <c r="T59" s="204">
        <v>0</v>
      </c>
      <c r="U59" s="204">
        <v>0</v>
      </c>
      <c r="V59" s="204">
        <v>0</v>
      </c>
      <c r="W59" s="204">
        <v>0</v>
      </c>
      <c r="X59" s="204">
        <v>0</v>
      </c>
      <c r="Y59" s="204">
        <v>0</v>
      </c>
      <c r="DA59" s="71" t="s">
        <v>470</v>
      </c>
    </row>
    <row r="60" spans="1:105" ht="12" customHeight="1" x14ac:dyDescent="0.25">
      <c r="A60" s="18" t="s">
        <v>78</v>
      </c>
      <c r="B60" s="204">
        <v>0</v>
      </c>
      <c r="C60" s="204">
        <v>0</v>
      </c>
      <c r="D60" s="204">
        <v>0</v>
      </c>
      <c r="E60" s="204">
        <v>0</v>
      </c>
      <c r="F60" s="204">
        <v>0</v>
      </c>
      <c r="G60" s="204">
        <v>0</v>
      </c>
      <c r="H60" s="204">
        <v>0</v>
      </c>
      <c r="I60" s="204">
        <v>0</v>
      </c>
      <c r="J60" s="204">
        <v>0</v>
      </c>
      <c r="K60" s="204">
        <v>0</v>
      </c>
      <c r="L60" s="204">
        <v>0</v>
      </c>
      <c r="M60" s="204">
        <v>0</v>
      </c>
      <c r="N60" s="204">
        <v>0</v>
      </c>
      <c r="O60" s="204">
        <v>0</v>
      </c>
      <c r="P60" s="204">
        <v>0</v>
      </c>
      <c r="Q60" s="204">
        <v>0</v>
      </c>
      <c r="R60" s="204">
        <v>0</v>
      </c>
      <c r="S60" s="204">
        <v>0</v>
      </c>
      <c r="T60" s="204">
        <v>0</v>
      </c>
      <c r="U60" s="204">
        <v>0</v>
      </c>
      <c r="V60" s="204">
        <v>0</v>
      </c>
      <c r="W60" s="204">
        <v>0</v>
      </c>
      <c r="X60" s="204">
        <v>0</v>
      </c>
      <c r="Y60" s="204">
        <v>0</v>
      </c>
      <c r="DA60" s="71" t="s">
        <v>471</v>
      </c>
    </row>
    <row r="61" spans="1:105" ht="12" customHeight="1" x14ac:dyDescent="0.25">
      <c r="A61" s="14" t="s">
        <v>39</v>
      </c>
      <c r="B61" s="204">
        <v>2.3903697334479789E-2</v>
      </c>
      <c r="C61" s="204">
        <v>4.7807394668959592E-2</v>
      </c>
      <c r="D61" s="204">
        <v>2.3903697334479789E-2</v>
      </c>
      <c r="E61" s="204">
        <v>2.3903697334479789E-2</v>
      </c>
      <c r="F61" s="204">
        <v>0</v>
      </c>
      <c r="G61" s="204">
        <v>4.7807394668959592E-2</v>
      </c>
      <c r="H61" s="204">
        <v>7.1625107480653469E-2</v>
      </c>
      <c r="I61" s="204">
        <v>4.7807394668959592E-2</v>
      </c>
      <c r="J61" s="204">
        <v>2.3903697334479789E-2</v>
      </c>
      <c r="K61" s="204">
        <v>2.3903697334479789E-2</v>
      </c>
      <c r="L61" s="204">
        <v>0.1194325021496131</v>
      </c>
      <c r="M61" s="204">
        <v>7.1625107480653469E-2</v>
      </c>
      <c r="N61" s="204">
        <v>2.3903697334479789E-2</v>
      </c>
      <c r="O61" s="204">
        <v>2.3903697334479789E-2</v>
      </c>
      <c r="P61" s="204">
        <v>0</v>
      </c>
      <c r="Q61" s="204">
        <v>0</v>
      </c>
      <c r="R61" s="204">
        <v>0</v>
      </c>
      <c r="S61" s="204">
        <v>0</v>
      </c>
      <c r="T61" s="204">
        <v>0</v>
      </c>
      <c r="U61" s="204">
        <v>0</v>
      </c>
      <c r="V61" s="204">
        <v>0</v>
      </c>
      <c r="W61" s="204">
        <v>0</v>
      </c>
      <c r="X61" s="204">
        <v>0</v>
      </c>
      <c r="Y61" s="204">
        <v>0.13473774720550299</v>
      </c>
      <c r="DA61" s="71" t="s">
        <v>472</v>
      </c>
    </row>
    <row r="62" spans="1:105" ht="12" customHeight="1" x14ac:dyDescent="0.25">
      <c r="A62" s="21" t="s">
        <v>40</v>
      </c>
      <c r="B62" s="207">
        <v>0.4299226139294926</v>
      </c>
      <c r="C62" s="207">
        <v>0.60189165950128976</v>
      </c>
      <c r="D62" s="207">
        <v>0.60189165950128976</v>
      </c>
      <c r="E62" s="207">
        <v>0.68787618228718816</v>
      </c>
      <c r="F62" s="207">
        <v>0.51590713671539123</v>
      </c>
      <c r="G62" s="207">
        <v>1.031814273430782</v>
      </c>
      <c r="H62" s="207">
        <v>1.1177987962166811</v>
      </c>
      <c r="I62" s="207">
        <v>1.20378331900258</v>
      </c>
      <c r="J62" s="207">
        <v>1.1177987962166811</v>
      </c>
      <c r="K62" s="207">
        <v>0.7738607050730868</v>
      </c>
      <c r="L62" s="207">
        <v>1.1177987962166811</v>
      </c>
      <c r="M62" s="207">
        <v>0.85984522785898543</v>
      </c>
      <c r="N62" s="207">
        <v>0.85984522785898532</v>
      </c>
      <c r="O62" s="207">
        <v>0.51590713671539123</v>
      </c>
      <c r="P62" s="207">
        <v>0.51590713671539123</v>
      </c>
      <c r="Q62" s="207">
        <v>0.4299226139294926</v>
      </c>
      <c r="R62" s="207">
        <v>0.51590713671539123</v>
      </c>
      <c r="S62" s="207">
        <v>0.1719690455717971</v>
      </c>
      <c r="T62" s="207">
        <v>0.51590713671539123</v>
      </c>
      <c r="U62" s="207">
        <v>0.92433361994840912</v>
      </c>
      <c r="V62" s="207">
        <v>0.98710232158211531</v>
      </c>
      <c r="W62" s="207">
        <v>1.1711092003439381</v>
      </c>
      <c r="X62" s="207">
        <v>1.190885640584695</v>
      </c>
      <c r="Y62" s="207">
        <v>1.052966466036114</v>
      </c>
      <c r="DA62" s="86" t="s">
        <v>473</v>
      </c>
    </row>
    <row r="63" spans="1:105" ht="12" customHeight="1" x14ac:dyDescent="0.25">
      <c r="A63" s="114" t="s">
        <v>144</v>
      </c>
      <c r="B63" s="284">
        <f t="shared" ref="B63:Y63" si="18">SUM(B64:B65,B68)</f>
        <v>0.56371453138435068</v>
      </c>
      <c r="C63" s="284">
        <f t="shared" si="18"/>
        <v>0.91006018916594977</v>
      </c>
      <c r="D63" s="284">
        <f t="shared" si="18"/>
        <v>1.3375752364574369</v>
      </c>
      <c r="E63" s="284">
        <f t="shared" si="18"/>
        <v>1.693465176268272</v>
      </c>
      <c r="F63" s="284">
        <f t="shared" si="18"/>
        <v>1.397248495270851</v>
      </c>
      <c r="G63" s="284">
        <f t="shared" si="18"/>
        <v>2.0469475494411009</v>
      </c>
      <c r="H63" s="284">
        <f t="shared" si="18"/>
        <v>4.1558899398108347</v>
      </c>
      <c r="I63" s="284">
        <f t="shared" si="18"/>
        <v>3.6652622527944971</v>
      </c>
      <c r="J63" s="284">
        <f t="shared" si="18"/>
        <v>2.7539122957867601</v>
      </c>
      <c r="K63" s="284">
        <f t="shared" si="18"/>
        <v>3.1016337059329309</v>
      </c>
      <c r="L63" s="284">
        <f t="shared" si="18"/>
        <v>3.3046431642304381</v>
      </c>
      <c r="M63" s="284">
        <f t="shared" si="18"/>
        <v>1.713671539122958</v>
      </c>
      <c r="N63" s="284">
        <f t="shared" si="18"/>
        <v>3.5361134995700749</v>
      </c>
      <c r="O63" s="284">
        <f t="shared" si="18"/>
        <v>2.6093723129836621</v>
      </c>
      <c r="P63" s="284">
        <f t="shared" si="18"/>
        <v>2.5617368873602739</v>
      </c>
      <c r="Q63" s="284">
        <f t="shared" si="18"/>
        <v>1.4187446259673251</v>
      </c>
      <c r="R63" s="284">
        <f t="shared" si="18"/>
        <v>1.956147893379192</v>
      </c>
      <c r="S63" s="284">
        <f t="shared" si="18"/>
        <v>1.4930352536543421</v>
      </c>
      <c r="T63" s="284">
        <f t="shared" si="18"/>
        <v>1.9130696474634561</v>
      </c>
      <c r="U63" s="284">
        <f t="shared" si="18"/>
        <v>1.7754084264832319</v>
      </c>
      <c r="V63" s="284">
        <f t="shared" si="18"/>
        <v>1.730094582975064</v>
      </c>
      <c r="W63" s="284">
        <f t="shared" si="18"/>
        <v>1.700429922613929</v>
      </c>
      <c r="X63" s="284">
        <f t="shared" si="18"/>
        <v>1.4880481513327599</v>
      </c>
      <c r="Y63" s="284">
        <f t="shared" si="18"/>
        <v>1.6835769561478939</v>
      </c>
      <c r="DA63" s="118"/>
    </row>
    <row r="64" spans="1:105" ht="12" customHeight="1" x14ac:dyDescent="0.25">
      <c r="A64" s="51" t="s">
        <v>45</v>
      </c>
      <c r="B64" s="241">
        <f>NFM_fec!B5</f>
        <v>0</v>
      </c>
      <c r="C64" s="241">
        <f>NFM_fec!C5</f>
        <v>0</v>
      </c>
      <c r="D64" s="241">
        <f>NFM_fec!D5</f>
        <v>0</v>
      </c>
      <c r="E64" s="241">
        <f>NFM_fec!E5</f>
        <v>0</v>
      </c>
      <c r="F64" s="241">
        <f>NFM_fec!F5</f>
        <v>0</v>
      </c>
      <c r="G64" s="241">
        <f>NFM_fec!G5</f>
        <v>0</v>
      </c>
      <c r="H64" s="241">
        <f>NFM_fec!H5</f>
        <v>0</v>
      </c>
      <c r="I64" s="241">
        <f>NFM_fec!I5</f>
        <v>0</v>
      </c>
      <c r="J64" s="241">
        <f>NFM_fec!J5</f>
        <v>0</v>
      </c>
      <c r="K64" s="241">
        <f>NFM_fec!K5</f>
        <v>0</v>
      </c>
      <c r="L64" s="241">
        <f>NFM_fec!L5</f>
        <v>0</v>
      </c>
      <c r="M64" s="241">
        <f>NFM_fec!M5</f>
        <v>0</v>
      </c>
      <c r="N64" s="241">
        <f>NFM_fec!N5</f>
        <v>0</v>
      </c>
      <c r="O64" s="241">
        <f>NFM_fec!O5</f>
        <v>0</v>
      </c>
      <c r="P64" s="241">
        <f>NFM_fec!P5</f>
        <v>0</v>
      </c>
      <c r="Q64" s="241">
        <f>NFM_fec!Q5</f>
        <v>0</v>
      </c>
      <c r="R64" s="241">
        <f>NFM_fec!R5</f>
        <v>0</v>
      </c>
      <c r="S64" s="241">
        <f>NFM_fec!S5</f>
        <v>0</v>
      </c>
      <c r="T64" s="241">
        <f>NFM_fec!T5</f>
        <v>0</v>
      </c>
      <c r="U64" s="241">
        <f>NFM_fec!U5</f>
        <v>0</v>
      </c>
      <c r="V64" s="241">
        <f>NFM_fec!V5</f>
        <v>0</v>
      </c>
      <c r="W64" s="241">
        <f>NFM_fec!W5</f>
        <v>0</v>
      </c>
      <c r="X64" s="241">
        <f>NFM_fec!X5</f>
        <v>0</v>
      </c>
      <c r="Y64" s="241">
        <f>NFM_fec!Y5</f>
        <v>0</v>
      </c>
      <c r="DA64" s="83"/>
    </row>
    <row r="65" spans="1:105" ht="12" customHeight="1" x14ac:dyDescent="0.25">
      <c r="A65" s="99" t="s">
        <v>58</v>
      </c>
      <c r="B65" s="282">
        <f t="shared" ref="B65:Y65" si="19">SUM(B66:B67)</f>
        <v>0</v>
      </c>
      <c r="C65" s="282">
        <f t="shared" si="19"/>
        <v>0</v>
      </c>
      <c r="D65" s="282">
        <f t="shared" si="19"/>
        <v>0</v>
      </c>
      <c r="E65" s="282">
        <f t="shared" si="19"/>
        <v>0</v>
      </c>
      <c r="F65" s="282">
        <f t="shared" si="19"/>
        <v>0</v>
      </c>
      <c r="G65" s="282">
        <f t="shared" si="19"/>
        <v>0</v>
      </c>
      <c r="H65" s="282">
        <f t="shared" si="19"/>
        <v>0</v>
      </c>
      <c r="I65" s="282">
        <f t="shared" si="19"/>
        <v>0</v>
      </c>
      <c r="J65" s="282">
        <f t="shared" si="19"/>
        <v>0</v>
      </c>
      <c r="K65" s="282">
        <f t="shared" si="19"/>
        <v>0</v>
      </c>
      <c r="L65" s="282">
        <f t="shared" si="19"/>
        <v>0</v>
      </c>
      <c r="M65" s="282">
        <f t="shared" si="19"/>
        <v>0</v>
      </c>
      <c r="N65" s="282">
        <f t="shared" si="19"/>
        <v>0</v>
      </c>
      <c r="O65" s="282">
        <f t="shared" si="19"/>
        <v>0</v>
      </c>
      <c r="P65" s="282">
        <f t="shared" si="19"/>
        <v>0</v>
      </c>
      <c r="Q65" s="282">
        <f t="shared" si="19"/>
        <v>0</v>
      </c>
      <c r="R65" s="282">
        <f t="shared" si="19"/>
        <v>0</v>
      </c>
      <c r="S65" s="282">
        <f t="shared" si="19"/>
        <v>0</v>
      </c>
      <c r="T65" s="282">
        <f t="shared" si="19"/>
        <v>0</v>
      </c>
      <c r="U65" s="282">
        <f t="shared" si="19"/>
        <v>0</v>
      </c>
      <c r="V65" s="282">
        <f t="shared" si="19"/>
        <v>0</v>
      </c>
      <c r="W65" s="282">
        <f t="shared" si="19"/>
        <v>0</v>
      </c>
      <c r="X65" s="282">
        <f t="shared" si="19"/>
        <v>0</v>
      </c>
      <c r="Y65" s="282">
        <f t="shared" si="19"/>
        <v>0</v>
      </c>
      <c r="DA65" s="94"/>
    </row>
    <row r="66" spans="1:105" ht="12" customHeight="1" x14ac:dyDescent="0.25">
      <c r="A66" s="44" t="s">
        <v>46</v>
      </c>
      <c r="B66" s="282">
        <f>NFM_fec!B34</f>
        <v>0</v>
      </c>
      <c r="C66" s="282">
        <f>NFM_fec!C34</f>
        <v>0</v>
      </c>
      <c r="D66" s="282">
        <f>NFM_fec!D34</f>
        <v>0</v>
      </c>
      <c r="E66" s="282">
        <f>NFM_fec!E34</f>
        <v>0</v>
      </c>
      <c r="F66" s="282">
        <f>NFM_fec!F34</f>
        <v>0</v>
      </c>
      <c r="G66" s="282">
        <f>NFM_fec!G34</f>
        <v>0</v>
      </c>
      <c r="H66" s="282">
        <f>NFM_fec!H34</f>
        <v>0</v>
      </c>
      <c r="I66" s="282">
        <f>NFM_fec!I34</f>
        <v>0</v>
      </c>
      <c r="J66" s="282">
        <f>NFM_fec!J34</f>
        <v>0</v>
      </c>
      <c r="K66" s="282">
        <f>NFM_fec!K34</f>
        <v>0</v>
      </c>
      <c r="L66" s="282">
        <f>NFM_fec!L34</f>
        <v>0</v>
      </c>
      <c r="M66" s="282">
        <f>NFM_fec!M34</f>
        <v>0</v>
      </c>
      <c r="N66" s="282">
        <f>NFM_fec!N34</f>
        <v>0</v>
      </c>
      <c r="O66" s="282">
        <f>NFM_fec!O34</f>
        <v>0</v>
      </c>
      <c r="P66" s="282">
        <f>NFM_fec!P34</f>
        <v>0</v>
      </c>
      <c r="Q66" s="282">
        <f>NFM_fec!Q34</f>
        <v>0</v>
      </c>
      <c r="R66" s="282">
        <f>NFM_fec!R34</f>
        <v>0</v>
      </c>
      <c r="S66" s="282">
        <f>NFM_fec!S34</f>
        <v>0</v>
      </c>
      <c r="T66" s="282">
        <f>NFM_fec!T34</f>
        <v>0</v>
      </c>
      <c r="U66" s="282">
        <f>NFM_fec!U34</f>
        <v>0</v>
      </c>
      <c r="V66" s="282">
        <f>NFM_fec!V34</f>
        <v>0</v>
      </c>
      <c r="W66" s="282">
        <f>NFM_fec!W34</f>
        <v>0</v>
      </c>
      <c r="X66" s="282">
        <f>NFM_fec!X34</f>
        <v>0</v>
      </c>
      <c r="Y66" s="282">
        <f>NFM_fec!Y34</f>
        <v>0</v>
      </c>
      <c r="DA66" s="94"/>
    </row>
    <row r="67" spans="1:105" ht="12" customHeight="1" x14ac:dyDescent="0.25">
      <c r="A67" s="44" t="s">
        <v>80</v>
      </c>
      <c r="B67" s="282">
        <f>NFM_fec!B72</f>
        <v>0</v>
      </c>
      <c r="C67" s="282">
        <f>NFM_fec!C72</f>
        <v>0</v>
      </c>
      <c r="D67" s="282">
        <f>NFM_fec!D72</f>
        <v>0</v>
      </c>
      <c r="E67" s="282">
        <f>NFM_fec!E72</f>
        <v>0</v>
      </c>
      <c r="F67" s="282">
        <f>NFM_fec!F72</f>
        <v>0</v>
      </c>
      <c r="G67" s="282">
        <f>NFM_fec!G72</f>
        <v>0</v>
      </c>
      <c r="H67" s="282">
        <f>NFM_fec!H72</f>
        <v>0</v>
      </c>
      <c r="I67" s="282">
        <f>NFM_fec!I72</f>
        <v>0</v>
      </c>
      <c r="J67" s="282">
        <f>NFM_fec!J72</f>
        <v>0</v>
      </c>
      <c r="K67" s="282">
        <f>NFM_fec!K72</f>
        <v>0</v>
      </c>
      <c r="L67" s="282">
        <f>NFM_fec!L72</f>
        <v>0</v>
      </c>
      <c r="M67" s="282">
        <f>NFM_fec!M72</f>
        <v>0</v>
      </c>
      <c r="N67" s="282">
        <f>NFM_fec!N72</f>
        <v>0</v>
      </c>
      <c r="O67" s="282">
        <f>NFM_fec!O72</f>
        <v>0</v>
      </c>
      <c r="P67" s="282">
        <f>NFM_fec!P72</f>
        <v>0</v>
      </c>
      <c r="Q67" s="282">
        <f>NFM_fec!Q72</f>
        <v>0</v>
      </c>
      <c r="R67" s="282">
        <f>NFM_fec!R72</f>
        <v>0</v>
      </c>
      <c r="S67" s="282">
        <f>NFM_fec!S72</f>
        <v>0</v>
      </c>
      <c r="T67" s="282">
        <f>NFM_fec!T72</f>
        <v>0</v>
      </c>
      <c r="U67" s="282">
        <f>NFM_fec!U72</f>
        <v>0</v>
      </c>
      <c r="V67" s="282">
        <f>NFM_fec!V72</f>
        <v>0</v>
      </c>
      <c r="W67" s="282">
        <f>NFM_fec!W72</f>
        <v>0</v>
      </c>
      <c r="X67" s="282">
        <f>NFM_fec!X72</f>
        <v>0</v>
      </c>
      <c r="Y67" s="282">
        <f>NFM_fec!Y72</f>
        <v>0</v>
      </c>
      <c r="DA67" s="94"/>
    </row>
    <row r="68" spans="1:105" ht="12" customHeight="1" x14ac:dyDescent="0.25">
      <c r="A68" s="52" t="s">
        <v>47</v>
      </c>
      <c r="B68" s="242">
        <f>NFM_fec!B115</f>
        <v>0.56371453138435068</v>
      </c>
      <c r="C68" s="242">
        <f>NFM_fec!C115</f>
        <v>0.91006018916594977</v>
      </c>
      <c r="D68" s="242">
        <f>NFM_fec!D115</f>
        <v>1.3375752364574369</v>
      </c>
      <c r="E68" s="242">
        <f>NFM_fec!E115</f>
        <v>1.693465176268272</v>
      </c>
      <c r="F68" s="242">
        <f>NFM_fec!F115</f>
        <v>1.397248495270851</v>
      </c>
      <c r="G68" s="242">
        <f>NFM_fec!G115</f>
        <v>2.0469475494411009</v>
      </c>
      <c r="H68" s="242">
        <f>NFM_fec!H115</f>
        <v>4.1558899398108347</v>
      </c>
      <c r="I68" s="242">
        <f>NFM_fec!I115</f>
        <v>3.6652622527944971</v>
      </c>
      <c r="J68" s="242">
        <f>NFM_fec!J115</f>
        <v>2.7539122957867601</v>
      </c>
      <c r="K68" s="242">
        <f>NFM_fec!K115</f>
        <v>3.1016337059329309</v>
      </c>
      <c r="L68" s="242">
        <f>NFM_fec!L115</f>
        <v>3.3046431642304381</v>
      </c>
      <c r="M68" s="242">
        <f>NFM_fec!M115</f>
        <v>1.713671539122958</v>
      </c>
      <c r="N68" s="242">
        <f>NFM_fec!N115</f>
        <v>3.5361134995700749</v>
      </c>
      <c r="O68" s="242">
        <f>NFM_fec!O115</f>
        <v>2.6093723129836621</v>
      </c>
      <c r="P68" s="242">
        <f>NFM_fec!P115</f>
        <v>2.5617368873602739</v>
      </c>
      <c r="Q68" s="242">
        <f>NFM_fec!Q115</f>
        <v>1.4187446259673251</v>
      </c>
      <c r="R68" s="242">
        <f>NFM_fec!R115</f>
        <v>1.956147893379192</v>
      </c>
      <c r="S68" s="242">
        <f>NFM_fec!S115</f>
        <v>1.4930352536543421</v>
      </c>
      <c r="T68" s="242">
        <f>NFM_fec!T115</f>
        <v>1.9130696474634561</v>
      </c>
      <c r="U68" s="242">
        <f>NFM_fec!U115</f>
        <v>1.7754084264832319</v>
      </c>
      <c r="V68" s="242">
        <f>NFM_fec!V115</f>
        <v>1.730094582975064</v>
      </c>
      <c r="W68" s="242">
        <f>NFM_fec!W115</f>
        <v>1.700429922613929</v>
      </c>
      <c r="X68" s="242">
        <f>NFM_fec!X115</f>
        <v>1.4880481513327599</v>
      </c>
      <c r="Y68" s="242">
        <f>NFM_fec!Y115</f>
        <v>1.6835769561478939</v>
      </c>
      <c r="DA68" s="84"/>
    </row>
    <row r="69" spans="1:105" ht="12" customHeight="1" x14ac:dyDescent="0.25">
      <c r="A69" s="4"/>
      <c r="B69" s="243"/>
      <c r="C69" s="243"/>
      <c r="D69" s="243"/>
      <c r="E69" s="243"/>
      <c r="F69" s="243"/>
      <c r="G69" s="243"/>
      <c r="H69" s="243"/>
      <c r="I69" s="243"/>
      <c r="J69" s="243"/>
      <c r="K69" s="243"/>
      <c r="L69" s="243"/>
      <c r="M69" s="243"/>
      <c r="N69" s="243"/>
      <c r="O69" s="243"/>
      <c r="P69" s="243"/>
      <c r="Q69" s="243"/>
      <c r="R69" s="285"/>
      <c r="S69" s="285"/>
      <c r="T69" s="285"/>
      <c r="U69" s="285"/>
      <c r="V69" s="285"/>
      <c r="W69" s="285"/>
      <c r="X69" s="285"/>
      <c r="Y69" s="285"/>
    </row>
    <row r="70" spans="1:105" ht="12" customHeight="1" x14ac:dyDescent="0.25">
      <c r="A70" s="30" t="s">
        <v>84</v>
      </c>
      <c r="B70" s="203">
        <f t="shared" ref="B70:Y70" si="20">SUM(B71:B72)</f>
        <v>1.7550899997483569</v>
      </c>
      <c r="C70" s="203">
        <f t="shared" si="20"/>
        <v>2.0083499998662955</v>
      </c>
      <c r="D70" s="203">
        <f t="shared" si="20"/>
        <v>3.0071599994701179</v>
      </c>
      <c r="E70" s="203">
        <f t="shared" si="20"/>
        <v>4.4387883981745233</v>
      </c>
      <c r="F70" s="203">
        <f t="shared" si="20"/>
        <v>3.7194099983777216</v>
      </c>
      <c r="G70" s="203">
        <f t="shared" si="20"/>
        <v>3.7933299993629772</v>
      </c>
      <c r="H70" s="203">
        <f t="shared" si="20"/>
        <v>10.862869998333341</v>
      </c>
      <c r="I70" s="203">
        <f t="shared" si="20"/>
        <v>9.1353452004526741</v>
      </c>
      <c r="J70" s="203">
        <f t="shared" si="20"/>
        <v>6.2778899989694423</v>
      </c>
      <c r="K70" s="203">
        <f t="shared" si="20"/>
        <v>8.8768130747361944</v>
      </c>
      <c r="L70" s="203">
        <f t="shared" si="20"/>
        <v>8.3824546901216337</v>
      </c>
      <c r="M70" s="203">
        <f t="shared" si="20"/>
        <v>6.0125550011783471</v>
      </c>
      <c r="N70" s="203">
        <f t="shared" si="20"/>
        <v>10.621228295336451</v>
      </c>
      <c r="O70" s="203">
        <f t="shared" si="20"/>
        <v>8.9856416336414568</v>
      </c>
      <c r="P70" s="203">
        <f t="shared" si="20"/>
        <v>8.8862515346745905</v>
      </c>
      <c r="Q70" s="203">
        <f t="shared" si="20"/>
        <v>5.3529799996966565</v>
      </c>
      <c r="R70" s="203">
        <f t="shared" si="20"/>
        <v>6.8599399990555217</v>
      </c>
      <c r="S70" s="203">
        <f t="shared" si="20"/>
        <v>6.6015147715240801</v>
      </c>
      <c r="T70" s="203">
        <f t="shared" si="20"/>
        <v>6.6178133919651687</v>
      </c>
      <c r="U70" s="203">
        <f t="shared" si="20"/>
        <v>5.2766292671343136</v>
      </c>
      <c r="V70" s="203">
        <f t="shared" si="20"/>
        <v>4.624036487862611</v>
      </c>
      <c r="W70" s="203">
        <f t="shared" si="20"/>
        <v>4.220542279272026</v>
      </c>
      <c r="X70" s="203">
        <f t="shared" si="20"/>
        <v>3.3549576427142744</v>
      </c>
      <c r="Y70" s="203">
        <f t="shared" si="20"/>
        <v>4.187736818276905</v>
      </c>
      <c r="DA70" s="112"/>
    </row>
    <row r="71" spans="1:105" ht="12" customHeight="1" x14ac:dyDescent="0.25">
      <c r="A71" s="24" t="s">
        <v>145</v>
      </c>
      <c r="B71" s="213">
        <f>NFM_emi!B5+(NFM_emi!B34-NFM_emi!B70)+NFM_emi!B72+(NFM_emi!B115-NFM_emi!B158)</f>
        <v>0.20195999974835699</v>
      </c>
      <c r="C71" s="213">
        <f>NFM_emi!C5+(NFM_emi!C34-NFM_emi!C70)+NFM_emi!C72+(NFM_emi!C115-NFM_emi!C158)</f>
        <v>0.55538999986629545</v>
      </c>
      <c r="D71" s="213">
        <f>NFM_emi!D5+(NFM_emi!D34-NFM_emi!D70)+NFM_emi!D72+(NFM_emi!D115-NFM_emi!D158)</f>
        <v>1.6156799994701179</v>
      </c>
      <c r="E71" s="213">
        <f>NFM_emi!E5+(NFM_emi!E34-NFM_emi!E70)+NFM_emi!E72+(NFM_emi!E115-NFM_emi!E158)</f>
        <v>3.7564883981745232</v>
      </c>
      <c r="F71" s="213">
        <f>NFM_emi!F5+(NFM_emi!F34-NFM_emi!F70)+NFM_emi!F72+(NFM_emi!F115-NFM_emi!F158)</f>
        <v>2.0700899983777217</v>
      </c>
      <c r="G71" s="213">
        <f>NFM_emi!G5+(NFM_emi!G34-NFM_emi!G70)+NFM_emi!G72+(NFM_emi!G115-NFM_emi!G158)</f>
        <v>2.2720499993629772</v>
      </c>
      <c r="H71" s="213">
        <f>NFM_emi!H5+(NFM_emi!H34-NFM_emi!H70)+NFM_emi!H72+(NFM_emi!H115-NFM_emi!H158)</f>
        <v>8.4904199983333406</v>
      </c>
      <c r="I71" s="213">
        <f>NFM_emi!I5+(NFM_emi!I34-NFM_emi!I70)+NFM_emi!I72+(NFM_emi!I115-NFM_emi!I158)</f>
        <v>6.6884752004526735</v>
      </c>
      <c r="J71" s="213">
        <f>NFM_emi!J5+(NFM_emi!J34-NFM_emi!J70)+NFM_emi!J72+(NFM_emi!J115-NFM_emi!J158)</f>
        <v>3.7867499989694422</v>
      </c>
      <c r="K71" s="213">
        <f>NFM_emi!K5+(NFM_emi!K34-NFM_emi!K70)+NFM_emi!K72+(NFM_emi!K115-NFM_emi!K158)</f>
        <v>6.4871430747361938</v>
      </c>
      <c r="L71" s="213">
        <f>NFM_emi!L5+(NFM_emi!L34-NFM_emi!L70)+NFM_emi!L72+(NFM_emi!L115-NFM_emi!L158)</f>
        <v>5.9316546901216336</v>
      </c>
      <c r="M71" s="213">
        <f>NFM_emi!M5+(NFM_emi!M34-NFM_emi!M70)+NFM_emi!M72+(NFM_emi!M115-NFM_emi!M158)</f>
        <v>2.8600750011783469</v>
      </c>
      <c r="N71" s="213">
        <f>NFM_emi!N5+(NFM_emi!N34-NFM_emi!N70)+NFM_emi!N72+(NFM_emi!N115-NFM_emi!N158)</f>
        <v>7.2505882953364509</v>
      </c>
      <c r="O71" s="213">
        <f>NFM_emi!O5+(NFM_emi!O34-NFM_emi!O70)+NFM_emi!O72+(NFM_emi!O115-NFM_emi!O158)</f>
        <v>5.8843716336414573</v>
      </c>
      <c r="P71" s="213">
        <f>NFM_emi!P5+(NFM_emi!P34-NFM_emi!P70)+NFM_emi!P72+(NFM_emi!P115-NFM_emi!P158)</f>
        <v>5.84441153467459</v>
      </c>
      <c r="Q71" s="213">
        <f>NFM_emi!Q5+(NFM_emi!Q34-NFM_emi!Q70)+NFM_emi!Q72+(NFM_emi!Q115-NFM_emi!Q158)</f>
        <v>2.3225399996966565</v>
      </c>
      <c r="R71" s="213">
        <f>NFM_emi!R5+(NFM_emi!R34-NFM_emi!R70)+NFM_emi!R72+(NFM_emi!R115-NFM_emi!R158)</f>
        <v>3.3828299990555215</v>
      </c>
      <c r="S71" s="213">
        <f>NFM_emi!S5+(NFM_emi!S34-NFM_emi!S70)+NFM_emi!S72+(NFM_emi!S115-NFM_emi!S158)</f>
        <v>3.17837477152408</v>
      </c>
      <c r="T71" s="213">
        <f>NFM_emi!T5+(NFM_emi!T34-NFM_emi!T70)+NFM_emi!T72+(NFM_emi!T115-NFM_emi!T158)</f>
        <v>3.2670033919651686</v>
      </c>
      <c r="U71" s="213">
        <f>NFM_emi!U5+(NFM_emi!U34-NFM_emi!U70)+NFM_emi!U72+(NFM_emi!U115-NFM_emi!U158)</f>
        <v>1.9839992671343136</v>
      </c>
      <c r="V71" s="213">
        <f>NFM_emi!V5+(NFM_emi!V34-NFM_emi!V70)+NFM_emi!V72+(NFM_emi!V115-NFM_emi!V158)</f>
        <v>1.723546487862611</v>
      </c>
      <c r="W71" s="213">
        <f>NFM_emi!W5+(NFM_emi!W34-NFM_emi!W70)+NFM_emi!W72+(NFM_emi!W115-NFM_emi!W158)</f>
        <v>1.2215822792720261</v>
      </c>
      <c r="X71" s="213">
        <f>NFM_emi!X5+(NFM_emi!X34-NFM_emi!X70)+NFM_emi!X72+(NFM_emi!X115-NFM_emi!X158)</f>
        <v>0.68246764271427462</v>
      </c>
      <c r="Y71" s="213">
        <f>NFM_emi!Y5+(NFM_emi!Y34-NFM_emi!Y70)+NFM_emi!Y72+(NFM_emi!Y115-NFM_emi!Y158)</f>
        <v>1.231586818276905</v>
      </c>
      <c r="DA71" s="85"/>
    </row>
    <row r="72" spans="1:105" ht="12" customHeight="1" x14ac:dyDescent="0.25">
      <c r="A72" s="14" t="s">
        <v>146</v>
      </c>
      <c r="B72" s="204">
        <f>NFM_emi!B70+NFM_emi!B158</f>
        <v>1.5531299999999999</v>
      </c>
      <c r="C72" s="204">
        <f>NFM_emi!C70+NFM_emi!C158</f>
        <v>1.45296</v>
      </c>
      <c r="D72" s="204">
        <f>NFM_emi!D70+NFM_emi!D158</f>
        <v>1.3914800000000001</v>
      </c>
      <c r="E72" s="204">
        <f>NFM_emi!E70+NFM_emi!E158</f>
        <v>0.68230000000000002</v>
      </c>
      <c r="F72" s="204">
        <f>NFM_emi!F70+NFM_emi!F158</f>
        <v>1.6493199999999999</v>
      </c>
      <c r="G72" s="204">
        <f>NFM_emi!G70+NFM_emi!G158</f>
        <v>1.52128</v>
      </c>
      <c r="H72" s="204">
        <f>NFM_emi!H70+NFM_emi!H158</f>
        <v>2.3724500000000002</v>
      </c>
      <c r="I72" s="204">
        <f>NFM_emi!I70+NFM_emi!I158</f>
        <v>2.4468700000000001</v>
      </c>
      <c r="J72" s="204">
        <f>NFM_emi!J70+NFM_emi!J158</f>
        <v>2.4911400000000001</v>
      </c>
      <c r="K72" s="204">
        <f>NFM_emi!K70+NFM_emi!K158</f>
        <v>2.3896700000000002</v>
      </c>
      <c r="L72" s="204">
        <f>NFM_emi!L70+NFM_emi!L158</f>
        <v>2.4508000000000001</v>
      </c>
      <c r="M72" s="204">
        <f>NFM_emi!M70+NFM_emi!M158</f>
        <v>3.1524800000000002</v>
      </c>
      <c r="N72" s="204">
        <f>NFM_emi!N70+NFM_emi!N158</f>
        <v>3.3706399999999999</v>
      </c>
      <c r="O72" s="204">
        <f>NFM_emi!O70+NFM_emi!O158</f>
        <v>3.10127</v>
      </c>
      <c r="P72" s="204">
        <f>NFM_emi!P70+NFM_emi!P158</f>
        <v>3.0418400000000001</v>
      </c>
      <c r="Q72" s="204">
        <f>NFM_emi!Q70+NFM_emi!Q158</f>
        <v>3.03044</v>
      </c>
      <c r="R72" s="204">
        <f>NFM_emi!R70+NFM_emi!R158</f>
        <v>3.4771100000000001</v>
      </c>
      <c r="S72" s="204">
        <f>NFM_emi!S70+NFM_emi!S158</f>
        <v>3.4231400000000001</v>
      </c>
      <c r="T72" s="204">
        <f>NFM_emi!T70+NFM_emi!T158</f>
        <v>3.3508100000000001</v>
      </c>
      <c r="U72" s="204">
        <f>NFM_emi!U70+NFM_emi!U158</f>
        <v>3.2926299999999999</v>
      </c>
      <c r="V72" s="204">
        <f>NFM_emi!V70+NFM_emi!V158</f>
        <v>2.90049</v>
      </c>
      <c r="W72" s="204">
        <f>NFM_emi!W70+NFM_emi!W158</f>
        <v>2.9989599999999998</v>
      </c>
      <c r="X72" s="204">
        <f>NFM_emi!X70+NFM_emi!X158</f>
        <v>2.6724899999999998</v>
      </c>
      <c r="Y72" s="204">
        <f>NFM_emi!Y70+NFM_emi!Y158</f>
        <v>2.9561500000000001</v>
      </c>
      <c r="DA72" s="71"/>
    </row>
    <row r="73" spans="1:105" ht="12" customHeight="1" x14ac:dyDescent="0.25">
      <c r="A73" s="31" t="s">
        <v>144</v>
      </c>
      <c r="B73" s="210">
        <f t="shared" ref="B73:Y73" si="21">SUM(B74:B75,B78)</f>
        <v>1.7550899997483569</v>
      </c>
      <c r="C73" s="210">
        <f t="shared" si="21"/>
        <v>2.0083499998662955</v>
      </c>
      <c r="D73" s="210">
        <f t="shared" si="21"/>
        <v>3.0071599994701179</v>
      </c>
      <c r="E73" s="210">
        <f t="shared" si="21"/>
        <v>4.4387883981745233</v>
      </c>
      <c r="F73" s="210">
        <f t="shared" si="21"/>
        <v>3.7194099983777216</v>
      </c>
      <c r="G73" s="210">
        <f t="shared" si="21"/>
        <v>3.7933299993629772</v>
      </c>
      <c r="H73" s="210">
        <f t="shared" si="21"/>
        <v>10.862869998333341</v>
      </c>
      <c r="I73" s="210">
        <f t="shared" si="21"/>
        <v>9.1353452004526741</v>
      </c>
      <c r="J73" s="210">
        <f t="shared" si="21"/>
        <v>6.2778899989694423</v>
      </c>
      <c r="K73" s="210">
        <f t="shared" si="21"/>
        <v>8.8768130747361944</v>
      </c>
      <c r="L73" s="210">
        <f t="shared" si="21"/>
        <v>8.3824546901216337</v>
      </c>
      <c r="M73" s="210">
        <f t="shared" si="21"/>
        <v>6.0125550011783471</v>
      </c>
      <c r="N73" s="210">
        <f t="shared" si="21"/>
        <v>10.621228295336451</v>
      </c>
      <c r="O73" s="210">
        <f t="shared" si="21"/>
        <v>8.9856416336414568</v>
      </c>
      <c r="P73" s="210">
        <f t="shared" si="21"/>
        <v>8.8862515346745905</v>
      </c>
      <c r="Q73" s="210">
        <f t="shared" si="21"/>
        <v>5.3529799996966565</v>
      </c>
      <c r="R73" s="210">
        <f t="shared" si="21"/>
        <v>6.8599399990555217</v>
      </c>
      <c r="S73" s="210">
        <f t="shared" si="21"/>
        <v>6.6015147715240801</v>
      </c>
      <c r="T73" s="210">
        <f t="shared" si="21"/>
        <v>6.6178133919651687</v>
      </c>
      <c r="U73" s="210">
        <f t="shared" si="21"/>
        <v>5.2766292671343136</v>
      </c>
      <c r="V73" s="210">
        <f t="shared" si="21"/>
        <v>4.624036487862611</v>
      </c>
      <c r="W73" s="210">
        <f t="shared" si="21"/>
        <v>4.220542279272026</v>
      </c>
      <c r="X73" s="210">
        <f t="shared" si="21"/>
        <v>3.3549576427142744</v>
      </c>
      <c r="Y73" s="210">
        <f t="shared" si="21"/>
        <v>4.187736818276905</v>
      </c>
      <c r="DA73" s="109"/>
    </row>
    <row r="74" spans="1:105" ht="12" customHeight="1" x14ac:dyDescent="0.25">
      <c r="A74" s="51" t="s">
        <v>45</v>
      </c>
      <c r="B74" s="241">
        <f>NFM_emi!B$5</f>
        <v>0</v>
      </c>
      <c r="C74" s="241">
        <f>NFM_emi!C$5</f>
        <v>0</v>
      </c>
      <c r="D74" s="241">
        <f>NFM_emi!D$5</f>
        <v>0</v>
      </c>
      <c r="E74" s="241">
        <f>NFM_emi!E$5</f>
        <v>0</v>
      </c>
      <c r="F74" s="241">
        <f>NFM_emi!F$5</f>
        <v>0</v>
      </c>
      <c r="G74" s="241">
        <f>NFM_emi!G$5</f>
        <v>0</v>
      </c>
      <c r="H74" s="241">
        <f>NFM_emi!H$5</f>
        <v>0</v>
      </c>
      <c r="I74" s="241">
        <f>NFM_emi!I$5</f>
        <v>0</v>
      </c>
      <c r="J74" s="241">
        <f>NFM_emi!J$5</f>
        <v>0</v>
      </c>
      <c r="K74" s="241">
        <f>NFM_emi!K$5</f>
        <v>0</v>
      </c>
      <c r="L74" s="241">
        <f>NFM_emi!L$5</f>
        <v>0</v>
      </c>
      <c r="M74" s="241">
        <f>NFM_emi!M$5</f>
        <v>0</v>
      </c>
      <c r="N74" s="241">
        <f>NFM_emi!N$5</f>
        <v>0</v>
      </c>
      <c r="O74" s="241">
        <f>NFM_emi!O$5</f>
        <v>0</v>
      </c>
      <c r="P74" s="241">
        <f>NFM_emi!P$5</f>
        <v>0</v>
      </c>
      <c r="Q74" s="241">
        <f>NFM_emi!Q$5</f>
        <v>0</v>
      </c>
      <c r="R74" s="241">
        <f>NFM_emi!R$5</f>
        <v>0</v>
      </c>
      <c r="S74" s="241">
        <f>NFM_emi!S$5</f>
        <v>0</v>
      </c>
      <c r="T74" s="241">
        <f>NFM_emi!T$5</f>
        <v>0</v>
      </c>
      <c r="U74" s="241">
        <f>NFM_emi!U$5</f>
        <v>0</v>
      </c>
      <c r="V74" s="241">
        <f>NFM_emi!V$5</f>
        <v>0</v>
      </c>
      <c r="W74" s="241">
        <f>NFM_emi!W$5</f>
        <v>0</v>
      </c>
      <c r="X74" s="241">
        <f>NFM_emi!X$5</f>
        <v>0</v>
      </c>
      <c r="Y74" s="241">
        <f>NFM_emi!Y$5</f>
        <v>0</v>
      </c>
      <c r="DA74" s="83"/>
    </row>
    <row r="75" spans="1:105" ht="12" customHeight="1" x14ac:dyDescent="0.25">
      <c r="A75" s="99" t="s">
        <v>58</v>
      </c>
      <c r="B75" s="282">
        <f t="shared" ref="B75:Y75" si="22">SUM(B76:B77)</f>
        <v>0</v>
      </c>
      <c r="C75" s="282">
        <f t="shared" si="22"/>
        <v>0</v>
      </c>
      <c r="D75" s="282">
        <f t="shared" si="22"/>
        <v>0</v>
      </c>
      <c r="E75" s="282">
        <f t="shared" si="22"/>
        <v>0</v>
      </c>
      <c r="F75" s="282">
        <f t="shared" si="22"/>
        <v>0</v>
      </c>
      <c r="G75" s="282">
        <f t="shared" si="22"/>
        <v>0</v>
      </c>
      <c r="H75" s="282">
        <f t="shared" si="22"/>
        <v>0</v>
      </c>
      <c r="I75" s="282">
        <f t="shared" si="22"/>
        <v>0</v>
      </c>
      <c r="J75" s="282">
        <f t="shared" si="22"/>
        <v>0</v>
      </c>
      <c r="K75" s="282">
        <f t="shared" si="22"/>
        <v>0</v>
      </c>
      <c r="L75" s="282">
        <f t="shared" si="22"/>
        <v>0</v>
      </c>
      <c r="M75" s="282">
        <f t="shared" si="22"/>
        <v>0</v>
      </c>
      <c r="N75" s="282">
        <f t="shared" si="22"/>
        <v>0</v>
      </c>
      <c r="O75" s="282">
        <f t="shared" si="22"/>
        <v>0</v>
      </c>
      <c r="P75" s="282">
        <f t="shared" si="22"/>
        <v>0</v>
      </c>
      <c r="Q75" s="282">
        <f t="shared" si="22"/>
        <v>0</v>
      </c>
      <c r="R75" s="282">
        <f t="shared" si="22"/>
        <v>0</v>
      </c>
      <c r="S75" s="282">
        <f t="shared" si="22"/>
        <v>0</v>
      </c>
      <c r="T75" s="282">
        <f t="shared" si="22"/>
        <v>0</v>
      </c>
      <c r="U75" s="282">
        <f t="shared" si="22"/>
        <v>0</v>
      </c>
      <c r="V75" s="282">
        <f t="shared" si="22"/>
        <v>0</v>
      </c>
      <c r="W75" s="282">
        <f t="shared" si="22"/>
        <v>0</v>
      </c>
      <c r="X75" s="282">
        <f t="shared" si="22"/>
        <v>0</v>
      </c>
      <c r="Y75" s="282">
        <f t="shared" si="22"/>
        <v>0</v>
      </c>
      <c r="DA75" s="94"/>
    </row>
    <row r="76" spans="1:105" ht="12" customHeight="1" x14ac:dyDescent="0.25">
      <c r="A76" s="44" t="s">
        <v>46</v>
      </c>
      <c r="B76" s="282">
        <f>NFM_emi!B$34</f>
        <v>0</v>
      </c>
      <c r="C76" s="282">
        <f>NFM_emi!C$34</f>
        <v>0</v>
      </c>
      <c r="D76" s="282">
        <f>NFM_emi!D$34</f>
        <v>0</v>
      </c>
      <c r="E76" s="282">
        <f>NFM_emi!E$34</f>
        <v>0</v>
      </c>
      <c r="F76" s="282">
        <f>NFM_emi!F$34</f>
        <v>0</v>
      </c>
      <c r="G76" s="282">
        <f>NFM_emi!G$34</f>
        <v>0</v>
      </c>
      <c r="H76" s="282">
        <f>NFM_emi!H$34</f>
        <v>0</v>
      </c>
      <c r="I76" s="282">
        <f>NFM_emi!I$34</f>
        <v>0</v>
      </c>
      <c r="J76" s="282">
        <f>NFM_emi!J$34</f>
        <v>0</v>
      </c>
      <c r="K76" s="282">
        <f>NFM_emi!K$34</f>
        <v>0</v>
      </c>
      <c r="L76" s="282">
        <f>NFM_emi!L$34</f>
        <v>0</v>
      </c>
      <c r="M76" s="282">
        <f>NFM_emi!M$34</f>
        <v>0</v>
      </c>
      <c r="N76" s="282">
        <f>NFM_emi!N$34</f>
        <v>0</v>
      </c>
      <c r="O76" s="282">
        <f>NFM_emi!O$34</f>
        <v>0</v>
      </c>
      <c r="P76" s="282">
        <f>NFM_emi!P$34</f>
        <v>0</v>
      </c>
      <c r="Q76" s="282">
        <f>NFM_emi!Q$34</f>
        <v>0</v>
      </c>
      <c r="R76" s="282">
        <f>NFM_emi!R$34</f>
        <v>0</v>
      </c>
      <c r="S76" s="282">
        <f>NFM_emi!S$34</f>
        <v>0</v>
      </c>
      <c r="T76" s="282">
        <f>NFM_emi!T$34</f>
        <v>0</v>
      </c>
      <c r="U76" s="282">
        <f>NFM_emi!U$34</f>
        <v>0</v>
      </c>
      <c r="V76" s="282">
        <f>NFM_emi!V$34</f>
        <v>0</v>
      </c>
      <c r="W76" s="282">
        <f>NFM_emi!W$34</f>
        <v>0</v>
      </c>
      <c r="X76" s="282">
        <f>NFM_emi!X$34</f>
        <v>0</v>
      </c>
      <c r="Y76" s="282">
        <f>NFM_emi!Y$34</f>
        <v>0</v>
      </c>
      <c r="DA76" s="94"/>
    </row>
    <row r="77" spans="1:105" ht="12" customHeight="1" x14ac:dyDescent="0.25">
      <c r="A77" s="44" t="s">
        <v>80</v>
      </c>
      <c r="B77" s="282">
        <f>NFM_emi!B$72</f>
        <v>0</v>
      </c>
      <c r="C77" s="282">
        <f>NFM_emi!C$72</f>
        <v>0</v>
      </c>
      <c r="D77" s="282">
        <f>NFM_emi!D$72</f>
        <v>0</v>
      </c>
      <c r="E77" s="282">
        <f>NFM_emi!E$72</f>
        <v>0</v>
      </c>
      <c r="F77" s="282">
        <f>NFM_emi!F$72</f>
        <v>0</v>
      </c>
      <c r="G77" s="282">
        <f>NFM_emi!G$72</f>
        <v>0</v>
      </c>
      <c r="H77" s="282">
        <f>NFM_emi!H$72</f>
        <v>0</v>
      </c>
      <c r="I77" s="282">
        <f>NFM_emi!I$72</f>
        <v>0</v>
      </c>
      <c r="J77" s="282">
        <f>NFM_emi!J$72</f>
        <v>0</v>
      </c>
      <c r="K77" s="282">
        <f>NFM_emi!K$72</f>
        <v>0</v>
      </c>
      <c r="L77" s="282">
        <f>NFM_emi!L$72</f>
        <v>0</v>
      </c>
      <c r="M77" s="282">
        <f>NFM_emi!M$72</f>
        <v>0</v>
      </c>
      <c r="N77" s="282">
        <f>NFM_emi!N$72</f>
        <v>0</v>
      </c>
      <c r="O77" s="282">
        <f>NFM_emi!O$72</f>
        <v>0</v>
      </c>
      <c r="P77" s="282">
        <f>NFM_emi!P$72</f>
        <v>0</v>
      </c>
      <c r="Q77" s="282">
        <f>NFM_emi!Q$72</f>
        <v>0</v>
      </c>
      <c r="R77" s="282">
        <f>NFM_emi!R$72</f>
        <v>0</v>
      </c>
      <c r="S77" s="282">
        <f>NFM_emi!S$72</f>
        <v>0</v>
      </c>
      <c r="T77" s="282">
        <f>NFM_emi!T$72</f>
        <v>0</v>
      </c>
      <c r="U77" s="282">
        <f>NFM_emi!U$72</f>
        <v>0</v>
      </c>
      <c r="V77" s="282">
        <f>NFM_emi!V$72</f>
        <v>0</v>
      </c>
      <c r="W77" s="282">
        <f>NFM_emi!W$72</f>
        <v>0</v>
      </c>
      <c r="X77" s="282">
        <f>NFM_emi!X$72</f>
        <v>0</v>
      </c>
      <c r="Y77" s="282">
        <f>NFM_emi!Y$72</f>
        <v>0</v>
      </c>
      <c r="DA77" s="94"/>
    </row>
    <row r="78" spans="1:105" ht="12" customHeight="1" x14ac:dyDescent="0.25">
      <c r="A78" s="52" t="s">
        <v>47</v>
      </c>
      <c r="B78" s="242">
        <f>NFM_emi!B$115</f>
        <v>1.7550899997483569</v>
      </c>
      <c r="C78" s="242">
        <f>NFM_emi!C$115</f>
        <v>2.0083499998662955</v>
      </c>
      <c r="D78" s="242">
        <f>NFM_emi!D$115</f>
        <v>3.0071599994701179</v>
      </c>
      <c r="E78" s="242">
        <f>NFM_emi!E$115</f>
        <v>4.4387883981745233</v>
      </c>
      <c r="F78" s="242">
        <f>NFM_emi!F$115</f>
        <v>3.7194099983777216</v>
      </c>
      <c r="G78" s="242">
        <f>NFM_emi!G$115</f>
        <v>3.7933299993629772</v>
      </c>
      <c r="H78" s="242">
        <f>NFM_emi!H$115</f>
        <v>10.862869998333341</v>
      </c>
      <c r="I78" s="242">
        <f>NFM_emi!I$115</f>
        <v>9.1353452004526741</v>
      </c>
      <c r="J78" s="242">
        <f>NFM_emi!J$115</f>
        <v>6.2778899989694423</v>
      </c>
      <c r="K78" s="242">
        <f>NFM_emi!K$115</f>
        <v>8.8768130747361944</v>
      </c>
      <c r="L78" s="242">
        <f>NFM_emi!L$115</f>
        <v>8.3824546901216337</v>
      </c>
      <c r="M78" s="242">
        <f>NFM_emi!M$115</f>
        <v>6.0125550011783471</v>
      </c>
      <c r="N78" s="242">
        <f>NFM_emi!N$115</f>
        <v>10.621228295336451</v>
      </c>
      <c r="O78" s="242">
        <f>NFM_emi!O$115</f>
        <v>8.9856416336414568</v>
      </c>
      <c r="P78" s="242">
        <f>NFM_emi!P$115</f>
        <v>8.8862515346745905</v>
      </c>
      <c r="Q78" s="242">
        <f>NFM_emi!Q$115</f>
        <v>5.3529799996966565</v>
      </c>
      <c r="R78" s="242">
        <f>NFM_emi!R$115</f>
        <v>6.8599399990555217</v>
      </c>
      <c r="S78" s="242">
        <f>NFM_emi!S$115</f>
        <v>6.6015147715240801</v>
      </c>
      <c r="T78" s="242">
        <f>NFM_emi!T$115</f>
        <v>6.6178133919651687</v>
      </c>
      <c r="U78" s="242">
        <f>NFM_emi!U$115</f>
        <v>5.2766292671343136</v>
      </c>
      <c r="V78" s="242">
        <f>NFM_emi!V$115</f>
        <v>4.624036487862611</v>
      </c>
      <c r="W78" s="242">
        <f>NFM_emi!W$115</f>
        <v>4.220542279272026</v>
      </c>
      <c r="X78" s="242">
        <f>NFM_emi!X$115</f>
        <v>3.3549576427142744</v>
      </c>
      <c r="Y78" s="242">
        <f>NFM_emi!Y$115</f>
        <v>4.187736818276905</v>
      </c>
      <c r="DA78" s="84"/>
    </row>
    <row r="79" spans="1:105" ht="12" customHeight="1" x14ac:dyDescent="0.25">
      <c r="A79" s="3"/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8"/>
      <c r="M79" s="248"/>
      <c r="N79" s="248"/>
      <c r="O79" s="248"/>
      <c r="P79" s="248"/>
      <c r="Q79" s="248"/>
      <c r="R79" s="248"/>
      <c r="S79" s="248"/>
      <c r="T79" s="248"/>
      <c r="U79" s="248"/>
      <c r="V79" s="248"/>
      <c r="W79" s="248"/>
      <c r="X79" s="248"/>
      <c r="Y79" s="248"/>
      <c r="DA79" s="87"/>
    </row>
    <row r="80" spans="1:105" ht="12" customHeight="1" x14ac:dyDescent="0.25">
      <c r="A80" s="110" t="s">
        <v>147</v>
      </c>
      <c r="B80" s="286"/>
      <c r="C80" s="286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  <c r="Y80" s="286"/>
      <c r="DA80" s="118"/>
    </row>
    <row r="81" spans="1:105" ht="12" customHeight="1" x14ac:dyDescent="0.25">
      <c r="A81" s="50" t="s">
        <v>45</v>
      </c>
      <c r="B81" s="287" t="str">
        <f t="shared" ref="B81:Y81" si="23">IF(B$4=0,"",B$4/B$11*1000)</f>
        <v/>
      </c>
      <c r="C81" s="287" t="str">
        <f t="shared" si="23"/>
        <v/>
      </c>
      <c r="D81" s="287" t="str">
        <f t="shared" si="23"/>
        <v/>
      </c>
      <c r="E81" s="287" t="str">
        <f t="shared" si="23"/>
        <v/>
      </c>
      <c r="F81" s="287" t="str">
        <f t="shared" si="23"/>
        <v/>
      </c>
      <c r="G81" s="287" t="str">
        <f t="shared" si="23"/>
        <v/>
      </c>
      <c r="H81" s="287" t="str">
        <f t="shared" si="23"/>
        <v/>
      </c>
      <c r="I81" s="287" t="str">
        <f t="shared" si="23"/>
        <v/>
      </c>
      <c r="J81" s="287" t="str">
        <f t="shared" si="23"/>
        <v/>
      </c>
      <c r="K81" s="287" t="str">
        <f t="shared" si="23"/>
        <v/>
      </c>
      <c r="L81" s="287" t="str">
        <f t="shared" si="23"/>
        <v/>
      </c>
      <c r="M81" s="287" t="str">
        <f t="shared" si="23"/>
        <v/>
      </c>
      <c r="N81" s="287" t="str">
        <f t="shared" si="23"/>
        <v/>
      </c>
      <c r="O81" s="287" t="str">
        <f t="shared" si="23"/>
        <v/>
      </c>
      <c r="P81" s="287" t="str">
        <f t="shared" si="23"/>
        <v/>
      </c>
      <c r="Q81" s="287" t="str">
        <f t="shared" si="23"/>
        <v/>
      </c>
      <c r="R81" s="287" t="str">
        <f t="shared" si="23"/>
        <v/>
      </c>
      <c r="S81" s="287" t="str">
        <f t="shared" si="23"/>
        <v/>
      </c>
      <c r="T81" s="287" t="str">
        <f t="shared" si="23"/>
        <v/>
      </c>
      <c r="U81" s="287" t="str">
        <f t="shared" si="23"/>
        <v/>
      </c>
      <c r="V81" s="287" t="str">
        <f t="shared" si="23"/>
        <v/>
      </c>
      <c r="W81" s="287" t="str">
        <f t="shared" si="23"/>
        <v/>
      </c>
      <c r="X81" s="287" t="str">
        <f t="shared" si="23"/>
        <v/>
      </c>
      <c r="Y81" s="287" t="str">
        <f t="shared" si="23"/>
        <v/>
      </c>
      <c r="DA81" s="83"/>
    </row>
    <row r="82" spans="1:105" ht="12" customHeight="1" x14ac:dyDescent="0.25">
      <c r="A82" s="107" t="s">
        <v>58</v>
      </c>
      <c r="B82" s="288" t="str">
        <f t="shared" ref="B82:Y82" si="24">IF(B$5=0,"",B$5/B$12*1000)</f>
        <v/>
      </c>
      <c r="C82" s="288" t="str">
        <f t="shared" si="24"/>
        <v/>
      </c>
      <c r="D82" s="288" t="str">
        <f t="shared" si="24"/>
        <v/>
      </c>
      <c r="E82" s="288" t="str">
        <f t="shared" si="24"/>
        <v/>
      </c>
      <c r="F82" s="288" t="str">
        <f t="shared" si="24"/>
        <v/>
      </c>
      <c r="G82" s="288" t="str">
        <f t="shared" si="24"/>
        <v/>
      </c>
      <c r="H82" s="288" t="str">
        <f t="shared" si="24"/>
        <v/>
      </c>
      <c r="I82" s="288" t="str">
        <f t="shared" si="24"/>
        <v/>
      </c>
      <c r="J82" s="288" t="str">
        <f t="shared" si="24"/>
        <v/>
      </c>
      <c r="K82" s="288" t="str">
        <f t="shared" si="24"/>
        <v/>
      </c>
      <c r="L82" s="288" t="str">
        <f t="shared" si="24"/>
        <v/>
      </c>
      <c r="M82" s="288" t="str">
        <f t="shared" si="24"/>
        <v/>
      </c>
      <c r="N82" s="288" t="str">
        <f t="shared" si="24"/>
        <v/>
      </c>
      <c r="O82" s="288" t="str">
        <f t="shared" si="24"/>
        <v/>
      </c>
      <c r="P82" s="288" t="str">
        <f t="shared" si="24"/>
        <v/>
      </c>
      <c r="Q82" s="288" t="str">
        <f t="shared" si="24"/>
        <v/>
      </c>
      <c r="R82" s="288" t="str">
        <f t="shared" si="24"/>
        <v/>
      </c>
      <c r="S82" s="288" t="str">
        <f t="shared" si="24"/>
        <v/>
      </c>
      <c r="T82" s="288" t="str">
        <f t="shared" si="24"/>
        <v/>
      </c>
      <c r="U82" s="288" t="str">
        <f t="shared" si="24"/>
        <v/>
      </c>
      <c r="V82" s="288" t="str">
        <f t="shared" si="24"/>
        <v/>
      </c>
      <c r="W82" s="288" t="str">
        <f t="shared" si="24"/>
        <v/>
      </c>
      <c r="X82" s="288" t="str">
        <f t="shared" si="24"/>
        <v/>
      </c>
      <c r="Y82" s="288" t="str">
        <f t="shared" si="24"/>
        <v/>
      </c>
      <c r="DA82" s="94"/>
    </row>
    <row r="83" spans="1:105" ht="12" customHeight="1" x14ac:dyDescent="0.25">
      <c r="A83" s="49" t="s">
        <v>47</v>
      </c>
      <c r="B83" s="289">
        <f t="shared" ref="B83:Y83" si="25">IF(B$8=0,"",B$8/B$15*1000)</f>
        <v>1884.8721126372679</v>
      </c>
      <c r="C83" s="289">
        <f t="shared" si="25"/>
        <v>2380.0941758957088</v>
      </c>
      <c r="D83" s="289">
        <f t="shared" si="25"/>
        <v>2137.9487684828273</v>
      </c>
      <c r="E83" s="289">
        <f t="shared" si="25"/>
        <v>1571.8820864076356</v>
      </c>
      <c r="F83" s="289">
        <f t="shared" si="25"/>
        <v>2534.8618650247099</v>
      </c>
      <c r="G83" s="289">
        <f t="shared" si="25"/>
        <v>786.37475276196312</v>
      </c>
      <c r="H83" s="289">
        <f t="shared" si="25"/>
        <v>1028.1651526887779</v>
      </c>
      <c r="I83" s="289">
        <f t="shared" si="25"/>
        <v>1406.7903979217149</v>
      </c>
      <c r="J83" s="289">
        <f t="shared" si="25"/>
        <v>2544.9230225156198</v>
      </c>
      <c r="K83" s="289">
        <f t="shared" si="25"/>
        <v>2218.4320114497518</v>
      </c>
      <c r="L83" s="289">
        <f t="shared" si="25"/>
        <v>2385.5907203526613</v>
      </c>
      <c r="M83" s="289">
        <f t="shared" si="25"/>
        <v>2231.3052241329592</v>
      </c>
      <c r="N83" s="289">
        <f t="shared" si="25"/>
        <v>1642.6142471551741</v>
      </c>
      <c r="O83" s="289">
        <f t="shared" si="25"/>
        <v>1838.8811892475042</v>
      </c>
      <c r="P83" s="289">
        <f t="shared" si="25"/>
        <v>2483.1721489232168</v>
      </c>
      <c r="Q83" s="289">
        <f t="shared" si="25"/>
        <v>4507.7872493696723</v>
      </c>
      <c r="R83" s="289">
        <f t="shared" si="25"/>
        <v>4299.2563353156465</v>
      </c>
      <c r="S83" s="289">
        <f t="shared" si="25"/>
        <v>5602.4031721884467</v>
      </c>
      <c r="T83" s="289">
        <f t="shared" si="25"/>
        <v>6072.350246921962</v>
      </c>
      <c r="U83" s="289">
        <f t="shared" si="25"/>
        <v>5750.1961074171813</v>
      </c>
      <c r="V83" s="289">
        <f t="shared" si="25"/>
        <v>5023.9456953905883</v>
      </c>
      <c r="W83" s="289">
        <f t="shared" si="25"/>
        <v>5302.8638218858705</v>
      </c>
      <c r="X83" s="289">
        <f t="shared" si="25"/>
        <v>5830.2924237802126</v>
      </c>
      <c r="Y83" s="289">
        <f t="shared" si="25"/>
        <v>5114.6506710858084</v>
      </c>
      <c r="DA83" s="84"/>
    </row>
    <row r="84" spans="1:105" ht="12" customHeight="1" x14ac:dyDescent="0.25">
      <c r="A84" s="115" t="s">
        <v>148</v>
      </c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290"/>
      <c r="S84" s="290"/>
      <c r="T84" s="290"/>
      <c r="U84" s="290"/>
      <c r="V84" s="290"/>
      <c r="W84" s="290"/>
      <c r="X84" s="290"/>
      <c r="Y84" s="290"/>
      <c r="DA84" s="119"/>
    </row>
    <row r="85" spans="1:105" ht="12" customHeight="1" x14ac:dyDescent="0.25">
      <c r="A85" s="50" t="s">
        <v>45</v>
      </c>
      <c r="B85" s="252" t="str">
        <f t="shared" ref="B85:Y85" si="26">IF(B$64=0,"",B$64/B$11)</f>
        <v/>
      </c>
      <c r="C85" s="252" t="str">
        <f t="shared" si="26"/>
        <v/>
      </c>
      <c r="D85" s="252" t="str">
        <f t="shared" si="26"/>
        <v/>
      </c>
      <c r="E85" s="252" t="str">
        <f t="shared" si="26"/>
        <v/>
      </c>
      <c r="F85" s="252" t="str">
        <f t="shared" si="26"/>
        <v/>
      </c>
      <c r="G85" s="252" t="str">
        <f t="shared" si="26"/>
        <v/>
      </c>
      <c r="H85" s="252" t="str">
        <f t="shared" si="26"/>
        <v/>
      </c>
      <c r="I85" s="252" t="str">
        <f t="shared" si="26"/>
        <v/>
      </c>
      <c r="J85" s="252" t="str">
        <f t="shared" si="26"/>
        <v/>
      </c>
      <c r="K85" s="252" t="str">
        <f t="shared" si="26"/>
        <v/>
      </c>
      <c r="L85" s="252" t="str">
        <f t="shared" si="26"/>
        <v/>
      </c>
      <c r="M85" s="252" t="str">
        <f t="shared" si="26"/>
        <v/>
      </c>
      <c r="N85" s="252" t="str">
        <f t="shared" si="26"/>
        <v/>
      </c>
      <c r="O85" s="252" t="str">
        <f t="shared" si="26"/>
        <v/>
      </c>
      <c r="P85" s="252" t="str">
        <f t="shared" si="26"/>
        <v/>
      </c>
      <c r="Q85" s="252" t="str">
        <f t="shared" si="26"/>
        <v/>
      </c>
      <c r="R85" s="252" t="str">
        <f t="shared" si="26"/>
        <v/>
      </c>
      <c r="S85" s="252" t="str">
        <f t="shared" si="26"/>
        <v/>
      </c>
      <c r="T85" s="252" t="str">
        <f t="shared" si="26"/>
        <v/>
      </c>
      <c r="U85" s="252" t="str">
        <f t="shared" si="26"/>
        <v/>
      </c>
      <c r="V85" s="252" t="str">
        <f t="shared" si="26"/>
        <v/>
      </c>
      <c r="W85" s="252" t="str">
        <f t="shared" si="26"/>
        <v/>
      </c>
      <c r="X85" s="252" t="str">
        <f t="shared" si="26"/>
        <v/>
      </c>
      <c r="Y85" s="252" t="str">
        <f t="shared" si="26"/>
        <v/>
      </c>
      <c r="DA85" s="83"/>
    </row>
    <row r="86" spans="1:105" ht="12" customHeight="1" x14ac:dyDescent="0.25">
      <c r="A86" s="107" t="s">
        <v>58</v>
      </c>
      <c r="B86" s="291" t="str">
        <f t="shared" ref="B86:Y86" si="27">IF(B$65=0,"",B$65/B$12)</f>
        <v/>
      </c>
      <c r="C86" s="291" t="str">
        <f t="shared" si="27"/>
        <v/>
      </c>
      <c r="D86" s="291" t="str">
        <f t="shared" si="27"/>
        <v/>
      </c>
      <c r="E86" s="291" t="str">
        <f t="shared" si="27"/>
        <v/>
      </c>
      <c r="F86" s="291" t="str">
        <f t="shared" si="27"/>
        <v/>
      </c>
      <c r="G86" s="291" t="str">
        <f t="shared" si="27"/>
        <v/>
      </c>
      <c r="H86" s="291" t="str">
        <f t="shared" si="27"/>
        <v/>
      </c>
      <c r="I86" s="291" t="str">
        <f t="shared" si="27"/>
        <v/>
      </c>
      <c r="J86" s="291" t="str">
        <f t="shared" si="27"/>
        <v/>
      </c>
      <c r="K86" s="291" t="str">
        <f t="shared" si="27"/>
        <v/>
      </c>
      <c r="L86" s="291" t="str">
        <f t="shared" si="27"/>
        <v/>
      </c>
      <c r="M86" s="291" t="str">
        <f t="shared" si="27"/>
        <v/>
      </c>
      <c r="N86" s="291" t="str">
        <f t="shared" si="27"/>
        <v/>
      </c>
      <c r="O86" s="291" t="str">
        <f t="shared" si="27"/>
        <v/>
      </c>
      <c r="P86" s="291" t="str">
        <f t="shared" si="27"/>
        <v/>
      </c>
      <c r="Q86" s="291" t="str">
        <f t="shared" si="27"/>
        <v/>
      </c>
      <c r="R86" s="291" t="str">
        <f t="shared" si="27"/>
        <v/>
      </c>
      <c r="S86" s="291" t="str">
        <f t="shared" si="27"/>
        <v/>
      </c>
      <c r="T86" s="291" t="str">
        <f t="shared" si="27"/>
        <v/>
      </c>
      <c r="U86" s="291" t="str">
        <f t="shared" si="27"/>
        <v/>
      </c>
      <c r="V86" s="291" t="str">
        <f t="shared" si="27"/>
        <v/>
      </c>
      <c r="W86" s="291" t="str">
        <f t="shared" si="27"/>
        <v/>
      </c>
      <c r="X86" s="291" t="str">
        <f t="shared" si="27"/>
        <v/>
      </c>
      <c r="Y86" s="291" t="str">
        <f t="shared" si="27"/>
        <v/>
      </c>
      <c r="DA86" s="94"/>
    </row>
    <row r="87" spans="1:105" ht="12" customHeight="1" x14ac:dyDescent="0.25">
      <c r="A87" s="99" t="s">
        <v>46</v>
      </c>
      <c r="B87" s="291" t="str">
        <f t="shared" ref="B87:Y87" si="28">IF(B$66=0,"",B$66/B$13)</f>
        <v/>
      </c>
      <c r="C87" s="291" t="str">
        <f t="shared" si="28"/>
        <v/>
      </c>
      <c r="D87" s="291" t="str">
        <f t="shared" si="28"/>
        <v/>
      </c>
      <c r="E87" s="291" t="str">
        <f t="shared" si="28"/>
        <v/>
      </c>
      <c r="F87" s="291" t="str">
        <f t="shared" si="28"/>
        <v/>
      </c>
      <c r="G87" s="291" t="str">
        <f t="shared" si="28"/>
        <v/>
      </c>
      <c r="H87" s="291" t="str">
        <f t="shared" si="28"/>
        <v/>
      </c>
      <c r="I87" s="291" t="str">
        <f t="shared" si="28"/>
        <v/>
      </c>
      <c r="J87" s="291" t="str">
        <f t="shared" si="28"/>
        <v/>
      </c>
      <c r="K87" s="291" t="str">
        <f t="shared" si="28"/>
        <v/>
      </c>
      <c r="L87" s="291" t="str">
        <f t="shared" si="28"/>
        <v/>
      </c>
      <c r="M87" s="291" t="str">
        <f t="shared" si="28"/>
        <v/>
      </c>
      <c r="N87" s="291" t="str">
        <f t="shared" si="28"/>
        <v/>
      </c>
      <c r="O87" s="291" t="str">
        <f t="shared" si="28"/>
        <v/>
      </c>
      <c r="P87" s="291" t="str">
        <f t="shared" si="28"/>
        <v/>
      </c>
      <c r="Q87" s="291" t="str">
        <f t="shared" si="28"/>
        <v/>
      </c>
      <c r="R87" s="291" t="str">
        <f t="shared" si="28"/>
        <v/>
      </c>
      <c r="S87" s="291" t="str">
        <f t="shared" si="28"/>
        <v/>
      </c>
      <c r="T87" s="291" t="str">
        <f t="shared" si="28"/>
        <v/>
      </c>
      <c r="U87" s="291" t="str">
        <f t="shared" si="28"/>
        <v/>
      </c>
      <c r="V87" s="291" t="str">
        <f t="shared" si="28"/>
        <v/>
      </c>
      <c r="W87" s="291" t="str">
        <f t="shared" si="28"/>
        <v/>
      </c>
      <c r="X87" s="291" t="str">
        <f t="shared" si="28"/>
        <v/>
      </c>
      <c r="Y87" s="291" t="str">
        <f t="shared" si="28"/>
        <v/>
      </c>
      <c r="DA87" s="94"/>
    </row>
    <row r="88" spans="1:105" ht="12" customHeight="1" x14ac:dyDescent="0.25">
      <c r="A88" s="99" t="s">
        <v>80</v>
      </c>
      <c r="B88" s="291" t="str">
        <f t="shared" ref="B88:Y88" si="29">IF(B$67=0,"",B$67/B$14)</f>
        <v/>
      </c>
      <c r="C88" s="291" t="str">
        <f t="shared" si="29"/>
        <v/>
      </c>
      <c r="D88" s="291" t="str">
        <f t="shared" si="29"/>
        <v/>
      </c>
      <c r="E88" s="291" t="str">
        <f t="shared" si="29"/>
        <v/>
      </c>
      <c r="F88" s="291" t="str">
        <f t="shared" si="29"/>
        <v/>
      </c>
      <c r="G88" s="291" t="str">
        <f t="shared" si="29"/>
        <v/>
      </c>
      <c r="H88" s="291" t="str">
        <f t="shared" si="29"/>
        <v/>
      </c>
      <c r="I88" s="291" t="str">
        <f t="shared" si="29"/>
        <v/>
      </c>
      <c r="J88" s="291" t="str">
        <f t="shared" si="29"/>
        <v/>
      </c>
      <c r="K88" s="291" t="str">
        <f t="shared" si="29"/>
        <v/>
      </c>
      <c r="L88" s="291" t="str">
        <f t="shared" si="29"/>
        <v/>
      </c>
      <c r="M88" s="291" t="str">
        <f t="shared" si="29"/>
        <v/>
      </c>
      <c r="N88" s="291" t="str">
        <f t="shared" si="29"/>
        <v/>
      </c>
      <c r="O88" s="291" t="str">
        <f t="shared" si="29"/>
        <v/>
      </c>
      <c r="P88" s="291" t="str">
        <f t="shared" si="29"/>
        <v/>
      </c>
      <c r="Q88" s="291" t="str">
        <f t="shared" si="29"/>
        <v/>
      </c>
      <c r="R88" s="291" t="str">
        <f t="shared" si="29"/>
        <v/>
      </c>
      <c r="S88" s="291" t="str">
        <f t="shared" si="29"/>
        <v/>
      </c>
      <c r="T88" s="291" t="str">
        <f t="shared" si="29"/>
        <v/>
      </c>
      <c r="U88" s="291" t="str">
        <f t="shared" si="29"/>
        <v/>
      </c>
      <c r="V88" s="291" t="str">
        <f t="shared" si="29"/>
        <v/>
      </c>
      <c r="W88" s="291" t="str">
        <f t="shared" si="29"/>
        <v/>
      </c>
      <c r="X88" s="291" t="str">
        <f t="shared" si="29"/>
        <v/>
      </c>
      <c r="Y88" s="291" t="str">
        <f t="shared" si="29"/>
        <v/>
      </c>
      <c r="DA88" s="94"/>
    </row>
    <row r="89" spans="1:105" ht="12" customHeight="1" x14ac:dyDescent="0.25">
      <c r="A89" s="49" t="s">
        <v>47</v>
      </c>
      <c r="B89" s="253">
        <f t="shared" ref="B89:Y89" si="30">IF(B$68=0,"",B$68/B$15)</f>
        <v>0.49018654902987019</v>
      </c>
      <c r="C89" s="253">
        <f t="shared" si="30"/>
        <v>0.535329523038794</v>
      </c>
      <c r="D89" s="253">
        <f t="shared" si="30"/>
        <v>0.54594907610507626</v>
      </c>
      <c r="E89" s="253">
        <f t="shared" si="30"/>
        <v>0.52920786758383498</v>
      </c>
      <c r="F89" s="253">
        <f t="shared" si="30"/>
        <v>0.46574949842361701</v>
      </c>
      <c r="G89" s="253">
        <f t="shared" si="30"/>
        <v>0.29242107849158583</v>
      </c>
      <c r="H89" s="253">
        <f t="shared" si="30"/>
        <v>0.46176554886787052</v>
      </c>
      <c r="I89" s="253">
        <f t="shared" si="30"/>
        <v>0.36652622527944972</v>
      </c>
      <c r="J89" s="253">
        <f t="shared" si="30"/>
        <v>0.27539122957867601</v>
      </c>
      <c r="K89" s="253">
        <f t="shared" si="30"/>
        <v>0.58709704825533426</v>
      </c>
      <c r="L89" s="253">
        <f t="shared" si="30"/>
        <v>0.4590419730838225</v>
      </c>
      <c r="M89" s="253">
        <f t="shared" si="30"/>
        <v>0.21858055345956098</v>
      </c>
      <c r="N89" s="253">
        <f t="shared" si="30"/>
        <v>0.43948713641189102</v>
      </c>
      <c r="O89" s="253">
        <f t="shared" si="30"/>
        <v>0.34419895963377684</v>
      </c>
      <c r="P89" s="253">
        <f t="shared" si="30"/>
        <v>0.37286575561252239</v>
      </c>
      <c r="Q89" s="253">
        <f t="shared" si="30"/>
        <v>0.34067586168023173</v>
      </c>
      <c r="R89" s="253">
        <f t="shared" si="30"/>
        <v>0.33475047802368263</v>
      </c>
      <c r="S89" s="253">
        <f t="shared" si="30"/>
        <v>0.19428420435851837</v>
      </c>
      <c r="T89" s="253">
        <f t="shared" si="30"/>
        <v>0.25876770559494877</v>
      </c>
      <c r="U89" s="253">
        <f t="shared" si="30"/>
        <v>0.24030649645825478</v>
      </c>
      <c r="V89" s="253">
        <f t="shared" si="30"/>
        <v>0.28834909716251067</v>
      </c>
      <c r="W89" s="253">
        <f t="shared" si="30"/>
        <v>0.18686043105647573</v>
      </c>
      <c r="X89" s="253">
        <f t="shared" si="30"/>
        <v>0.20811862256402236</v>
      </c>
      <c r="Y89" s="253">
        <f t="shared" si="30"/>
        <v>0.26014827820502806</v>
      </c>
      <c r="DA89" s="84"/>
    </row>
    <row r="90" spans="1:105" ht="12" customHeight="1" x14ac:dyDescent="0.25">
      <c r="A90" s="115" t="s">
        <v>149</v>
      </c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90"/>
      <c r="Q90" s="290"/>
      <c r="R90" s="290"/>
      <c r="S90" s="290"/>
      <c r="T90" s="290"/>
      <c r="U90" s="290"/>
      <c r="V90" s="290"/>
      <c r="W90" s="290"/>
      <c r="X90" s="290"/>
      <c r="Y90" s="290"/>
      <c r="DA90" s="119"/>
    </row>
    <row r="91" spans="1:105" ht="12" customHeight="1" x14ac:dyDescent="0.25">
      <c r="A91" s="50" t="s">
        <v>45</v>
      </c>
      <c r="B91" s="252" t="str">
        <f>IF(NFM_ued!B$5=0,"",NFM_ued!B$5/B$11)</f>
        <v/>
      </c>
      <c r="C91" s="252" t="str">
        <f>IF(NFM_ued!C$5=0,"",NFM_ued!C$5/C$11)</f>
        <v/>
      </c>
      <c r="D91" s="252" t="str">
        <f>IF(NFM_ued!D$5=0,"",NFM_ued!D$5/D$11)</f>
        <v/>
      </c>
      <c r="E91" s="252" t="str">
        <f>IF(NFM_ued!E$5=0,"",NFM_ued!E$5/E$11)</f>
        <v/>
      </c>
      <c r="F91" s="252" t="str">
        <f>IF(NFM_ued!F$5=0,"",NFM_ued!F$5/F$11)</f>
        <v/>
      </c>
      <c r="G91" s="252" t="str">
        <f>IF(NFM_ued!G$5=0,"",NFM_ued!G$5/G$11)</f>
        <v/>
      </c>
      <c r="H91" s="252" t="str">
        <f>IF(NFM_ued!H$5=0,"",NFM_ued!H$5/H$11)</f>
        <v/>
      </c>
      <c r="I91" s="252" t="str">
        <f>IF(NFM_ued!I$5=0,"",NFM_ued!I$5/I$11)</f>
        <v/>
      </c>
      <c r="J91" s="252" t="str">
        <f>IF(NFM_ued!J$5=0,"",NFM_ued!J$5/J$11)</f>
        <v/>
      </c>
      <c r="K91" s="252" t="str">
        <f>IF(NFM_ued!K$5=0,"",NFM_ued!K$5/K$11)</f>
        <v/>
      </c>
      <c r="L91" s="252" t="str">
        <f>IF(NFM_ued!L$5=0,"",NFM_ued!L$5/L$11)</f>
        <v/>
      </c>
      <c r="M91" s="252" t="str">
        <f>IF(NFM_ued!M$5=0,"",NFM_ued!M$5/M$11)</f>
        <v/>
      </c>
      <c r="N91" s="252" t="str">
        <f>IF(NFM_ued!N$5=0,"",NFM_ued!N$5/N$11)</f>
        <v/>
      </c>
      <c r="O91" s="252" t="str">
        <f>IF(NFM_ued!O$5=0,"",NFM_ued!O$5/O$11)</f>
        <v/>
      </c>
      <c r="P91" s="252" t="str">
        <f>IF(NFM_ued!P$5=0,"",NFM_ued!P$5/P$11)</f>
        <v/>
      </c>
      <c r="Q91" s="252" t="str">
        <f>IF(NFM_ued!Q$5=0,"",NFM_ued!Q$5/Q$11)</f>
        <v/>
      </c>
      <c r="R91" s="252" t="str">
        <f>IF(NFM_ued!R$5=0,"",NFM_ued!R$5/R$11)</f>
        <v/>
      </c>
      <c r="S91" s="252" t="str">
        <f>IF(NFM_ued!S$5=0,"",NFM_ued!S$5/S$11)</f>
        <v/>
      </c>
      <c r="T91" s="252" t="str">
        <f>IF(NFM_ued!T$5=0,"",NFM_ued!T$5/T$11)</f>
        <v/>
      </c>
      <c r="U91" s="252" t="str">
        <f>IF(NFM_ued!U$5=0,"",NFM_ued!U$5/U$11)</f>
        <v/>
      </c>
      <c r="V91" s="252" t="str">
        <f>IF(NFM_ued!V$5=0,"",NFM_ued!V$5/V$11)</f>
        <v/>
      </c>
      <c r="W91" s="252" t="str">
        <f>IF(NFM_ued!W$5=0,"",NFM_ued!W$5/W$11)</f>
        <v/>
      </c>
      <c r="X91" s="252" t="str">
        <f>IF(NFM_ued!X$5=0,"",NFM_ued!X$5/X$11)</f>
        <v/>
      </c>
      <c r="Y91" s="252" t="str">
        <f>IF(NFM_ued!Y$5=0,"",NFM_ued!Y$5/Y$11)</f>
        <v/>
      </c>
      <c r="DA91" s="83"/>
    </row>
    <row r="92" spans="1:105" ht="12" customHeight="1" x14ac:dyDescent="0.25">
      <c r="A92" s="107" t="s">
        <v>58</v>
      </c>
      <c r="B92" s="291" t="str">
        <f>IF(SUM(NFM_ued!B$34,NFM_ued!B$72)=0,"",SUM(NFM_ued!B$34,NFM_ued!B$72)/B$12)</f>
        <v/>
      </c>
      <c r="C92" s="291" t="str">
        <f>IF(SUM(NFM_ued!C$34,NFM_ued!C$72)=0,"",SUM(NFM_ued!C$34,NFM_ued!C$72)/C$12)</f>
        <v/>
      </c>
      <c r="D92" s="291" t="str">
        <f>IF(SUM(NFM_ued!D$34,NFM_ued!D$72)=0,"",SUM(NFM_ued!D$34,NFM_ued!D$72)/D$12)</f>
        <v/>
      </c>
      <c r="E92" s="291" t="str">
        <f>IF(SUM(NFM_ued!E$34,NFM_ued!E$72)=0,"",SUM(NFM_ued!E$34,NFM_ued!E$72)/E$12)</f>
        <v/>
      </c>
      <c r="F92" s="291" t="str">
        <f>IF(SUM(NFM_ued!F$34,NFM_ued!F$72)=0,"",SUM(NFM_ued!F$34,NFM_ued!F$72)/F$12)</f>
        <v/>
      </c>
      <c r="G92" s="291" t="str">
        <f>IF(SUM(NFM_ued!G$34,NFM_ued!G$72)=0,"",SUM(NFM_ued!G$34,NFM_ued!G$72)/G$12)</f>
        <v/>
      </c>
      <c r="H92" s="291" t="str">
        <f>IF(SUM(NFM_ued!H$34,NFM_ued!H$72)=0,"",SUM(NFM_ued!H$34,NFM_ued!H$72)/H$12)</f>
        <v/>
      </c>
      <c r="I92" s="291" t="str">
        <f>IF(SUM(NFM_ued!I$34,NFM_ued!I$72)=0,"",SUM(NFM_ued!I$34,NFM_ued!I$72)/I$12)</f>
        <v/>
      </c>
      <c r="J92" s="291" t="str">
        <f>IF(SUM(NFM_ued!J$34,NFM_ued!J$72)=0,"",SUM(NFM_ued!J$34,NFM_ued!J$72)/J$12)</f>
        <v/>
      </c>
      <c r="K92" s="291" t="str">
        <f>IF(SUM(NFM_ued!K$34,NFM_ued!K$72)=0,"",SUM(NFM_ued!K$34,NFM_ued!K$72)/K$12)</f>
        <v/>
      </c>
      <c r="L92" s="291" t="str">
        <f>IF(SUM(NFM_ued!L$34,NFM_ued!L$72)=0,"",SUM(NFM_ued!L$34,NFM_ued!L$72)/L$12)</f>
        <v/>
      </c>
      <c r="M92" s="291" t="str">
        <f>IF(SUM(NFM_ued!M$34,NFM_ued!M$72)=0,"",SUM(NFM_ued!M$34,NFM_ued!M$72)/M$12)</f>
        <v/>
      </c>
      <c r="N92" s="291" t="str">
        <f>IF(SUM(NFM_ued!N$34,NFM_ued!N$72)=0,"",SUM(NFM_ued!N$34,NFM_ued!N$72)/N$12)</f>
        <v/>
      </c>
      <c r="O92" s="291" t="str">
        <f>IF(SUM(NFM_ued!O$34,NFM_ued!O$72)=0,"",SUM(NFM_ued!O$34,NFM_ued!O$72)/O$12)</f>
        <v/>
      </c>
      <c r="P92" s="291" t="str">
        <f>IF(SUM(NFM_ued!P$34,NFM_ued!P$72)=0,"",SUM(NFM_ued!P$34,NFM_ued!P$72)/P$12)</f>
        <v/>
      </c>
      <c r="Q92" s="291" t="str">
        <f>IF(SUM(NFM_ued!Q$34,NFM_ued!Q$72)=0,"",SUM(NFM_ued!Q$34,NFM_ued!Q$72)/Q$12)</f>
        <v/>
      </c>
      <c r="R92" s="291" t="str">
        <f>IF(SUM(NFM_ued!R$34,NFM_ued!R$72)=0,"",SUM(NFM_ued!R$34,NFM_ued!R$72)/R$12)</f>
        <v/>
      </c>
      <c r="S92" s="291" t="str">
        <f>IF(SUM(NFM_ued!S$34,NFM_ued!S$72)=0,"",SUM(NFM_ued!S$34,NFM_ued!S$72)/S$12)</f>
        <v/>
      </c>
      <c r="T92" s="291" t="str">
        <f>IF(SUM(NFM_ued!T$34,NFM_ued!T$72)=0,"",SUM(NFM_ued!T$34,NFM_ued!T$72)/T$12)</f>
        <v/>
      </c>
      <c r="U92" s="291" t="str">
        <f>IF(SUM(NFM_ued!U$34,NFM_ued!U$72)=0,"",SUM(NFM_ued!U$34,NFM_ued!U$72)/U$12)</f>
        <v/>
      </c>
      <c r="V92" s="291" t="str">
        <f>IF(SUM(NFM_ued!V$34,NFM_ued!V$72)=0,"",SUM(NFM_ued!V$34,NFM_ued!V$72)/V$12)</f>
        <v/>
      </c>
      <c r="W92" s="291" t="str">
        <f>IF(SUM(NFM_ued!W$34,NFM_ued!W$72)=0,"",SUM(NFM_ued!W$34,NFM_ued!W$72)/W$12)</f>
        <v/>
      </c>
      <c r="X92" s="291" t="str">
        <f>IF(SUM(NFM_ued!X$34,NFM_ued!X$72)=0,"",SUM(NFM_ued!X$34,NFM_ued!X$72)/X$12)</f>
        <v/>
      </c>
      <c r="Y92" s="291" t="str">
        <f>IF(SUM(NFM_ued!Y$34,NFM_ued!Y$72)=0,"",SUM(NFM_ued!Y$34,NFM_ued!Y$72)/Y$12)</f>
        <v/>
      </c>
      <c r="DA92" s="94"/>
    </row>
    <row r="93" spans="1:105" ht="12" customHeight="1" x14ac:dyDescent="0.25">
      <c r="A93" s="99" t="s">
        <v>46</v>
      </c>
      <c r="B93" s="291" t="str">
        <f>IF(NFM_ued!B$34=0,"",NFM_ued!B$34/B$13)</f>
        <v/>
      </c>
      <c r="C93" s="291" t="str">
        <f>IF(NFM_ued!C$34=0,"",NFM_ued!C$34/C$13)</f>
        <v/>
      </c>
      <c r="D93" s="291" t="str">
        <f>IF(NFM_ued!D$34=0,"",NFM_ued!D$34/D$13)</f>
        <v/>
      </c>
      <c r="E93" s="291" t="str">
        <f>IF(NFM_ued!E$34=0,"",NFM_ued!E$34/E$13)</f>
        <v/>
      </c>
      <c r="F93" s="291" t="str">
        <f>IF(NFM_ued!F$34=0,"",NFM_ued!F$34/F$13)</f>
        <v/>
      </c>
      <c r="G93" s="291" t="str">
        <f>IF(NFM_ued!G$34=0,"",NFM_ued!G$34/G$13)</f>
        <v/>
      </c>
      <c r="H93" s="291" t="str">
        <f>IF(NFM_ued!H$34=0,"",NFM_ued!H$34/H$13)</f>
        <v/>
      </c>
      <c r="I93" s="291" t="str">
        <f>IF(NFM_ued!I$34=0,"",NFM_ued!I$34/I$13)</f>
        <v/>
      </c>
      <c r="J93" s="291" t="str">
        <f>IF(NFM_ued!J$34=0,"",NFM_ued!J$34/J$13)</f>
        <v/>
      </c>
      <c r="K93" s="291" t="str">
        <f>IF(NFM_ued!K$34=0,"",NFM_ued!K$34/K$13)</f>
        <v/>
      </c>
      <c r="L93" s="291" t="str">
        <f>IF(NFM_ued!L$34=0,"",NFM_ued!L$34/L$13)</f>
        <v/>
      </c>
      <c r="M93" s="291" t="str">
        <f>IF(NFM_ued!M$34=0,"",NFM_ued!M$34/M$13)</f>
        <v/>
      </c>
      <c r="N93" s="291" t="str">
        <f>IF(NFM_ued!N$34=0,"",NFM_ued!N$34/N$13)</f>
        <v/>
      </c>
      <c r="O93" s="291" t="str">
        <f>IF(NFM_ued!O$34=0,"",NFM_ued!O$34/O$13)</f>
        <v/>
      </c>
      <c r="P93" s="291" t="str">
        <f>IF(NFM_ued!P$34=0,"",NFM_ued!P$34/P$13)</f>
        <v/>
      </c>
      <c r="Q93" s="291" t="str">
        <f>IF(NFM_ued!Q$34=0,"",NFM_ued!Q$34/Q$13)</f>
        <v/>
      </c>
      <c r="R93" s="291" t="str">
        <f>IF(NFM_ued!R$34=0,"",NFM_ued!R$34/R$13)</f>
        <v/>
      </c>
      <c r="S93" s="291" t="str">
        <f>IF(NFM_ued!S$34=0,"",NFM_ued!S$34/S$13)</f>
        <v/>
      </c>
      <c r="T93" s="291" t="str">
        <f>IF(NFM_ued!T$34=0,"",NFM_ued!T$34/T$13)</f>
        <v/>
      </c>
      <c r="U93" s="291" t="str">
        <f>IF(NFM_ued!U$34=0,"",NFM_ued!U$34/U$13)</f>
        <v/>
      </c>
      <c r="V93" s="291" t="str">
        <f>IF(NFM_ued!V$34=0,"",NFM_ued!V$34/V$13)</f>
        <v/>
      </c>
      <c r="W93" s="291" t="str">
        <f>IF(NFM_ued!W$34=0,"",NFM_ued!W$34/W$13)</f>
        <v/>
      </c>
      <c r="X93" s="291" t="str">
        <f>IF(NFM_ued!X$34=0,"",NFM_ued!X$34/X$13)</f>
        <v/>
      </c>
      <c r="Y93" s="291" t="str">
        <f>IF(NFM_ued!Y$34=0,"",NFM_ued!Y$34/Y$13)</f>
        <v/>
      </c>
      <c r="DA93" s="94"/>
    </row>
    <row r="94" spans="1:105" ht="12" customHeight="1" x14ac:dyDescent="0.25">
      <c r="A94" s="99" t="s">
        <v>80</v>
      </c>
      <c r="B94" s="291" t="str">
        <f>IF(NFM_ued!B$72=0,"",NFM_ued!B$72/B$14)</f>
        <v/>
      </c>
      <c r="C94" s="291" t="str">
        <f>IF(NFM_ued!C$72=0,"",NFM_ued!C$72/C$14)</f>
        <v/>
      </c>
      <c r="D94" s="291" t="str">
        <f>IF(NFM_ued!D$72=0,"",NFM_ued!D$72/D$14)</f>
        <v/>
      </c>
      <c r="E94" s="291" t="str">
        <f>IF(NFM_ued!E$72=0,"",NFM_ued!E$72/E$14)</f>
        <v/>
      </c>
      <c r="F94" s="291" t="str">
        <f>IF(NFM_ued!F$72=0,"",NFM_ued!F$72/F$14)</f>
        <v/>
      </c>
      <c r="G94" s="291" t="str">
        <f>IF(NFM_ued!G$72=0,"",NFM_ued!G$72/G$14)</f>
        <v/>
      </c>
      <c r="H94" s="291" t="str">
        <f>IF(NFM_ued!H$72=0,"",NFM_ued!H$72/H$14)</f>
        <v/>
      </c>
      <c r="I94" s="291" t="str">
        <f>IF(NFM_ued!I$72=0,"",NFM_ued!I$72/I$14)</f>
        <v/>
      </c>
      <c r="J94" s="291" t="str">
        <f>IF(NFM_ued!J$72=0,"",NFM_ued!J$72/J$14)</f>
        <v/>
      </c>
      <c r="K94" s="291" t="str">
        <f>IF(NFM_ued!K$72=0,"",NFM_ued!K$72/K$14)</f>
        <v/>
      </c>
      <c r="L94" s="291" t="str">
        <f>IF(NFM_ued!L$72=0,"",NFM_ued!L$72/L$14)</f>
        <v/>
      </c>
      <c r="M94" s="291" t="str">
        <f>IF(NFM_ued!M$72=0,"",NFM_ued!M$72/M$14)</f>
        <v/>
      </c>
      <c r="N94" s="291" t="str">
        <f>IF(NFM_ued!N$72=0,"",NFM_ued!N$72/N$14)</f>
        <v/>
      </c>
      <c r="O94" s="291" t="str">
        <f>IF(NFM_ued!O$72=0,"",NFM_ued!O$72/O$14)</f>
        <v/>
      </c>
      <c r="P94" s="291" t="str">
        <f>IF(NFM_ued!P$72=0,"",NFM_ued!P$72/P$14)</f>
        <v/>
      </c>
      <c r="Q94" s="291" t="str">
        <f>IF(NFM_ued!Q$72=0,"",NFM_ued!Q$72/Q$14)</f>
        <v/>
      </c>
      <c r="R94" s="291" t="str">
        <f>IF(NFM_ued!R$72=0,"",NFM_ued!R$72/R$14)</f>
        <v/>
      </c>
      <c r="S94" s="291" t="str">
        <f>IF(NFM_ued!S$72=0,"",NFM_ued!S$72/S$14)</f>
        <v/>
      </c>
      <c r="T94" s="291" t="str">
        <f>IF(NFM_ued!T$72=0,"",NFM_ued!T$72/T$14)</f>
        <v/>
      </c>
      <c r="U94" s="291" t="str">
        <f>IF(NFM_ued!U$72=0,"",NFM_ued!U$72/U$14)</f>
        <v/>
      </c>
      <c r="V94" s="291" t="str">
        <f>IF(NFM_ued!V$72=0,"",NFM_ued!V$72/V$14)</f>
        <v/>
      </c>
      <c r="W94" s="291" t="str">
        <f>IF(NFM_ued!W$72=0,"",NFM_ued!W$72/W$14)</f>
        <v/>
      </c>
      <c r="X94" s="291" t="str">
        <f>IF(NFM_ued!X$72=0,"",NFM_ued!X$72/X$14)</f>
        <v/>
      </c>
      <c r="Y94" s="291" t="str">
        <f>IF(NFM_ued!Y$72=0,"",NFM_ued!Y$72/Y$14)</f>
        <v/>
      </c>
      <c r="DA94" s="94"/>
    </row>
    <row r="95" spans="1:105" ht="12" customHeight="1" x14ac:dyDescent="0.25">
      <c r="A95" s="49" t="s">
        <v>47</v>
      </c>
      <c r="B95" s="253">
        <f>IF(NFM_ued!B$115=0,"",NFM_ued!B$115/B$15)</f>
        <v>0.27301965458594141</v>
      </c>
      <c r="C95" s="253">
        <f>IF(NFM_ued!C$115=0,"",NFM_ued!C$115/C$15)</f>
        <v>0.29428009495716195</v>
      </c>
      <c r="D95" s="253">
        <f>IF(NFM_ued!D$115=0,"",NFM_ued!D$115/D$15)</f>
        <v>0.28844798445654907</v>
      </c>
      <c r="E95" s="253">
        <f>IF(NFM_ued!E$115=0,"",NFM_ued!E$115/E$15)</f>
        <v>0.26294874925255207</v>
      </c>
      <c r="F95" s="253">
        <f>IF(NFM_ued!F$115=0,"",NFM_ued!F$115/F$15)</f>
        <v>0.24345022365399735</v>
      </c>
      <c r="G95" s="253">
        <f>IF(NFM_ued!G$115=0,"",NFM_ued!G$115/G$15)</f>
        <v>0.15962688987462212</v>
      </c>
      <c r="H95" s="253">
        <f>IF(NFM_ued!H$115=0,"",NFM_ued!H$115/H$15)</f>
        <v>0.23579143207471631</v>
      </c>
      <c r="I95" s="253">
        <f>IF(NFM_ued!I$115=0,"",NFM_ued!I$115/I$15)</f>
        <v>0.1920025109563899</v>
      </c>
      <c r="J95" s="253">
        <f>IF(NFM_ued!J$115=0,"",NFM_ued!J$115/J$15)</f>
        <v>0.15097839188152531</v>
      </c>
      <c r="K95" s="253">
        <f>IF(NFM_ued!K$115=0,"",NFM_ued!K$115/K$15)</f>
        <v>0.30177831670165056</v>
      </c>
      <c r="L95" s="253">
        <f>IF(NFM_ued!L$115=0,"",NFM_ued!L$115/L$15)</f>
        <v>0.24201658026635478</v>
      </c>
      <c r="M95" s="253">
        <f>IF(NFM_ued!M$115=0,"",NFM_ued!M$115/M$15)</f>
        <v>0.11663688666021263</v>
      </c>
      <c r="N95" s="253">
        <f>IF(NFM_ued!N$115=0,"",NFM_ued!N$115/N$15)</f>
        <v>0.22658614142205533</v>
      </c>
      <c r="O95" s="253">
        <f>IF(NFM_ued!O$115=0,"",NFM_ued!O$115/O$15)</f>
        <v>0.17379978138833371</v>
      </c>
      <c r="P95" s="253">
        <f>IF(NFM_ued!P$115=0,"",NFM_ued!P$115/P$15)</f>
        <v>0.18818805200413002</v>
      </c>
      <c r="Q95" s="253">
        <f>IF(NFM_ued!Q$115=0,"",NFM_ued!Q$115/Q$15)</f>
        <v>0.18315751131956606</v>
      </c>
      <c r="R95" s="253">
        <f>IF(NFM_ued!R$115=0,"",NFM_ued!R$115/R$15)</f>
        <v>0.17848851552619618</v>
      </c>
      <c r="S95" s="253">
        <f>IF(NFM_ued!S$115=0,"",NFM_ued!S$115/S$15)</f>
        <v>9.9760171715372034E-2</v>
      </c>
      <c r="T95" s="253">
        <f>IF(NFM_ued!T$115=0,"",NFM_ued!T$115/T$15)</f>
        <v>0.13818070493127865</v>
      </c>
      <c r="U95" s="253">
        <f>IF(NFM_ued!U$115=0,"",NFM_ued!U$115/U$15)</f>
        <v>0.13523654121291545</v>
      </c>
      <c r="V95" s="253">
        <f>IF(NFM_ued!V$115=0,"",NFM_ued!V$115/V$15)</f>
        <v>0.16390533047972564</v>
      </c>
      <c r="W95" s="253">
        <f>IF(NFM_ued!W$115=0,"",NFM_ued!W$115/W$15)</f>
        <v>0.10868484852847475</v>
      </c>
      <c r="X95" s="253">
        <f>IF(NFM_ued!X$115=0,"",NFM_ued!X$115/X$15)</f>
        <v>0.12353135678178519</v>
      </c>
      <c r="Y95" s="253">
        <f>IF(NFM_ued!Y$115=0,"",NFM_ued!Y$115/Y$15)</f>
        <v>0.14978692132694429</v>
      </c>
      <c r="DA95" s="84"/>
    </row>
    <row r="96" spans="1:105" ht="12" customHeight="1" x14ac:dyDescent="0.25">
      <c r="A96" s="110" t="s">
        <v>87</v>
      </c>
      <c r="B96" s="292">
        <f t="shared" ref="B96:Y96" si="31">IF(B$63=0,"",B$73/B$63)</f>
        <v>3.1134375681930133</v>
      </c>
      <c r="C96" s="292">
        <f t="shared" si="31"/>
        <v>2.2068320576762117</v>
      </c>
      <c r="D96" s="292">
        <f t="shared" si="31"/>
        <v>2.2482174591050073</v>
      </c>
      <c r="E96" s="292">
        <f t="shared" si="31"/>
        <v>2.6211276502040972</v>
      </c>
      <c r="F96" s="292">
        <f t="shared" si="31"/>
        <v>2.6619531249927944</v>
      </c>
      <c r="G96" s="292">
        <f t="shared" si="31"/>
        <v>1.8531642397963295</v>
      </c>
      <c r="H96" s="292">
        <f t="shared" si="31"/>
        <v>2.6138492971803271</v>
      </c>
      <c r="I96" s="292">
        <f t="shared" si="31"/>
        <v>2.4924124306487578</v>
      </c>
      <c r="J96" s="292">
        <f t="shared" si="31"/>
        <v>2.2796259737734035</v>
      </c>
      <c r="K96" s="292">
        <f t="shared" si="31"/>
        <v>2.8619798197821575</v>
      </c>
      <c r="L96" s="292">
        <f t="shared" si="31"/>
        <v>2.5365687832361412</v>
      </c>
      <c r="M96" s="292">
        <f t="shared" si="31"/>
        <v>3.5085807658657386</v>
      </c>
      <c r="N96" s="292">
        <f t="shared" si="31"/>
        <v>3.0036446218787356</v>
      </c>
      <c r="O96" s="292">
        <f t="shared" si="31"/>
        <v>3.4436027350067611</v>
      </c>
      <c r="P96" s="292">
        <f t="shared" si="31"/>
        <v>3.4688384972398061</v>
      </c>
      <c r="Q96" s="292">
        <f t="shared" si="31"/>
        <v>3.7730398422104332</v>
      </c>
      <c r="R96" s="292">
        <f t="shared" si="31"/>
        <v>3.506861634682009</v>
      </c>
      <c r="S96" s="292">
        <f t="shared" si="31"/>
        <v>4.4215397830468239</v>
      </c>
      <c r="T96" s="292">
        <f t="shared" si="31"/>
        <v>3.4592642252934933</v>
      </c>
      <c r="U96" s="292">
        <f t="shared" si="31"/>
        <v>2.9720650124356891</v>
      </c>
      <c r="V96" s="292">
        <f t="shared" si="31"/>
        <v>2.6727073382954218</v>
      </c>
      <c r="W96" s="292">
        <f t="shared" si="31"/>
        <v>2.4820442307814359</v>
      </c>
      <c r="X96" s="292">
        <f t="shared" si="31"/>
        <v>2.2546028767344861</v>
      </c>
      <c r="Y96" s="292">
        <f t="shared" si="31"/>
        <v>2.4874044533483346</v>
      </c>
      <c r="DA96" s="119"/>
    </row>
    <row r="97" spans="1:105" ht="12" customHeight="1" x14ac:dyDescent="0.25">
      <c r="A97" s="50" t="s">
        <v>45</v>
      </c>
      <c r="B97" s="255" t="str">
        <f t="shared" ref="B97:Y97" si="32">IF(B$64=0,"",B$74/B$64)</f>
        <v/>
      </c>
      <c r="C97" s="255" t="str">
        <f t="shared" si="32"/>
        <v/>
      </c>
      <c r="D97" s="255" t="str">
        <f t="shared" si="32"/>
        <v/>
      </c>
      <c r="E97" s="255" t="str">
        <f t="shared" si="32"/>
        <v/>
      </c>
      <c r="F97" s="255" t="str">
        <f t="shared" si="32"/>
        <v/>
      </c>
      <c r="G97" s="255" t="str">
        <f t="shared" si="32"/>
        <v/>
      </c>
      <c r="H97" s="255" t="str">
        <f t="shared" si="32"/>
        <v/>
      </c>
      <c r="I97" s="255" t="str">
        <f t="shared" si="32"/>
        <v/>
      </c>
      <c r="J97" s="255" t="str">
        <f t="shared" si="32"/>
        <v/>
      </c>
      <c r="K97" s="255" t="str">
        <f t="shared" si="32"/>
        <v/>
      </c>
      <c r="L97" s="255" t="str">
        <f t="shared" si="32"/>
        <v/>
      </c>
      <c r="M97" s="255" t="str">
        <f t="shared" si="32"/>
        <v/>
      </c>
      <c r="N97" s="255" t="str">
        <f t="shared" si="32"/>
        <v/>
      </c>
      <c r="O97" s="255" t="str">
        <f t="shared" si="32"/>
        <v/>
      </c>
      <c r="P97" s="255" t="str">
        <f t="shared" si="32"/>
        <v/>
      </c>
      <c r="Q97" s="255" t="str">
        <f t="shared" si="32"/>
        <v/>
      </c>
      <c r="R97" s="255" t="str">
        <f t="shared" si="32"/>
        <v/>
      </c>
      <c r="S97" s="255" t="str">
        <f t="shared" si="32"/>
        <v/>
      </c>
      <c r="T97" s="255" t="str">
        <f t="shared" si="32"/>
        <v/>
      </c>
      <c r="U97" s="255" t="str">
        <f t="shared" si="32"/>
        <v/>
      </c>
      <c r="V97" s="255" t="str">
        <f t="shared" si="32"/>
        <v/>
      </c>
      <c r="W97" s="255" t="str">
        <f t="shared" si="32"/>
        <v/>
      </c>
      <c r="X97" s="255" t="str">
        <f t="shared" si="32"/>
        <v/>
      </c>
      <c r="Y97" s="255" t="str">
        <f t="shared" si="32"/>
        <v/>
      </c>
      <c r="DA97" s="83"/>
    </row>
    <row r="98" spans="1:105" ht="12" customHeight="1" x14ac:dyDescent="0.25">
      <c r="A98" s="107" t="s">
        <v>58</v>
      </c>
      <c r="B98" s="293" t="str">
        <f t="shared" ref="B98:Y98" si="33">IF(B$65=0,"",B$75/B$65)</f>
        <v/>
      </c>
      <c r="C98" s="293" t="str">
        <f t="shared" si="33"/>
        <v/>
      </c>
      <c r="D98" s="293" t="str">
        <f t="shared" si="33"/>
        <v/>
      </c>
      <c r="E98" s="293" t="str">
        <f t="shared" si="33"/>
        <v/>
      </c>
      <c r="F98" s="293" t="str">
        <f t="shared" si="33"/>
        <v/>
      </c>
      <c r="G98" s="293" t="str">
        <f t="shared" si="33"/>
        <v/>
      </c>
      <c r="H98" s="293" t="str">
        <f t="shared" si="33"/>
        <v/>
      </c>
      <c r="I98" s="293" t="str">
        <f t="shared" si="33"/>
        <v/>
      </c>
      <c r="J98" s="293" t="str">
        <f t="shared" si="33"/>
        <v/>
      </c>
      <c r="K98" s="293" t="str">
        <f t="shared" si="33"/>
        <v/>
      </c>
      <c r="L98" s="293" t="str">
        <f t="shared" si="33"/>
        <v/>
      </c>
      <c r="M98" s="293" t="str">
        <f t="shared" si="33"/>
        <v/>
      </c>
      <c r="N98" s="293" t="str">
        <f t="shared" si="33"/>
        <v/>
      </c>
      <c r="O98" s="293" t="str">
        <f t="shared" si="33"/>
        <v/>
      </c>
      <c r="P98" s="293" t="str">
        <f t="shared" si="33"/>
        <v/>
      </c>
      <c r="Q98" s="293" t="str">
        <f t="shared" si="33"/>
        <v/>
      </c>
      <c r="R98" s="293" t="str">
        <f t="shared" si="33"/>
        <v/>
      </c>
      <c r="S98" s="293" t="str">
        <f t="shared" si="33"/>
        <v/>
      </c>
      <c r="T98" s="293" t="str">
        <f t="shared" si="33"/>
        <v/>
      </c>
      <c r="U98" s="293" t="str">
        <f t="shared" si="33"/>
        <v/>
      </c>
      <c r="V98" s="293" t="str">
        <f t="shared" si="33"/>
        <v/>
      </c>
      <c r="W98" s="293" t="str">
        <f t="shared" si="33"/>
        <v/>
      </c>
      <c r="X98" s="293" t="str">
        <f t="shared" si="33"/>
        <v/>
      </c>
      <c r="Y98" s="293" t="str">
        <f t="shared" si="33"/>
        <v/>
      </c>
      <c r="DA98" s="94"/>
    </row>
    <row r="99" spans="1:105" ht="12" customHeight="1" x14ac:dyDescent="0.25">
      <c r="A99" s="99" t="s">
        <v>46</v>
      </c>
      <c r="B99" s="293" t="str">
        <f t="shared" ref="B99:Y99" si="34">IF(B$66=0,"",B$76/B$66)</f>
        <v/>
      </c>
      <c r="C99" s="293" t="str">
        <f t="shared" si="34"/>
        <v/>
      </c>
      <c r="D99" s="293" t="str">
        <f t="shared" si="34"/>
        <v/>
      </c>
      <c r="E99" s="293" t="str">
        <f t="shared" si="34"/>
        <v/>
      </c>
      <c r="F99" s="293" t="str">
        <f t="shared" si="34"/>
        <v/>
      </c>
      <c r="G99" s="293" t="str">
        <f t="shared" si="34"/>
        <v/>
      </c>
      <c r="H99" s="293" t="str">
        <f t="shared" si="34"/>
        <v/>
      </c>
      <c r="I99" s="293" t="str">
        <f t="shared" si="34"/>
        <v/>
      </c>
      <c r="J99" s="293" t="str">
        <f t="shared" si="34"/>
        <v/>
      </c>
      <c r="K99" s="293" t="str">
        <f t="shared" si="34"/>
        <v/>
      </c>
      <c r="L99" s="293" t="str">
        <f t="shared" si="34"/>
        <v/>
      </c>
      <c r="M99" s="293" t="str">
        <f t="shared" si="34"/>
        <v/>
      </c>
      <c r="N99" s="293" t="str">
        <f t="shared" si="34"/>
        <v/>
      </c>
      <c r="O99" s="293" t="str">
        <f t="shared" si="34"/>
        <v/>
      </c>
      <c r="P99" s="293" t="str">
        <f t="shared" si="34"/>
        <v/>
      </c>
      <c r="Q99" s="293" t="str">
        <f t="shared" si="34"/>
        <v/>
      </c>
      <c r="R99" s="293" t="str">
        <f t="shared" si="34"/>
        <v/>
      </c>
      <c r="S99" s="293" t="str">
        <f t="shared" si="34"/>
        <v/>
      </c>
      <c r="T99" s="293" t="str">
        <f t="shared" si="34"/>
        <v/>
      </c>
      <c r="U99" s="293" t="str">
        <f t="shared" si="34"/>
        <v/>
      </c>
      <c r="V99" s="293" t="str">
        <f t="shared" si="34"/>
        <v/>
      </c>
      <c r="W99" s="293" t="str">
        <f t="shared" si="34"/>
        <v/>
      </c>
      <c r="X99" s="293" t="str">
        <f t="shared" si="34"/>
        <v/>
      </c>
      <c r="Y99" s="293" t="str">
        <f t="shared" si="34"/>
        <v/>
      </c>
      <c r="DA99" s="94"/>
    </row>
    <row r="100" spans="1:105" ht="12" customHeight="1" x14ac:dyDescent="0.25">
      <c r="A100" s="99" t="s">
        <v>80</v>
      </c>
      <c r="B100" s="293" t="str">
        <f t="shared" ref="B100:Y100" si="35">IF(B$67=0,"",B$77/B$67)</f>
        <v/>
      </c>
      <c r="C100" s="293" t="str">
        <f t="shared" si="35"/>
        <v/>
      </c>
      <c r="D100" s="293" t="str">
        <f t="shared" si="35"/>
        <v/>
      </c>
      <c r="E100" s="293" t="str">
        <f t="shared" si="35"/>
        <v/>
      </c>
      <c r="F100" s="293" t="str">
        <f t="shared" si="35"/>
        <v/>
      </c>
      <c r="G100" s="293" t="str">
        <f t="shared" si="35"/>
        <v/>
      </c>
      <c r="H100" s="293" t="str">
        <f t="shared" si="35"/>
        <v/>
      </c>
      <c r="I100" s="293" t="str">
        <f t="shared" si="35"/>
        <v/>
      </c>
      <c r="J100" s="293" t="str">
        <f t="shared" si="35"/>
        <v/>
      </c>
      <c r="K100" s="293" t="str">
        <f t="shared" si="35"/>
        <v/>
      </c>
      <c r="L100" s="293" t="str">
        <f t="shared" si="35"/>
        <v/>
      </c>
      <c r="M100" s="293" t="str">
        <f t="shared" si="35"/>
        <v/>
      </c>
      <c r="N100" s="293" t="str">
        <f t="shared" si="35"/>
        <v/>
      </c>
      <c r="O100" s="293" t="str">
        <f t="shared" si="35"/>
        <v/>
      </c>
      <c r="P100" s="293" t="str">
        <f t="shared" si="35"/>
        <v/>
      </c>
      <c r="Q100" s="293" t="str">
        <f t="shared" si="35"/>
        <v/>
      </c>
      <c r="R100" s="293" t="str">
        <f t="shared" si="35"/>
        <v/>
      </c>
      <c r="S100" s="293" t="str">
        <f t="shared" si="35"/>
        <v/>
      </c>
      <c r="T100" s="293" t="str">
        <f t="shared" si="35"/>
        <v/>
      </c>
      <c r="U100" s="293" t="str">
        <f t="shared" si="35"/>
        <v/>
      </c>
      <c r="V100" s="293" t="str">
        <f t="shared" si="35"/>
        <v/>
      </c>
      <c r="W100" s="293" t="str">
        <f t="shared" si="35"/>
        <v/>
      </c>
      <c r="X100" s="293" t="str">
        <f t="shared" si="35"/>
        <v/>
      </c>
      <c r="Y100" s="293" t="str">
        <f t="shared" si="35"/>
        <v/>
      </c>
      <c r="DA100" s="94"/>
    </row>
    <row r="101" spans="1:105" ht="12" customHeight="1" x14ac:dyDescent="0.25">
      <c r="A101" s="49" t="s">
        <v>47</v>
      </c>
      <c r="B101" s="256">
        <f t="shared" ref="B101:Y101" si="36">IF(B$68=0,"",B$78/B$68)</f>
        <v>3.1134375681930133</v>
      </c>
      <c r="C101" s="256">
        <f t="shared" si="36"/>
        <v>2.2068320576762117</v>
      </c>
      <c r="D101" s="256">
        <f t="shared" si="36"/>
        <v>2.2482174591050073</v>
      </c>
      <c r="E101" s="256">
        <f t="shared" si="36"/>
        <v>2.6211276502040972</v>
      </c>
      <c r="F101" s="256">
        <f t="shared" si="36"/>
        <v>2.6619531249927944</v>
      </c>
      <c r="G101" s="256">
        <f t="shared" si="36"/>
        <v>1.8531642397963295</v>
      </c>
      <c r="H101" s="256">
        <f t="shared" si="36"/>
        <v>2.6138492971803271</v>
      </c>
      <c r="I101" s="256">
        <f t="shared" si="36"/>
        <v>2.4924124306487578</v>
      </c>
      <c r="J101" s="256">
        <f t="shared" si="36"/>
        <v>2.2796259737734035</v>
      </c>
      <c r="K101" s="256">
        <f t="shared" si="36"/>
        <v>2.8619798197821575</v>
      </c>
      <c r="L101" s="256">
        <f t="shared" si="36"/>
        <v>2.5365687832361412</v>
      </c>
      <c r="M101" s="256">
        <f t="shared" si="36"/>
        <v>3.5085807658657386</v>
      </c>
      <c r="N101" s="256">
        <f t="shared" si="36"/>
        <v>3.0036446218787356</v>
      </c>
      <c r="O101" s="256">
        <f t="shared" si="36"/>
        <v>3.4436027350067611</v>
      </c>
      <c r="P101" s="256">
        <f t="shared" si="36"/>
        <v>3.4688384972398061</v>
      </c>
      <c r="Q101" s="256">
        <f t="shared" si="36"/>
        <v>3.7730398422104332</v>
      </c>
      <c r="R101" s="256">
        <f t="shared" si="36"/>
        <v>3.506861634682009</v>
      </c>
      <c r="S101" s="256">
        <f t="shared" si="36"/>
        <v>4.4215397830468239</v>
      </c>
      <c r="T101" s="256">
        <f t="shared" si="36"/>
        <v>3.4592642252934933</v>
      </c>
      <c r="U101" s="256">
        <f t="shared" si="36"/>
        <v>2.9720650124356891</v>
      </c>
      <c r="V101" s="256">
        <f t="shared" si="36"/>
        <v>2.6727073382954218</v>
      </c>
      <c r="W101" s="256">
        <f t="shared" si="36"/>
        <v>2.4820442307814359</v>
      </c>
      <c r="X101" s="256">
        <f t="shared" si="36"/>
        <v>2.2546028767344861</v>
      </c>
      <c r="Y101" s="256">
        <f t="shared" si="36"/>
        <v>2.4874044533483346</v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Y5 B12:Y12 B19:Y19 C25:Y25" formulaRange="1"/>
    <ignoredError sqref="C31:Y31 B37:Y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final energy consumption"</f>
        <v>EE: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152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474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475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476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477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478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479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480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481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482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483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484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486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487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488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489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490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491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492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493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494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495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496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498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499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500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501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502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503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v>0</v>
      </c>
      <c r="C34" s="223">
        <v>0</v>
      </c>
      <c r="D34" s="223">
        <v>0</v>
      </c>
      <c r="E34" s="223">
        <v>0</v>
      </c>
      <c r="F34" s="223">
        <v>0</v>
      </c>
      <c r="G34" s="223">
        <v>0</v>
      </c>
      <c r="H34" s="223">
        <v>0</v>
      </c>
      <c r="I34" s="223">
        <v>0</v>
      </c>
      <c r="J34" s="223">
        <v>0</v>
      </c>
      <c r="K34" s="223">
        <v>0</v>
      </c>
      <c r="L34" s="223">
        <v>0</v>
      </c>
      <c r="M34" s="223">
        <v>0</v>
      </c>
      <c r="N34" s="223">
        <v>0</v>
      </c>
      <c r="O34" s="223">
        <v>0</v>
      </c>
      <c r="P34" s="223">
        <v>0</v>
      </c>
      <c r="Q34" s="223">
        <v>0</v>
      </c>
      <c r="R34" s="223">
        <v>0</v>
      </c>
      <c r="S34" s="223">
        <v>0</v>
      </c>
      <c r="T34" s="223">
        <v>0</v>
      </c>
      <c r="U34" s="223">
        <v>0</v>
      </c>
      <c r="V34" s="223">
        <v>0</v>
      </c>
      <c r="W34" s="223">
        <v>0</v>
      </c>
      <c r="X34" s="223">
        <v>0</v>
      </c>
      <c r="Y34" s="223">
        <v>0</v>
      </c>
      <c r="DA34" s="89" t="s">
        <v>504</v>
      </c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505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506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507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508</v>
      </c>
    </row>
    <row r="39" spans="1:105" ht="12" customHeight="1" x14ac:dyDescent="0.25">
      <c r="A39" s="56" t="s">
        <v>95</v>
      </c>
      <c r="B39" s="260">
        <v>0</v>
      </c>
      <c r="C39" s="260">
        <v>0</v>
      </c>
      <c r="D39" s="260">
        <v>0</v>
      </c>
      <c r="E39" s="260">
        <v>0</v>
      </c>
      <c r="F39" s="260">
        <v>0</v>
      </c>
      <c r="G39" s="260">
        <v>0</v>
      </c>
      <c r="H39" s="260">
        <v>0</v>
      </c>
      <c r="I39" s="260">
        <v>0</v>
      </c>
      <c r="J39" s="260">
        <v>0</v>
      </c>
      <c r="K39" s="260">
        <v>0</v>
      </c>
      <c r="L39" s="260">
        <v>0</v>
      </c>
      <c r="M39" s="260">
        <v>0</v>
      </c>
      <c r="N39" s="260">
        <v>0</v>
      </c>
      <c r="O39" s="260">
        <v>0</v>
      </c>
      <c r="P39" s="260">
        <v>0</v>
      </c>
      <c r="Q39" s="260">
        <v>0</v>
      </c>
      <c r="R39" s="260">
        <v>0</v>
      </c>
      <c r="S39" s="260">
        <v>0</v>
      </c>
      <c r="T39" s="260">
        <v>0</v>
      </c>
      <c r="U39" s="260">
        <v>0</v>
      </c>
      <c r="V39" s="260">
        <v>0</v>
      </c>
      <c r="W39" s="260">
        <v>0</v>
      </c>
      <c r="X39" s="260">
        <v>0</v>
      </c>
      <c r="Y39" s="260">
        <v>0</v>
      </c>
      <c r="DA39" s="68" t="s">
        <v>509</v>
      </c>
    </row>
    <row r="40" spans="1:105" ht="12" customHeight="1" x14ac:dyDescent="0.25">
      <c r="A40" s="37" t="s">
        <v>159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510</v>
      </c>
    </row>
    <row r="41" spans="1:105" ht="12" customHeight="1" x14ac:dyDescent="0.25">
      <c r="A41" s="37" t="s">
        <v>35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511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512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513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514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516</v>
      </c>
    </row>
    <row r="46" spans="1:105" ht="12" customHeight="1" x14ac:dyDescent="0.25">
      <c r="A46" s="57" t="s">
        <v>517</v>
      </c>
      <c r="B46" s="294">
        <v>0</v>
      </c>
      <c r="C46" s="294">
        <v>0</v>
      </c>
      <c r="D46" s="294">
        <v>0</v>
      </c>
      <c r="E46" s="294">
        <v>0</v>
      </c>
      <c r="F46" s="294">
        <v>0</v>
      </c>
      <c r="G46" s="294">
        <v>0</v>
      </c>
      <c r="H46" s="294">
        <v>0</v>
      </c>
      <c r="I46" s="294">
        <v>0</v>
      </c>
      <c r="J46" s="294">
        <v>0</v>
      </c>
      <c r="K46" s="294">
        <v>0</v>
      </c>
      <c r="L46" s="294">
        <v>0</v>
      </c>
      <c r="M46" s="294">
        <v>0</v>
      </c>
      <c r="N46" s="294">
        <v>0</v>
      </c>
      <c r="O46" s="294">
        <v>0</v>
      </c>
      <c r="P46" s="294">
        <v>0</v>
      </c>
      <c r="Q46" s="294">
        <v>0</v>
      </c>
      <c r="R46" s="294">
        <v>0</v>
      </c>
      <c r="S46" s="294">
        <v>0</v>
      </c>
      <c r="T46" s="294">
        <v>0</v>
      </c>
      <c r="U46" s="294">
        <v>0</v>
      </c>
      <c r="V46" s="294">
        <v>0</v>
      </c>
      <c r="W46" s="294">
        <v>0</v>
      </c>
      <c r="X46" s="294">
        <v>0</v>
      </c>
      <c r="Y46" s="294">
        <v>0</v>
      </c>
      <c r="DA46" s="70" t="s">
        <v>518</v>
      </c>
    </row>
    <row r="47" spans="1:105" ht="12" customHeight="1" x14ac:dyDescent="0.25">
      <c r="A47" s="60" t="s">
        <v>519</v>
      </c>
      <c r="B47" s="262">
        <v>0</v>
      </c>
      <c r="C47" s="262">
        <v>0</v>
      </c>
      <c r="D47" s="262">
        <v>0</v>
      </c>
      <c r="E47" s="262">
        <v>0</v>
      </c>
      <c r="F47" s="262">
        <v>0</v>
      </c>
      <c r="G47" s="262">
        <v>0</v>
      </c>
      <c r="H47" s="262">
        <v>0</v>
      </c>
      <c r="I47" s="262">
        <v>0</v>
      </c>
      <c r="J47" s="262">
        <v>0</v>
      </c>
      <c r="K47" s="262">
        <v>0</v>
      </c>
      <c r="L47" s="262">
        <v>0</v>
      </c>
      <c r="M47" s="262">
        <v>0</v>
      </c>
      <c r="N47" s="262">
        <v>0</v>
      </c>
      <c r="O47" s="262">
        <v>0</v>
      </c>
      <c r="P47" s="262">
        <v>0</v>
      </c>
      <c r="Q47" s="262">
        <v>0</v>
      </c>
      <c r="R47" s="262">
        <v>0</v>
      </c>
      <c r="S47" s="262">
        <v>0</v>
      </c>
      <c r="T47" s="262">
        <v>0</v>
      </c>
      <c r="U47" s="262">
        <v>0</v>
      </c>
      <c r="V47" s="262">
        <v>0</v>
      </c>
      <c r="W47" s="262">
        <v>0</v>
      </c>
      <c r="X47" s="262">
        <v>0</v>
      </c>
      <c r="Y47" s="262">
        <v>0</v>
      </c>
      <c r="DA47" s="72" t="s">
        <v>520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0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0</v>
      </c>
      <c r="U48" s="297">
        <v>0</v>
      </c>
      <c r="V48" s="297">
        <v>0</v>
      </c>
      <c r="W48" s="297">
        <v>0</v>
      </c>
      <c r="X48" s="297">
        <v>0</v>
      </c>
      <c r="Y48" s="297">
        <v>0</v>
      </c>
      <c r="DA48" s="71" t="s">
        <v>521</v>
      </c>
    </row>
    <row r="49" spans="1:105" ht="12" customHeight="1" x14ac:dyDescent="0.25">
      <c r="A49" s="59" t="s">
        <v>159</v>
      </c>
      <c r="B49" s="297">
        <v>0</v>
      </c>
      <c r="C49" s="297">
        <v>0</v>
      </c>
      <c r="D49" s="297">
        <v>0</v>
      </c>
      <c r="E49" s="297">
        <v>0</v>
      </c>
      <c r="F49" s="297">
        <v>0</v>
      </c>
      <c r="G49" s="297">
        <v>0</v>
      </c>
      <c r="H49" s="297">
        <v>0</v>
      </c>
      <c r="I49" s="297">
        <v>0</v>
      </c>
      <c r="J49" s="297">
        <v>0</v>
      </c>
      <c r="K49" s="297">
        <v>0</v>
      </c>
      <c r="L49" s="297">
        <v>0</v>
      </c>
      <c r="M49" s="297">
        <v>0</v>
      </c>
      <c r="N49" s="297">
        <v>0</v>
      </c>
      <c r="O49" s="297">
        <v>0</v>
      </c>
      <c r="P49" s="297">
        <v>0</v>
      </c>
      <c r="Q49" s="297">
        <v>0</v>
      </c>
      <c r="R49" s="297">
        <v>0</v>
      </c>
      <c r="S49" s="297">
        <v>0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522</v>
      </c>
    </row>
    <row r="50" spans="1:105" ht="12" customHeight="1" x14ac:dyDescent="0.25">
      <c r="A50" s="59" t="s">
        <v>32</v>
      </c>
      <c r="B50" s="297">
        <v>0</v>
      </c>
      <c r="C50" s="297">
        <v>0</v>
      </c>
      <c r="D50" s="297">
        <v>0</v>
      </c>
      <c r="E50" s="297">
        <v>0</v>
      </c>
      <c r="F50" s="297">
        <v>0</v>
      </c>
      <c r="G50" s="297">
        <v>0</v>
      </c>
      <c r="H50" s="297">
        <v>0</v>
      </c>
      <c r="I50" s="297">
        <v>0</v>
      </c>
      <c r="J50" s="297">
        <v>0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523</v>
      </c>
    </row>
    <row r="51" spans="1:105" ht="12" customHeight="1" x14ac:dyDescent="0.25">
      <c r="A51" s="59" t="s">
        <v>35</v>
      </c>
      <c r="B51" s="297">
        <v>0</v>
      </c>
      <c r="C51" s="297">
        <v>0</v>
      </c>
      <c r="D51" s="297">
        <v>0</v>
      </c>
      <c r="E51" s="297">
        <v>0</v>
      </c>
      <c r="F51" s="297">
        <v>0</v>
      </c>
      <c r="G51" s="297">
        <v>0</v>
      </c>
      <c r="H51" s="297">
        <v>0</v>
      </c>
      <c r="I51" s="297">
        <v>0</v>
      </c>
      <c r="J51" s="297">
        <v>0</v>
      </c>
      <c r="K51" s="297">
        <v>0</v>
      </c>
      <c r="L51" s="297">
        <v>0</v>
      </c>
      <c r="M51" s="297">
        <v>0</v>
      </c>
      <c r="N51" s="297">
        <v>0</v>
      </c>
      <c r="O51" s="297">
        <v>0</v>
      </c>
      <c r="P51" s="297">
        <v>0</v>
      </c>
      <c r="Q51" s="297">
        <v>0</v>
      </c>
      <c r="R51" s="297">
        <v>0</v>
      </c>
      <c r="S51" s="297">
        <v>0</v>
      </c>
      <c r="T51" s="297">
        <v>0</v>
      </c>
      <c r="U51" s="297">
        <v>0</v>
      </c>
      <c r="V51" s="297">
        <v>0</v>
      </c>
      <c r="W51" s="297">
        <v>0</v>
      </c>
      <c r="X51" s="297">
        <v>0</v>
      </c>
      <c r="Y51" s="297">
        <v>0</v>
      </c>
      <c r="DA51" s="71" t="s">
        <v>524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526</v>
      </c>
    </row>
    <row r="53" spans="1:105" ht="12" customHeight="1" x14ac:dyDescent="0.25">
      <c r="A53" s="57" t="s">
        <v>527</v>
      </c>
      <c r="B53" s="294">
        <f t="shared" ref="B53:Y53" si="0">B54+B58+B69</f>
        <v>0</v>
      </c>
      <c r="C53" s="294">
        <f t="shared" si="0"/>
        <v>0</v>
      </c>
      <c r="D53" s="294">
        <f t="shared" si="0"/>
        <v>0</v>
      </c>
      <c r="E53" s="294">
        <f t="shared" si="0"/>
        <v>0</v>
      </c>
      <c r="F53" s="294">
        <f t="shared" si="0"/>
        <v>0</v>
      </c>
      <c r="G53" s="294">
        <f t="shared" si="0"/>
        <v>0</v>
      </c>
      <c r="H53" s="294">
        <f t="shared" si="0"/>
        <v>0</v>
      </c>
      <c r="I53" s="294">
        <f t="shared" si="0"/>
        <v>0</v>
      </c>
      <c r="J53" s="294">
        <f t="shared" si="0"/>
        <v>0</v>
      </c>
      <c r="K53" s="294">
        <f t="shared" si="0"/>
        <v>0</v>
      </c>
      <c r="L53" s="294">
        <f t="shared" si="0"/>
        <v>0</v>
      </c>
      <c r="M53" s="294">
        <f t="shared" si="0"/>
        <v>0</v>
      </c>
      <c r="N53" s="294">
        <f t="shared" si="0"/>
        <v>0</v>
      </c>
      <c r="O53" s="294">
        <f t="shared" si="0"/>
        <v>0</v>
      </c>
      <c r="P53" s="294">
        <f t="shared" si="0"/>
        <v>0</v>
      </c>
      <c r="Q53" s="294">
        <f t="shared" si="0"/>
        <v>0</v>
      </c>
      <c r="R53" s="294">
        <f t="shared" si="0"/>
        <v>0</v>
      </c>
      <c r="S53" s="294">
        <f t="shared" si="0"/>
        <v>0</v>
      </c>
      <c r="T53" s="294">
        <f t="shared" si="0"/>
        <v>0</v>
      </c>
      <c r="U53" s="294">
        <f t="shared" si="0"/>
        <v>0</v>
      </c>
      <c r="V53" s="294">
        <f t="shared" si="0"/>
        <v>0</v>
      </c>
      <c r="W53" s="294">
        <f t="shared" si="0"/>
        <v>0</v>
      </c>
      <c r="X53" s="294">
        <f t="shared" si="0"/>
        <v>0</v>
      </c>
      <c r="Y53" s="294">
        <f t="shared" si="0"/>
        <v>0</v>
      </c>
      <c r="DA53" s="70"/>
    </row>
    <row r="54" spans="1:105" ht="12" customHeight="1" x14ac:dyDescent="0.25">
      <c r="A54" s="60" t="s">
        <v>528</v>
      </c>
      <c r="B54" s="262">
        <v>0</v>
      </c>
      <c r="C54" s="262">
        <v>0</v>
      </c>
      <c r="D54" s="262">
        <v>0</v>
      </c>
      <c r="E54" s="262">
        <v>0</v>
      </c>
      <c r="F54" s="262">
        <v>0</v>
      </c>
      <c r="G54" s="262">
        <v>0</v>
      </c>
      <c r="H54" s="262">
        <v>0</v>
      </c>
      <c r="I54" s="262">
        <v>0</v>
      </c>
      <c r="J54" s="262">
        <v>0</v>
      </c>
      <c r="K54" s="262">
        <v>0</v>
      </c>
      <c r="L54" s="262">
        <v>0</v>
      </c>
      <c r="M54" s="262">
        <v>0</v>
      </c>
      <c r="N54" s="262">
        <v>0</v>
      </c>
      <c r="O54" s="262">
        <v>0</v>
      </c>
      <c r="P54" s="262">
        <v>0</v>
      </c>
      <c r="Q54" s="262">
        <v>0</v>
      </c>
      <c r="R54" s="262">
        <v>0</v>
      </c>
      <c r="S54" s="262">
        <v>0</v>
      </c>
      <c r="T54" s="262">
        <v>0</v>
      </c>
      <c r="U54" s="262">
        <v>0</v>
      </c>
      <c r="V54" s="262">
        <v>0</v>
      </c>
      <c r="W54" s="262">
        <v>0</v>
      </c>
      <c r="X54" s="262">
        <v>0</v>
      </c>
      <c r="Y54" s="262">
        <v>0</v>
      </c>
      <c r="DA54" s="72" t="s">
        <v>529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0</v>
      </c>
      <c r="J55" s="230">
        <v>0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0</v>
      </c>
      <c r="U55" s="230">
        <v>0</v>
      </c>
      <c r="V55" s="230">
        <v>0</v>
      </c>
      <c r="W55" s="230">
        <v>0</v>
      </c>
      <c r="X55" s="230">
        <v>0</v>
      </c>
      <c r="Y55" s="230">
        <v>0</v>
      </c>
      <c r="DA55" s="71" t="s">
        <v>530</v>
      </c>
    </row>
    <row r="56" spans="1:105" ht="12" customHeight="1" x14ac:dyDescent="0.25">
      <c r="A56" s="59" t="s">
        <v>159</v>
      </c>
      <c r="B56" s="230">
        <v>0</v>
      </c>
      <c r="C56" s="230">
        <v>0</v>
      </c>
      <c r="D56" s="230">
        <v>0</v>
      </c>
      <c r="E56" s="230">
        <v>0</v>
      </c>
      <c r="F56" s="230">
        <v>0</v>
      </c>
      <c r="G56" s="230">
        <v>0</v>
      </c>
      <c r="H56" s="230">
        <v>0</v>
      </c>
      <c r="I56" s="230">
        <v>0</v>
      </c>
      <c r="J56" s="230">
        <v>0</v>
      </c>
      <c r="K56" s="230">
        <v>0</v>
      </c>
      <c r="L56" s="230">
        <v>0</v>
      </c>
      <c r="M56" s="230">
        <v>0</v>
      </c>
      <c r="N56" s="230">
        <v>0</v>
      </c>
      <c r="O56" s="230">
        <v>0</v>
      </c>
      <c r="P56" s="230">
        <v>0</v>
      </c>
      <c r="Q56" s="230">
        <v>0</v>
      </c>
      <c r="R56" s="230">
        <v>0</v>
      </c>
      <c r="S56" s="230">
        <v>0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531</v>
      </c>
    </row>
    <row r="57" spans="1:105" ht="12" customHeight="1" x14ac:dyDescent="0.25">
      <c r="A57" s="59" t="s">
        <v>35</v>
      </c>
      <c r="B57" s="230">
        <v>0</v>
      </c>
      <c r="C57" s="230">
        <v>0</v>
      </c>
      <c r="D57" s="230">
        <v>0</v>
      </c>
      <c r="E57" s="230">
        <v>0</v>
      </c>
      <c r="F57" s="230">
        <v>0</v>
      </c>
      <c r="G57" s="230">
        <v>0</v>
      </c>
      <c r="H57" s="230">
        <v>0</v>
      </c>
      <c r="I57" s="230">
        <v>0</v>
      </c>
      <c r="J57" s="230">
        <v>0</v>
      </c>
      <c r="K57" s="230">
        <v>0</v>
      </c>
      <c r="L57" s="230">
        <v>0</v>
      </c>
      <c r="M57" s="230">
        <v>0</v>
      </c>
      <c r="N57" s="230">
        <v>0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</v>
      </c>
      <c r="Y57" s="230">
        <v>0</v>
      </c>
      <c r="DA57" s="71" t="s">
        <v>532</v>
      </c>
    </row>
    <row r="58" spans="1:105" ht="12" customHeight="1" x14ac:dyDescent="0.25">
      <c r="A58" s="60" t="s">
        <v>533</v>
      </c>
      <c r="B58" s="262">
        <v>0</v>
      </c>
      <c r="C58" s="262">
        <v>0</v>
      </c>
      <c r="D58" s="262">
        <v>0</v>
      </c>
      <c r="E58" s="262">
        <v>0</v>
      </c>
      <c r="F58" s="262">
        <v>0</v>
      </c>
      <c r="G58" s="262">
        <v>0</v>
      </c>
      <c r="H58" s="262">
        <v>0</v>
      </c>
      <c r="I58" s="262">
        <v>0</v>
      </c>
      <c r="J58" s="262">
        <v>0</v>
      </c>
      <c r="K58" s="262">
        <v>0</v>
      </c>
      <c r="L58" s="262">
        <v>0</v>
      </c>
      <c r="M58" s="262">
        <v>0</v>
      </c>
      <c r="N58" s="262">
        <v>0</v>
      </c>
      <c r="O58" s="262">
        <v>0</v>
      </c>
      <c r="P58" s="262">
        <v>0</v>
      </c>
      <c r="Q58" s="262">
        <v>0</v>
      </c>
      <c r="R58" s="262">
        <v>0</v>
      </c>
      <c r="S58" s="262">
        <v>0</v>
      </c>
      <c r="T58" s="262">
        <v>0</v>
      </c>
      <c r="U58" s="262">
        <v>0</v>
      </c>
      <c r="V58" s="262">
        <v>0</v>
      </c>
      <c r="W58" s="262">
        <v>0</v>
      </c>
      <c r="X58" s="262">
        <v>0</v>
      </c>
      <c r="Y58" s="262">
        <v>0</v>
      </c>
      <c r="DA58" s="72" t="s">
        <v>534</v>
      </c>
    </row>
    <row r="59" spans="1:105" ht="12" customHeight="1" x14ac:dyDescent="0.25">
      <c r="A59" s="64" t="s">
        <v>28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535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536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537</v>
      </c>
    </row>
    <row r="62" spans="1:105" ht="12" customHeight="1" x14ac:dyDescent="0.25">
      <c r="A62" s="64" t="s">
        <v>159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538</v>
      </c>
    </row>
    <row r="63" spans="1:105" ht="12" customHeight="1" x14ac:dyDescent="0.25">
      <c r="A63" s="64" t="s">
        <v>32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539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540</v>
      </c>
    </row>
    <row r="65" spans="1:105" ht="12" customHeight="1" x14ac:dyDescent="0.25">
      <c r="A65" s="64" t="s">
        <v>35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541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542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543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544</v>
      </c>
    </row>
    <row r="69" spans="1:105" ht="12" customHeight="1" x14ac:dyDescent="0.25">
      <c r="A69" s="61" t="s">
        <v>545</v>
      </c>
      <c r="B69" s="263">
        <v>0</v>
      </c>
      <c r="C69" s="263">
        <v>0</v>
      </c>
      <c r="D69" s="263">
        <v>0</v>
      </c>
      <c r="E69" s="263">
        <v>0</v>
      </c>
      <c r="F69" s="263">
        <v>0</v>
      </c>
      <c r="G69" s="263">
        <v>0</v>
      </c>
      <c r="H69" s="263">
        <v>0</v>
      </c>
      <c r="I69" s="263">
        <v>0</v>
      </c>
      <c r="J69" s="263">
        <v>0</v>
      </c>
      <c r="K69" s="263">
        <v>0</v>
      </c>
      <c r="L69" s="263">
        <v>0</v>
      </c>
      <c r="M69" s="263">
        <v>0</v>
      </c>
      <c r="N69" s="263">
        <v>0</v>
      </c>
      <c r="O69" s="263">
        <v>0</v>
      </c>
      <c r="P69" s="263">
        <v>0</v>
      </c>
      <c r="Q69" s="263">
        <v>0</v>
      </c>
      <c r="R69" s="263">
        <v>0</v>
      </c>
      <c r="S69" s="263">
        <v>0</v>
      </c>
      <c r="T69" s="263">
        <v>0</v>
      </c>
      <c r="U69" s="263">
        <v>0</v>
      </c>
      <c r="V69" s="263">
        <v>0</v>
      </c>
      <c r="W69" s="263">
        <v>0</v>
      </c>
      <c r="X69" s="263">
        <v>0</v>
      </c>
      <c r="Y69" s="263">
        <v>0</v>
      </c>
      <c r="DA69" s="74" t="s">
        <v>546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298"/>
      <c r="R71" s="298"/>
      <c r="S71" s="298"/>
      <c r="T71" s="298"/>
      <c r="U71" s="298"/>
      <c r="V71" s="298"/>
      <c r="W71" s="298"/>
      <c r="X71" s="298"/>
      <c r="Y71" s="298"/>
      <c r="DA71" s="124"/>
    </row>
    <row r="72" spans="1:105" ht="15" customHeight="1" x14ac:dyDescent="0.25">
      <c r="A72" s="34" t="s">
        <v>80</v>
      </c>
      <c r="B72" s="223">
        <v>0</v>
      </c>
      <c r="C72" s="223">
        <v>0</v>
      </c>
      <c r="D72" s="223">
        <v>0</v>
      </c>
      <c r="E72" s="223">
        <v>0</v>
      </c>
      <c r="F72" s="223">
        <v>0</v>
      </c>
      <c r="G72" s="223">
        <v>0</v>
      </c>
      <c r="H72" s="223">
        <v>0</v>
      </c>
      <c r="I72" s="223">
        <v>0</v>
      </c>
      <c r="J72" s="223">
        <v>0</v>
      </c>
      <c r="K72" s="223">
        <v>0</v>
      </c>
      <c r="L72" s="223">
        <v>0</v>
      </c>
      <c r="M72" s="223">
        <v>0</v>
      </c>
      <c r="N72" s="223">
        <v>0</v>
      </c>
      <c r="O72" s="223">
        <v>0</v>
      </c>
      <c r="P72" s="223">
        <v>0</v>
      </c>
      <c r="Q72" s="223">
        <v>0</v>
      </c>
      <c r="R72" s="223">
        <v>0</v>
      </c>
      <c r="S72" s="223">
        <v>0</v>
      </c>
      <c r="T72" s="223">
        <v>0</v>
      </c>
      <c r="U72" s="223">
        <v>0</v>
      </c>
      <c r="V72" s="223">
        <v>0</v>
      </c>
      <c r="W72" s="223">
        <v>0</v>
      </c>
      <c r="X72" s="223">
        <v>0</v>
      </c>
      <c r="Y72" s="223">
        <v>0</v>
      </c>
      <c r="DA72" s="89" t="s">
        <v>547</v>
      </c>
    </row>
    <row r="73" spans="1:105" ht="12" customHeight="1" x14ac:dyDescent="0.25">
      <c r="A73" s="55" t="s">
        <v>91</v>
      </c>
      <c r="B73" s="259">
        <v>0</v>
      </c>
      <c r="C73" s="259">
        <v>0</v>
      </c>
      <c r="D73" s="259">
        <v>0</v>
      </c>
      <c r="E73" s="259">
        <v>0</v>
      </c>
      <c r="F73" s="259">
        <v>0</v>
      </c>
      <c r="G73" s="259">
        <v>0</v>
      </c>
      <c r="H73" s="259">
        <v>0</v>
      </c>
      <c r="I73" s="259">
        <v>0</v>
      </c>
      <c r="J73" s="259">
        <v>0</v>
      </c>
      <c r="K73" s="259">
        <v>0</v>
      </c>
      <c r="L73" s="259">
        <v>0</v>
      </c>
      <c r="M73" s="259">
        <v>0</v>
      </c>
      <c r="N73" s="259">
        <v>0</v>
      </c>
      <c r="O73" s="259">
        <v>0</v>
      </c>
      <c r="P73" s="259">
        <v>0</v>
      </c>
      <c r="Q73" s="259">
        <v>0</v>
      </c>
      <c r="R73" s="259">
        <v>0</v>
      </c>
      <c r="S73" s="259">
        <v>0</v>
      </c>
      <c r="T73" s="259">
        <v>0</v>
      </c>
      <c r="U73" s="259">
        <v>0</v>
      </c>
      <c r="V73" s="259">
        <v>0</v>
      </c>
      <c r="W73" s="259">
        <v>0</v>
      </c>
      <c r="X73" s="259">
        <v>0</v>
      </c>
      <c r="Y73" s="259">
        <v>0</v>
      </c>
      <c r="DA73" s="67" t="s">
        <v>548</v>
      </c>
    </row>
    <row r="74" spans="1:105" ht="12" customHeight="1" x14ac:dyDescent="0.25">
      <c r="A74" s="173" t="s">
        <v>92</v>
      </c>
      <c r="B74" s="224">
        <v>0</v>
      </c>
      <c r="C74" s="224">
        <v>0</v>
      </c>
      <c r="D74" s="224">
        <v>0</v>
      </c>
      <c r="E74" s="224">
        <v>0</v>
      </c>
      <c r="F74" s="224">
        <v>0</v>
      </c>
      <c r="G74" s="224">
        <v>0</v>
      </c>
      <c r="H74" s="224">
        <v>0</v>
      </c>
      <c r="I74" s="224">
        <v>0</v>
      </c>
      <c r="J74" s="224">
        <v>0</v>
      </c>
      <c r="K74" s="224">
        <v>0</v>
      </c>
      <c r="L74" s="224">
        <v>0</v>
      </c>
      <c r="M74" s="224">
        <v>0</v>
      </c>
      <c r="N74" s="224">
        <v>0</v>
      </c>
      <c r="O74" s="224">
        <v>0</v>
      </c>
      <c r="P74" s="224">
        <v>0</v>
      </c>
      <c r="Q74" s="224">
        <v>0</v>
      </c>
      <c r="R74" s="224">
        <v>0</v>
      </c>
      <c r="S74" s="224">
        <v>0</v>
      </c>
      <c r="T74" s="224">
        <v>0</v>
      </c>
      <c r="U74" s="224">
        <v>0</v>
      </c>
      <c r="V74" s="224">
        <v>0</v>
      </c>
      <c r="W74" s="224">
        <v>0</v>
      </c>
      <c r="X74" s="224">
        <v>0</v>
      </c>
      <c r="Y74" s="224">
        <v>0</v>
      </c>
      <c r="DA74" s="177" t="s">
        <v>549</v>
      </c>
    </row>
    <row r="75" spans="1:105" ht="12" customHeight="1" x14ac:dyDescent="0.25">
      <c r="A75" s="173" t="s">
        <v>93</v>
      </c>
      <c r="B75" s="224">
        <v>0</v>
      </c>
      <c r="C75" s="224">
        <v>0</v>
      </c>
      <c r="D75" s="224">
        <v>0</v>
      </c>
      <c r="E75" s="224">
        <v>0</v>
      </c>
      <c r="F75" s="224">
        <v>0</v>
      </c>
      <c r="G75" s="224">
        <v>0</v>
      </c>
      <c r="H75" s="224">
        <v>0</v>
      </c>
      <c r="I75" s="224">
        <v>0</v>
      </c>
      <c r="J75" s="224">
        <v>0</v>
      </c>
      <c r="K75" s="224">
        <v>0</v>
      </c>
      <c r="L75" s="224">
        <v>0</v>
      </c>
      <c r="M75" s="224">
        <v>0</v>
      </c>
      <c r="N75" s="224">
        <v>0</v>
      </c>
      <c r="O75" s="224">
        <v>0</v>
      </c>
      <c r="P75" s="224">
        <v>0</v>
      </c>
      <c r="Q75" s="224">
        <v>0</v>
      </c>
      <c r="R75" s="224">
        <v>0</v>
      </c>
      <c r="S75" s="224">
        <v>0</v>
      </c>
      <c r="T75" s="224">
        <v>0</v>
      </c>
      <c r="U75" s="224">
        <v>0</v>
      </c>
      <c r="V75" s="224">
        <v>0</v>
      </c>
      <c r="W75" s="224">
        <v>0</v>
      </c>
      <c r="X75" s="224">
        <v>0</v>
      </c>
      <c r="Y75" s="224">
        <v>0</v>
      </c>
      <c r="DA75" s="177" t="s">
        <v>550</v>
      </c>
    </row>
    <row r="76" spans="1:105" ht="12" customHeight="1" x14ac:dyDescent="0.25">
      <c r="A76" s="173" t="s">
        <v>94</v>
      </c>
      <c r="B76" s="224">
        <v>0</v>
      </c>
      <c r="C76" s="224">
        <v>0</v>
      </c>
      <c r="D76" s="224">
        <v>0</v>
      </c>
      <c r="E76" s="224">
        <v>0</v>
      </c>
      <c r="F76" s="224">
        <v>0</v>
      </c>
      <c r="G76" s="224">
        <v>0</v>
      </c>
      <c r="H76" s="224">
        <v>0</v>
      </c>
      <c r="I76" s="224">
        <v>0</v>
      </c>
      <c r="J76" s="224">
        <v>0</v>
      </c>
      <c r="K76" s="224">
        <v>0</v>
      </c>
      <c r="L76" s="224">
        <v>0</v>
      </c>
      <c r="M76" s="224">
        <v>0</v>
      </c>
      <c r="N76" s="224">
        <v>0</v>
      </c>
      <c r="O76" s="224">
        <v>0</v>
      </c>
      <c r="P76" s="224">
        <v>0</v>
      </c>
      <c r="Q76" s="224">
        <v>0</v>
      </c>
      <c r="R76" s="224">
        <v>0</v>
      </c>
      <c r="S76" s="224">
        <v>0</v>
      </c>
      <c r="T76" s="224">
        <v>0</v>
      </c>
      <c r="U76" s="224">
        <v>0</v>
      </c>
      <c r="V76" s="224">
        <v>0</v>
      </c>
      <c r="W76" s="224">
        <v>0</v>
      </c>
      <c r="X76" s="224">
        <v>0</v>
      </c>
      <c r="Y76" s="224">
        <v>0</v>
      </c>
      <c r="DA76" s="177" t="s">
        <v>551</v>
      </c>
    </row>
    <row r="77" spans="1:105" ht="12" customHeight="1" x14ac:dyDescent="0.25">
      <c r="A77" s="56" t="s">
        <v>95</v>
      </c>
      <c r="B77" s="260">
        <v>0</v>
      </c>
      <c r="C77" s="260">
        <v>0</v>
      </c>
      <c r="D77" s="260">
        <v>0</v>
      </c>
      <c r="E77" s="260">
        <v>0</v>
      </c>
      <c r="F77" s="260">
        <v>0</v>
      </c>
      <c r="G77" s="260">
        <v>0</v>
      </c>
      <c r="H77" s="260">
        <v>0</v>
      </c>
      <c r="I77" s="260">
        <v>0</v>
      </c>
      <c r="J77" s="260">
        <v>0</v>
      </c>
      <c r="K77" s="260">
        <v>0</v>
      </c>
      <c r="L77" s="260">
        <v>0</v>
      </c>
      <c r="M77" s="260">
        <v>0</v>
      </c>
      <c r="N77" s="260">
        <v>0</v>
      </c>
      <c r="O77" s="260">
        <v>0</v>
      </c>
      <c r="P77" s="260">
        <v>0</v>
      </c>
      <c r="Q77" s="260">
        <v>0</v>
      </c>
      <c r="R77" s="260">
        <v>0</v>
      </c>
      <c r="S77" s="260">
        <v>0</v>
      </c>
      <c r="T77" s="260">
        <v>0</v>
      </c>
      <c r="U77" s="260">
        <v>0</v>
      </c>
      <c r="V77" s="260">
        <v>0</v>
      </c>
      <c r="W77" s="260">
        <v>0</v>
      </c>
      <c r="X77" s="260">
        <v>0</v>
      </c>
      <c r="Y77" s="260">
        <v>0</v>
      </c>
      <c r="DA77" s="68" t="s">
        <v>552</v>
      </c>
    </row>
    <row r="78" spans="1:105" ht="12" customHeight="1" x14ac:dyDescent="0.25">
      <c r="A78" s="37" t="s">
        <v>159</v>
      </c>
      <c r="B78" s="226">
        <v>0</v>
      </c>
      <c r="C78" s="226">
        <v>0</v>
      </c>
      <c r="D78" s="226">
        <v>0</v>
      </c>
      <c r="E78" s="226">
        <v>0</v>
      </c>
      <c r="F78" s="226">
        <v>0</v>
      </c>
      <c r="G78" s="226">
        <v>0</v>
      </c>
      <c r="H78" s="226">
        <v>0</v>
      </c>
      <c r="I78" s="226">
        <v>0</v>
      </c>
      <c r="J78" s="226">
        <v>0</v>
      </c>
      <c r="K78" s="226">
        <v>0</v>
      </c>
      <c r="L78" s="226">
        <v>0</v>
      </c>
      <c r="M78" s="226">
        <v>0</v>
      </c>
      <c r="N78" s="226">
        <v>0</v>
      </c>
      <c r="O78" s="226">
        <v>0</v>
      </c>
      <c r="P78" s="226">
        <v>0</v>
      </c>
      <c r="Q78" s="226">
        <v>0</v>
      </c>
      <c r="R78" s="226">
        <v>0</v>
      </c>
      <c r="S78" s="226">
        <v>0</v>
      </c>
      <c r="T78" s="226">
        <v>0</v>
      </c>
      <c r="U78" s="226">
        <v>0</v>
      </c>
      <c r="V78" s="226">
        <v>0</v>
      </c>
      <c r="W78" s="226">
        <v>0</v>
      </c>
      <c r="X78" s="226">
        <v>0</v>
      </c>
      <c r="Y78" s="226">
        <v>0</v>
      </c>
      <c r="DA78" s="69" t="s">
        <v>553</v>
      </c>
    </row>
    <row r="79" spans="1:105" ht="12" customHeight="1" x14ac:dyDescent="0.25">
      <c r="A79" s="37" t="s">
        <v>35</v>
      </c>
      <c r="B79" s="226">
        <v>0</v>
      </c>
      <c r="C79" s="226">
        <v>0</v>
      </c>
      <c r="D79" s="226">
        <v>0</v>
      </c>
      <c r="E79" s="226">
        <v>0</v>
      </c>
      <c r="F79" s="226">
        <v>0</v>
      </c>
      <c r="G79" s="226">
        <v>0</v>
      </c>
      <c r="H79" s="226">
        <v>0</v>
      </c>
      <c r="I79" s="226">
        <v>0</v>
      </c>
      <c r="J79" s="226">
        <v>0</v>
      </c>
      <c r="K79" s="226">
        <v>0</v>
      </c>
      <c r="L79" s="226">
        <v>0</v>
      </c>
      <c r="M79" s="226">
        <v>0</v>
      </c>
      <c r="N79" s="226">
        <v>0</v>
      </c>
      <c r="O79" s="226">
        <v>0</v>
      </c>
      <c r="P79" s="226">
        <v>0</v>
      </c>
      <c r="Q79" s="226">
        <v>0</v>
      </c>
      <c r="R79" s="226">
        <v>0</v>
      </c>
      <c r="S79" s="226">
        <v>0</v>
      </c>
      <c r="T79" s="226">
        <v>0</v>
      </c>
      <c r="U79" s="226">
        <v>0</v>
      </c>
      <c r="V79" s="226">
        <v>0</v>
      </c>
      <c r="W79" s="226">
        <v>0</v>
      </c>
      <c r="X79" s="226">
        <v>0</v>
      </c>
      <c r="Y79" s="226">
        <v>0</v>
      </c>
      <c r="DA79" s="69" t="s">
        <v>554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555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556</v>
      </c>
    </row>
    <row r="82" spans="1:105" ht="12" customHeight="1" x14ac:dyDescent="0.25">
      <c r="A82" s="37" t="s">
        <v>40</v>
      </c>
      <c r="B82" s="226">
        <v>0</v>
      </c>
      <c r="C82" s="226">
        <v>0</v>
      </c>
      <c r="D82" s="226">
        <v>0</v>
      </c>
      <c r="E82" s="226">
        <v>0</v>
      </c>
      <c r="F82" s="226">
        <v>0</v>
      </c>
      <c r="G82" s="226">
        <v>0</v>
      </c>
      <c r="H82" s="226">
        <v>0</v>
      </c>
      <c r="I82" s="226">
        <v>0</v>
      </c>
      <c r="J82" s="226">
        <v>0</v>
      </c>
      <c r="K82" s="226">
        <v>0</v>
      </c>
      <c r="L82" s="226">
        <v>0</v>
      </c>
      <c r="M82" s="226">
        <v>0</v>
      </c>
      <c r="N82" s="226">
        <v>0</v>
      </c>
      <c r="O82" s="226">
        <v>0</v>
      </c>
      <c r="P82" s="226">
        <v>0</v>
      </c>
      <c r="Q82" s="226">
        <v>0</v>
      </c>
      <c r="R82" s="226">
        <v>0</v>
      </c>
      <c r="S82" s="226">
        <v>0</v>
      </c>
      <c r="T82" s="226">
        <v>0</v>
      </c>
      <c r="U82" s="226">
        <v>0</v>
      </c>
      <c r="V82" s="226">
        <v>0</v>
      </c>
      <c r="W82" s="226">
        <v>0</v>
      </c>
      <c r="X82" s="226">
        <v>0</v>
      </c>
      <c r="Y82" s="226">
        <v>0</v>
      </c>
      <c r="DA82" s="69" t="s">
        <v>557</v>
      </c>
    </row>
    <row r="83" spans="1:105" ht="12" customHeight="1" x14ac:dyDescent="0.25">
      <c r="A83" s="57" t="s">
        <v>558</v>
      </c>
      <c r="B83" s="261">
        <v>0</v>
      </c>
      <c r="C83" s="261">
        <v>0</v>
      </c>
      <c r="D83" s="261">
        <v>0</v>
      </c>
      <c r="E83" s="261">
        <v>0</v>
      </c>
      <c r="F83" s="261">
        <v>0</v>
      </c>
      <c r="G83" s="261">
        <v>0</v>
      </c>
      <c r="H83" s="261">
        <v>0</v>
      </c>
      <c r="I83" s="261">
        <v>0</v>
      </c>
      <c r="J83" s="261">
        <v>0</v>
      </c>
      <c r="K83" s="261">
        <v>0</v>
      </c>
      <c r="L83" s="261">
        <v>0</v>
      </c>
      <c r="M83" s="261">
        <v>0</v>
      </c>
      <c r="N83" s="261">
        <v>0</v>
      </c>
      <c r="O83" s="261">
        <v>0</v>
      </c>
      <c r="P83" s="261">
        <v>0</v>
      </c>
      <c r="Q83" s="261">
        <v>0</v>
      </c>
      <c r="R83" s="261">
        <v>0</v>
      </c>
      <c r="S83" s="261">
        <v>0</v>
      </c>
      <c r="T83" s="261">
        <v>0</v>
      </c>
      <c r="U83" s="261">
        <v>0</v>
      </c>
      <c r="V83" s="261">
        <v>0</v>
      </c>
      <c r="W83" s="261">
        <v>0</v>
      </c>
      <c r="X83" s="261">
        <v>0</v>
      </c>
      <c r="Y83" s="261">
        <v>0</v>
      </c>
      <c r="DA83" s="70" t="s">
        <v>559</v>
      </c>
    </row>
    <row r="84" spans="1:105" ht="12" customHeight="1" x14ac:dyDescent="0.25">
      <c r="A84" s="60" t="s">
        <v>560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561</v>
      </c>
    </row>
    <row r="85" spans="1:105" ht="12" customHeight="1" x14ac:dyDescent="0.25">
      <c r="A85" s="59" t="s">
        <v>31</v>
      </c>
      <c r="B85" s="230">
        <v>0</v>
      </c>
      <c r="C85" s="230">
        <v>0</v>
      </c>
      <c r="D85" s="230">
        <v>0</v>
      </c>
      <c r="E85" s="230">
        <v>0</v>
      </c>
      <c r="F85" s="230">
        <v>0</v>
      </c>
      <c r="G85" s="230">
        <v>0</v>
      </c>
      <c r="H85" s="230">
        <v>0</v>
      </c>
      <c r="I85" s="230">
        <v>0</v>
      </c>
      <c r="J85" s="230">
        <v>0</v>
      </c>
      <c r="K85" s="230">
        <v>0</v>
      </c>
      <c r="L85" s="230">
        <v>0</v>
      </c>
      <c r="M85" s="230">
        <v>0</v>
      </c>
      <c r="N85" s="230">
        <v>0</v>
      </c>
      <c r="O85" s="230">
        <v>0</v>
      </c>
      <c r="P85" s="230">
        <v>0</v>
      </c>
      <c r="Q85" s="230">
        <v>0</v>
      </c>
      <c r="R85" s="230">
        <v>0</v>
      </c>
      <c r="S85" s="230">
        <v>0</v>
      </c>
      <c r="T85" s="230">
        <v>0</v>
      </c>
      <c r="U85" s="230">
        <v>0</v>
      </c>
      <c r="V85" s="230">
        <v>0</v>
      </c>
      <c r="W85" s="230">
        <v>0</v>
      </c>
      <c r="X85" s="230">
        <v>0</v>
      </c>
      <c r="Y85" s="230">
        <v>0</v>
      </c>
      <c r="DA85" s="71" t="s">
        <v>562</v>
      </c>
    </row>
    <row r="86" spans="1:105" ht="12" customHeight="1" x14ac:dyDescent="0.25">
      <c r="A86" s="59" t="s">
        <v>159</v>
      </c>
      <c r="B86" s="230">
        <v>0</v>
      </c>
      <c r="C86" s="230">
        <v>0</v>
      </c>
      <c r="D86" s="230">
        <v>0</v>
      </c>
      <c r="E86" s="230">
        <v>0</v>
      </c>
      <c r="F86" s="230">
        <v>0</v>
      </c>
      <c r="G86" s="230">
        <v>0</v>
      </c>
      <c r="H86" s="230">
        <v>0</v>
      </c>
      <c r="I86" s="230">
        <v>0</v>
      </c>
      <c r="J86" s="230">
        <v>0</v>
      </c>
      <c r="K86" s="230">
        <v>0</v>
      </c>
      <c r="L86" s="230">
        <v>0</v>
      </c>
      <c r="M86" s="230">
        <v>0</v>
      </c>
      <c r="N86" s="230">
        <v>0</v>
      </c>
      <c r="O86" s="230">
        <v>0</v>
      </c>
      <c r="P86" s="230">
        <v>0</v>
      </c>
      <c r="Q86" s="230">
        <v>0</v>
      </c>
      <c r="R86" s="230">
        <v>0</v>
      </c>
      <c r="S86" s="230">
        <v>0</v>
      </c>
      <c r="T86" s="230">
        <v>0</v>
      </c>
      <c r="U86" s="230">
        <v>0</v>
      </c>
      <c r="V86" s="230">
        <v>0</v>
      </c>
      <c r="W86" s="230">
        <v>0</v>
      </c>
      <c r="X86" s="230">
        <v>0</v>
      </c>
      <c r="Y86" s="230">
        <v>0</v>
      </c>
      <c r="DA86" s="71" t="s">
        <v>563</v>
      </c>
    </row>
    <row r="87" spans="1:105" ht="12" customHeight="1" x14ac:dyDescent="0.25">
      <c r="A87" s="59" t="s">
        <v>32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564</v>
      </c>
    </row>
    <row r="88" spans="1:105" ht="12" customHeight="1" x14ac:dyDescent="0.25">
      <c r="A88" s="59" t="s">
        <v>35</v>
      </c>
      <c r="B88" s="230">
        <v>0</v>
      </c>
      <c r="C88" s="230">
        <v>0</v>
      </c>
      <c r="D88" s="230">
        <v>0</v>
      </c>
      <c r="E88" s="230">
        <v>0</v>
      </c>
      <c r="F88" s="230">
        <v>0</v>
      </c>
      <c r="G88" s="230">
        <v>0</v>
      </c>
      <c r="H88" s="230">
        <v>0</v>
      </c>
      <c r="I88" s="230">
        <v>0</v>
      </c>
      <c r="J88" s="230">
        <v>0</v>
      </c>
      <c r="K88" s="230">
        <v>0</v>
      </c>
      <c r="L88" s="230">
        <v>0</v>
      </c>
      <c r="M88" s="230">
        <v>0</v>
      </c>
      <c r="N88" s="230">
        <v>0</v>
      </c>
      <c r="O88" s="230">
        <v>0</v>
      </c>
      <c r="P88" s="230">
        <v>0</v>
      </c>
      <c r="Q88" s="230">
        <v>0</v>
      </c>
      <c r="R88" s="230">
        <v>0</v>
      </c>
      <c r="S88" s="230">
        <v>0</v>
      </c>
      <c r="T88" s="230">
        <v>0</v>
      </c>
      <c r="U88" s="230">
        <v>0</v>
      </c>
      <c r="V88" s="230">
        <v>0</v>
      </c>
      <c r="W88" s="230">
        <v>0</v>
      </c>
      <c r="X88" s="230">
        <v>0</v>
      </c>
      <c r="Y88" s="230">
        <v>0</v>
      </c>
      <c r="DA88" s="71" t="s">
        <v>565</v>
      </c>
    </row>
    <row r="89" spans="1:105" ht="12" customHeight="1" x14ac:dyDescent="0.25">
      <c r="A89" s="60" t="s">
        <v>566</v>
      </c>
      <c r="B89" s="262">
        <v>0</v>
      </c>
      <c r="C89" s="262">
        <v>0</v>
      </c>
      <c r="D89" s="262">
        <v>0</v>
      </c>
      <c r="E89" s="262">
        <v>0</v>
      </c>
      <c r="F89" s="262">
        <v>0</v>
      </c>
      <c r="G89" s="262">
        <v>0</v>
      </c>
      <c r="H89" s="262">
        <v>0</v>
      </c>
      <c r="I89" s="262">
        <v>0</v>
      </c>
      <c r="J89" s="262">
        <v>0</v>
      </c>
      <c r="K89" s="262">
        <v>0</v>
      </c>
      <c r="L89" s="262">
        <v>0</v>
      </c>
      <c r="M89" s="262">
        <v>0</v>
      </c>
      <c r="N89" s="262">
        <v>0</v>
      </c>
      <c r="O89" s="262">
        <v>0</v>
      </c>
      <c r="P89" s="262">
        <v>0</v>
      </c>
      <c r="Q89" s="262">
        <v>0</v>
      </c>
      <c r="R89" s="262">
        <v>0</v>
      </c>
      <c r="S89" s="262">
        <v>0</v>
      </c>
      <c r="T89" s="262">
        <v>0</v>
      </c>
      <c r="U89" s="262">
        <v>0</v>
      </c>
      <c r="V89" s="262">
        <v>0</v>
      </c>
      <c r="W89" s="262">
        <v>0</v>
      </c>
      <c r="X89" s="262">
        <v>0</v>
      </c>
      <c r="Y89" s="262">
        <v>0</v>
      </c>
      <c r="DA89" s="72" t="s">
        <v>567</v>
      </c>
    </row>
    <row r="90" spans="1:105" ht="12" customHeight="1" x14ac:dyDescent="0.25">
      <c r="A90" s="57" t="s">
        <v>517</v>
      </c>
      <c r="B90" s="294">
        <v>0</v>
      </c>
      <c r="C90" s="294">
        <v>0</v>
      </c>
      <c r="D90" s="294">
        <v>0</v>
      </c>
      <c r="E90" s="294">
        <v>0</v>
      </c>
      <c r="F90" s="294">
        <v>0</v>
      </c>
      <c r="G90" s="294">
        <v>0</v>
      </c>
      <c r="H90" s="294">
        <v>0</v>
      </c>
      <c r="I90" s="294">
        <v>0</v>
      </c>
      <c r="J90" s="294">
        <v>0</v>
      </c>
      <c r="K90" s="294">
        <v>0</v>
      </c>
      <c r="L90" s="294">
        <v>0</v>
      </c>
      <c r="M90" s="294">
        <v>0</v>
      </c>
      <c r="N90" s="294">
        <v>0</v>
      </c>
      <c r="O90" s="294">
        <v>0</v>
      </c>
      <c r="P90" s="294">
        <v>0</v>
      </c>
      <c r="Q90" s="294">
        <v>0</v>
      </c>
      <c r="R90" s="294">
        <v>0</v>
      </c>
      <c r="S90" s="294">
        <v>0</v>
      </c>
      <c r="T90" s="294">
        <v>0</v>
      </c>
      <c r="U90" s="294">
        <v>0</v>
      </c>
      <c r="V90" s="294">
        <v>0</v>
      </c>
      <c r="W90" s="294">
        <v>0</v>
      </c>
      <c r="X90" s="294">
        <v>0</v>
      </c>
      <c r="Y90" s="294">
        <v>0</v>
      </c>
      <c r="DA90" s="70" t="s">
        <v>568</v>
      </c>
    </row>
    <row r="91" spans="1:105" ht="12" customHeight="1" x14ac:dyDescent="0.25">
      <c r="A91" s="60" t="s">
        <v>519</v>
      </c>
      <c r="B91" s="262">
        <v>0</v>
      </c>
      <c r="C91" s="262">
        <v>0</v>
      </c>
      <c r="D91" s="262">
        <v>0</v>
      </c>
      <c r="E91" s="262">
        <v>0</v>
      </c>
      <c r="F91" s="262">
        <v>0</v>
      </c>
      <c r="G91" s="262">
        <v>0</v>
      </c>
      <c r="H91" s="262">
        <v>0</v>
      </c>
      <c r="I91" s="262">
        <v>0</v>
      </c>
      <c r="J91" s="262">
        <v>0</v>
      </c>
      <c r="K91" s="262">
        <v>0</v>
      </c>
      <c r="L91" s="262">
        <v>0</v>
      </c>
      <c r="M91" s="262">
        <v>0</v>
      </c>
      <c r="N91" s="262">
        <v>0</v>
      </c>
      <c r="O91" s="262">
        <v>0</v>
      </c>
      <c r="P91" s="262">
        <v>0</v>
      </c>
      <c r="Q91" s="262">
        <v>0</v>
      </c>
      <c r="R91" s="262">
        <v>0</v>
      </c>
      <c r="S91" s="262">
        <v>0</v>
      </c>
      <c r="T91" s="262">
        <v>0</v>
      </c>
      <c r="U91" s="262">
        <v>0</v>
      </c>
      <c r="V91" s="262">
        <v>0</v>
      </c>
      <c r="W91" s="262">
        <v>0</v>
      </c>
      <c r="X91" s="262">
        <v>0</v>
      </c>
      <c r="Y91" s="262">
        <v>0</v>
      </c>
      <c r="DA91" s="72" t="s">
        <v>569</v>
      </c>
    </row>
    <row r="92" spans="1:105" ht="12" customHeight="1" x14ac:dyDescent="0.25">
      <c r="A92" s="59" t="s">
        <v>31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0</v>
      </c>
      <c r="T92" s="297">
        <v>0</v>
      </c>
      <c r="U92" s="297">
        <v>0</v>
      </c>
      <c r="V92" s="297">
        <v>0</v>
      </c>
      <c r="W92" s="297">
        <v>0</v>
      </c>
      <c r="X92" s="297">
        <v>0</v>
      </c>
      <c r="Y92" s="297">
        <v>0</v>
      </c>
      <c r="DA92" s="71" t="s">
        <v>570</v>
      </c>
    </row>
    <row r="93" spans="1:105" ht="12" customHeight="1" x14ac:dyDescent="0.25">
      <c r="A93" s="59" t="s">
        <v>159</v>
      </c>
      <c r="B93" s="297">
        <v>0</v>
      </c>
      <c r="C93" s="297">
        <v>0</v>
      </c>
      <c r="D93" s="297">
        <v>0</v>
      </c>
      <c r="E93" s="297">
        <v>0</v>
      </c>
      <c r="F93" s="297">
        <v>0</v>
      </c>
      <c r="G93" s="297">
        <v>0</v>
      </c>
      <c r="H93" s="297">
        <v>0</v>
      </c>
      <c r="I93" s="297">
        <v>0</v>
      </c>
      <c r="J93" s="297">
        <v>0</v>
      </c>
      <c r="K93" s="297">
        <v>0</v>
      </c>
      <c r="L93" s="297">
        <v>0</v>
      </c>
      <c r="M93" s="297">
        <v>0</v>
      </c>
      <c r="N93" s="297">
        <v>0</v>
      </c>
      <c r="O93" s="297">
        <v>0</v>
      </c>
      <c r="P93" s="297">
        <v>0</v>
      </c>
      <c r="Q93" s="297">
        <v>0</v>
      </c>
      <c r="R93" s="297">
        <v>0</v>
      </c>
      <c r="S93" s="297">
        <v>0</v>
      </c>
      <c r="T93" s="297">
        <v>0</v>
      </c>
      <c r="U93" s="297">
        <v>0</v>
      </c>
      <c r="V93" s="297">
        <v>0</v>
      </c>
      <c r="W93" s="297">
        <v>0</v>
      </c>
      <c r="X93" s="297">
        <v>0</v>
      </c>
      <c r="Y93" s="297">
        <v>0</v>
      </c>
      <c r="DA93" s="71" t="s">
        <v>571</v>
      </c>
    </row>
    <row r="94" spans="1:105" ht="12" customHeight="1" x14ac:dyDescent="0.25">
      <c r="A94" s="59" t="s">
        <v>32</v>
      </c>
      <c r="B94" s="297">
        <v>0</v>
      </c>
      <c r="C94" s="297">
        <v>0</v>
      </c>
      <c r="D94" s="297">
        <v>0</v>
      </c>
      <c r="E94" s="297">
        <v>0</v>
      </c>
      <c r="F94" s="297">
        <v>0</v>
      </c>
      <c r="G94" s="297">
        <v>0</v>
      </c>
      <c r="H94" s="297">
        <v>0</v>
      </c>
      <c r="I94" s="297">
        <v>0</v>
      </c>
      <c r="J94" s="297">
        <v>0</v>
      </c>
      <c r="K94" s="297">
        <v>0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0</v>
      </c>
      <c r="Y94" s="297">
        <v>0</v>
      </c>
      <c r="DA94" s="71" t="s">
        <v>572</v>
      </c>
    </row>
    <row r="95" spans="1:105" ht="12" customHeight="1" x14ac:dyDescent="0.25">
      <c r="A95" s="59" t="s">
        <v>35</v>
      </c>
      <c r="B95" s="297">
        <v>0</v>
      </c>
      <c r="C95" s="297">
        <v>0</v>
      </c>
      <c r="D95" s="297">
        <v>0</v>
      </c>
      <c r="E95" s="297">
        <v>0</v>
      </c>
      <c r="F95" s="297">
        <v>0</v>
      </c>
      <c r="G95" s="297">
        <v>0</v>
      </c>
      <c r="H95" s="297">
        <v>0</v>
      </c>
      <c r="I95" s="297">
        <v>0</v>
      </c>
      <c r="J95" s="297">
        <v>0</v>
      </c>
      <c r="K95" s="297">
        <v>0</v>
      </c>
      <c r="L95" s="297">
        <v>0</v>
      </c>
      <c r="M95" s="297">
        <v>0</v>
      </c>
      <c r="N95" s="297">
        <v>0</v>
      </c>
      <c r="O95" s="297">
        <v>0</v>
      </c>
      <c r="P95" s="297">
        <v>0</v>
      </c>
      <c r="Q95" s="297">
        <v>0</v>
      </c>
      <c r="R95" s="297">
        <v>0</v>
      </c>
      <c r="S95" s="297">
        <v>0</v>
      </c>
      <c r="T95" s="297">
        <v>0</v>
      </c>
      <c r="U95" s="297">
        <v>0</v>
      </c>
      <c r="V95" s="297">
        <v>0</v>
      </c>
      <c r="W95" s="297">
        <v>0</v>
      </c>
      <c r="X95" s="297">
        <v>0</v>
      </c>
      <c r="Y95" s="297">
        <v>0</v>
      </c>
      <c r="DA95" s="71" t="s">
        <v>573</v>
      </c>
    </row>
    <row r="96" spans="1:105" ht="12" customHeight="1" x14ac:dyDescent="0.25">
      <c r="A96" s="60" t="s">
        <v>525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574</v>
      </c>
    </row>
    <row r="97" spans="1:105" ht="12" customHeight="1" x14ac:dyDescent="0.25">
      <c r="A97" s="57" t="s">
        <v>527</v>
      </c>
      <c r="B97" s="294">
        <f t="shared" ref="B97:Y97" si="1">B98+B102+B113</f>
        <v>0</v>
      </c>
      <c r="C97" s="294">
        <f t="shared" si="1"/>
        <v>0</v>
      </c>
      <c r="D97" s="294">
        <f t="shared" si="1"/>
        <v>0</v>
      </c>
      <c r="E97" s="294">
        <f t="shared" si="1"/>
        <v>0</v>
      </c>
      <c r="F97" s="294">
        <f t="shared" si="1"/>
        <v>0</v>
      </c>
      <c r="G97" s="294">
        <f t="shared" si="1"/>
        <v>0</v>
      </c>
      <c r="H97" s="294">
        <f t="shared" si="1"/>
        <v>0</v>
      </c>
      <c r="I97" s="294">
        <f t="shared" si="1"/>
        <v>0</v>
      </c>
      <c r="J97" s="294">
        <f t="shared" si="1"/>
        <v>0</v>
      </c>
      <c r="K97" s="294">
        <f t="shared" si="1"/>
        <v>0</v>
      </c>
      <c r="L97" s="294">
        <f t="shared" si="1"/>
        <v>0</v>
      </c>
      <c r="M97" s="294">
        <f t="shared" si="1"/>
        <v>0</v>
      </c>
      <c r="N97" s="294">
        <f t="shared" si="1"/>
        <v>0</v>
      </c>
      <c r="O97" s="294">
        <f t="shared" si="1"/>
        <v>0</v>
      </c>
      <c r="P97" s="294">
        <f t="shared" si="1"/>
        <v>0</v>
      </c>
      <c r="Q97" s="294">
        <f t="shared" si="1"/>
        <v>0</v>
      </c>
      <c r="R97" s="294">
        <f t="shared" si="1"/>
        <v>0</v>
      </c>
      <c r="S97" s="294">
        <f t="shared" si="1"/>
        <v>0</v>
      </c>
      <c r="T97" s="294">
        <f t="shared" si="1"/>
        <v>0</v>
      </c>
      <c r="U97" s="294">
        <f t="shared" si="1"/>
        <v>0</v>
      </c>
      <c r="V97" s="294">
        <f t="shared" si="1"/>
        <v>0</v>
      </c>
      <c r="W97" s="294">
        <f t="shared" si="1"/>
        <v>0</v>
      </c>
      <c r="X97" s="294">
        <f t="shared" si="1"/>
        <v>0</v>
      </c>
      <c r="Y97" s="294">
        <f t="shared" si="1"/>
        <v>0</v>
      </c>
      <c r="DA97" s="70"/>
    </row>
    <row r="98" spans="1:105" ht="12" customHeight="1" x14ac:dyDescent="0.25">
      <c r="A98" s="60" t="s">
        <v>528</v>
      </c>
      <c r="B98" s="262">
        <v>0</v>
      </c>
      <c r="C98" s="262">
        <v>0</v>
      </c>
      <c r="D98" s="262">
        <v>0</v>
      </c>
      <c r="E98" s="262">
        <v>0</v>
      </c>
      <c r="F98" s="262">
        <v>0</v>
      </c>
      <c r="G98" s="262">
        <v>0</v>
      </c>
      <c r="H98" s="262">
        <v>0</v>
      </c>
      <c r="I98" s="262">
        <v>0</v>
      </c>
      <c r="J98" s="262">
        <v>0</v>
      </c>
      <c r="K98" s="262">
        <v>0</v>
      </c>
      <c r="L98" s="262">
        <v>0</v>
      </c>
      <c r="M98" s="262">
        <v>0</v>
      </c>
      <c r="N98" s="262">
        <v>0</v>
      </c>
      <c r="O98" s="262">
        <v>0</v>
      </c>
      <c r="P98" s="262">
        <v>0</v>
      </c>
      <c r="Q98" s="262">
        <v>0</v>
      </c>
      <c r="R98" s="262">
        <v>0</v>
      </c>
      <c r="S98" s="262">
        <v>0</v>
      </c>
      <c r="T98" s="262">
        <v>0</v>
      </c>
      <c r="U98" s="262">
        <v>0</v>
      </c>
      <c r="V98" s="262">
        <v>0</v>
      </c>
      <c r="W98" s="262">
        <v>0</v>
      </c>
      <c r="X98" s="262">
        <v>0</v>
      </c>
      <c r="Y98" s="262">
        <v>0</v>
      </c>
      <c r="DA98" s="72" t="s">
        <v>575</v>
      </c>
    </row>
    <row r="99" spans="1:105" ht="12" customHeight="1" x14ac:dyDescent="0.25">
      <c r="A99" s="59" t="s">
        <v>31</v>
      </c>
      <c r="B99" s="230">
        <v>0</v>
      </c>
      <c r="C99" s="230">
        <v>0</v>
      </c>
      <c r="D99" s="230">
        <v>0</v>
      </c>
      <c r="E99" s="230">
        <v>0</v>
      </c>
      <c r="F99" s="230">
        <v>0</v>
      </c>
      <c r="G99" s="230">
        <v>0</v>
      </c>
      <c r="H99" s="230">
        <v>0</v>
      </c>
      <c r="I99" s="230">
        <v>0</v>
      </c>
      <c r="J99" s="230">
        <v>0</v>
      </c>
      <c r="K99" s="230">
        <v>0</v>
      </c>
      <c r="L99" s="230">
        <v>0</v>
      </c>
      <c r="M99" s="230">
        <v>0</v>
      </c>
      <c r="N99" s="230">
        <v>0</v>
      </c>
      <c r="O99" s="230">
        <v>0</v>
      </c>
      <c r="P99" s="230">
        <v>0</v>
      </c>
      <c r="Q99" s="230">
        <v>0</v>
      </c>
      <c r="R99" s="230">
        <v>0</v>
      </c>
      <c r="S99" s="230">
        <v>0</v>
      </c>
      <c r="T99" s="230">
        <v>0</v>
      </c>
      <c r="U99" s="230">
        <v>0</v>
      </c>
      <c r="V99" s="230">
        <v>0</v>
      </c>
      <c r="W99" s="230">
        <v>0</v>
      </c>
      <c r="X99" s="230">
        <v>0</v>
      </c>
      <c r="Y99" s="230">
        <v>0</v>
      </c>
      <c r="DA99" s="71" t="s">
        <v>576</v>
      </c>
    </row>
    <row r="100" spans="1:105" ht="12" customHeight="1" x14ac:dyDescent="0.25">
      <c r="A100" s="59" t="s">
        <v>159</v>
      </c>
      <c r="B100" s="230">
        <v>0</v>
      </c>
      <c r="C100" s="230">
        <v>0</v>
      </c>
      <c r="D100" s="230">
        <v>0</v>
      </c>
      <c r="E100" s="230">
        <v>0</v>
      </c>
      <c r="F100" s="230">
        <v>0</v>
      </c>
      <c r="G100" s="230">
        <v>0</v>
      </c>
      <c r="H100" s="230">
        <v>0</v>
      </c>
      <c r="I100" s="230">
        <v>0</v>
      </c>
      <c r="J100" s="230">
        <v>0</v>
      </c>
      <c r="K100" s="230">
        <v>0</v>
      </c>
      <c r="L100" s="230">
        <v>0</v>
      </c>
      <c r="M100" s="230">
        <v>0</v>
      </c>
      <c r="N100" s="230">
        <v>0</v>
      </c>
      <c r="O100" s="230">
        <v>0</v>
      </c>
      <c r="P100" s="230">
        <v>0</v>
      </c>
      <c r="Q100" s="230">
        <v>0</v>
      </c>
      <c r="R100" s="230">
        <v>0</v>
      </c>
      <c r="S100" s="230">
        <v>0</v>
      </c>
      <c r="T100" s="230">
        <v>0</v>
      </c>
      <c r="U100" s="230">
        <v>0</v>
      </c>
      <c r="V100" s="230">
        <v>0</v>
      </c>
      <c r="W100" s="230">
        <v>0</v>
      </c>
      <c r="X100" s="230">
        <v>0</v>
      </c>
      <c r="Y100" s="230">
        <v>0</v>
      </c>
      <c r="DA100" s="71" t="s">
        <v>577</v>
      </c>
    </row>
    <row r="101" spans="1:105" ht="12" customHeight="1" x14ac:dyDescent="0.25">
      <c r="A101" s="59" t="s">
        <v>35</v>
      </c>
      <c r="B101" s="230">
        <v>0</v>
      </c>
      <c r="C101" s="230">
        <v>0</v>
      </c>
      <c r="D101" s="230">
        <v>0</v>
      </c>
      <c r="E101" s="230">
        <v>0</v>
      </c>
      <c r="F101" s="230">
        <v>0</v>
      </c>
      <c r="G101" s="230">
        <v>0</v>
      </c>
      <c r="H101" s="230">
        <v>0</v>
      </c>
      <c r="I101" s="230">
        <v>0</v>
      </c>
      <c r="J101" s="230">
        <v>0</v>
      </c>
      <c r="K101" s="230">
        <v>0</v>
      </c>
      <c r="L101" s="230">
        <v>0</v>
      </c>
      <c r="M101" s="230">
        <v>0</v>
      </c>
      <c r="N101" s="230">
        <v>0</v>
      </c>
      <c r="O101" s="230">
        <v>0</v>
      </c>
      <c r="P101" s="230">
        <v>0</v>
      </c>
      <c r="Q101" s="230">
        <v>0</v>
      </c>
      <c r="R101" s="230">
        <v>0</v>
      </c>
      <c r="S101" s="230">
        <v>0</v>
      </c>
      <c r="T101" s="230">
        <v>0</v>
      </c>
      <c r="U101" s="230">
        <v>0</v>
      </c>
      <c r="V101" s="230">
        <v>0</v>
      </c>
      <c r="W101" s="230">
        <v>0</v>
      </c>
      <c r="X101" s="230">
        <v>0</v>
      </c>
      <c r="Y101" s="230">
        <v>0</v>
      </c>
      <c r="DA101" s="71" t="s">
        <v>578</v>
      </c>
    </row>
    <row r="102" spans="1:105" ht="12" customHeight="1" x14ac:dyDescent="0.25">
      <c r="A102" s="60" t="s">
        <v>533</v>
      </c>
      <c r="B102" s="262">
        <v>0</v>
      </c>
      <c r="C102" s="262">
        <v>0</v>
      </c>
      <c r="D102" s="262">
        <v>0</v>
      </c>
      <c r="E102" s="262">
        <v>0</v>
      </c>
      <c r="F102" s="262">
        <v>0</v>
      </c>
      <c r="G102" s="262">
        <v>0</v>
      </c>
      <c r="H102" s="262">
        <v>0</v>
      </c>
      <c r="I102" s="262">
        <v>0</v>
      </c>
      <c r="J102" s="262">
        <v>0</v>
      </c>
      <c r="K102" s="262">
        <v>0</v>
      </c>
      <c r="L102" s="262">
        <v>0</v>
      </c>
      <c r="M102" s="262">
        <v>0</v>
      </c>
      <c r="N102" s="262">
        <v>0</v>
      </c>
      <c r="O102" s="262">
        <v>0</v>
      </c>
      <c r="P102" s="262">
        <v>0</v>
      </c>
      <c r="Q102" s="262">
        <v>0</v>
      </c>
      <c r="R102" s="262">
        <v>0</v>
      </c>
      <c r="S102" s="262">
        <v>0</v>
      </c>
      <c r="T102" s="262">
        <v>0</v>
      </c>
      <c r="U102" s="262">
        <v>0</v>
      </c>
      <c r="V102" s="262">
        <v>0</v>
      </c>
      <c r="W102" s="262">
        <v>0</v>
      </c>
      <c r="X102" s="262">
        <v>0</v>
      </c>
      <c r="Y102" s="262">
        <v>0</v>
      </c>
      <c r="DA102" s="72" t="s">
        <v>579</v>
      </c>
    </row>
    <row r="103" spans="1:105" ht="12" customHeight="1" x14ac:dyDescent="0.25">
      <c r="A103" s="64" t="s">
        <v>28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580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581</v>
      </c>
    </row>
    <row r="105" spans="1:105" ht="12" customHeight="1" x14ac:dyDescent="0.25">
      <c r="A105" s="64" t="s">
        <v>31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582</v>
      </c>
    </row>
    <row r="106" spans="1:105" ht="12" customHeight="1" x14ac:dyDescent="0.25">
      <c r="A106" s="64" t="s">
        <v>159</v>
      </c>
      <c r="B106" s="229">
        <v>0</v>
      </c>
      <c r="C106" s="229">
        <v>0</v>
      </c>
      <c r="D106" s="229">
        <v>0</v>
      </c>
      <c r="E106" s="229">
        <v>0</v>
      </c>
      <c r="F106" s="229">
        <v>0</v>
      </c>
      <c r="G106" s="229">
        <v>0</v>
      </c>
      <c r="H106" s="229">
        <v>0</v>
      </c>
      <c r="I106" s="229">
        <v>0</v>
      </c>
      <c r="J106" s="229">
        <v>0</v>
      </c>
      <c r="K106" s="229">
        <v>0</v>
      </c>
      <c r="L106" s="229">
        <v>0</v>
      </c>
      <c r="M106" s="229">
        <v>0</v>
      </c>
      <c r="N106" s="229">
        <v>0</v>
      </c>
      <c r="O106" s="229">
        <v>0</v>
      </c>
      <c r="P106" s="229">
        <v>0</v>
      </c>
      <c r="Q106" s="229">
        <v>0</v>
      </c>
      <c r="R106" s="229">
        <v>0</v>
      </c>
      <c r="S106" s="229">
        <v>0</v>
      </c>
      <c r="T106" s="229">
        <v>0</v>
      </c>
      <c r="U106" s="229">
        <v>0</v>
      </c>
      <c r="V106" s="229">
        <v>0</v>
      </c>
      <c r="W106" s="229">
        <v>0</v>
      </c>
      <c r="X106" s="229">
        <v>0</v>
      </c>
      <c r="Y106" s="229">
        <v>0</v>
      </c>
      <c r="DA106" s="73" t="s">
        <v>583</v>
      </c>
    </row>
    <row r="107" spans="1:105" ht="12" customHeight="1" x14ac:dyDescent="0.25">
      <c r="A107" s="64" t="s">
        <v>32</v>
      </c>
      <c r="B107" s="229">
        <v>0</v>
      </c>
      <c r="C107" s="229">
        <v>0</v>
      </c>
      <c r="D107" s="229">
        <v>0</v>
      </c>
      <c r="E107" s="229">
        <v>0</v>
      </c>
      <c r="F107" s="229">
        <v>0</v>
      </c>
      <c r="G107" s="229">
        <v>0</v>
      </c>
      <c r="H107" s="229">
        <v>0</v>
      </c>
      <c r="I107" s="229">
        <v>0</v>
      </c>
      <c r="J107" s="229">
        <v>0</v>
      </c>
      <c r="K107" s="229">
        <v>0</v>
      </c>
      <c r="L107" s="229">
        <v>0</v>
      </c>
      <c r="M107" s="229">
        <v>0</v>
      </c>
      <c r="N107" s="229">
        <v>0</v>
      </c>
      <c r="O107" s="229">
        <v>0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0</v>
      </c>
      <c r="Y107" s="229">
        <v>0</v>
      </c>
      <c r="DA107" s="73" t="s">
        <v>584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585</v>
      </c>
    </row>
    <row r="109" spans="1:105" ht="12" customHeight="1" x14ac:dyDescent="0.25">
      <c r="A109" s="64" t="s">
        <v>35</v>
      </c>
      <c r="B109" s="229">
        <v>0</v>
      </c>
      <c r="C109" s="229">
        <v>0</v>
      </c>
      <c r="D109" s="229">
        <v>0</v>
      </c>
      <c r="E109" s="229">
        <v>0</v>
      </c>
      <c r="F109" s="229">
        <v>0</v>
      </c>
      <c r="G109" s="229">
        <v>0</v>
      </c>
      <c r="H109" s="229">
        <v>0</v>
      </c>
      <c r="I109" s="229">
        <v>0</v>
      </c>
      <c r="J109" s="229">
        <v>0</v>
      </c>
      <c r="K109" s="229">
        <v>0</v>
      </c>
      <c r="L109" s="229">
        <v>0</v>
      </c>
      <c r="M109" s="229">
        <v>0</v>
      </c>
      <c r="N109" s="229">
        <v>0</v>
      </c>
      <c r="O109" s="229">
        <v>0</v>
      </c>
      <c r="P109" s="229">
        <v>0</v>
      </c>
      <c r="Q109" s="229">
        <v>0</v>
      </c>
      <c r="R109" s="229">
        <v>0</v>
      </c>
      <c r="S109" s="229">
        <v>0</v>
      </c>
      <c r="T109" s="229">
        <v>0</v>
      </c>
      <c r="U109" s="229">
        <v>0</v>
      </c>
      <c r="V109" s="229">
        <v>0</v>
      </c>
      <c r="W109" s="229">
        <v>0</v>
      </c>
      <c r="X109" s="229">
        <v>0</v>
      </c>
      <c r="Y109" s="229">
        <v>0</v>
      </c>
      <c r="DA109" s="73" t="s">
        <v>586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587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0</v>
      </c>
      <c r="Y111" s="229">
        <v>0</v>
      </c>
      <c r="DA111" s="73" t="s">
        <v>588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DA112" s="73" t="s">
        <v>589</v>
      </c>
    </row>
    <row r="113" spans="1:105" ht="12" customHeight="1" x14ac:dyDescent="0.25">
      <c r="A113" s="61" t="s">
        <v>545</v>
      </c>
      <c r="B113" s="263">
        <v>0</v>
      </c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0</v>
      </c>
      <c r="K113" s="263">
        <v>0</v>
      </c>
      <c r="L113" s="263">
        <v>0</v>
      </c>
      <c r="M113" s="263">
        <v>0</v>
      </c>
      <c r="N113" s="263">
        <v>0</v>
      </c>
      <c r="O113" s="263">
        <v>0</v>
      </c>
      <c r="P113" s="263">
        <v>0</v>
      </c>
      <c r="Q113" s="263">
        <v>0</v>
      </c>
      <c r="R113" s="263">
        <v>0</v>
      </c>
      <c r="S113" s="263">
        <v>0</v>
      </c>
      <c r="T113" s="263">
        <v>0</v>
      </c>
      <c r="U113" s="263">
        <v>0</v>
      </c>
      <c r="V113" s="263">
        <v>0</v>
      </c>
      <c r="W113" s="263">
        <v>0</v>
      </c>
      <c r="X113" s="263">
        <v>0</v>
      </c>
      <c r="Y113" s="263">
        <v>0</v>
      </c>
      <c r="DA113" s="74" t="s">
        <v>590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v>0.56371453138435068</v>
      </c>
      <c r="C115" s="223">
        <v>0.91006018916594977</v>
      </c>
      <c r="D115" s="223">
        <v>1.3375752364574369</v>
      </c>
      <c r="E115" s="223">
        <v>1.693465176268272</v>
      </c>
      <c r="F115" s="223">
        <v>1.397248495270851</v>
      </c>
      <c r="G115" s="223">
        <v>2.0469475494411009</v>
      </c>
      <c r="H115" s="223">
        <v>4.1558899398108347</v>
      </c>
      <c r="I115" s="223">
        <v>3.6652622527944971</v>
      </c>
      <c r="J115" s="223">
        <v>2.7539122957867601</v>
      </c>
      <c r="K115" s="223">
        <v>3.1016337059329309</v>
      </c>
      <c r="L115" s="223">
        <v>3.3046431642304381</v>
      </c>
      <c r="M115" s="223">
        <v>1.713671539122958</v>
      </c>
      <c r="N115" s="223">
        <v>3.5361134995700749</v>
      </c>
      <c r="O115" s="223">
        <v>2.6093723129836621</v>
      </c>
      <c r="P115" s="223">
        <v>2.5617368873602739</v>
      </c>
      <c r="Q115" s="223">
        <v>1.4187446259673251</v>
      </c>
      <c r="R115" s="223">
        <v>1.956147893379192</v>
      </c>
      <c r="S115" s="223">
        <v>1.4930352536543421</v>
      </c>
      <c r="T115" s="223">
        <v>1.9130696474634561</v>
      </c>
      <c r="U115" s="223">
        <v>1.7754084264832319</v>
      </c>
      <c r="V115" s="223">
        <v>1.730094582975064</v>
      </c>
      <c r="W115" s="223">
        <v>1.700429922613929</v>
      </c>
      <c r="X115" s="223">
        <v>1.4880481513327599</v>
      </c>
      <c r="Y115" s="223">
        <v>1.6835769561478939</v>
      </c>
      <c r="DA115" s="89" t="s">
        <v>591</v>
      </c>
    </row>
    <row r="116" spans="1:105" ht="12" customHeight="1" x14ac:dyDescent="0.25">
      <c r="A116" s="55" t="s">
        <v>91</v>
      </c>
      <c r="B116" s="259">
        <v>9.0187243132378123E-4</v>
      </c>
      <c r="C116" s="259">
        <v>1.455981972749197E-3</v>
      </c>
      <c r="D116" s="259">
        <v>2.1399523400688039E-3</v>
      </c>
      <c r="E116" s="259">
        <v>2.70933153375876E-3</v>
      </c>
      <c r="F116" s="259">
        <v>2.2354220570499528E-3</v>
      </c>
      <c r="G116" s="259">
        <v>3.2748589232162689E-3</v>
      </c>
      <c r="H116" s="259">
        <v>6.6489018032750476E-3</v>
      </c>
      <c r="I116" s="259">
        <v>5.8639591414440632E-3</v>
      </c>
      <c r="J116" s="259">
        <v>4.4059137019917391E-3</v>
      </c>
      <c r="K116" s="259">
        <v>4.9622242741953664E-3</v>
      </c>
      <c r="L116" s="259">
        <v>5.2870139039776498E-3</v>
      </c>
      <c r="M116" s="259">
        <v>2.741659175854695E-3</v>
      </c>
      <c r="N116" s="259">
        <v>5.657337361162606E-3</v>
      </c>
      <c r="O116" s="259">
        <v>4.1746678877084423E-3</v>
      </c>
      <c r="P116" s="259">
        <v>4.0984571914386234E-3</v>
      </c>
      <c r="Q116" s="259">
        <v>2.2698131661028258E-3</v>
      </c>
      <c r="R116" s="259">
        <v>3.1295908803285421E-3</v>
      </c>
      <c r="S116" s="259">
        <v>2.388668836812696E-3</v>
      </c>
      <c r="T116" s="259">
        <v>3.0606710987904082E-3</v>
      </c>
      <c r="U116" s="259">
        <v>2.840430439463572E-3</v>
      </c>
      <c r="V116" s="259">
        <v>2.767933982609245E-3</v>
      </c>
      <c r="W116" s="259">
        <v>2.7204742530947679E-3</v>
      </c>
      <c r="X116" s="259">
        <v>2.3806901003082729E-3</v>
      </c>
      <c r="Y116" s="259">
        <v>2.6935116238807448E-3</v>
      </c>
      <c r="DA116" s="67" t="s">
        <v>592</v>
      </c>
    </row>
    <row r="117" spans="1:105" ht="12" customHeight="1" x14ac:dyDescent="0.25">
      <c r="A117" s="173" t="s">
        <v>92</v>
      </c>
      <c r="B117" s="224">
        <v>4.501614015112043E-4</v>
      </c>
      <c r="C117" s="224">
        <v>7.2674012716607999E-4</v>
      </c>
      <c r="D117" s="224">
        <v>1.068137700094206E-3</v>
      </c>
      <c r="E117" s="224">
        <v>1.3523381334599001E-3</v>
      </c>
      <c r="F117" s="224">
        <v>1.1157905389053791E-3</v>
      </c>
      <c r="G117" s="224">
        <v>1.6346159738607759E-3</v>
      </c>
      <c r="H117" s="224">
        <v>3.3187387154959189E-3</v>
      </c>
      <c r="I117" s="224">
        <v>2.9269417423507071E-3</v>
      </c>
      <c r="J117" s="224">
        <v>2.199171654592874E-3</v>
      </c>
      <c r="K117" s="224">
        <v>2.476849004693376E-3</v>
      </c>
      <c r="L117" s="224">
        <v>2.6389647872154041E-3</v>
      </c>
      <c r="M117" s="224">
        <v>1.368474181273334E-3</v>
      </c>
      <c r="N117" s="224">
        <v>2.823808364542811E-3</v>
      </c>
      <c r="O117" s="224">
        <v>2.0837474147160982E-3</v>
      </c>
      <c r="P117" s="224">
        <v>2.0457075405039432E-3</v>
      </c>
      <c r="Q117" s="224">
        <v>1.1329565474372521E-3</v>
      </c>
      <c r="R117" s="224">
        <v>1.562106754696439E-3</v>
      </c>
      <c r="S117" s="224">
        <v>1.1922822718368491E-3</v>
      </c>
      <c r="T117" s="224">
        <v>1.527706074099614E-3</v>
      </c>
      <c r="U117" s="224">
        <v>1.4177749569827551E-3</v>
      </c>
      <c r="V117" s="224">
        <v>1.3815890115112461E-3</v>
      </c>
      <c r="W117" s="224">
        <v>1.3578999202256629E-3</v>
      </c>
      <c r="X117" s="224">
        <v>1.1882997582546931E-3</v>
      </c>
      <c r="Y117" s="224">
        <v>1.344441769678144E-3</v>
      </c>
      <c r="DA117" s="177" t="s">
        <v>593</v>
      </c>
    </row>
    <row r="118" spans="1:105" ht="12" customHeight="1" x14ac:dyDescent="0.25">
      <c r="A118" s="173" t="s">
        <v>93</v>
      </c>
      <c r="B118" s="224">
        <v>1.1443379873215601E-2</v>
      </c>
      <c r="C118" s="224">
        <v>1.8474181296646498E-2</v>
      </c>
      <c r="D118" s="224">
        <v>2.7152717709798171E-2</v>
      </c>
      <c r="E118" s="224">
        <v>3.437726763393284E-2</v>
      </c>
      <c r="F118" s="224">
        <v>2.8364082199784951E-2</v>
      </c>
      <c r="G118" s="224">
        <v>4.1552944061663523E-2</v>
      </c>
      <c r="H118" s="224">
        <v>8.4364380628538072E-2</v>
      </c>
      <c r="I118" s="224">
        <v>7.4404660444120807E-2</v>
      </c>
      <c r="J118" s="224">
        <v>5.5904296915354201E-2</v>
      </c>
      <c r="K118" s="224">
        <v>6.2963026048329068E-2</v>
      </c>
      <c r="L118" s="224">
        <v>6.7084109012384541E-2</v>
      </c>
      <c r="M118" s="224">
        <v>3.478745590010051E-2</v>
      </c>
      <c r="N118" s="224">
        <v>7.1782946507959966E-2</v>
      </c>
      <c r="O118" s="224">
        <v>5.2970141701128799E-2</v>
      </c>
      <c r="P118" s="224">
        <v>5.2003144687440613E-2</v>
      </c>
      <c r="Q118" s="224">
        <v>2.880045270129318E-2</v>
      </c>
      <c r="R118" s="224">
        <v>3.9709715085517953E-2</v>
      </c>
      <c r="S118" s="224">
        <v>3.0308549126884628E-2</v>
      </c>
      <c r="T118" s="224">
        <v>3.8835228613232443E-2</v>
      </c>
      <c r="U118" s="224">
        <v>3.6040711960245143E-2</v>
      </c>
      <c r="V118" s="224">
        <v>3.5120842956123853E-2</v>
      </c>
      <c r="W118" s="224">
        <v>3.4518651676457998E-2</v>
      </c>
      <c r="X118" s="224">
        <v>3.0207311180632759E-2</v>
      </c>
      <c r="Y118" s="224">
        <v>3.4176537206871818E-2</v>
      </c>
      <c r="DA118" s="177" t="s">
        <v>594</v>
      </c>
    </row>
    <row r="119" spans="1:105" ht="12" customHeight="1" x14ac:dyDescent="0.25">
      <c r="A119" s="173" t="s">
        <v>94</v>
      </c>
      <c r="B119" s="224">
        <v>3.0062414377459389E-4</v>
      </c>
      <c r="C119" s="224">
        <v>4.8532732424973277E-4</v>
      </c>
      <c r="D119" s="224">
        <v>7.1331744668960164E-4</v>
      </c>
      <c r="E119" s="224">
        <v>9.0311051125292025E-4</v>
      </c>
      <c r="F119" s="224">
        <v>7.4514068568331821E-4</v>
      </c>
      <c r="G119" s="224">
        <v>1.09161964107209E-3</v>
      </c>
      <c r="H119" s="224">
        <v>2.216300601091683E-3</v>
      </c>
      <c r="I119" s="224">
        <v>1.9546530471480218E-3</v>
      </c>
      <c r="J119" s="224">
        <v>1.4686379006639131E-3</v>
      </c>
      <c r="K119" s="224">
        <v>1.6540747580651219E-3</v>
      </c>
      <c r="L119" s="224">
        <v>1.762337967992551E-3</v>
      </c>
      <c r="M119" s="224">
        <v>9.1388639195156532E-4</v>
      </c>
      <c r="N119" s="224">
        <v>1.8857791203875361E-3</v>
      </c>
      <c r="O119" s="224">
        <v>1.391555962569481E-3</v>
      </c>
      <c r="P119" s="224">
        <v>1.3661523971462081E-3</v>
      </c>
      <c r="Q119" s="224">
        <v>7.5660438870094244E-4</v>
      </c>
      <c r="R119" s="224">
        <v>1.043196960109514E-3</v>
      </c>
      <c r="S119" s="224">
        <v>7.9622294560423193E-4</v>
      </c>
      <c r="T119" s="224">
        <v>1.020223699596803E-3</v>
      </c>
      <c r="U119" s="224">
        <v>9.4681014648785762E-4</v>
      </c>
      <c r="V119" s="224">
        <v>9.2264466086974849E-4</v>
      </c>
      <c r="W119" s="224">
        <v>9.0682475103158965E-4</v>
      </c>
      <c r="X119" s="224">
        <v>7.9356336676942479E-4</v>
      </c>
      <c r="Y119" s="224">
        <v>8.9783720796024848E-4</v>
      </c>
      <c r="DA119" s="177" t="s">
        <v>595</v>
      </c>
    </row>
    <row r="120" spans="1:105" ht="12" customHeight="1" x14ac:dyDescent="0.25">
      <c r="A120" s="56" t="s">
        <v>95</v>
      </c>
      <c r="B120" s="260">
        <v>1.444920841137975E-3</v>
      </c>
      <c r="C120" s="260">
        <v>2.3297395028943728E-3</v>
      </c>
      <c r="D120" s="260">
        <v>3.5067016990674989E-3</v>
      </c>
      <c r="E120" s="260">
        <v>3.9950383807054917E-3</v>
      </c>
      <c r="F120" s="260">
        <v>3.7292899058824292E-3</v>
      </c>
      <c r="G120" s="260">
        <v>5.4082339186256184E-3</v>
      </c>
      <c r="H120" s="260">
        <v>1.09896751782098E-2</v>
      </c>
      <c r="I120" s="260">
        <v>9.3277291845142996E-3</v>
      </c>
      <c r="J120" s="260">
        <v>7.3224176035650776E-3</v>
      </c>
      <c r="K120" s="260">
        <v>7.8683418762061016E-3</v>
      </c>
      <c r="L120" s="260">
        <v>8.2734109832767119E-3</v>
      </c>
      <c r="M120" s="260">
        <v>3.9488630525657759E-3</v>
      </c>
      <c r="N120" s="260">
        <v>8.9998664522820404E-3</v>
      </c>
      <c r="O120" s="260">
        <v>6.4869834247813082E-3</v>
      </c>
      <c r="P120" s="260">
        <v>6.4360990465145594E-3</v>
      </c>
      <c r="Q120" s="260">
        <v>3.7847500808697808E-3</v>
      </c>
      <c r="R120" s="260">
        <v>5.2170203070173058E-3</v>
      </c>
      <c r="S120" s="260">
        <v>3.9559416555490067E-3</v>
      </c>
      <c r="T120" s="260">
        <v>5.1023214652310073E-3</v>
      </c>
      <c r="U120" s="260">
        <v>4.7464744413996413E-3</v>
      </c>
      <c r="V120" s="260">
        <v>4.6289903208735954E-3</v>
      </c>
      <c r="W120" s="260">
        <v>4.5624522799394586E-3</v>
      </c>
      <c r="X120" s="260">
        <v>4.0142056763737208E-3</v>
      </c>
      <c r="Y120" s="260">
        <v>4.3285749232544251E-3</v>
      </c>
      <c r="DA120" s="68" t="s">
        <v>596</v>
      </c>
    </row>
    <row r="121" spans="1:105" ht="12" customHeight="1" x14ac:dyDescent="0.25">
      <c r="A121" s="37" t="s">
        <v>159</v>
      </c>
      <c r="B121" s="226">
        <v>0</v>
      </c>
      <c r="C121" s="226">
        <v>0</v>
      </c>
      <c r="D121" s="226">
        <v>0</v>
      </c>
      <c r="E121" s="226">
        <v>0</v>
      </c>
      <c r="F121" s="226">
        <v>0</v>
      </c>
      <c r="G121" s="226">
        <v>0</v>
      </c>
      <c r="H121" s="226">
        <v>5.4229091460385216E-3</v>
      </c>
      <c r="I121" s="226">
        <v>0</v>
      </c>
      <c r="J121" s="226">
        <v>0</v>
      </c>
      <c r="K121" s="226">
        <v>0</v>
      </c>
      <c r="L121" s="226">
        <v>0</v>
      </c>
      <c r="M121" s="226">
        <v>0</v>
      </c>
      <c r="N121" s="226">
        <v>0</v>
      </c>
      <c r="O121" s="226">
        <v>0</v>
      </c>
      <c r="P121" s="226">
        <v>0</v>
      </c>
      <c r="Q121" s="226">
        <v>0</v>
      </c>
      <c r="R121" s="226">
        <v>0</v>
      </c>
      <c r="S121" s="226">
        <v>0</v>
      </c>
      <c r="T121" s="226">
        <v>0</v>
      </c>
      <c r="U121" s="226">
        <v>0</v>
      </c>
      <c r="V121" s="226">
        <v>0</v>
      </c>
      <c r="W121" s="226">
        <v>0</v>
      </c>
      <c r="X121" s="226">
        <v>0</v>
      </c>
      <c r="Y121" s="226">
        <v>0</v>
      </c>
      <c r="DA121" s="69" t="s">
        <v>597</v>
      </c>
    </row>
    <row r="122" spans="1:105" ht="12" customHeight="1" x14ac:dyDescent="0.25">
      <c r="A122" s="37" t="s">
        <v>35</v>
      </c>
      <c r="B122" s="226">
        <v>2.0887683284658549E-4</v>
      </c>
      <c r="C122" s="226">
        <v>6.0760398577802308E-4</v>
      </c>
      <c r="D122" s="226">
        <v>1.814017899435069E-3</v>
      </c>
      <c r="E122" s="226">
        <v>1.192749513450615E-3</v>
      </c>
      <c r="F122" s="226">
        <v>2.2956927402151229E-3</v>
      </c>
      <c r="G122" s="226">
        <v>2.4895405487012439E-3</v>
      </c>
      <c r="H122" s="226">
        <v>2.5383830045286699E-3</v>
      </c>
      <c r="I122" s="226">
        <v>5.4654441448686577E-3</v>
      </c>
      <c r="J122" s="226">
        <v>4.1974516613299626E-3</v>
      </c>
      <c r="K122" s="226">
        <v>5.3739934238999183E-3</v>
      </c>
      <c r="L122" s="226">
        <v>4.5992887682178452E-3</v>
      </c>
      <c r="M122" s="226">
        <v>4.2687777243560228E-4</v>
      </c>
      <c r="N122" s="226">
        <v>6.2960519847353024E-3</v>
      </c>
      <c r="O122" s="226">
        <v>4.7988771278611201E-3</v>
      </c>
      <c r="P122" s="226">
        <v>4.7457559988438739E-3</v>
      </c>
      <c r="Q122" s="226">
        <v>2.6076095100090678E-3</v>
      </c>
      <c r="R122" s="226">
        <v>3.8219259911370352E-3</v>
      </c>
      <c r="S122" s="226">
        <v>3.5382770850169972E-3</v>
      </c>
      <c r="T122" s="226">
        <v>3.7042594684033561E-3</v>
      </c>
      <c r="U122" s="226">
        <v>2.127794253307471E-3</v>
      </c>
      <c r="V122" s="226">
        <v>1.8210561687268291E-3</v>
      </c>
      <c r="W122" s="226">
        <v>1.206826488431151E-3</v>
      </c>
      <c r="X122" s="226">
        <v>5.8530438799420017E-4</v>
      </c>
      <c r="Y122" s="226">
        <v>6.5595210986988913E-4</v>
      </c>
      <c r="DA122" s="69" t="s">
        <v>598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599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600</v>
      </c>
    </row>
    <row r="125" spans="1:105" ht="12" customHeight="1" x14ac:dyDescent="0.25">
      <c r="A125" s="37" t="s">
        <v>40</v>
      </c>
      <c r="B125" s="226">
        <v>1.2360440082913901E-3</v>
      </c>
      <c r="C125" s="226">
        <v>1.72213551711635E-3</v>
      </c>
      <c r="D125" s="226">
        <v>1.6926837996324301E-3</v>
      </c>
      <c r="E125" s="226">
        <v>2.8022888672548769E-3</v>
      </c>
      <c r="F125" s="226">
        <v>1.433597165667306E-3</v>
      </c>
      <c r="G125" s="226">
        <v>2.9186933699243741E-3</v>
      </c>
      <c r="H125" s="226">
        <v>3.0283830276426069E-3</v>
      </c>
      <c r="I125" s="226">
        <v>3.8622850396456418E-3</v>
      </c>
      <c r="J125" s="226">
        <v>3.124965942235115E-3</v>
      </c>
      <c r="K125" s="226">
        <v>2.4943484523061838E-3</v>
      </c>
      <c r="L125" s="226">
        <v>3.6741222150588671E-3</v>
      </c>
      <c r="M125" s="226">
        <v>3.5219852801301739E-3</v>
      </c>
      <c r="N125" s="226">
        <v>2.703814467546738E-3</v>
      </c>
      <c r="O125" s="226">
        <v>1.6881062969201881E-3</v>
      </c>
      <c r="P125" s="226">
        <v>1.6903430476706851E-3</v>
      </c>
      <c r="Q125" s="226">
        <v>1.177140570860713E-3</v>
      </c>
      <c r="R125" s="226">
        <v>1.3950943158802711E-3</v>
      </c>
      <c r="S125" s="226">
        <v>4.1766457053200992E-4</v>
      </c>
      <c r="T125" s="226">
        <v>1.3980619968276509E-3</v>
      </c>
      <c r="U125" s="226">
        <v>2.6186801880921698E-3</v>
      </c>
      <c r="V125" s="226">
        <v>2.8079341521467659E-3</v>
      </c>
      <c r="W125" s="226">
        <v>3.3556257915083091E-3</v>
      </c>
      <c r="X125" s="226">
        <v>3.428901288379521E-3</v>
      </c>
      <c r="Y125" s="226">
        <v>3.6726228133845359E-3</v>
      </c>
      <c r="DA125" s="69" t="s">
        <v>601</v>
      </c>
    </row>
    <row r="126" spans="1:105" ht="12" customHeight="1" x14ac:dyDescent="0.25">
      <c r="A126" s="57" t="s">
        <v>602</v>
      </c>
      <c r="B126" s="294">
        <v>0.30876881497075909</v>
      </c>
      <c r="C126" s="294">
        <v>0.49784796856603042</v>
      </c>
      <c r="D126" s="294">
        <v>0.74935601816378472</v>
      </c>
      <c r="E126" s="294">
        <v>1.0014022593355349</v>
      </c>
      <c r="F126" s="294">
        <v>0.7969214590432887</v>
      </c>
      <c r="G126" s="294">
        <v>1.155699281646142</v>
      </c>
      <c r="H126" s="294">
        <v>2.3484116811665419</v>
      </c>
      <c r="I126" s="294">
        <v>2.101610826745969</v>
      </c>
      <c r="J126" s="294">
        <v>1.5647460689909991</v>
      </c>
      <c r="K126" s="294">
        <v>1.7967883699863521</v>
      </c>
      <c r="L126" s="294">
        <v>1.8826663983879039</v>
      </c>
      <c r="M126" s="294">
        <v>0.98625781364387222</v>
      </c>
      <c r="N126" s="294">
        <v>2.0372231706585922</v>
      </c>
      <c r="O126" s="294">
        <v>1.513599851175939</v>
      </c>
      <c r="P126" s="294">
        <v>1.49857305621484</v>
      </c>
      <c r="Q126" s="294">
        <v>0.80877288510163869</v>
      </c>
      <c r="R126" s="294">
        <v>1.1148383579320931</v>
      </c>
      <c r="S126" s="294">
        <v>0.85262751409984305</v>
      </c>
      <c r="T126" s="294">
        <v>1.090328070275794</v>
      </c>
      <c r="U126" s="294">
        <v>1.0142862133580479</v>
      </c>
      <c r="V126" s="294">
        <v>0.98918073239333371</v>
      </c>
      <c r="W126" s="294">
        <v>0.97496204894384553</v>
      </c>
      <c r="X126" s="294">
        <v>0.85780583576235692</v>
      </c>
      <c r="Y126" s="294">
        <v>0.91890010003014999</v>
      </c>
      <c r="DA126" s="70" t="s">
        <v>603</v>
      </c>
    </row>
    <row r="127" spans="1:105" ht="12" customHeight="1" x14ac:dyDescent="0.25">
      <c r="A127" s="60" t="s">
        <v>604</v>
      </c>
      <c r="B127" s="262">
        <v>4.4635422451302947E-2</v>
      </c>
      <c r="C127" s="262">
        <v>0.1298404433785002</v>
      </c>
      <c r="D127" s="262">
        <v>0.38764210550329192</v>
      </c>
      <c r="E127" s="262">
        <v>0.69904545136492824</v>
      </c>
      <c r="F127" s="262">
        <v>0.49057242912694032</v>
      </c>
      <c r="G127" s="262">
        <v>0.53199626108149856</v>
      </c>
      <c r="H127" s="262">
        <v>1.70126879824824</v>
      </c>
      <c r="I127" s="262">
        <v>1.4601003790443889</v>
      </c>
      <c r="J127" s="262">
        <v>0.89696413704239586</v>
      </c>
      <c r="K127" s="262">
        <v>1.4031201228380361</v>
      </c>
      <c r="L127" s="262">
        <v>1.2955182204410249</v>
      </c>
      <c r="M127" s="262">
        <v>0.60130820374559268</v>
      </c>
      <c r="N127" s="262">
        <v>1.593540226434262</v>
      </c>
      <c r="O127" s="262">
        <v>1.2668509728812769</v>
      </c>
      <c r="P127" s="262">
        <v>1.250993841567754</v>
      </c>
      <c r="Q127" s="262">
        <v>0.55722671816254743</v>
      </c>
      <c r="R127" s="262">
        <v>0.81671710005921305</v>
      </c>
      <c r="S127" s="262">
        <v>0.7669398727135095</v>
      </c>
      <c r="T127" s="262">
        <v>0.79157264110214387</v>
      </c>
      <c r="U127" s="262">
        <v>0.45469377379726128</v>
      </c>
      <c r="V127" s="262">
        <v>0.38914613119576508</v>
      </c>
      <c r="W127" s="262">
        <v>0.25788982627915907</v>
      </c>
      <c r="X127" s="262">
        <v>0.12507518552768759</v>
      </c>
      <c r="Y127" s="262">
        <v>0.27686749895358831</v>
      </c>
      <c r="DA127" s="72" t="s">
        <v>605</v>
      </c>
    </row>
    <row r="128" spans="1:105" ht="12" customHeight="1" x14ac:dyDescent="0.25">
      <c r="A128" s="59" t="s">
        <v>28</v>
      </c>
      <c r="B128" s="230">
        <v>0</v>
      </c>
      <c r="C128" s="230">
        <v>0</v>
      </c>
      <c r="D128" s="230">
        <v>0</v>
      </c>
      <c r="E128" s="230">
        <v>0.57035210364853062</v>
      </c>
      <c r="F128" s="230">
        <v>0</v>
      </c>
      <c r="G128" s="230">
        <v>0</v>
      </c>
      <c r="H128" s="230">
        <v>0</v>
      </c>
      <c r="I128" s="230">
        <v>0.55231147059439212</v>
      </c>
      <c r="J128" s="230">
        <v>0</v>
      </c>
      <c r="K128" s="230">
        <v>0.55497456024942471</v>
      </c>
      <c r="L128" s="230">
        <v>0.56052252295375771</v>
      </c>
      <c r="M128" s="230">
        <v>0.55465087303486971</v>
      </c>
      <c r="N128" s="230">
        <v>0.56038839035011423</v>
      </c>
      <c r="O128" s="230">
        <v>0.56540370588513456</v>
      </c>
      <c r="P128" s="230">
        <v>0.55589792910219815</v>
      </c>
      <c r="Q128" s="230">
        <v>0</v>
      </c>
      <c r="R128" s="230">
        <v>0</v>
      </c>
      <c r="S128" s="230">
        <v>4.1030520143271451E-2</v>
      </c>
      <c r="T128" s="230">
        <v>0</v>
      </c>
      <c r="U128" s="230">
        <v>0</v>
      </c>
      <c r="V128" s="230">
        <v>0</v>
      </c>
      <c r="W128" s="230">
        <v>0</v>
      </c>
      <c r="X128" s="230">
        <v>0</v>
      </c>
      <c r="Y128" s="230">
        <v>0</v>
      </c>
      <c r="DA128" s="71" t="s">
        <v>606</v>
      </c>
    </row>
    <row r="129" spans="1:105" ht="12" customHeight="1" x14ac:dyDescent="0.25">
      <c r="A129" s="59" t="s">
        <v>31</v>
      </c>
      <c r="B129" s="230">
        <v>0</v>
      </c>
      <c r="C129" s="230">
        <v>0</v>
      </c>
      <c r="D129" s="230">
        <v>0</v>
      </c>
      <c r="E129" s="230">
        <v>0</v>
      </c>
      <c r="F129" s="230">
        <v>0</v>
      </c>
      <c r="G129" s="230">
        <v>0</v>
      </c>
      <c r="H129" s="230">
        <v>0</v>
      </c>
      <c r="I129" s="230">
        <v>0</v>
      </c>
      <c r="J129" s="230">
        <v>0</v>
      </c>
      <c r="K129" s="230">
        <v>0</v>
      </c>
      <c r="L129" s="230">
        <v>0</v>
      </c>
      <c r="M129" s="230">
        <v>0</v>
      </c>
      <c r="N129" s="230">
        <v>0</v>
      </c>
      <c r="O129" s="230">
        <v>0</v>
      </c>
      <c r="P129" s="230">
        <v>0</v>
      </c>
      <c r="Q129" s="230">
        <v>0</v>
      </c>
      <c r="R129" s="230">
        <v>0</v>
      </c>
      <c r="S129" s="230">
        <v>0</v>
      </c>
      <c r="T129" s="230">
        <v>0</v>
      </c>
      <c r="U129" s="230">
        <v>0</v>
      </c>
      <c r="V129" s="230">
        <v>0</v>
      </c>
      <c r="W129" s="230">
        <v>0</v>
      </c>
      <c r="X129" s="230">
        <v>0</v>
      </c>
      <c r="Y129" s="230">
        <v>0.16219668719840119</v>
      </c>
      <c r="DA129" s="71" t="s">
        <v>607</v>
      </c>
    </row>
    <row r="130" spans="1:105" ht="12" customHeight="1" x14ac:dyDescent="0.25">
      <c r="A130" s="59" t="s">
        <v>159</v>
      </c>
      <c r="B130" s="230">
        <v>0</v>
      </c>
      <c r="C130" s="230">
        <v>0</v>
      </c>
      <c r="D130" s="230">
        <v>0</v>
      </c>
      <c r="E130" s="230">
        <v>0</v>
      </c>
      <c r="F130" s="230">
        <v>0</v>
      </c>
      <c r="G130" s="230">
        <v>0</v>
      </c>
      <c r="H130" s="230">
        <v>1.1588352683719889</v>
      </c>
      <c r="I130" s="230">
        <v>0</v>
      </c>
      <c r="J130" s="230">
        <v>0</v>
      </c>
      <c r="K130" s="230">
        <v>0</v>
      </c>
      <c r="L130" s="230">
        <v>0</v>
      </c>
      <c r="M130" s="230">
        <v>0</v>
      </c>
      <c r="N130" s="230">
        <v>0</v>
      </c>
      <c r="O130" s="230">
        <v>0</v>
      </c>
      <c r="P130" s="230">
        <v>0</v>
      </c>
      <c r="Q130" s="230">
        <v>0</v>
      </c>
      <c r="R130" s="230">
        <v>0</v>
      </c>
      <c r="S130" s="230">
        <v>0</v>
      </c>
      <c r="T130" s="230">
        <v>0</v>
      </c>
      <c r="U130" s="230">
        <v>0</v>
      </c>
      <c r="V130" s="230">
        <v>0</v>
      </c>
      <c r="W130" s="230">
        <v>0</v>
      </c>
      <c r="X130" s="230">
        <v>0</v>
      </c>
      <c r="Y130" s="230">
        <v>0</v>
      </c>
      <c r="DA130" s="71" t="s">
        <v>608</v>
      </c>
    </row>
    <row r="131" spans="1:105" ht="12" customHeight="1" x14ac:dyDescent="0.25">
      <c r="A131" s="59" t="s">
        <v>32</v>
      </c>
      <c r="B131" s="230">
        <v>0</v>
      </c>
      <c r="C131" s="230">
        <v>0</v>
      </c>
      <c r="D131" s="230">
        <v>0</v>
      </c>
      <c r="E131" s="230">
        <v>0</v>
      </c>
      <c r="F131" s="230">
        <v>0</v>
      </c>
      <c r="G131" s="230">
        <v>0</v>
      </c>
      <c r="H131" s="230">
        <v>0</v>
      </c>
      <c r="I131" s="230">
        <v>0</v>
      </c>
      <c r="J131" s="230">
        <v>0</v>
      </c>
      <c r="K131" s="230">
        <v>0</v>
      </c>
      <c r="L131" s="230">
        <v>0</v>
      </c>
      <c r="M131" s="230">
        <v>0</v>
      </c>
      <c r="N131" s="230">
        <v>0</v>
      </c>
      <c r="O131" s="230">
        <v>0</v>
      </c>
      <c r="P131" s="230">
        <v>0</v>
      </c>
      <c r="Q131" s="230">
        <v>0</v>
      </c>
      <c r="R131" s="230">
        <v>0</v>
      </c>
      <c r="S131" s="230">
        <v>0</v>
      </c>
      <c r="T131" s="230">
        <v>0</v>
      </c>
      <c r="U131" s="230">
        <v>0</v>
      </c>
      <c r="V131" s="230">
        <v>0</v>
      </c>
      <c r="W131" s="230">
        <v>0</v>
      </c>
      <c r="X131" s="230">
        <v>0</v>
      </c>
      <c r="Y131" s="230">
        <v>0</v>
      </c>
      <c r="DA131" s="71" t="s">
        <v>609</v>
      </c>
    </row>
    <row r="132" spans="1:105" ht="12" customHeight="1" x14ac:dyDescent="0.25">
      <c r="A132" s="59" t="s">
        <v>35</v>
      </c>
      <c r="B132" s="230">
        <v>4.4635422451302947E-2</v>
      </c>
      <c r="C132" s="230">
        <v>0.1298404433785002</v>
      </c>
      <c r="D132" s="230">
        <v>0.38764210550329192</v>
      </c>
      <c r="E132" s="230">
        <v>0.12869334771639759</v>
      </c>
      <c r="F132" s="230">
        <v>0.49057242912694032</v>
      </c>
      <c r="G132" s="230">
        <v>0.53199626108149856</v>
      </c>
      <c r="H132" s="230">
        <v>0.54243352987625038</v>
      </c>
      <c r="I132" s="230">
        <v>0.90778890844999682</v>
      </c>
      <c r="J132" s="230">
        <v>0.89696413704239586</v>
      </c>
      <c r="K132" s="230">
        <v>0.84814556258861151</v>
      </c>
      <c r="L132" s="230">
        <v>0.73499569748726701</v>
      </c>
      <c r="M132" s="230">
        <v>4.665733071072295E-2</v>
      </c>
      <c r="N132" s="230">
        <v>1.0331518360841481</v>
      </c>
      <c r="O132" s="230">
        <v>0.70144726699614213</v>
      </c>
      <c r="P132" s="230">
        <v>0.69509591246555624</v>
      </c>
      <c r="Q132" s="230">
        <v>0.55722671816254743</v>
      </c>
      <c r="R132" s="230">
        <v>0.81671710005921305</v>
      </c>
      <c r="S132" s="230">
        <v>0.72590935257023803</v>
      </c>
      <c r="T132" s="230">
        <v>0.79157264110214387</v>
      </c>
      <c r="U132" s="230">
        <v>0.45469377379726128</v>
      </c>
      <c r="V132" s="230">
        <v>0.38914613119576508</v>
      </c>
      <c r="W132" s="230">
        <v>0.25788982627915907</v>
      </c>
      <c r="X132" s="230">
        <v>0.12507518552768759</v>
      </c>
      <c r="Y132" s="230">
        <v>0.11467081175518699</v>
      </c>
      <c r="DA132" s="71" t="s">
        <v>610</v>
      </c>
    </row>
    <row r="133" spans="1:105" ht="12" customHeight="1" x14ac:dyDescent="0.25">
      <c r="A133" s="60" t="s">
        <v>611</v>
      </c>
      <c r="B133" s="262">
        <v>0.26413339251945622</v>
      </c>
      <c r="C133" s="262">
        <v>0.36800752518753033</v>
      </c>
      <c r="D133" s="262">
        <v>0.36171391266049291</v>
      </c>
      <c r="E133" s="262">
        <v>0.30235680797060638</v>
      </c>
      <c r="F133" s="262">
        <v>0.30634902991634849</v>
      </c>
      <c r="G133" s="262">
        <v>0.62370302056464355</v>
      </c>
      <c r="H133" s="262">
        <v>0.64714288291830246</v>
      </c>
      <c r="I133" s="262">
        <v>0.64151044770157961</v>
      </c>
      <c r="J133" s="262">
        <v>0.66778193194860347</v>
      </c>
      <c r="K133" s="262">
        <v>0.3936682471483165</v>
      </c>
      <c r="L133" s="262">
        <v>0.58714817794687912</v>
      </c>
      <c r="M133" s="262">
        <v>0.38494960989827948</v>
      </c>
      <c r="N133" s="262">
        <v>0.4436829442243298</v>
      </c>
      <c r="O133" s="262">
        <v>0.2467488782946626</v>
      </c>
      <c r="P133" s="262">
        <v>0.24757921464708599</v>
      </c>
      <c r="Q133" s="262">
        <v>0.25154616693909121</v>
      </c>
      <c r="R133" s="262">
        <v>0.29812125787288007</v>
      </c>
      <c r="S133" s="262">
        <v>8.5687641386333516E-2</v>
      </c>
      <c r="T133" s="262">
        <v>0.29875542917364989</v>
      </c>
      <c r="U133" s="262">
        <v>0.55959243956078697</v>
      </c>
      <c r="V133" s="262">
        <v>0.60003460119756857</v>
      </c>
      <c r="W133" s="262">
        <v>0.7170722226646864</v>
      </c>
      <c r="X133" s="262">
        <v>0.73273065023466932</v>
      </c>
      <c r="Y133" s="262">
        <v>0.64203260107656168</v>
      </c>
      <c r="DA133" s="72" t="s">
        <v>612</v>
      </c>
    </row>
    <row r="134" spans="1:105" ht="12" customHeight="1" x14ac:dyDescent="0.25">
      <c r="A134" s="57" t="s">
        <v>613</v>
      </c>
      <c r="B134" s="294">
        <v>0.15821771069741511</v>
      </c>
      <c r="C134" s="294">
        <v>0.25510466744944932</v>
      </c>
      <c r="D134" s="294">
        <v>0.38398111448668359</v>
      </c>
      <c r="E134" s="294">
        <v>0.43745360212654982</v>
      </c>
      <c r="F134" s="294">
        <v>0.40835435038157503</v>
      </c>
      <c r="G134" s="294">
        <v>0.59219741674370896</v>
      </c>
      <c r="H134" s="294">
        <v>1.2033609028956691</v>
      </c>
      <c r="I134" s="294">
        <v>1.021379106427045</v>
      </c>
      <c r="J134" s="294">
        <v>0.80179904464115292</v>
      </c>
      <c r="K134" s="294">
        <v>0.86157732880195714</v>
      </c>
      <c r="L134" s="294">
        <v>0.90593208165089778</v>
      </c>
      <c r="M134" s="294">
        <v>0.43239743953205501</v>
      </c>
      <c r="N134" s="294">
        <v>0.98547839170281626</v>
      </c>
      <c r="O134" s="294">
        <v>0.71031965044718326</v>
      </c>
      <c r="P134" s="294">
        <v>0.70474785051848554</v>
      </c>
      <c r="Q134" s="294">
        <v>0.41442719649988968</v>
      </c>
      <c r="R134" s="294">
        <v>0.57125967467402905</v>
      </c>
      <c r="S134" s="294">
        <v>0.43317254106499492</v>
      </c>
      <c r="T134" s="294">
        <v>0.55870024051652811</v>
      </c>
      <c r="U134" s="294">
        <v>0.51973526758088551</v>
      </c>
      <c r="V134" s="294">
        <v>0.50687084756304501</v>
      </c>
      <c r="W134" s="294">
        <v>0.49958498372112081</v>
      </c>
      <c r="X134" s="294">
        <v>0.4395524061264281</v>
      </c>
      <c r="Y134" s="294">
        <v>0.47085801135767019</v>
      </c>
      <c r="DA134" s="70" t="s">
        <v>614</v>
      </c>
    </row>
    <row r="135" spans="1:105" ht="12" customHeight="1" x14ac:dyDescent="0.25">
      <c r="A135" s="60" t="s">
        <v>615</v>
      </c>
      <c r="B135" s="262">
        <v>2.2871851086794352E-2</v>
      </c>
      <c r="C135" s="262">
        <v>6.6532164879504141E-2</v>
      </c>
      <c r="D135" s="262">
        <v>0.19863355212366551</v>
      </c>
      <c r="E135" s="262">
        <v>0.13060514602653711</v>
      </c>
      <c r="F135" s="262">
        <v>0.25137657335986119</v>
      </c>
      <c r="G135" s="262">
        <v>0.2726027579432535</v>
      </c>
      <c r="H135" s="262">
        <v>0.87175531170552323</v>
      </c>
      <c r="I135" s="262">
        <v>0.59846189211630185</v>
      </c>
      <c r="J135" s="262">
        <v>0.459617699261404</v>
      </c>
      <c r="K135" s="262">
        <v>0.58844810914539059</v>
      </c>
      <c r="L135" s="262">
        <v>0.50361855059870031</v>
      </c>
      <c r="M135" s="262">
        <v>4.6742784780639618E-2</v>
      </c>
      <c r="N135" s="262">
        <v>0.68941280594458187</v>
      </c>
      <c r="O135" s="262">
        <v>0.52547332107854283</v>
      </c>
      <c r="P135" s="262">
        <v>0.51965659867861436</v>
      </c>
      <c r="Q135" s="262">
        <v>0.28553121757280192</v>
      </c>
      <c r="R135" s="262">
        <v>0.41849792982182382</v>
      </c>
      <c r="S135" s="262">
        <v>0.38743859474240627</v>
      </c>
      <c r="T135" s="262">
        <v>0.40561353690381052</v>
      </c>
      <c r="U135" s="262">
        <v>0.23299181934996871</v>
      </c>
      <c r="V135" s="262">
        <v>0.19940423714869221</v>
      </c>
      <c r="W135" s="262">
        <v>0.1321465638617253</v>
      </c>
      <c r="X135" s="262">
        <v>6.4090376228957135E-2</v>
      </c>
      <c r="Y135" s="262">
        <v>0.14187100421752161</v>
      </c>
      <c r="DA135" s="72" t="s">
        <v>616</v>
      </c>
    </row>
    <row r="136" spans="1:105" ht="12" customHeight="1" x14ac:dyDescent="0.25">
      <c r="A136" s="59" t="s">
        <v>31</v>
      </c>
      <c r="B136" s="297">
        <v>0</v>
      </c>
      <c r="C136" s="297">
        <v>0</v>
      </c>
      <c r="D136" s="297">
        <v>0</v>
      </c>
      <c r="E136" s="297">
        <v>0</v>
      </c>
      <c r="F136" s="297">
        <v>0</v>
      </c>
      <c r="G136" s="297">
        <v>0</v>
      </c>
      <c r="H136" s="297">
        <v>0</v>
      </c>
      <c r="I136" s="297">
        <v>0</v>
      </c>
      <c r="J136" s="297">
        <v>0</v>
      </c>
      <c r="K136" s="297">
        <v>0</v>
      </c>
      <c r="L136" s="297">
        <v>0</v>
      </c>
      <c r="M136" s="297">
        <v>0</v>
      </c>
      <c r="N136" s="297">
        <v>0</v>
      </c>
      <c r="O136" s="297">
        <v>0</v>
      </c>
      <c r="P136" s="297">
        <v>0</v>
      </c>
      <c r="Q136" s="297">
        <v>0</v>
      </c>
      <c r="R136" s="297">
        <v>0</v>
      </c>
      <c r="S136" s="297">
        <v>0</v>
      </c>
      <c r="T136" s="297">
        <v>0</v>
      </c>
      <c r="U136" s="297">
        <v>0</v>
      </c>
      <c r="V136" s="297">
        <v>0</v>
      </c>
      <c r="W136" s="297">
        <v>0</v>
      </c>
      <c r="X136" s="297">
        <v>0</v>
      </c>
      <c r="Y136" s="297">
        <v>8.3111983098636599E-2</v>
      </c>
      <c r="DA136" s="71" t="s">
        <v>617</v>
      </c>
    </row>
    <row r="137" spans="1:105" ht="12" customHeight="1" x14ac:dyDescent="0.25">
      <c r="A137" s="59" t="s">
        <v>159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0</v>
      </c>
      <c r="H137" s="297">
        <v>0.59380434275593608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0</v>
      </c>
      <c r="T137" s="297">
        <v>0</v>
      </c>
      <c r="U137" s="297">
        <v>0</v>
      </c>
      <c r="V137" s="297">
        <v>0</v>
      </c>
      <c r="W137" s="297">
        <v>0</v>
      </c>
      <c r="X137" s="297">
        <v>0</v>
      </c>
      <c r="Y137" s="297">
        <v>0</v>
      </c>
      <c r="DA137" s="71" t="s">
        <v>618</v>
      </c>
    </row>
    <row r="138" spans="1:105" ht="12" customHeight="1" x14ac:dyDescent="0.25">
      <c r="A138" s="59" t="s">
        <v>32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0</v>
      </c>
      <c r="N138" s="297">
        <v>0</v>
      </c>
      <c r="O138" s="297">
        <v>0</v>
      </c>
      <c r="P138" s="297">
        <v>0</v>
      </c>
      <c r="Q138" s="297">
        <v>0</v>
      </c>
      <c r="R138" s="297">
        <v>0</v>
      </c>
      <c r="S138" s="297">
        <v>0</v>
      </c>
      <c r="T138" s="297">
        <v>0</v>
      </c>
      <c r="U138" s="297">
        <v>0</v>
      </c>
      <c r="V138" s="297">
        <v>0</v>
      </c>
      <c r="W138" s="297">
        <v>0</v>
      </c>
      <c r="X138" s="297">
        <v>0</v>
      </c>
      <c r="Y138" s="297">
        <v>0</v>
      </c>
      <c r="DA138" s="71" t="s">
        <v>619</v>
      </c>
    </row>
    <row r="139" spans="1:105" ht="12" customHeight="1" x14ac:dyDescent="0.25">
      <c r="A139" s="59" t="s">
        <v>35</v>
      </c>
      <c r="B139" s="297">
        <v>2.2871851086794352E-2</v>
      </c>
      <c r="C139" s="297">
        <v>6.6532164879504141E-2</v>
      </c>
      <c r="D139" s="297">
        <v>0.19863355212366551</v>
      </c>
      <c r="E139" s="297">
        <v>0.13060514602653711</v>
      </c>
      <c r="F139" s="297">
        <v>0.25137657335986119</v>
      </c>
      <c r="G139" s="297">
        <v>0.2726027579432535</v>
      </c>
      <c r="H139" s="297">
        <v>0.27795096894958721</v>
      </c>
      <c r="I139" s="297">
        <v>0.59846189211630185</v>
      </c>
      <c r="J139" s="297">
        <v>0.459617699261404</v>
      </c>
      <c r="K139" s="297">
        <v>0.58844810914539059</v>
      </c>
      <c r="L139" s="297">
        <v>0.50361855059870031</v>
      </c>
      <c r="M139" s="297">
        <v>4.6742784780639618E-2</v>
      </c>
      <c r="N139" s="297">
        <v>0.68941280594458187</v>
      </c>
      <c r="O139" s="297">
        <v>0.52547332107854283</v>
      </c>
      <c r="P139" s="297">
        <v>0.51965659867861436</v>
      </c>
      <c r="Q139" s="297">
        <v>0.28553121757280192</v>
      </c>
      <c r="R139" s="297">
        <v>0.41849792982182382</v>
      </c>
      <c r="S139" s="297">
        <v>0.38743859474240627</v>
      </c>
      <c r="T139" s="297">
        <v>0.40561353690381052</v>
      </c>
      <c r="U139" s="297">
        <v>0.23299181934996871</v>
      </c>
      <c r="V139" s="297">
        <v>0.19940423714869221</v>
      </c>
      <c r="W139" s="297">
        <v>0.1321465638617253</v>
      </c>
      <c r="X139" s="297">
        <v>6.4090376228957135E-2</v>
      </c>
      <c r="Y139" s="297">
        <v>5.8759021118884987E-2</v>
      </c>
      <c r="DA139" s="71" t="s">
        <v>620</v>
      </c>
    </row>
    <row r="140" spans="1:105" ht="12" customHeight="1" x14ac:dyDescent="0.25">
      <c r="A140" s="60" t="s">
        <v>621</v>
      </c>
      <c r="B140" s="262">
        <v>0.13534585961062079</v>
      </c>
      <c r="C140" s="262">
        <v>0.18857250256994509</v>
      </c>
      <c r="D140" s="262">
        <v>0.18534756236301811</v>
      </c>
      <c r="E140" s="262">
        <v>0.30684845610001271</v>
      </c>
      <c r="F140" s="262">
        <v>0.15697777702171381</v>
      </c>
      <c r="G140" s="262">
        <v>0.31959465880045551</v>
      </c>
      <c r="H140" s="262">
        <v>0.33160559119014538</v>
      </c>
      <c r="I140" s="262">
        <v>0.42291721431074347</v>
      </c>
      <c r="J140" s="262">
        <v>0.34218134537974892</v>
      </c>
      <c r="K140" s="262">
        <v>0.27312921965656661</v>
      </c>
      <c r="L140" s="262">
        <v>0.40231353105219753</v>
      </c>
      <c r="M140" s="262">
        <v>0.38565465475141542</v>
      </c>
      <c r="N140" s="262">
        <v>0.29606558575823438</v>
      </c>
      <c r="O140" s="262">
        <v>0.1848463293686404</v>
      </c>
      <c r="P140" s="262">
        <v>0.18509125183987121</v>
      </c>
      <c r="Q140" s="262">
        <v>0.12889597892708779</v>
      </c>
      <c r="R140" s="262">
        <v>0.1527617448522052</v>
      </c>
      <c r="S140" s="262">
        <v>4.5733946322588578E-2</v>
      </c>
      <c r="T140" s="262">
        <v>0.15308670361271759</v>
      </c>
      <c r="U140" s="262">
        <v>0.28674344823091669</v>
      </c>
      <c r="V140" s="262">
        <v>0.3074666104143528</v>
      </c>
      <c r="W140" s="262">
        <v>0.36743841985939552</v>
      </c>
      <c r="X140" s="262">
        <v>0.37546202989747102</v>
      </c>
      <c r="Y140" s="262">
        <v>0.32898700714014861</v>
      </c>
      <c r="DA140" s="72" t="s">
        <v>622</v>
      </c>
    </row>
    <row r="141" spans="1:105" ht="12" customHeight="1" x14ac:dyDescent="0.25">
      <c r="A141" s="57" t="s">
        <v>623</v>
      </c>
      <c r="B141" s="261">
        <f t="shared" ref="B141:Y141" si="2">B142+B146+B157</f>
        <v>8.2187047025213344E-2</v>
      </c>
      <c r="C141" s="261">
        <f t="shared" si="2"/>
        <v>0.13363558292676417</v>
      </c>
      <c r="D141" s="261">
        <f t="shared" si="2"/>
        <v>0.16965727691125088</v>
      </c>
      <c r="E141" s="261">
        <f t="shared" si="2"/>
        <v>0.21127222861307704</v>
      </c>
      <c r="F141" s="261">
        <f t="shared" si="2"/>
        <v>0.15578296045868123</v>
      </c>
      <c r="G141" s="261">
        <f t="shared" si="2"/>
        <v>0.24608857853281146</v>
      </c>
      <c r="H141" s="261">
        <f t="shared" si="2"/>
        <v>0.49657935882201309</v>
      </c>
      <c r="I141" s="261">
        <f t="shared" si="2"/>
        <v>0.44779437606190503</v>
      </c>
      <c r="J141" s="261">
        <f t="shared" si="2"/>
        <v>0.31606674437843907</v>
      </c>
      <c r="K141" s="261">
        <f t="shared" si="2"/>
        <v>0.36334349118313275</v>
      </c>
      <c r="L141" s="261">
        <f t="shared" si="2"/>
        <v>0.43099884753678913</v>
      </c>
      <c r="M141" s="261">
        <f t="shared" si="2"/>
        <v>0.25125594724528472</v>
      </c>
      <c r="N141" s="261">
        <f t="shared" si="2"/>
        <v>0.42226219940233206</v>
      </c>
      <c r="O141" s="261">
        <f t="shared" si="2"/>
        <v>0.31834571496963482</v>
      </c>
      <c r="P141" s="261">
        <f t="shared" si="2"/>
        <v>0.29246641976390442</v>
      </c>
      <c r="Q141" s="261">
        <f t="shared" si="2"/>
        <v>0.15879996748139308</v>
      </c>
      <c r="R141" s="261">
        <f t="shared" si="2"/>
        <v>0.21938823078539987</v>
      </c>
      <c r="S141" s="261">
        <f t="shared" si="2"/>
        <v>0.16859353365281701</v>
      </c>
      <c r="T141" s="261">
        <f t="shared" si="2"/>
        <v>0.21449518572018425</v>
      </c>
      <c r="U141" s="261">
        <f t="shared" si="2"/>
        <v>0.19539474359971976</v>
      </c>
      <c r="V141" s="261">
        <f t="shared" si="2"/>
        <v>0.18922100208669784</v>
      </c>
      <c r="W141" s="261">
        <f t="shared" si="2"/>
        <v>0.18181658706821335</v>
      </c>
      <c r="X141" s="261">
        <f t="shared" si="2"/>
        <v>0.1521058393616366</v>
      </c>
      <c r="Y141" s="261">
        <f t="shared" si="2"/>
        <v>0.25037794202842806</v>
      </c>
      <c r="DA141" s="70"/>
    </row>
    <row r="142" spans="1:105" ht="12" customHeight="1" x14ac:dyDescent="0.25">
      <c r="A142" s="60" t="s">
        <v>624</v>
      </c>
      <c r="B142" s="262">
        <v>2.7226160876550648E-3</v>
      </c>
      <c r="C142" s="262">
        <v>7.9198461794832177E-3</v>
      </c>
      <c r="D142" s="262">
        <v>2.3644911927229579E-2</v>
      </c>
      <c r="E142" s="262">
        <v>1.554695640300389E-2</v>
      </c>
      <c r="F142" s="262">
        <v>2.9923328028500441E-2</v>
      </c>
      <c r="G142" s="262">
        <v>3.2450047505947849E-2</v>
      </c>
      <c r="H142" s="262">
        <v>0.10377188217697821</v>
      </c>
      <c r="I142" s="262">
        <v>7.123961979033254E-2</v>
      </c>
      <c r="J142" s="262">
        <v>5.4711904927651947E-2</v>
      </c>
      <c r="K142" s="262">
        <v>7.0047600547489902E-2</v>
      </c>
      <c r="L142" s="262">
        <v>5.994967187825135E-2</v>
      </c>
      <c r="M142" s="262">
        <v>5.5641608255768207E-3</v>
      </c>
      <c r="N142" s="262">
        <v>8.2066221460486671E-2</v>
      </c>
      <c r="O142" s="262">
        <v>6.2551216872341608E-2</v>
      </c>
      <c r="P142" s="262">
        <v>6.1858806716146943E-2</v>
      </c>
      <c r="Q142" s="262">
        <v>3.3989023605540007E-2</v>
      </c>
      <c r="R142" s="262">
        <v>4.9817095785531097E-2</v>
      </c>
      <c r="S142" s="262">
        <v>4.6119859167550667E-2</v>
      </c>
      <c r="T142" s="262">
        <v>4.8283365292746211E-2</v>
      </c>
      <c r="U142" s="262">
        <v>2.7734846350958631E-2</v>
      </c>
      <c r="V142" s="262">
        <v>2.3736652619300809E-2</v>
      </c>
      <c r="W142" s="262">
        <v>1.5730443475386269E-2</v>
      </c>
      <c r="X142" s="262">
        <v>7.6291808967562146E-3</v>
      </c>
      <c r="Y142" s="262">
        <v>1.6888019994036291E-2</v>
      </c>
      <c r="DA142" s="72" t="s">
        <v>625</v>
      </c>
    </row>
    <row r="143" spans="1:105" ht="12" customHeight="1" x14ac:dyDescent="0.25">
      <c r="A143" s="59" t="s">
        <v>31</v>
      </c>
      <c r="B143" s="230">
        <v>0</v>
      </c>
      <c r="C143" s="230">
        <v>0</v>
      </c>
      <c r="D143" s="230">
        <v>0</v>
      </c>
      <c r="E143" s="230">
        <v>0</v>
      </c>
      <c r="F143" s="230">
        <v>0</v>
      </c>
      <c r="G143" s="230">
        <v>0</v>
      </c>
      <c r="H143" s="230">
        <v>0</v>
      </c>
      <c r="I143" s="230">
        <v>0</v>
      </c>
      <c r="J143" s="230">
        <v>0</v>
      </c>
      <c r="K143" s="230">
        <v>0</v>
      </c>
      <c r="L143" s="230">
        <v>0</v>
      </c>
      <c r="M143" s="230">
        <v>0</v>
      </c>
      <c r="N143" s="230">
        <v>0</v>
      </c>
      <c r="O143" s="230">
        <v>0</v>
      </c>
      <c r="P143" s="230">
        <v>0</v>
      </c>
      <c r="Q143" s="230">
        <v>0</v>
      </c>
      <c r="R143" s="230">
        <v>0</v>
      </c>
      <c r="S143" s="230">
        <v>0</v>
      </c>
      <c r="T143" s="230">
        <v>0</v>
      </c>
      <c r="U143" s="230">
        <v>0</v>
      </c>
      <c r="V143" s="230">
        <v>0</v>
      </c>
      <c r="W143" s="230">
        <v>0</v>
      </c>
      <c r="X143" s="230">
        <v>0</v>
      </c>
      <c r="Y143" s="230">
        <v>9.8934721725218618E-3</v>
      </c>
      <c r="DA143" s="71" t="s">
        <v>626</v>
      </c>
    </row>
    <row r="144" spans="1:105" ht="12" customHeight="1" x14ac:dyDescent="0.25">
      <c r="A144" s="59" t="s">
        <v>159</v>
      </c>
      <c r="B144" s="230">
        <v>0</v>
      </c>
      <c r="C144" s="230">
        <v>0</v>
      </c>
      <c r="D144" s="230">
        <v>0</v>
      </c>
      <c r="E144" s="230">
        <v>0</v>
      </c>
      <c r="F144" s="230">
        <v>0</v>
      </c>
      <c r="G144" s="230">
        <v>0</v>
      </c>
      <c r="H144" s="230">
        <v>7.0685195106057586E-2</v>
      </c>
      <c r="I144" s="230">
        <v>0</v>
      </c>
      <c r="J144" s="230">
        <v>0</v>
      </c>
      <c r="K144" s="230">
        <v>0</v>
      </c>
      <c r="L144" s="230">
        <v>0</v>
      </c>
      <c r="M144" s="230">
        <v>0</v>
      </c>
      <c r="N144" s="230">
        <v>0</v>
      </c>
      <c r="O144" s="230">
        <v>0</v>
      </c>
      <c r="P144" s="230">
        <v>0</v>
      </c>
      <c r="Q144" s="230">
        <v>0</v>
      </c>
      <c r="R144" s="230">
        <v>0</v>
      </c>
      <c r="S144" s="230">
        <v>0</v>
      </c>
      <c r="T144" s="230">
        <v>0</v>
      </c>
      <c r="U144" s="230">
        <v>0</v>
      </c>
      <c r="V144" s="230">
        <v>0</v>
      </c>
      <c r="W144" s="230">
        <v>0</v>
      </c>
      <c r="X144" s="230">
        <v>0</v>
      </c>
      <c r="Y144" s="230">
        <v>0</v>
      </c>
      <c r="DA144" s="71" t="s">
        <v>627</v>
      </c>
    </row>
    <row r="145" spans="1:105" ht="12" customHeight="1" x14ac:dyDescent="0.25">
      <c r="A145" s="59" t="s">
        <v>35</v>
      </c>
      <c r="B145" s="230">
        <v>2.7226160876550648E-3</v>
      </c>
      <c r="C145" s="230">
        <v>7.9198461794832177E-3</v>
      </c>
      <c r="D145" s="230">
        <v>2.3644911927229579E-2</v>
      </c>
      <c r="E145" s="230">
        <v>1.554695640300389E-2</v>
      </c>
      <c r="F145" s="230">
        <v>2.9923328028500441E-2</v>
      </c>
      <c r="G145" s="230">
        <v>3.2450047505947849E-2</v>
      </c>
      <c r="H145" s="230">
        <v>3.3086687070920572E-2</v>
      </c>
      <c r="I145" s="230">
        <v>7.123961979033254E-2</v>
      </c>
      <c r="J145" s="230">
        <v>5.4711904927651947E-2</v>
      </c>
      <c r="K145" s="230">
        <v>7.0047600547489902E-2</v>
      </c>
      <c r="L145" s="230">
        <v>5.994967187825135E-2</v>
      </c>
      <c r="M145" s="230">
        <v>5.5641608255768207E-3</v>
      </c>
      <c r="N145" s="230">
        <v>8.2066221460486671E-2</v>
      </c>
      <c r="O145" s="230">
        <v>6.2551216872341608E-2</v>
      </c>
      <c r="P145" s="230">
        <v>6.1858806716146943E-2</v>
      </c>
      <c r="Q145" s="230">
        <v>3.3989023605540007E-2</v>
      </c>
      <c r="R145" s="230">
        <v>4.9817095785531097E-2</v>
      </c>
      <c r="S145" s="230">
        <v>4.6119859167550667E-2</v>
      </c>
      <c r="T145" s="230">
        <v>4.8283365292746211E-2</v>
      </c>
      <c r="U145" s="230">
        <v>2.7734846350958631E-2</v>
      </c>
      <c r="V145" s="230">
        <v>2.3736652619300809E-2</v>
      </c>
      <c r="W145" s="230">
        <v>1.5730443475386269E-2</v>
      </c>
      <c r="X145" s="230">
        <v>7.6291808967562146E-3</v>
      </c>
      <c r="Y145" s="230">
        <v>6.9945478215144349E-3</v>
      </c>
      <c r="DA145" s="71" t="s">
        <v>628</v>
      </c>
    </row>
    <row r="146" spans="1:105" ht="12" customHeight="1" x14ac:dyDescent="0.25">
      <c r="A146" s="60" t="s">
        <v>629</v>
      </c>
      <c r="B146" s="262">
        <v>6.3353150159495691E-2</v>
      </c>
      <c r="C146" s="262">
        <v>0.10326847057551319</v>
      </c>
      <c r="D146" s="262">
        <v>0.12394898877620029</v>
      </c>
      <c r="E146" s="262">
        <v>0.1591986902609466</v>
      </c>
      <c r="F146" s="262">
        <v>0.1071733346092575</v>
      </c>
      <c r="G146" s="262">
        <v>0.17559466845199989</v>
      </c>
      <c r="H146" s="262">
        <v>0.3533338584448914</v>
      </c>
      <c r="I146" s="262">
        <v>0.32621159834092689</v>
      </c>
      <c r="J146" s="262">
        <v>0.2206223061594936</v>
      </c>
      <c r="K146" s="262">
        <v>0.26078317425673142</v>
      </c>
      <c r="L146" s="262">
        <v>0.32315863598304762</v>
      </c>
      <c r="M146" s="262">
        <v>0.19978428364169701</v>
      </c>
      <c r="N146" s="262">
        <v>0.30495296574630881</v>
      </c>
      <c r="O146" s="262">
        <v>0.2337907875898555</v>
      </c>
      <c r="P146" s="262">
        <v>0.2085747474947631</v>
      </c>
      <c r="Q146" s="262">
        <v>0.109467443057786</v>
      </c>
      <c r="R146" s="262">
        <v>0.15138670460398321</v>
      </c>
      <c r="S146" s="262">
        <v>0.1170296036255306</v>
      </c>
      <c r="T146" s="262">
        <v>0.1479887076378171</v>
      </c>
      <c r="U146" s="262">
        <v>0.13352657230621051</v>
      </c>
      <c r="V146" s="262">
        <v>0.12888418375478369</v>
      </c>
      <c r="W146" s="262">
        <v>0.12234706233808119</v>
      </c>
      <c r="X146" s="262">
        <v>9.9782463883808778E-2</v>
      </c>
      <c r="Y146" s="262">
        <v>0.1943280144620563</v>
      </c>
      <c r="DA146" s="72" t="s">
        <v>630</v>
      </c>
    </row>
    <row r="147" spans="1:105" ht="12" customHeight="1" x14ac:dyDescent="0.25">
      <c r="A147" s="64" t="s">
        <v>28</v>
      </c>
      <c r="B147" s="229">
        <v>0</v>
      </c>
      <c r="C147" s="229">
        <v>0</v>
      </c>
      <c r="D147" s="229">
        <v>0</v>
      </c>
      <c r="E147" s="229">
        <v>0.1103873627988354</v>
      </c>
      <c r="F147" s="229">
        <v>0</v>
      </c>
      <c r="G147" s="229">
        <v>0</v>
      </c>
      <c r="H147" s="229">
        <v>0</v>
      </c>
      <c r="I147" s="229">
        <v>9.6269784605056807E-2</v>
      </c>
      <c r="J147" s="229">
        <v>0</v>
      </c>
      <c r="K147" s="229">
        <v>9.369267921350706E-2</v>
      </c>
      <c r="L147" s="229">
        <v>8.8144716813221474E-2</v>
      </c>
      <c r="M147" s="229">
        <v>9.6165979663910633E-2</v>
      </c>
      <c r="N147" s="229">
        <v>9.0428462542710031E-2</v>
      </c>
      <c r="O147" s="229">
        <v>8.3005579926862791E-2</v>
      </c>
      <c r="P147" s="229">
        <v>9.2683326122571463E-2</v>
      </c>
      <c r="Q147" s="229">
        <v>0</v>
      </c>
      <c r="R147" s="229">
        <v>0</v>
      </c>
      <c r="S147" s="229">
        <v>6.2609673584021822E-3</v>
      </c>
      <c r="T147" s="229">
        <v>0</v>
      </c>
      <c r="U147" s="229">
        <v>0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631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632</v>
      </c>
    </row>
    <row r="149" spans="1:105" ht="12" customHeight="1" x14ac:dyDescent="0.25">
      <c r="A149" s="64" t="s">
        <v>31</v>
      </c>
      <c r="B149" s="229">
        <v>0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0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0</v>
      </c>
      <c r="T149" s="229">
        <v>0</v>
      </c>
      <c r="U149" s="229">
        <v>0</v>
      </c>
      <c r="V149" s="229">
        <v>0</v>
      </c>
      <c r="W149" s="229">
        <v>0</v>
      </c>
      <c r="X149" s="229">
        <v>0</v>
      </c>
      <c r="Y149" s="229">
        <v>3.4909637400950308E-2</v>
      </c>
      <c r="DA149" s="73" t="s">
        <v>633</v>
      </c>
    </row>
    <row r="150" spans="1:105" ht="12" customHeight="1" x14ac:dyDescent="0.25">
      <c r="A150" s="64" t="s">
        <v>159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0.1918885696919454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0</v>
      </c>
      <c r="T150" s="229">
        <v>0</v>
      </c>
      <c r="U150" s="229">
        <v>0</v>
      </c>
      <c r="V150" s="229">
        <v>0</v>
      </c>
      <c r="W150" s="229">
        <v>0</v>
      </c>
      <c r="X150" s="229">
        <v>0</v>
      </c>
      <c r="Y150" s="229">
        <v>0</v>
      </c>
      <c r="DA150" s="73" t="s">
        <v>634</v>
      </c>
    </row>
    <row r="151" spans="1:105" ht="12" customHeight="1" x14ac:dyDescent="0.25">
      <c r="A151" s="64" t="s">
        <v>32</v>
      </c>
      <c r="B151" s="229">
        <v>0</v>
      </c>
      <c r="C151" s="229">
        <v>0</v>
      </c>
      <c r="D151" s="229">
        <v>0</v>
      </c>
      <c r="E151" s="229">
        <v>0</v>
      </c>
      <c r="F151" s="229">
        <v>0</v>
      </c>
      <c r="G151" s="229">
        <v>0</v>
      </c>
      <c r="H151" s="229">
        <v>0</v>
      </c>
      <c r="I151" s="229">
        <v>0</v>
      </c>
      <c r="J151" s="229">
        <v>0</v>
      </c>
      <c r="K151" s="229">
        <v>0</v>
      </c>
      <c r="L151" s="229">
        <v>0</v>
      </c>
      <c r="M151" s="229">
        <v>0</v>
      </c>
      <c r="N151" s="229">
        <v>0</v>
      </c>
      <c r="O151" s="229">
        <v>0</v>
      </c>
      <c r="P151" s="229">
        <v>0</v>
      </c>
      <c r="Q151" s="229">
        <v>0</v>
      </c>
      <c r="R151" s="229">
        <v>0</v>
      </c>
      <c r="S151" s="229">
        <v>0</v>
      </c>
      <c r="T151" s="229">
        <v>0</v>
      </c>
      <c r="U151" s="229">
        <v>0</v>
      </c>
      <c r="V151" s="229">
        <v>0</v>
      </c>
      <c r="W151" s="229">
        <v>0</v>
      </c>
      <c r="X151" s="229">
        <v>0</v>
      </c>
      <c r="Y151" s="229">
        <v>0</v>
      </c>
      <c r="DA151" s="73" t="s">
        <v>635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636</v>
      </c>
    </row>
    <row r="153" spans="1:105" ht="12" customHeight="1" x14ac:dyDescent="0.25">
      <c r="A153" s="64" t="s">
        <v>35</v>
      </c>
      <c r="B153" s="229">
        <v>1.554575622016253E-2</v>
      </c>
      <c r="C153" s="229">
        <v>3.1557379181030673E-2</v>
      </c>
      <c r="D153" s="229">
        <v>7.6141594607968641E-2</v>
      </c>
      <c r="E153" s="229">
        <v>2.490763016966259E-2</v>
      </c>
      <c r="F153" s="229">
        <v>0.1071733346092575</v>
      </c>
      <c r="G153" s="229">
        <v>0.12778727399074491</v>
      </c>
      <c r="H153" s="229">
        <v>8.9820181557931866E-2</v>
      </c>
      <c r="I153" s="229">
        <v>0.1582307218593336</v>
      </c>
      <c r="J153" s="229">
        <v>0.19671860890405479</v>
      </c>
      <c r="K153" s="229">
        <v>0.14318679776287391</v>
      </c>
      <c r="L153" s="229">
        <v>0.1155814172685726</v>
      </c>
      <c r="M153" s="229">
        <v>8.0894994210487028E-3</v>
      </c>
      <c r="N153" s="229">
        <v>0.16671710856089911</v>
      </c>
      <c r="O153" s="229">
        <v>0.10297781316091401</v>
      </c>
      <c r="P153" s="229">
        <v>0.11589142137219161</v>
      </c>
      <c r="Q153" s="229">
        <v>0.109467443057786</v>
      </c>
      <c r="R153" s="229">
        <v>0.15138670460398321</v>
      </c>
      <c r="S153" s="229">
        <v>0.11076863626712841</v>
      </c>
      <c r="T153" s="229">
        <v>0.1479887076378171</v>
      </c>
      <c r="U153" s="229">
        <v>0.13352657230621051</v>
      </c>
      <c r="V153" s="229">
        <v>0.12888418375478369</v>
      </c>
      <c r="W153" s="229">
        <v>0.12234706233808119</v>
      </c>
      <c r="X153" s="229">
        <v>9.9782463883808778E-2</v>
      </c>
      <c r="Y153" s="229">
        <v>2.4680630215027401E-2</v>
      </c>
      <c r="DA153" s="73" t="s">
        <v>637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638</v>
      </c>
    </row>
    <row r="155" spans="1:105" ht="12" customHeight="1" x14ac:dyDescent="0.25">
      <c r="A155" s="64" t="s">
        <v>38</v>
      </c>
      <c r="B155" s="229">
        <v>2.3903696969666582E-2</v>
      </c>
      <c r="C155" s="229">
        <v>2.3903697131494161E-2</v>
      </c>
      <c r="D155" s="229">
        <v>2.390369708411583E-2</v>
      </c>
      <c r="E155" s="229">
        <v>0</v>
      </c>
      <c r="F155" s="229">
        <v>0</v>
      </c>
      <c r="G155" s="229">
        <v>0</v>
      </c>
      <c r="H155" s="229">
        <v>0</v>
      </c>
      <c r="I155" s="229">
        <v>2.3903697292178821E-2</v>
      </c>
      <c r="J155" s="229">
        <v>0</v>
      </c>
      <c r="K155" s="229">
        <v>0</v>
      </c>
      <c r="L155" s="229">
        <v>0</v>
      </c>
      <c r="M155" s="229">
        <v>2.3903697269822759E-2</v>
      </c>
      <c r="N155" s="229">
        <v>2.390369732134982E-2</v>
      </c>
      <c r="O155" s="229">
        <v>2.3903697251039361E-2</v>
      </c>
      <c r="P155" s="229">
        <v>0</v>
      </c>
      <c r="Q155" s="229">
        <v>0</v>
      </c>
      <c r="R155" s="229">
        <v>0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0</v>
      </c>
      <c r="Y155" s="229">
        <v>0</v>
      </c>
      <c r="DA155" s="73" t="s">
        <v>639</v>
      </c>
    </row>
    <row r="156" spans="1:105" ht="12" customHeight="1" x14ac:dyDescent="0.25">
      <c r="A156" s="64" t="s">
        <v>39</v>
      </c>
      <c r="B156" s="229">
        <v>2.3903696969666582E-2</v>
      </c>
      <c r="C156" s="229">
        <v>4.7807394262988342E-2</v>
      </c>
      <c r="D156" s="229">
        <v>2.390369708411583E-2</v>
      </c>
      <c r="E156" s="229">
        <v>2.3903697292448602E-2</v>
      </c>
      <c r="F156" s="229">
        <v>0</v>
      </c>
      <c r="G156" s="229">
        <v>4.7807394461255003E-2</v>
      </c>
      <c r="H156" s="229">
        <v>7.1625107195014109E-2</v>
      </c>
      <c r="I156" s="229">
        <v>4.7807394584357663E-2</v>
      </c>
      <c r="J156" s="229">
        <v>2.390369725543879E-2</v>
      </c>
      <c r="K156" s="229">
        <v>2.3903697280350411E-2</v>
      </c>
      <c r="L156" s="229">
        <v>0.1194325019012535</v>
      </c>
      <c r="M156" s="229">
        <v>7.1625107286914971E-2</v>
      </c>
      <c r="N156" s="229">
        <v>2.390369732134982E-2</v>
      </c>
      <c r="O156" s="229">
        <v>2.3903697251039361E-2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0.13473774684607859</v>
      </c>
      <c r="DA156" s="73" t="s">
        <v>640</v>
      </c>
    </row>
    <row r="157" spans="1:105" ht="12" customHeight="1" x14ac:dyDescent="0.25">
      <c r="A157" s="61" t="s">
        <v>641</v>
      </c>
      <c r="B157" s="263">
        <v>1.6111280778062599E-2</v>
      </c>
      <c r="C157" s="263">
        <v>2.2447266171767771E-2</v>
      </c>
      <c r="D157" s="263">
        <v>2.2063376207820999E-2</v>
      </c>
      <c r="E157" s="263">
        <v>3.6526581949126558E-2</v>
      </c>
      <c r="F157" s="263">
        <v>1.8686297820923299E-2</v>
      </c>
      <c r="G157" s="263">
        <v>3.804386257486371E-2</v>
      </c>
      <c r="H157" s="263">
        <v>3.9473618200143529E-2</v>
      </c>
      <c r="I157" s="263">
        <v>5.0343157930645567E-2</v>
      </c>
      <c r="J157" s="263">
        <v>4.0732533291293498E-2</v>
      </c>
      <c r="K157" s="263">
        <v>3.2512716378911441E-2</v>
      </c>
      <c r="L157" s="263">
        <v>4.7890539675490187E-2</v>
      </c>
      <c r="M157" s="263">
        <v>4.5907502778010902E-2</v>
      </c>
      <c r="N157" s="263">
        <v>3.5243012195536563E-2</v>
      </c>
      <c r="O157" s="263">
        <v>2.2003710507437688E-2</v>
      </c>
      <c r="P157" s="263">
        <v>2.2032865552994382E-2</v>
      </c>
      <c r="Q157" s="263">
        <v>1.534350081806707E-2</v>
      </c>
      <c r="R157" s="263">
        <v>1.818443039588559E-2</v>
      </c>
      <c r="S157" s="263">
        <v>5.4440708597357623E-3</v>
      </c>
      <c r="T157" s="263">
        <v>1.8223112789620941E-2</v>
      </c>
      <c r="U157" s="263">
        <v>3.413332494255062E-2</v>
      </c>
      <c r="V157" s="263">
        <v>3.6600165712613361E-2</v>
      </c>
      <c r="W157" s="263">
        <v>4.3739081254745897E-2</v>
      </c>
      <c r="X157" s="263">
        <v>4.4694194581071607E-2</v>
      </c>
      <c r="Y157" s="263">
        <v>3.9161907572335453E-2</v>
      </c>
      <c r="DA157" s="74" t="s">
        <v>642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DA158" s="94"/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251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3">SUM(B163:B169)</f>
        <v>0</v>
      </c>
      <c r="C162" s="232">
        <f t="shared" si="3"/>
        <v>0</v>
      </c>
      <c r="D162" s="232">
        <f t="shared" si="3"/>
        <v>0</v>
      </c>
      <c r="E162" s="232">
        <f t="shared" si="3"/>
        <v>0</v>
      </c>
      <c r="F162" s="232">
        <f t="shared" si="3"/>
        <v>0</v>
      </c>
      <c r="G162" s="232">
        <f t="shared" si="3"/>
        <v>0</v>
      </c>
      <c r="H162" s="232">
        <f t="shared" si="3"/>
        <v>0</v>
      </c>
      <c r="I162" s="232">
        <f t="shared" si="3"/>
        <v>0</v>
      </c>
      <c r="J162" s="232">
        <f t="shared" si="3"/>
        <v>0</v>
      </c>
      <c r="K162" s="232">
        <f t="shared" si="3"/>
        <v>0</v>
      </c>
      <c r="L162" s="232">
        <f t="shared" si="3"/>
        <v>0</v>
      </c>
      <c r="M162" s="232">
        <f t="shared" si="3"/>
        <v>0</v>
      </c>
      <c r="N162" s="232">
        <f t="shared" si="3"/>
        <v>0</v>
      </c>
      <c r="O162" s="232">
        <f t="shared" si="3"/>
        <v>0</v>
      </c>
      <c r="P162" s="232">
        <f t="shared" si="3"/>
        <v>0</v>
      </c>
      <c r="Q162" s="232">
        <f t="shared" si="3"/>
        <v>0</v>
      </c>
      <c r="R162" s="232">
        <f t="shared" si="3"/>
        <v>0</v>
      </c>
      <c r="S162" s="232">
        <f t="shared" si="3"/>
        <v>0</v>
      </c>
      <c r="T162" s="232">
        <f t="shared" si="3"/>
        <v>0</v>
      </c>
      <c r="U162" s="232">
        <f t="shared" si="3"/>
        <v>0</v>
      </c>
      <c r="V162" s="232">
        <f t="shared" si="3"/>
        <v>0</v>
      </c>
      <c r="W162" s="232">
        <f t="shared" si="3"/>
        <v>0</v>
      </c>
      <c r="X162" s="232">
        <f t="shared" si="3"/>
        <v>0</v>
      </c>
      <c r="Y162" s="232">
        <f t="shared" si="3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4">IF(B6=0,0,B6/B$5)</f>
        <v>0</v>
      </c>
      <c r="C163" s="299">
        <f t="shared" si="4"/>
        <v>0</v>
      </c>
      <c r="D163" s="299">
        <f t="shared" si="4"/>
        <v>0</v>
      </c>
      <c r="E163" s="299">
        <f t="shared" si="4"/>
        <v>0</v>
      </c>
      <c r="F163" s="299">
        <f t="shared" si="4"/>
        <v>0</v>
      </c>
      <c r="G163" s="299">
        <f t="shared" si="4"/>
        <v>0</v>
      </c>
      <c r="H163" s="299">
        <f t="shared" si="4"/>
        <v>0</v>
      </c>
      <c r="I163" s="299">
        <f t="shared" si="4"/>
        <v>0</v>
      </c>
      <c r="J163" s="299">
        <f t="shared" si="4"/>
        <v>0</v>
      </c>
      <c r="K163" s="299">
        <f t="shared" si="4"/>
        <v>0</v>
      </c>
      <c r="L163" s="299">
        <f t="shared" si="4"/>
        <v>0</v>
      </c>
      <c r="M163" s="299">
        <f t="shared" si="4"/>
        <v>0</v>
      </c>
      <c r="N163" s="299">
        <f t="shared" si="4"/>
        <v>0</v>
      </c>
      <c r="O163" s="299">
        <f t="shared" si="4"/>
        <v>0</v>
      </c>
      <c r="P163" s="299">
        <f t="shared" si="4"/>
        <v>0</v>
      </c>
      <c r="Q163" s="299">
        <f t="shared" si="4"/>
        <v>0</v>
      </c>
      <c r="R163" s="299">
        <f t="shared" si="4"/>
        <v>0</v>
      </c>
      <c r="S163" s="299">
        <f t="shared" si="4"/>
        <v>0</v>
      </c>
      <c r="T163" s="299">
        <f t="shared" si="4"/>
        <v>0</v>
      </c>
      <c r="U163" s="299">
        <f t="shared" si="4"/>
        <v>0</v>
      </c>
      <c r="V163" s="299">
        <f t="shared" si="4"/>
        <v>0</v>
      </c>
      <c r="W163" s="299">
        <f t="shared" si="4"/>
        <v>0</v>
      </c>
      <c r="X163" s="299">
        <f t="shared" si="4"/>
        <v>0</v>
      </c>
      <c r="Y163" s="299">
        <f t="shared" si="4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5">IF(B7=0,0,B7/B$5)</f>
        <v>0</v>
      </c>
      <c r="C164" s="233">
        <f t="shared" si="5"/>
        <v>0</v>
      </c>
      <c r="D164" s="233">
        <f t="shared" si="5"/>
        <v>0</v>
      </c>
      <c r="E164" s="233">
        <f t="shared" si="5"/>
        <v>0</v>
      </c>
      <c r="F164" s="233">
        <f t="shared" si="5"/>
        <v>0</v>
      </c>
      <c r="G164" s="233">
        <f t="shared" si="5"/>
        <v>0</v>
      </c>
      <c r="H164" s="233">
        <f t="shared" si="5"/>
        <v>0</v>
      </c>
      <c r="I164" s="233">
        <f t="shared" si="5"/>
        <v>0</v>
      </c>
      <c r="J164" s="233">
        <f t="shared" si="5"/>
        <v>0</v>
      </c>
      <c r="K164" s="233">
        <f t="shared" si="5"/>
        <v>0</v>
      </c>
      <c r="L164" s="233">
        <f t="shared" si="5"/>
        <v>0</v>
      </c>
      <c r="M164" s="233">
        <f t="shared" si="5"/>
        <v>0</v>
      </c>
      <c r="N164" s="233">
        <f t="shared" si="5"/>
        <v>0</v>
      </c>
      <c r="O164" s="233">
        <f t="shared" si="5"/>
        <v>0</v>
      </c>
      <c r="P164" s="233">
        <f t="shared" si="5"/>
        <v>0</v>
      </c>
      <c r="Q164" s="233">
        <f t="shared" si="5"/>
        <v>0</v>
      </c>
      <c r="R164" s="233">
        <f t="shared" si="5"/>
        <v>0</v>
      </c>
      <c r="S164" s="233">
        <f t="shared" si="5"/>
        <v>0</v>
      </c>
      <c r="T164" s="233">
        <f t="shared" si="5"/>
        <v>0</v>
      </c>
      <c r="U164" s="233">
        <f t="shared" si="5"/>
        <v>0</v>
      </c>
      <c r="V164" s="233">
        <f t="shared" si="5"/>
        <v>0</v>
      </c>
      <c r="W164" s="233">
        <f t="shared" si="5"/>
        <v>0</v>
      </c>
      <c r="X164" s="233">
        <f t="shared" si="5"/>
        <v>0</v>
      </c>
      <c r="Y164" s="233">
        <f t="shared" si="5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6">IF(B8=0,0,B8/B$5)</f>
        <v>0</v>
      </c>
      <c r="C165" s="233">
        <f t="shared" si="6"/>
        <v>0</v>
      </c>
      <c r="D165" s="233">
        <f t="shared" si="6"/>
        <v>0</v>
      </c>
      <c r="E165" s="233">
        <f t="shared" si="6"/>
        <v>0</v>
      </c>
      <c r="F165" s="233">
        <f t="shared" si="6"/>
        <v>0</v>
      </c>
      <c r="G165" s="233">
        <f t="shared" si="6"/>
        <v>0</v>
      </c>
      <c r="H165" s="233">
        <f t="shared" si="6"/>
        <v>0</v>
      </c>
      <c r="I165" s="233">
        <f t="shared" si="6"/>
        <v>0</v>
      </c>
      <c r="J165" s="233">
        <f t="shared" si="6"/>
        <v>0</v>
      </c>
      <c r="K165" s="233">
        <f t="shared" si="6"/>
        <v>0</v>
      </c>
      <c r="L165" s="233">
        <f t="shared" si="6"/>
        <v>0</v>
      </c>
      <c r="M165" s="233">
        <f t="shared" si="6"/>
        <v>0</v>
      </c>
      <c r="N165" s="233">
        <f t="shared" si="6"/>
        <v>0</v>
      </c>
      <c r="O165" s="233">
        <f t="shared" si="6"/>
        <v>0</v>
      </c>
      <c r="P165" s="233">
        <f t="shared" si="6"/>
        <v>0</v>
      </c>
      <c r="Q165" s="233">
        <f t="shared" si="6"/>
        <v>0</v>
      </c>
      <c r="R165" s="233">
        <f t="shared" si="6"/>
        <v>0</v>
      </c>
      <c r="S165" s="233">
        <f t="shared" si="6"/>
        <v>0</v>
      </c>
      <c r="T165" s="233">
        <f t="shared" si="6"/>
        <v>0</v>
      </c>
      <c r="U165" s="233">
        <f t="shared" si="6"/>
        <v>0</v>
      </c>
      <c r="V165" s="233">
        <f t="shared" si="6"/>
        <v>0</v>
      </c>
      <c r="W165" s="233">
        <f t="shared" si="6"/>
        <v>0</v>
      </c>
      <c r="X165" s="233">
        <f t="shared" si="6"/>
        <v>0</v>
      </c>
      <c r="Y165" s="233">
        <f t="shared" si="6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7">IF(B9=0,0,B9/B$5)</f>
        <v>0</v>
      </c>
      <c r="C166" s="233">
        <f t="shared" si="7"/>
        <v>0</v>
      </c>
      <c r="D166" s="233">
        <f t="shared" si="7"/>
        <v>0</v>
      </c>
      <c r="E166" s="233">
        <f t="shared" si="7"/>
        <v>0</v>
      </c>
      <c r="F166" s="233">
        <f t="shared" si="7"/>
        <v>0</v>
      </c>
      <c r="G166" s="233">
        <f t="shared" si="7"/>
        <v>0</v>
      </c>
      <c r="H166" s="233">
        <f t="shared" si="7"/>
        <v>0</v>
      </c>
      <c r="I166" s="233">
        <f t="shared" si="7"/>
        <v>0</v>
      </c>
      <c r="J166" s="233">
        <f t="shared" si="7"/>
        <v>0</v>
      </c>
      <c r="K166" s="233">
        <f t="shared" si="7"/>
        <v>0</v>
      </c>
      <c r="L166" s="233">
        <f t="shared" si="7"/>
        <v>0</v>
      </c>
      <c r="M166" s="233">
        <f t="shared" si="7"/>
        <v>0</v>
      </c>
      <c r="N166" s="233">
        <f t="shared" si="7"/>
        <v>0</v>
      </c>
      <c r="O166" s="233">
        <f t="shared" si="7"/>
        <v>0</v>
      </c>
      <c r="P166" s="233">
        <f t="shared" si="7"/>
        <v>0</v>
      </c>
      <c r="Q166" s="233">
        <f t="shared" si="7"/>
        <v>0</v>
      </c>
      <c r="R166" s="233">
        <f t="shared" si="7"/>
        <v>0</v>
      </c>
      <c r="S166" s="233">
        <f t="shared" si="7"/>
        <v>0</v>
      </c>
      <c r="T166" s="233">
        <f t="shared" si="7"/>
        <v>0</v>
      </c>
      <c r="U166" s="233">
        <f t="shared" si="7"/>
        <v>0</v>
      </c>
      <c r="V166" s="233">
        <f t="shared" si="7"/>
        <v>0</v>
      </c>
      <c r="W166" s="233">
        <f t="shared" si="7"/>
        <v>0</v>
      </c>
      <c r="X166" s="233">
        <f t="shared" si="7"/>
        <v>0</v>
      </c>
      <c r="Y166" s="233">
        <f t="shared" si="7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8">IF(B10=0,0,B10/B$5)</f>
        <v>0</v>
      </c>
      <c r="C167" s="300">
        <f t="shared" si="8"/>
        <v>0</v>
      </c>
      <c r="D167" s="300">
        <f t="shared" si="8"/>
        <v>0</v>
      </c>
      <c r="E167" s="300">
        <f t="shared" si="8"/>
        <v>0</v>
      </c>
      <c r="F167" s="300">
        <f t="shared" si="8"/>
        <v>0</v>
      </c>
      <c r="G167" s="300">
        <f t="shared" si="8"/>
        <v>0</v>
      </c>
      <c r="H167" s="300">
        <f t="shared" si="8"/>
        <v>0</v>
      </c>
      <c r="I167" s="300">
        <f t="shared" si="8"/>
        <v>0</v>
      </c>
      <c r="J167" s="300">
        <f t="shared" si="8"/>
        <v>0</v>
      </c>
      <c r="K167" s="300">
        <f t="shared" si="8"/>
        <v>0</v>
      </c>
      <c r="L167" s="300">
        <f t="shared" si="8"/>
        <v>0</v>
      </c>
      <c r="M167" s="300">
        <f t="shared" si="8"/>
        <v>0</v>
      </c>
      <c r="N167" s="300">
        <f t="shared" si="8"/>
        <v>0</v>
      </c>
      <c r="O167" s="300">
        <f t="shared" si="8"/>
        <v>0</v>
      </c>
      <c r="P167" s="300">
        <f t="shared" si="8"/>
        <v>0</v>
      </c>
      <c r="Q167" s="300">
        <f t="shared" si="8"/>
        <v>0</v>
      </c>
      <c r="R167" s="300">
        <f t="shared" si="8"/>
        <v>0</v>
      </c>
      <c r="S167" s="300">
        <f t="shared" si="8"/>
        <v>0</v>
      </c>
      <c r="T167" s="300">
        <f t="shared" si="8"/>
        <v>0</v>
      </c>
      <c r="U167" s="300">
        <f t="shared" si="8"/>
        <v>0</v>
      </c>
      <c r="V167" s="300">
        <f t="shared" si="8"/>
        <v>0</v>
      </c>
      <c r="W167" s="300">
        <f t="shared" si="8"/>
        <v>0</v>
      </c>
      <c r="X167" s="300">
        <f t="shared" si="8"/>
        <v>0</v>
      </c>
      <c r="Y167" s="300">
        <f t="shared" si="8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9">IF(B16=0,0,B16/B$5)</f>
        <v>0</v>
      </c>
      <c r="C168" s="301">
        <f t="shared" si="9"/>
        <v>0</v>
      </c>
      <c r="D168" s="301">
        <f t="shared" si="9"/>
        <v>0</v>
      </c>
      <c r="E168" s="301">
        <f t="shared" si="9"/>
        <v>0</v>
      </c>
      <c r="F168" s="301">
        <f t="shared" si="9"/>
        <v>0</v>
      </c>
      <c r="G168" s="301">
        <f t="shared" si="9"/>
        <v>0</v>
      </c>
      <c r="H168" s="301">
        <f t="shared" si="9"/>
        <v>0</v>
      </c>
      <c r="I168" s="301">
        <f t="shared" si="9"/>
        <v>0</v>
      </c>
      <c r="J168" s="301">
        <f t="shared" si="9"/>
        <v>0</v>
      </c>
      <c r="K168" s="301">
        <f t="shared" si="9"/>
        <v>0</v>
      </c>
      <c r="L168" s="301">
        <f t="shared" si="9"/>
        <v>0</v>
      </c>
      <c r="M168" s="301">
        <f t="shared" si="9"/>
        <v>0</v>
      </c>
      <c r="N168" s="301">
        <f t="shared" si="9"/>
        <v>0</v>
      </c>
      <c r="O168" s="301">
        <f t="shared" si="9"/>
        <v>0</v>
      </c>
      <c r="P168" s="301">
        <f t="shared" si="9"/>
        <v>0</v>
      </c>
      <c r="Q168" s="301">
        <f t="shared" si="9"/>
        <v>0</v>
      </c>
      <c r="R168" s="301">
        <f t="shared" si="9"/>
        <v>0</v>
      </c>
      <c r="S168" s="301">
        <f t="shared" si="9"/>
        <v>0</v>
      </c>
      <c r="T168" s="301">
        <f t="shared" si="9"/>
        <v>0</v>
      </c>
      <c r="U168" s="301">
        <f t="shared" si="9"/>
        <v>0</v>
      </c>
      <c r="V168" s="301">
        <f t="shared" si="9"/>
        <v>0</v>
      </c>
      <c r="W168" s="301">
        <f t="shared" si="9"/>
        <v>0</v>
      </c>
      <c r="X168" s="301">
        <f t="shared" si="9"/>
        <v>0</v>
      </c>
      <c r="Y168" s="301">
        <f t="shared" si="9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0">IF(B27=0,0,B27/B$5)</f>
        <v>0</v>
      </c>
      <c r="C169" s="235">
        <f t="shared" si="10"/>
        <v>0</v>
      </c>
      <c r="D169" s="235">
        <f t="shared" si="10"/>
        <v>0</v>
      </c>
      <c r="E169" s="235">
        <f t="shared" si="10"/>
        <v>0</v>
      </c>
      <c r="F169" s="235">
        <f t="shared" si="10"/>
        <v>0</v>
      </c>
      <c r="G169" s="235">
        <f t="shared" si="10"/>
        <v>0</v>
      </c>
      <c r="H169" s="235">
        <f t="shared" si="10"/>
        <v>0</v>
      </c>
      <c r="I169" s="235">
        <f t="shared" si="10"/>
        <v>0</v>
      </c>
      <c r="J169" s="235">
        <f t="shared" si="10"/>
        <v>0</v>
      </c>
      <c r="K169" s="235">
        <f t="shared" si="10"/>
        <v>0</v>
      </c>
      <c r="L169" s="235">
        <f t="shared" si="10"/>
        <v>0</v>
      </c>
      <c r="M169" s="235">
        <f t="shared" si="10"/>
        <v>0</v>
      </c>
      <c r="N169" s="235">
        <f t="shared" si="10"/>
        <v>0</v>
      </c>
      <c r="O169" s="235">
        <f t="shared" si="10"/>
        <v>0</v>
      </c>
      <c r="P169" s="235">
        <f t="shared" si="10"/>
        <v>0</v>
      </c>
      <c r="Q169" s="235">
        <f t="shared" si="10"/>
        <v>0</v>
      </c>
      <c r="R169" s="235">
        <f t="shared" si="10"/>
        <v>0</v>
      </c>
      <c r="S169" s="235">
        <f t="shared" si="10"/>
        <v>0</v>
      </c>
      <c r="T169" s="235">
        <f t="shared" si="10"/>
        <v>0</v>
      </c>
      <c r="U169" s="235">
        <f t="shared" si="10"/>
        <v>0</v>
      </c>
      <c r="V169" s="235">
        <f t="shared" si="10"/>
        <v>0</v>
      </c>
      <c r="W169" s="235">
        <f t="shared" si="10"/>
        <v>0</v>
      </c>
      <c r="X169" s="235">
        <f t="shared" si="10"/>
        <v>0</v>
      </c>
      <c r="Y169" s="235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4"/>
    </row>
    <row r="171" spans="1:105" ht="12" customHeight="1" x14ac:dyDescent="0.25">
      <c r="A171" s="35" t="s">
        <v>46</v>
      </c>
      <c r="B171" s="232">
        <f t="shared" ref="B171:Y171" si="11">SUM(B$172:B$177,B$179:B$180,B$182:B$184)</f>
        <v>0</v>
      </c>
      <c r="C171" s="232">
        <f t="shared" si="11"/>
        <v>0</v>
      </c>
      <c r="D171" s="232">
        <f t="shared" si="11"/>
        <v>0</v>
      </c>
      <c r="E171" s="232">
        <f t="shared" si="11"/>
        <v>0</v>
      </c>
      <c r="F171" s="232">
        <f t="shared" si="11"/>
        <v>0</v>
      </c>
      <c r="G171" s="232">
        <f t="shared" si="11"/>
        <v>0</v>
      </c>
      <c r="H171" s="232">
        <f t="shared" si="11"/>
        <v>0</v>
      </c>
      <c r="I171" s="232">
        <f t="shared" si="11"/>
        <v>0</v>
      </c>
      <c r="J171" s="232">
        <f t="shared" si="11"/>
        <v>0</v>
      </c>
      <c r="K171" s="232">
        <f t="shared" si="11"/>
        <v>0</v>
      </c>
      <c r="L171" s="232">
        <f t="shared" si="11"/>
        <v>0</v>
      </c>
      <c r="M171" s="232">
        <f t="shared" si="11"/>
        <v>0</v>
      </c>
      <c r="N171" s="232">
        <f t="shared" si="11"/>
        <v>0</v>
      </c>
      <c r="O171" s="232">
        <f t="shared" si="11"/>
        <v>0</v>
      </c>
      <c r="P171" s="232">
        <f t="shared" si="11"/>
        <v>0</v>
      </c>
      <c r="Q171" s="232">
        <f t="shared" si="11"/>
        <v>0</v>
      </c>
      <c r="R171" s="232">
        <f t="shared" si="11"/>
        <v>0</v>
      </c>
      <c r="S171" s="232">
        <f t="shared" si="11"/>
        <v>0</v>
      </c>
      <c r="T171" s="232">
        <f t="shared" si="11"/>
        <v>0</v>
      </c>
      <c r="U171" s="232">
        <f t="shared" si="11"/>
        <v>0</v>
      </c>
      <c r="V171" s="232">
        <f t="shared" si="11"/>
        <v>0</v>
      </c>
      <c r="W171" s="232">
        <f t="shared" si="11"/>
        <v>0</v>
      </c>
      <c r="X171" s="232">
        <f t="shared" si="11"/>
        <v>0</v>
      </c>
      <c r="Y171" s="232">
        <f t="shared" si="11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2">IF(B$35=0,0,B$35/B$34)</f>
        <v>0</v>
      </c>
      <c r="C172" s="299">
        <f t="shared" si="12"/>
        <v>0</v>
      </c>
      <c r="D172" s="299">
        <f t="shared" si="12"/>
        <v>0</v>
      </c>
      <c r="E172" s="299">
        <f t="shared" si="12"/>
        <v>0</v>
      </c>
      <c r="F172" s="299">
        <f t="shared" si="12"/>
        <v>0</v>
      </c>
      <c r="G172" s="299">
        <f t="shared" si="12"/>
        <v>0</v>
      </c>
      <c r="H172" s="299">
        <f t="shared" si="12"/>
        <v>0</v>
      </c>
      <c r="I172" s="299">
        <f t="shared" si="12"/>
        <v>0</v>
      </c>
      <c r="J172" s="299">
        <f t="shared" si="12"/>
        <v>0</v>
      </c>
      <c r="K172" s="299">
        <f t="shared" si="12"/>
        <v>0</v>
      </c>
      <c r="L172" s="299">
        <f t="shared" si="12"/>
        <v>0</v>
      </c>
      <c r="M172" s="299">
        <f t="shared" si="12"/>
        <v>0</v>
      </c>
      <c r="N172" s="299">
        <f t="shared" si="12"/>
        <v>0</v>
      </c>
      <c r="O172" s="299">
        <f t="shared" si="12"/>
        <v>0</v>
      </c>
      <c r="P172" s="299">
        <f t="shared" si="12"/>
        <v>0</v>
      </c>
      <c r="Q172" s="299">
        <f t="shared" si="12"/>
        <v>0</v>
      </c>
      <c r="R172" s="299">
        <f t="shared" si="12"/>
        <v>0</v>
      </c>
      <c r="S172" s="299">
        <f t="shared" si="12"/>
        <v>0</v>
      </c>
      <c r="T172" s="299">
        <f t="shared" si="12"/>
        <v>0</v>
      </c>
      <c r="U172" s="299">
        <f t="shared" si="12"/>
        <v>0</v>
      </c>
      <c r="V172" s="299">
        <f t="shared" si="12"/>
        <v>0</v>
      </c>
      <c r="W172" s="299">
        <f t="shared" si="12"/>
        <v>0</v>
      </c>
      <c r="X172" s="299">
        <f t="shared" si="12"/>
        <v>0</v>
      </c>
      <c r="Y172" s="299">
        <f t="shared" si="12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3">IF(B$36=0,0,B$36/B$34)</f>
        <v>0</v>
      </c>
      <c r="C173" s="233">
        <f t="shared" si="13"/>
        <v>0</v>
      </c>
      <c r="D173" s="233">
        <f t="shared" si="13"/>
        <v>0</v>
      </c>
      <c r="E173" s="233">
        <f t="shared" si="13"/>
        <v>0</v>
      </c>
      <c r="F173" s="233">
        <f t="shared" si="13"/>
        <v>0</v>
      </c>
      <c r="G173" s="233">
        <f t="shared" si="13"/>
        <v>0</v>
      </c>
      <c r="H173" s="233">
        <f t="shared" si="13"/>
        <v>0</v>
      </c>
      <c r="I173" s="233">
        <f t="shared" si="13"/>
        <v>0</v>
      </c>
      <c r="J173" s="233">
        <f t="shared" si="13"/>
        <v>0</v>
      </c>
      <c r="K173" s="233">
        <f t="shared" si="13"/>
        <v>0</v>
      </c>
      <c r="L173" s="233">
        <f t="shared" si="13"/>
        <v>0</v>
      </c>
      <c r="M173" s="233">
        <f t="shared" si="13"/>
        <v>0</v>
      </c>
      <c r="N173" s="233">
        <f t="shared" si="13"/>
        <v>0</v>
      </c>
      <c r="O173" s="233">
        <f t="shared" si="13"/>
        <v>0</v>
      </c>
      <c r="P173" s="233">
        <f t="shared" si="13"/>
        <v>0</v>
      </c>
      <c r="Q173" s="233">
        <f t="shared" si="13"/>
        <v>0</v>
      </c>
      <c r="R173" s="233">
        <f t="shared" si="13"/>
        <v>0</v>
      </c>
      <c r="S173" s="233">
        <f t="shared" si="13"/>
        <v>0</v>
      </c>
      <c r="T173" s="233">
        <f t="shared" si="13"/>
        <v>0</v>
      </c>
      <c r="U173" s="233">
        <f t="shared" si="13"/>
        <v>0</v>
      </c>
      <c r="V173" s="233">
        <f t="shared" si="13"/>
        <v>0</v>
      </c>
      <c r="W173" s="233">
        <f t="shared" si="13"/>
        <v>0</v>
      </c>
      <c r="X173" s="233">
        <f t="shared" si="13"/>
        <v>0</v>
      </c>
      <c r="Y173" s="233">
        <f t="shared" si="13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4">IF(B$37=0,0,B$37/B$34)</f>
        <v>0</v>
      </c>
      <c r="C174" s="233">
        <f t="shared" si="14"/>
        <v>0</v>
      </c>
      <c r="D174" s="233">
        <f t="shared" si="14"/>
        <v>0</v>
      </c>
      <c r="E174" s="233">
        <f t="shared" si="14"/>
        <v>0</v>
      </c>
      <c r="F174" s="233">
        <f t="shared" si="14"/>
        <v>0</v>
      </c>
      <c r="G174" s="233">
        <f t="shared" si="14"/>
        <v>0</v>
      </c>
      <c r="H174" s="233">
        <f t="shared" si="14"/>
        <v>0</v>
      </c>
      <c r="I174" s="233">
        <f t="shared" si="14"/>
        <v>0</v>
      </c>
      <c r="J174" s="233">
        <f t="shared" si="14"/>
        <v>0</v>
      </c>
      <c r="K174" s="233">
        <f t="shared" si="14"/>
        <v>0</v>
      </c>
      <c r="L174" s="233">
        <f t="shared" si="14"/>
        <v>0</v>
      </c>
      <c r="M174" s="233">
        <f t="shared" si="14"/>
        <v>0</v>
      </c>
      <c r="N174" s="233">
        <f t="shared" si="14"/>
        <v>0</v>
      </c>
      <c r="O174" s="233">
        <f t="shared" si="14"/>
        <v>0</v>
      </c>
      <c r="P174" s="233">
        <f t="shared" si="14"/>
        <v>0</v>
      </c>
      <c r="Q174" s="233">
        <f t="shared" si="14"/>
        <v>0</v>
      </c>
      <c r="R174" s="233">
        <f t="shared" si="14"/>
        <v>0</v>
      </c>
      <c r="S174" s="233">
        <f t="shared" si="14"/>
        <v>0</v>
      </c>
      <c r="T174" s="233">
        <f t="shared" si="14"/>
        <v>0</v>
      </c>
      <c r="U174" s="233">
        <f t="shared" si="14"/>
        <v>0</v>
      </c>
      <c r="V174" s="233">
        <f t="shared" si="14"/>
        <v>0</v>
      </c>
      <c r="W174" s="233">
        <f t="shared" si="14"/>
        <v>0</v>
      </c>
      <c r="X174" s="233">
        <f t="shared" si="14"/>
        <v>0</v>
      </c>
      <c r="Y174" s="233">
        <f t="shared" si="14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5">IF(B$38=0,0,B$38/B$34)</f>
        <v>0</v>
      </c>
      <c r="C175" s="233">
        <f t="shared" si="15"/>
        <v>0</v>
      </c>
      <c r="D175" s="233">
        <f t="shared" si="15"/>
        <v>0</v>
      </c>
      <c r="E175" s="233">
        <f t="shared" si="15"/>
        <v>0</v>
      </c>
      <c r="F175" s="233">
        <f t="shared" si="15"/>
        <v>0</v>
      </c>
      <c r="G175" s="233">
        <f t="shared" si="15"/>
        <v>0</v>
      </c>
      <c r="H175" s="233">
        <f t="shared" si="15"/>
        <v>0</v>
      </c>
      <c r="I175" s="233">
        <f t="shared" si="15"/>
        <v>0</v>
      </c>
      <c r="J175" s="233">
        <f t="shared" si="15"/>
        <v>0</v>
      </c>
      <c r="K175" s="233">
        <f t="shared" si="15"/>
        <v>0</v>
      </c>
      <c r="L175" s="233">
        <f t="shared" si="15"/>
        <v>0</v>
      </c>
      <c r="M175" s="233">
        <f t="shared" si="15"/>
        <v>0</v>
      </c>
      <c r="N175" s="233">
        <f t="shared" si="15"/>
        <v>0</v>
      </c>
      <c r="O175" s="233">
        <f t="shared" si="15"/>
        <v>0</v>
      </c>
      <c r="P175" s="233">
        <f t="shared" si="15"/>
        <v>0</v>
      </c>
      <c r="Q175" s="233">
        <f t="shared" si="15"/>
        <v>0</v>
      </c>
      <c r="R175" s="233">
        <f t="shared" si="15"/>
        <v>0</v>
      </c>
      <c r="S175" s="233">
        <f t="shared" si="15"/>
        <v>0</v>
      </c>
      <c r="T175" s="233">
        <f t="shared" si="15"/>
        <v>0</v>
      </c>
      <c r="U175" s="233">
        <f t="shared" si="15"/>
        <v>0</v>
      </c>
      <c r="V175" s="233">
        <f t="shared" si="15"/>
        <v>0</v>
      </c>
      <c r="W175" s="233">
        <f t="shared" si="15"/>
        <v>0</v>
      </c>
      <c r="X175" s="233">
        <f t="shared" si="15"/>
        <v>0</v>
      </c>
      <c r="Y175" s="233">
        <f t="shared" si="15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6">IF(B$39=0,0,B$39/B$34)</f>
        <v>0</v>
      </c>
      <c r="C176" s="300">
        <f t="shared" si="16"/>
        <v>0</v>
      </c>
      <c r="D176" s="300">
        <f t="shared" si="16"/>
        <v>0</v>
      </c>
      <c r="E176" s="300">
        <f t="shared" si="16"/>
        <v>0</v>
      </c>
      <c r="F176" s="300">
        <f t="shared" si="16"/>
        <v>0</v>
      </c>
      <c r="G176" s="300">
        <f t="shared" si="16"/>
        <v>0</v>
      </c>
      <c r="H176" s="300">
        <f t="shared" si="16"/>
        <v>0</v>
      </c>
      <c r="I176" s="300">
        <f t="shared" si="16"/>
        <v>0</v>
      </c>
      <c r="J176" s="300">
        <f t="shared" si="16"/>
        <v>0</v>
      </c>
      <c r="K176" s="300">
        <f t="shared" si="16"/>
        <v>0</v>
      </c>
      <c r="L176" s="300">
        <f t="shared" si="16"/>
        <v>0</v>
      </c>
      <c r="M176" s="300">
        <f t="shared" si="16"/>
        <v>0</v>
      </c>
      <c r="N176" s="300">
        <f t="shared" si="16"/>
        <v>0</v>
      </c>
      <c r="O176" s="300">
        <f t="shared" si="16"/>
        <v>0</v>
      </c>
      <c r="P176" s="300">
        <f t="shared" si="16"/>
        <v>0</v>
      </c>
      <c r="Q176" s="300">
        <f t="shared" si="16"/>
        <v>0</v>
      </c>
      <c r="R176" s="300">
        <f t="shared" si="16"/>
        <v>0</v>
      </c>
      <c r="S176" s="300">
        <f t="shared" si="16"/>
        <v>0</v>
      </c>
      <c r="T176" s="300">
        <f t="shared" si="16"/>
        <v>0</v>
      </c>
      <c r="U176" s="300">
        <f t="shared" si="16"/>
        <v>0</v>
      </c>
      <c r="V176" s="300">
        <f t="shared" si="16"/>
        <v>0</v>
      </c>
      <c r="W176" s="300">
        <f t="shared" si="16"/>
        <v>0</v>
      </c>
      <c r="X176" s="300">
        <f t="shared" si="16"/>
        <v>0</v>
      </c>
      <c r="Y176" s="300">
        <f t="shared" si="16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7">IF(B$45=0,0,B$45/B$34)</f>
        <v>0</v>
      </c>
      <c r="C177" s="301">
        <f t="shared" si="17"/>
        <v>0</v>
      </c>
      <c r="D177" s="301">
        <f t="shared" si="17"/>
        <v>0</v>
      </c>
      <c r="E177" s="301">
        <f t="shared" si="17"/>
        <v>0</v>
      </c>
      <c r="F177" s="301">
        <f t="shared" si="17"/>
        <v>0</v>
      </c>
      <c r="G177" s="301">
        <f t="shared" si="17"/>
        <v>0</v>
      </c>
      <c r="H177" s="301">
        <f t="shared" si="17"/>
        <v>0</v>
      </c>
      <c r="I177" s="301">
        <f t="shared" si="17"/>
        <v>0</v>
      </c>
      <c r="J177" s="301">
        <f t="shared" si="17"/>
        <v>0</v>
      </c>
      <c r="K177" s="301">
        <f t="shared" si="17"/>
        <v>0</v>
      </c>
      <c r="L177" s="301">
        <f t="shared" si="17"/>
        <v>0</v>
      </c>
      <c r="M177" s="301">
        <f t="shared" si="17"/>
        <v>0</v>
      </c>
      <c r="N177" s="301">
        <f t="shared" si="17"/>
        <v>0</v>
      </c>
      <c r="O177" s="301">
        <f t="shared" si="17"/>
        <v>0</v>
      </c>
      <c r="P177" s="301">
        <f t="shared" si="17"/>
        <v>0</v>
      </c>
      <c r="Q177" s="301">
        <f t="shared" si="17"/>
        <v>0</v>
      </c>
      <c r="R177" s="301">
        <f t="shared" si="17"/>
        <v>0</v>
      </c>
      <c r="S177" s="301">
        <f t="shared" si="17"/>
        <v>0</v>
      </c>
      <c r="T177" s="301">
        <f t="shared" si="17"/>
        <v>0</v>
      </c>
      <c r="U177" s="301">
        <f t="shared" si="17"/>
        <v>0</v>
      </c>
      <c r="V177" s="301">
        <f t="shared" si="17"/>
        <v>0</v>
      </c>
      <c r="W177" s="301">
        <f t="shared" si="17"/>
        <v>0</v>
      </c>
      <c r="X177" s="301">
        <f t="shared" si="17"/>
        <v>0</v>
      </c>
      <c r="Y177" s="301">
        <f t="shared" si="17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18">IF(B$46=0,0,B$46/B$34)</f>
        <v>0</v>
      </c>
      <c r="C178" s="301">
        <f t="shared" si="18"/>
        <v>0</v>
      </c>
      <c r="D178" s="301">
        <f t="shared" si="18"/>
        <v>0</v>
      </c>
      <c r="E178" s="301">
        <f t="shared" si="18"/>
        <v>0</v>
      </c>
      <c r="F178" s="301">
        <f t="shared" si="18"/>
        <v>0</v>
      </c>
      <c r="G178" s="301">
        <f t="shared" si="18"/>
        <v>0</v>
      </c>
      <c r="H178" s="301">
        <f t="shared" si="18"/>
        <v>0</v>
      </c>
      <c r="I178" s="301">
        <f t="shared" si="18"/>
        <v>0</v>
      </c>
      <c r="J178" s="301">
        <f t="shared" si="18"/>
        <v>0</v>
      </c>
      <c r="K178" s="301">
        <f t="shared" si="18"/>
        <v>0</v>
      </c>
      <c r="L178" s="301">
        <f t="shared" si="18"/>
        <v>0</v>
      </c>
      <c r="M178" s="301">
        <f t="shared" si="18"/>
        <v>0</v>
      </c>
      <c r="N178" s="301">
        <f t="shared" si="18"/>
        <v>0</v>
      </c>
      <c r="O178" s="301">
        <f t="shared" si="18"/>
        <v>0</v>
      </c>
      <c r="P178" s="301">
        <f t="shared" si="18"/>
        <v>0</v>
      </c>
      <c r="Q178" s="301">
        <f t="shared" si="18"/>
        <v>0</v>
      </c>
      <c r="R178" s="301">
        <f t="shared" si="18"/>
        <v>0</v>
      </c>
      <c r="S178" s="301">
        <f t="shared" si="18"/>
        <v>0</v>
      </c>
      <c r="T178" s="301">
        <f t="shared" si="18"/>
        <v>0</v>
      </c>
      <c r="U178" s="301">
        <f t="shared" si="18"/>
        <v>0</v>
      </c>
      <c r="V178" s="301">
        <f t="shared" si="18"/>
        <v>0</v>
      </c>
      <c r="W178" s="301">
        <f t="shared" si="18"/>
        <v>0</v>
      </c>
      <c r="X178" s="301">
        <f t="shared" si="18"/>
        <v>0</v>
      </c>
      <c r="Y178" s="301">
        <f t="shared" si="18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19">IF(B$47=0,0,B$47/B$34)</f>
        <v>0</v>
      </c>
      <c r="C179" s="302">
        <f t="shared" si="19"/>
        <v>0</v>
      </c>
      <c r="D179" s="302">
        <f t="shared" si="19"/>
        <v>0</v>
      </c>
      <c r="E179" s="302">
        <f t="shared" si="19"/>
        <v>0</v>
      </c>
      <c r="F179" s="302">
        <f t="shared" si="19"/>
        <v>0</v>
      </c>
      <c r="G179" s="302">
        <f t="shared" si="19"/>
        <v>0</v>
      </c>
      <c r="H179" s="302">
        <f t="shared" si="19"/>
        <v>0</v>
      </c>
      <c r="I179" s="302">
        <f t="shared" si="19"/>
        <v>0</v>
      </c>
      <c r="J179" s="302">
        <f t="shared" si="19"/>
        <v>0</v>
      </c>
      <c r="K179" s="302">
        <f t="shared" si="19"/>
        <v>0</v>
      </c>
      <c r="L179" s="302">
        <f t="shared" si="19"/>
        <v>0</v>
      </c>
      <c r="M179" s="302">
        <f t="shared" si="19"/>
        <v>0</v>
      </c>
      <c r="N179" s="302">
        <f t="shared" si="19"/>
        <v>0</v>
      </c>
      <c r="O179" s="302">
        <f t="shared" si="19"/>
        <v>0</v>
      </c>
      <c r="P179" s="302">
        <f t="shared" si="19"/>
        <v>0</v>
      </c>
      <c r="Q179" s="302">
        <f t="shared" si="19"/>
        <v>0</v>
      </c>
      <c r="R179" s="302">
        <f t="shared" si="19"/>
        <v>0</v>
      </c>
      <c r="S179" s="302">
        <f t="shared" si="19"/>
        <v>0</v>
      </c>
      <c r="T179" s="302">
        <f t="shared" si="19"/>
        <v>0</v>
      </c>
      <c r="U179" s="302">
        <f t="shared" si="19"/>
        <v>0</v>
      </c>
      <c r="V179" s="302">
        <f t="shared" si="19"/>
        <v>0</v>
      </c>
      <c r="W179" s="302">
        <f t="shared" si="19"/>
        <v>0</v>
      </c>
      <c r="X179" s="302">
        <f t="shared" si="19"/>
        <v>0</v>
      </c>
      <c r="Y179" s="302">
        <f t="shared" si="19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0">IF(B$52=0,0,B$52/B$34)</f>
        <v>0</v>
      </c>
      <c r="C180" s="302">
        <f t="shared" si="20"/>
        <v>0</v>
      </c>
      <c r="D180" s="302">
        <f t="shared" si="20"/>
        <v>0</v>
      </c>
      <c r="E180" s="302">
        <f t="shared" si="20"/>
        <v>0</v>
      </c>
      <c r="F180" s="302">
        <f t="shared" si="20"/>
        <v>0</v>
      </c>
      <c r="G180" s="302">
        <f t="shared" si="20"/>
        <v>0</v>
      </c>
      <c r="H180" s="302">
        <f t="shared" si="20"/>
        <v>0</v>
      </c>
      <c r="I180" s="302">
        <f t="shared" si="20"/>
        <v>0</v>
      </c>
      <c r="J180" s="302">
        <f t="shared" si="20"/>
        <v>0</v>
      </c>
      <c r="K180" s="302">
        <f t="shared" si="20"/>
        <v>0</v>
      </c>
      <c r="L180" s="302">
        <f t="shared" si="20"/>
        <v>0</v>
      </c>
      <c r="M180" s="302">
        <f t="shared" si="20"/>
        <v>0</v>
      </c>
      <c r="N180" s="302">
        <f t="shared" si="20"/>
        <v>0</v>
      </c>
      <c r="O180" s="302">
        <f t="shared" si="20"/>
        <v>0</v>
      </c>
      <c r="P180" s="302">
        <f t="shared" si="20"/>
        <v>0</v>
      </c>
      <c r="Q180" s="302">
        <f t="shared" si="20"/>
        <v>0</v>
      </c>
      <c r="R180" s="302">
        <f t="shared" si="20"/>
        <v>0</v>
      </c>
      <c r="S180" s="302">
        <f t="shared" si="20"/>
        <v>0</v>
      </c>
      <c r="T180" s="302">
        <f t="shared" si="20"/>
        <v>0</v>
      </c>
      <c r="U180" s="302">
        <f t="shared" si="20"/>
        <v>0</v>
      </c>
      <c r="V180" s="302">
        <f t="shared" si="20"/>
        <v>0</v>
      </c>
      <c r="W180" s="302">
        <f t="shared" si="20"/>
        <v>0</v>
      </c>
      <c r="X180" s="302">
        <f t="shared" si="20"/>
        <v>0</v>
      </c>
      <c r="Y180" s="302">
        <f t="shared" si="20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1">IF(B$53=0,0,B$53/B$34)</f>
        <v>0</v>
      </c>
      <c r="C181" s="301">
        <f t="shared" si="21"/>
        <v>0</v>
      </c>
      <c r="D181" s="301">
        <f t="shared" si="21"/>
        <v>0</v>
      </c>
      <c r="E181" s="301">
        <f t="shared" si="21"/>
        <v>0</v>
      </c>
      <c r="F181" s="301">
        <f t="shared" si="21"/>
        <v>0</v>
      </c>
      <c r="G181" s="301">
        <f t="shared" si="21"/>
        <v>0</v>
      </c>
      <c r="H181" s="301">
        <f t="shared" si="21"/>
        <v>0</v>
      </c>
      <c r="I181" s="301">
        <f t="shared" si="21"/>
        <v>0</v>
      </c>
      <c r="J181" s="301">
        <f t="shared" si="21"/>
        <v>0</v>
      </c>
      <c r="K181" s="301">
        <f t="shared" si="21"/>
        <v>0</v>
      </c>
      <c r="L181" s="301">
        <f t="shared" si="21"/>
        <v>0</v>
      </c>
      <c r="M181" s="301">
        <f t="shared" si="21"/>
        <v>0</v>
      </c>
      <c r="N181" s="301">
        <f t="shared" si="21"/>
        <v>0</v>
      </c>
      <c r="O181" s="301">
        <f t="shared" si="21"/>
        <v>0</v>
      </c>
      <c r="P181" s="301">
        <f t="shared" si="21"/>
        <v>0</v>
      </c>
      <c r="Q181" s="301">
        <f t="shared" si="21"/>
        <v>0</v>
      </c>
      <c r="R181" s="301">
        <f t="shared" si="21"/>
        <v>0</v>
      </c>
      <c r="S181" s="301">
        <f t="shared" si="21"/>
        <v>0</v>
      </c>
      <c r="T181" s="301">
        <f t="shared" si="21"/>
        <v>0</v>
      </c>
      <c r="U181" s="301">
        <f t="shared" si="21"/>
        <v>0</v>
      </c>
      <c r="V181" s="301">
        <f t="shared" si="21"/>
        <v>0</v>
      </c>
      <c r="W181" s="301">
        <f t="shared" si="21"/>
        <v>0</v>
      </c>
      <c r="X181" s="301">
        <f t="shared" si="21"/>
        <v>0</v>
      </c>
      <c r="Y181" s="301">
        <f t="shared" si="21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2">IF(B$54=0,0,B$54/B$34)</f>
        <v>0</v>
      </c>
      <c r="C182" s="302">
        <f t="shared" si="22"/>
        <v>0</v>
      </c>
      <c r="D182" s="302">
        <f t="shared" si="22"/>
        <v>0</v>
      </c>
      <c r="E182" s="302">
        <f t="shared" si="22"/>
        <v>0</v>
      </c>
      <c r="F182" s="302">
        <f t="shared" si="22"/>
        <v>0</v>
      </c>
      <c r="G182" s="302">
        <f t="shared" si="22"/>
        <v>0</v>
      </c>
      <c r="H182" s="302">
        <f t="shared" si="22"/>
        <v>0</v>
      </c>
      <c r="I182" s="302">
        <f t="shared" si="22"/>
        <v>0</v>
      </c>
      <c r="J182" s="302">
        <f t="shared" si="22"/>
        <v>0</v>
      </c>
      <c r="K182" s="302">
        <f t="shared" si="22"/>
        <v>0</v>
      </c>
      <c r="L182" s="302">
        <f t="shared" si="22"/>
        <v>0</v>
      </c>
      <c r="M182" s="302">
        <f t="shared" si="22"/>
        <v>0</v>
      </c>
      <c r="N182" s="302">
        <f t="shared" si="22"/>
        <v>0</v>
      </c>
      <c r="O182" s="302">
        <f t="shared" si="22"/>
        <v>0</v>
      </c>
      <c r="P182" s="302">
        <f t="shared" si="22"/>
        <v>0</v>
      </c>
      <c r="Q182" s="302">
        <f t="shared" si="22"/>
        <v>0</v>
      </c>
      <c r="R182" s="302">
        <f t="shared" si="22"/>
        <v>0</v>
      </c>
      <c r="S182" s="302">
        <f t="shared" si="22"/>
        <v>0</v>
      </c>
      <c r="T182" s="302">
        <f t="shared" si="22"/>
        <v>0</v>
      </c>
      <c r="U182" s="302">
        <f t="shared" si="22"/>
        <v>0</v>
      </c>
      <c r="V182" s="302">
        <f t="shared" si="22"/>
        <v>0</v>
      </c>
      <c r="W182" s="302">
        <f t="shared" si="22"/>
        <v>0</v>
      </c>
      <c r="X182" s="302">
        <f t="shared" si="22"/>
        <v>0</v>
      </c>
      <c r="Y182" s="302">
        <f t="shared" si="22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3">IF(B$58=0,0,B$58/B$34)</f>
        <v>0</v>
      </c>
      <c r="C183" s="302">
        <f t="shared" si="23"/>
        <v>0</v>
      </c>
      <c r="D183" s="302">
        <f t="shared" si="23"/>
        <v>0</v>
      </c>
      <c r="E183" s="302">
        <f t="shared" si="23"/>
        <v>0</v>
      </c>
      <c r="F183" s="302">
        <f t="shared" si="23"/>
        <v>0</v>
      </c>
      <c r="G183" s="302">
        <f t="shared" si="23"/>
        <v>0</v>
      </c>
      <c r="H183" s="302">
        <f t="shared" si="23"/>
        <v>0</v>
      </c>
      <c r="I183" s="302">
        <f t="shared" si="23"/>
        <v>0</v>
      </c>
      <c r="J183" s="302">
        <f t="shared" si="23"/>
        <v>0</v>
      </c>
      <c r="K183" s="302">
        <f t="shared" si="23"/>
        <v>0</v>
      </c>
      <c r="L183" s="302">
        <f t="shared" si="23"/>
        <v>0</v>
      </c>
      <c r="M183" s="302">
        <f t="shared" si="23"/>
        <v>0</v>
      </c>
      <c r="N183" s="302">
        <f t="shared" si="23"/>
        <v>0</v>
      </c>
      <c r="O183" s="302">
        <f t="shared" si="23"/>
        <v>0</v>
      </c>
      <c r="P183" s="302">
        <f t="shared" si="23"/>
        <v>0</v>
      </c>
      <c r="Q183" s="302">
        <f t="shared" si="23"/>
        <v>0</v>
      </c>
      <c r="R183" s="302">
        <f t="shared" si="23"/>
        <v>0</v>
      </c>
      <c r="S183" s="302">
        <f t="shared" si="23"/>
        <v>0</v>
      </c>
      <c r="T183" s="302">
        <f t="shared" si="23"/>
        <v>0</v>
      </c>
      <c r="U183" s="302">
        <f t="shared" si="23"/>
        <v>0</v>
      </c>
      <c r="V183" s="302">
        <f t="shared" si="23"/>
        <v>0</v>
      </c>
      <c r="W183" s="302">
        <f t="shared" si="23"/>
        <v>0</v>
      </c>
      <c r="X183" s="302">
        <f t="shared" si="23"/>
        <v>0</v>
      </c>
      <c r="Y183" s="302">
        <f t="shared" si="23"/>
        <v>0</v>
      </c>
      <c r="DA183" s="72"/>
    </row>
    <row r="184" spans="1:105" ht="12" customHeight="1" x14ac:dyDescent="0.25">
      <c r="A184" s="63" t="s">
        <v>545</v>
      </c>
      <c r="B184" s="303">
        <f t="shared" ref="B184:Y184" si="24">IF(B$69=0,0,B$69/B$34)</f>
        <v>0</v>
      </c>
      <c r="C184" s="303">
        <f t="shared" si="24"/>
        <v>0</v>
      </c>
      <c r="D184" s="303">
        <f t="shared" si="24"/>
        <v>0</v>
      </c>
      <c r="E184" s="303">
        <f t="shared" si="24"/>
        <v>0</v>
      </c>
      <c r="F184" s="303">
        <f t="shared" si="24"/>
        <v>0</v>
      </c>
      <c r="G184" s="303">
        <f t="shared" si="24"/>
        <v>0</v>
      </c>
      <c r="H184" s="303">
        <f t="shared" si="24"/>
        <v>0</v>
      </c>
      <c r="I184" s="303">
        <f t="shared" si="24"/>
        <v>0</v>
      </c>
      <c r="J184" s="303">
        <f t="shared" si="24"/>
        <v>0</v>
      </c>
      <c r="K184" s="303">
        <f t="shared" si="24"/>
        <v>0</v>
      </c>
      <c r="L184" s="303">
        <f t="shared" si="24"/>
        <v>0</v>
      </c>
      <c r="M184" s="303">
        <f t="shared" si="24"/>
        <v>0</v>
      </c>
      <c r="N184" s="303">
        <f t="shared" si="24"/>
        <v>0</v>
      </c>
      <c r="O184" s="303">
        <f t="shared" si="24"/>
        <v>0</v>
      </c>
      <c r="P184" s="303">
        <f t="shared" si="24"/>
        <v>0</v>
      </c>
      <c r="Q184" s="303">
        <f t="shared" si="24"/>
        <v>0</v>
      </c>
      <c r="R184" s="303">
        <f t="shared" si="24"/>
        <v>0</v>
      </c>
      <c r="S184" s="303">
        <f t="shared" si="24"/>
        <v>0</v>
      </c>
      <c r="T184" s="303">
        <f t="shared" si="24"/>
        <v>0</v>
      </c>
      <c r="U184" s="303">
        <f t="shared" si="24"/>
        <v>0</v>
      </c>
      <c r="V184" s="303">
        <f t="shared" si="24"/>
        <v>0</v>
      </c>
      <c r="W184" s="303">
        <f t="shared" si="24"/>
        <v>0</v>
      </c>
      <c r="X184" s="303">
        <f t="shared" si="24"/>
        <v>0</v>
      </c>
      <c r="Y184" s="303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DA185" s="125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4"/>
    </row>
    <row r="187" spans="1:105" ht="12" customHeight="1" x14ac:dyDescent="0.25">
      <c r="A187" s="35" t="s">
        <v>80</v>
      </c>
      <c r="B187" s="232">
        <f t="shared" ref="B187:Y187" si="25">SUM(B$188:B$193,B$197:B$198,B$200:B$202)</f>
        <v>0</v>
      </c>
      <c r="C187" s="232">
        <f t="shared" si="25"/>
        <v>0</v>
      </c>
      <c r="D187" s="232">
        <f t="shared" si="25"/>
        <v>0</v>
      </c>
      <c r="E187" s="232">
        <f t="shared" si="25"/>
        <v>0</v>
      </c>
      <c r="F187" s="232">
        <f t="shared" si="25"/>
        <v>0</v>
      </c>
      <c r="G187" s="232">
        <f t="shared" si="25"/>
        <v>0</v>
      </c>
      <c r="H187" s="232">
        <f t="shared" si="25"/>
        <v>0</v>
      </c>
      <c r="I187" s="232">
        <f t="shared" si="25"/>
        <v>0</v>
      </c>
      <c r="J187" s="232">
        <f t="shared" si="25"/>
        <v>0</v>
      </c>
      <c r="K187" s="232">
        <f t="shared" si="25"/>
        <v>0</v>
      </c>
      <c r="L187" s="232">
        <f t="shared" si="25"/>
        <v>0</v>
      </c>
      <c r="M187" s="232">
        <f t="shared" si="25"/>
        <v>0</v>
      </c>
      <c r="N187" s="232">
        <f t="shared" si="25"/>
        <v>0</v>
      </c>
      <c r="O187" s="232">
        <f t="shared" si="25"/>
        <v>0</v>
      </c>
      <c r="P187" s="232">
        <f t="shared" si="25"/>
        <v>0</v>
      </c>
      <c r="Q187" s="232">
        <f t="shared" si="25"/>
        <v>0</v>
      </c>
      <c r="R187" s="232">
        <f t="shared" si="25"/>
        <v>0</v>
      </c>
      <c r="S187" s="232">
        <f t="shared" si="25"/>
        <v>0</v>
      </c>
      <c r="T187" s="232">
        <f t="shared" si="25"/>
        <v>0</v>
      </c>
      <c r="U187" s="232">
        <f t="shared" si="25"/>
        <v>0</v>
      </c>
      <c r="V187" s="232">
        <f t="shared" si="25"/>
        <v>0</v>
      </c>
      <c r="W187" s="232">
        <f t="shared" si="25"/>
        <v>0</v>
      </c>
      <c r="X187" s="232">
        <f t="shared" si="25"/>
        <v>0</v>
      </c>
      <c r="Y187" s="232">
        <f t="shared" si="25"/>
        <v>0</v>
      </c>
      <c r="DA187" s="95"/>
    </row>
    <row r="188" spans="1:105" ht="12" customHeight="1" x14ac:dyDescent="0.25">
      <c r="A188" s="55" t="s">
        <v>91</v>
      </c>
      <c r="B188" s="299">
        <f t="shared" ref="B188:Y188" si="26">IF(B$73=0,0,B$73/B$72)</f>
        <v>0</v>
      </c>
      <c r="C188" s="299">
        <f t="shared" si="26"/>
        <v>0</v>
      </c>
      <c r="D188" s="299">
        <f t="shared" si="26"/>
        <v>0</v>
      </c>
      <c r="E188" s="299">
        <f t="shared" si="26"/>
        <v>0</v>
      </c>
      <c r="F188" s="299">
        <f t="shared" si="26"/>
        <v>0</v>
      </c>
      <c r="G188" s="299">
        <f t="shared" si="26"/>
        <v>0</v>
      </c>
      <c r="H188" s="299">
        <f t="shared" si="26"/>
        <v>0</v>
      </c>
      <c r="I188" s="299">
        <f t="shared" si="26"/>
        <v>0</v>
      </c>
      <c r="J188" s="299">
        <f t="shared" si="26"/>
        <v>0</v>
      </c>
      <c r="K188" s="299">
        <f t="shared" si="26"/>
        <v>0</v>
      </c>
      <c r="L188" s="299">
        <f t="shared" si="26"/>
        <v>0</v>
      </c>
      <c r="M188" s="299">
        <f t="shared" si="26"/>
        <v>0</v>
      </c>
      <c r="N188" s="299">
        <f t="shared" si="26"/>
        <v>0</v>
      </c>
      <c r="O188" s="299">
        <f t="shared" si="26"/>
        <v>0</v>
      </c>
      <c r="P188" s="299">
        <f t="shared" si="26"/>
        <v>0</v>
      </c>
      <c r="Q188" s="299">
        <f t="shared" si="26"/>
        <v>0</v>
      </c>
      <c r="R188" s="299">
        <f t="shared" si="26"/>
        <v>0</v>
      </c>
      <c r="S188" s="299">
        <f t="shared" si="26"/>
        <v>0</v>
      </c>
      <c r="T188" s="299">
        <f t="shared" si="26"/>
        <v>0</v>
      </c>
      <c r="U188" s="299">
        <f t="shared" si="26"/>
        <v>0</v>
      </c>
      <c r="V188" s="299">
        <f t="shared" si="26"/>
        <v>0</v>
      </c>
      <c r="W188" s="299">
        <f t="shared" si="26"/>
        <v>0</v>
      </c>
      <c r="X188" s="299">
        <f t="shared" si="26"/>
        <v>0</v>
      </c>
      <c r="Y188" s="299">
        <f t="shared" si="26"/>
        <v>0</v>
      </c>
      <c r="DA188" s="67"/>
    </row>
    <row r="189" spans="1:105" ht="12" customHeight="1" x14ac:dyDescent="0.25">
      <c r="A189" s="173" t="s">
        <v>92</v>
      </c>
      <c r="B189" s="233">
        <f t="shared" ref="B189:Y189" si="27">IF(B$74=0,0,B$74/B$72)</f>
        <v>0</v>
      </c>
      <c r="C189" s="233">
        <f t="shared" si="27"/>
        <v>0</v>
      </c>
      <c r="D189" s="233">
        <f t="shared" si="27"/>
        <v>0</v>
      </c>
      <c r="E189" s="233">
        <f t="shared" si="27"/>
        <v>0</v>
      </c>
      <c r="F189" s="233">
        <f t="shared" si="27"/>
        <v>0</v>
      </c>
      <c r="G189" s="233">
        <f t="shared" si="27"/>
        <v>0</v>
      </c>
      <c r="H189" s="233">
        <f t="shared" si="27"/>
        <v>0</v>
      </c>
      <c r="I189" s="233">
        <f t="shared" si="27"/>
        <v>0</v>
      </c>
      <c r="J189" s="233">
        <f t="shared" si="27"/>
        <v>0</v>
      </c>
      <c r="K189" s="233">
        <f t="shared" si="27"/>
        <v>0</v>
      </c>
      <c r="L189" s="233">
        <f t="shared" si="27"/>
        <v>0</v>
      </c>
      <c r="M189" s="233">
        <f t="shared" si="27"/>
        <v>0</v>
      </c>
      <c r="N189" s="233">
        <f t="shared" si="27"/>
        <v>0</v>
      </c>
      <c r="O189" s="233">
        <f t="shared" si="27"/>
        <v>0</v>
      </c>
      <c r="P189" s="233">
        <f t="shared" si="27"/>
        <v>0</v>
      </c>
      <c r="Q189" s="233">
        <f t="shared" si="27"/>
        <v>0</v>
      </c>
      <c r="R189" s="233">
        <f t="shared" si="27"/>
        <v>0</v>
      </c>
      <c r="S189" s="233">
        <f t="shared" si="27"/>
        <v>0</v>
      </c>
      <c r="T189" s="233">
        <f t="shared" si="27"/>
        <v>0</v>
      </c>
      <c r="U189" s="233">
        <f t="shared" si="27"/>
        <v>0</v>
      </c>
      <c r="V189" s="233">
        <f t="shared" si="27"/>
        <v>0</v>
      </c>
      <c r="W189" s="233">
        <f t="shared" si="27"/>
        <v>0</v>
      </c>
      <c r="X189" s="233">
        <f t="shared" si="27"/>
        <v>0</v>
      </c>
      <c r="Y189" s="233">
        <f t="shared" si="27"/>
        <v>0</v>
      </c>
      <c r="DA189" s="177"/>
    </row>
    <row r="190" spans="1:105" ht="12" customHeight="1" x14ac:dyDescent="0.25">
      <c r="A190" s="173" t="s">
        <v>93</v>
      </c>
      <c r="B190" s="233">
        <f t="shared" ref="B190:Y190" si="28">IF(B$75=0,0,B$75/B$72)</f>
        <v>0</v>
      </c>
      <c r="C190" s="233">
        <f t="shared" si="28"/>
        <v>0</v>
      </c>
      <c r="D190" s="233">
        <f t="shared" si="28"/>
        <v>0</v>
      </c>
      <c r="E190" s="233">
        <f t="shared" si="28"/>
        <v>0</v>
      </c>
      <c r="F190" s="233">
        <f t="shared" si="28"/>
        <v>0</v>
      </c>
      <c r="G190" s="233">
        <f t="shared" si="28"/>
        <v>0</v>
      </c>
      <c r="H190" s="233">
        <f t="shared" si="28"/>
        <v>0</v>
      </c>
      <c r="I190" s="233">
        <f t="shared" si="28"/>
        <v>0</v>
      </c>
      <c r="J190" s="233">
        <f t="shared" si="28"/>
        <v>0</v>
      </c>
      <c r="K190" s="233">
        <f t="shared" si="28"/>
        <v>0</v>
      </c>
      <c r="L190" s="233">
        <f t="shared" si="28"/>
        <v>0</v>
      </c>
      <c r="M190" s="233">
        <f t="shared" si="28"/>
        <v>0</v>
      </c>
      <c r="N190" s="233">
        <f t="shared" si="28"/>
        <v>0</v>
      </c>
      <c r="O190" s="233">
        <f t="shared" si="28"/>
        <v>0</v>
      </c>
      <c r="P190" s="233">
        <f t="shared" si="28"/>
        <v>0</v>
      </c>
      <c r="Q190" s="233">
        <f t="shared" si="28"/>
        <v>0</v>
      </c>
      <c r="R190" s="233">
        <f t="shared" si="28"/>
        <v>0</v>
      </c>
      <c r="S190" s="233">
        <f t="shared" si="28"/>
        <v>0</v>
      </c>
      <c r="T190" s="233">
        <f t="shared" si="28"/>
        <v>0</v>
      </c>
      <c r="U190" s="233">
        <f t="shared" si="28"/>
        <v>0</v>
      </c>
      <c r="V190" s="233">
        <f t="shared" si="28"/>
        <v>0</v>
      </c>
      <c r="W190" s="233">
        <f t="shared" si="28"/>
        <v>0</v>
      </c>
      <c r="X190" s="233">
        <f t="shared" si="28"/>
        <v>0</v>
      </c>
      <c r="Y190" s="233">
        <f t="shared" si="28"/>
        <v>0</v>
      </c>
      <c r="DA190" s="177"/>
    </row>
    <row r="191" spans="1:105" ht="12" customHeight="1" x14ac:dyDescent="0.25">
      <c r="A191" s="173" t="s">
        <v>94</v>
      </c>
      <c r="B191" s="233">
        <f t="shared" ref="B191:Y191" si="29">IF(B$76=0,0,B$76/B$72)</f>
        <v>0</v>
      </c>
      <c r="C191" s="233">
        <f t="shared" si="29"/>
        <v>0</v>
      </c>
      <c r="D191" s="233">
        <f t="shared" si="29"/>
        <v>0</v>
      </c>
      <c r="E191" s="233">
        <f t="shared" si="29"/>
        <v>0</v>
      </c>
      <c r="F191" s="233">
        <f t="shared" si="29"/>
        <v>0</v>
      </c>
      <c r="G191" s="233">
        <f t="shared" si="29"/>
        <v>0</v>
      </c>
      <c r="H191" s="233">
        <f t="shared" si="29"/>
        <v>0</v>
      </c>
      <c r="I191" s="233">
        <f t="shared" si="29"/>
        <v>0</v>
      </c>
      <c r="J191" s="233">
        <f t="shared" si="29"/>
        <v>0</v>
      </c>
      <c r="K191" s="233">
        <f t="shared" si="29"/>
        <v>0</v>
      </c>
      <c r="L191" s="233">
        <f t="shared" si="29"/>
        <v>0</v>
      </c>
      <c r="M191" s="233">
        <f t="shared" si="29"/>
        <v>0</v>
      </c>
      <c r="N191" s="233">
        <f t="shared" si="29"/>
        <v>0</v>
      </c>
      <c r="O191" s="233">
        <f t="shared" si="29"/>
        <v>0</v>
      </c>
      <c r="P191" s="233">
        <f t="shared" si="29"/>
        <v>0</v>
      </c>
      <c r="Q191" s="233">
        <f t="shared" si="29"/>
        <v>0</v>
      </c>
      <c r="R191" s="233">
        <f t="shared" si="29"/>
        <v>0</v>
      </c>
      <c r="S191" s="233">
        <f t="shared" si="29"/>
        <v>0</v>
      </c>
      <c r="T191" s="233">
        <f t="shared" si="29"/>
        <v>0</v>
      </c>
      <c r="U191" s="233">
        <f t="shared" si="29"/>
        <v>0</v>
      </c>
      <c r="V191" s="233">
        <f t="shared" si="29"/>
        <v>0</v>
      </c>
      <c r="W191" s="233">
        <f t="shared" si="29"/>
        <v>0</v>
      </c>
      <c r="X191" s="233">
        <f t="shared" si="29"/>
        <v>0</v>
      </c>
      <c r="Y191" s="233">
        <f t="shared" si="29"/>
        <v>0</v>
      </c>
      <c r="DA191" s="177"/>
    </row>
    <row r="192" spans="1:105" ht="12" customHeight="1" x14ac:dyDescent="0.25">
      <c r="A192" s="56" t="s">
        <v>95</v>
      </c>
      <c r="B192" s="300">
        <f t="shared" ref="B192:Y192" si="30">IF(B$77=0,0,B$77/B$72)</f>
        <v>0</v>
      </c>
      <c r="C192" s="300">
        <f t="shared" si="30"/>
        <v>0</v>
      </c>
      <c r="D192" s="300">
        <f t="shared" si="30"/>
        <v>0</v>
      </c>
      <c r="E192" s="300">
        <f t="shared" si="30"/>
        <v>0</v>
      </c>
      <c r="F192" s="300">
        <f t="shared" si="30"/>
        <v>0</v>
      </c>
      <c r="G192" s="300">
        <f t="shared" si="30"/>
        <v>0</v>
      </c>
      <c r="H192" s="300">
        <f t="shared" si="30"/>
        <v>0</v>
      </c>
      <c r="I192" s="300">
        <f t="shared" si="30"/>
        <v>0</v>
      </c>
      <c r="J192" s="300">
        <f t="shared" si="30"/>
        <v>0</v>
      </c>
      <c r="K192" s="300">
        <f t="shared" si="30"/>
        <v>0</v>
      </c>
      <c r="L192" s="300">
        <f t="shared" si="30"/>
        <v>0</v>
      </c>
      <c r="M192" s="300">
        <f t="shared" si="30"/>
        <v>0</v>
      </c>
      <c r="N192" s="300">
        <f t="shared" si="30"/>
        <v>0</v>
      </c>
      <c r="O192" s="300">
        <f t="shared" si="30"/>
        <v>0</v>
      </c>
      <c r="P192" s="300">
        <f t="shared" si="30"/>
        <v>0</v>
      </c>
      <c r="Q192" s="300">
        <f t="shared" si="30"/>
        <v>0</v>
      </c>
      <c r="R192" s="300">
        <f t="shared" si="30"/>
        <v>0</v>
      </c>
      <c r="S192" s="300">
        <f t="shared" si="30"/>
        <v>0</v>
      </c>
      <c r="T192" s="300">
        <f t="shared" si="30"/>
        <v>0</v>
      </c>
      <c r="U192" s="300">
        <f t="shared" si="30"/>
        <v>0</v>
      </c>
      <c r="V192" s="300">
        <f t="shared" si="30"/>
        <v>0</v>
      </c>
      <c r="W192" s="300">
        <f t="shared" si="30"/>
        <v>0</v>
      </c>
      <c r="X192" s="300">
        <f t="shared" si="30"/>
        <v>0</v>
      </c>
      <c r="Y192" s="300">
        <f t="shared" si="30"/>
        <v>0</v>
      </c>
      <c r="DA192" s="68"/>
    </row>
    <row r="193" spans="1:105" ht="12" customHeight="1" x14ac:dyDescent="0.25">
      <c r="A193" s="174" t="s">
        <v>558</v>
      </c>
      <c r="B193" s="301">
        <f t="shared" ref="B193:Y193" si="31">IF(B$83=0,0,B$83/B$72)</f>
        <v>0</v>
      </c>
      <c r="C193" s="301">
        <f t="shared" si="31"/>
        <v>0</v>
      </c>
      <c r="D193" s="301">
        <f t="shared" si="31"/>
        <v>0</v>
      </c>
      <c r="E193" s="301">
        <f t="shared" si="31"/>
        <v>0</v>
      </c>
      <c r="F193" s="301">
        <f t="shared" si="31"/>
        <v>0</v>
      </c>
      <c r="G193" s="301">
        <f t="shared" si="31"/>
        <v>0</v>
      </c>
      <c r="H193" s="301">
        <f t="shared" si="31"/>
        <v>0</v>
      </c>
      <c r="I193" s="301">
        <f t="shared" si="31"/>
        <v>0</v>
      </c>
      <c r="J193" s="301">
        <f t="shared" si="31"/>
        <v>0</v>
      </c>
      <c r="K193" s="301">
        <f t="shared" si="31"/>
        <v>0</v>
      </c>
      <c r="L193" s="301">
        <f t="shared" si="31"/>
        <v>0</v>
      </c>
      <c r="M193" s="301">
        <f t="shared" si="31"/>
        <v>0</v>
      </c>
      <c r="N193" s="301">
        <f t="shared" si="31"/>
        <v>0</v>
      </c>
      <c r="O193" s="301">
        <f t="shared" si="31"/>
        <v>0</v>
      </c>
      <c r="P193" s="301">
        <f t="shared" si="31"/>
        <v>0</v>
      </c>
      <c r="Q193" s="301">
        <f t="shared" si="31"/>
        <v>0</v>
      </c>
      <c r="R193" s="301">
        <f t="shared" si="31"/>
        <v>0</v>
      </c>
      <c r="S193" s="301">
        <f t="shared" si="31"/>
        <v>0</v>
      </c>
      <c r="T193" s="301">
        <f t="shared" si="31"/>
        <v>0</v>
      </c>
      <c r="U193" s="301">
        <f t="shared" si="31"/>
        <v>0</v>
      </c>
      <c r="V193" s="301">
        <f t="shared" si="31"/>
        <v>0</v>
      </c>
      <c r="W193" s="301">
        <f t="shared" si="31"/>
        <v>0</v>
      </c>
      <c r="X193" s="301">
        <f t="shared" si="31"/>
        <v>0</v>
      </c>
      <c r="Y193" s="301">
        <f t="shared" si="31"/>
        <v>0</v>
      </c>
      <c r="DA193" s="178"/>
    </row>
    <row r="194" spans="1:105" ht="12" customHeight="1" x14ac:dyDescent="0.25">
      <c r="A194" s="62" t="s">
        <v>560</v>
      </c>
      <c r="B194" s="302">
        <f t="shared" ref="B194:Y194" si="32">IF(B$84=0,0,B$84/B$72)</f>
        <v>0</v>
      </c>
      <c r="C194" s="302">
        <f t="shared" si="32"/>
        <v>0</v>
      </c>
      <c r="D194" s="302">
        <f t="shared" si="32"/>
        <v>0</v>
      </c>
      <c r="E194" s="302">
        <f t="shared" si="32"/>
        <v>0</v>
      </c>
      <c r="F194" s="302">
        <f t="shared" si="32"/>
        <v>0</v>
      </c>
      <c r="G194" s="302">
        <f t="shared" si="32"/>
        <v>0</v>
      </c>
      <c r="H194" s="302">
        <f t="shared" si="32"/>
        <v>0</v>
      </c>
      <c r="I194" s="302">
        <f t="shared" si="32"/>
        <v>0</v>
      </c>
      <c r="J194" s="302">
        <f t="shared" si="32"/>
        <v>0</v>
      </c>
      <c r="K194" s="302">
        <f t="shared" si="32"/>
        <v>0</v>
      </c>
      <c r="L194" s="302">
        <f t="shared" si="32"/>
        <v>0</v>
      </c>
      <c r="M194" s="302">
        <f t="shared" si="32"/>
        <v>0</v>
      </c>
      <c r="N194" s="302">
        <f t="shared" si="32"/>
        <v>0</v>
      </c>
      <c r="O194" s="302">
        <f t="shared" si="32"/>
        <v>0</v>
      </c>
      <c r="P194" s="302">
        <f t="shared" si="32"/>
        <v>0</v>
      </c>
      <c r="Q194" s="302">
        <f t="shared" si="32"/>
        <v>0</v>
      </c>
      <c r="R194" s="302">
        <f t="shared" si="32"/>
        <v>0</v>
      </c>
      <c r="S194" s="302">
        <f t="shared" si="32"/>
        <v>0</v>
      </c>
      <c r="T194" s="302">
        <f t="shared" si="32"/>
        <v>0</v>
      </c>
      <c r="U194" s="302">
        <f t="shared" si="32"/>
        <v>0</v>
      </c>
      <c r="V194" s="302">
        <f t="shared" si="32"/>
        <v>0</v>
      </c>
      <c r="W194" s="302">
        <f t="shared" si="32"/>
        <v>0</v>
      </c>
      <c r="X194" s="302">
        <f t="shared" si="32"/>
        <v>0</v>
      </c>
      <c r="Y194" s="302">
        <f t="shared" si="32"/>
        <v>0</v>
      </c>
      <c r="DA194" s="72"/>
    </row>
    <row r="195" spans="1:105" ht="12" customHeight="1" x14ac:dyDescent="0.25">
      <c r="A195" s="62" t="s">
        <v>566</v>
      </c>
      <c r="B195" s="302">
        <f t="shared" ref="B195:Y195" si="33">IF(B$89=0,0,B$89/B$72)</f>
        <v>0</v>
      </c>
      <c r="C195" s="302">
        <f t="shared" si="33"/>
        <v>0</v>
      </c>
      <c r="D195" s="302">
        <f t="shared" si="33"/>
        <v>0</v>
      </c>
      <c r="E195" s="302">
        <f t="shared" si="33"/>
        <v>0</v>
      </c>
      <c r="F195" s="302">
        <f t="shared" si="33"/>
        <v>0</v>
      </c>
      <c r="G195" s="302">
        <f t="shared" si="33"/>
        <v>0</v>
      </c>
      <c r="H195" s="302">
        <f t="shared" si="33"/>
        <v>0</v>
      </c>
      <c r="I195" s="302">
        <f t="shared" si="33"/>
        <v>0</v>
      </c>
      <c r="J195" s="302">
        <f t="shared" si="33"/>
        <v>0</v>
      </c>
      <c r="K195" s="302">
        <f t="shared" si="33"/>
        <v>0</v>
      </c>
      <c r="L195" s="302">
        <f t="shared" si="33"/>
        <v>0</v>
      </c>
      <c r="M195" s="302">
        <f t="shared" si="33"/>
        <v>0</v>
      </c>
      <c r="N195" s="302">
        <f t="shared" si="33"/>
        <v>0</v>
      </c>
      <c r="O195" s="302">
        <f t="shared" si="33"/>
        <v>0</v>
      </c>
      <c r="P195" s="302">
        <f t="shared" si="33"/>
        <v>0</v>
      </c>
      <c r="Q195" s="302">
        <f t="shared" si="33"/>
        <v>0</v>
      </c>
      <c r="R195" s="302">
        <f t="shared" si="33"/>
        <v>0</v>
      </c>
      <c r="S195" s="302">
        <f t="shared" si="33"/>
        <v>0</v>
      </c>
      <c r="T195" s="302">
        <f t="shared" si="33"/>
        <v>0</v>
      </c>
      <c r="U195" s="302">
        <f t="shared" si="33"/>
        <v>0</v>
      </c>
      <c r="V195" s="302">
        <f t="shared" si="33"/>
        <v>0</v>
      </c>
      <c r="W195" s="302">
        <f t="shared" si="33"/>
        <v>0</v>
      </c>
      <c r="X195" s="302">
        <f t="shared" si="33"/>
        <v>0</v>
      </c>
      <c r="Y195" s="302">
        <f t="shared" si="33"/>
        <v>0</v>
      </c>
      <c r="DA195" s="72"/>
    </row>
    <row r="196" spans="1:105" ht="12" customHeight="1" x14ac:dyDescent="0.25">
      <c r="A196" s="174" t="s">
        <v>517</v>
      </c>
      <c r="B196" s="301">
        <f t="shared" ref="B196:Y196" si="34">IF(B$90=0,0,B$90/B$72)</f>
        <v>0</v>
      </c>
      <c r="C196" s="301">
        <f t="shared" si="34"/>
        <v>0</v>
      </c>
      <c r="D196" s="301">
        <f t="shared" si="34"/>
        <v>0</v>
      </c>
      <c r="E196" s="301">
        <f t="shared" si="34"/>
        <v>0</v>
      </c>
      <c r="F196" s="301">
        <f t="shared" si="34"/>
        <v>0</v>
      </c>
      <c r="G196" s="301">
        <f t="shared" si="34"/>
        <v>0</v>
      </c>
      <c r="H196" s="301">
        <f t="shared" si="34"/>
        <v>0</v>
      </c>
      <c r="I196" s="301">
        <f t="shared" si="34"/>
        <v>0</v>
      </c>
      <c r="J196" s="301">
        <f t="shared" si="34"/>
        <v>0</v>
      </c>
      <c r="K196" s="301">
        <f t="shared" si="34"/>
        <v>0</v>
      </c>
      <c r="L196" s="301">
        <f t="shared" si="34"/>
        <v>0</v>
      </c>
      <c r="M196" s="301">
        <f t="shared" si="34"/>
        <v>0</v>
      </c>
      <c r="N196" s="301">
        <f t="shared" si="34"/>
        <v>0</v>
      </c>
      <c r="O196" s="301">
        <f t="shared" si="34"/>
        <v>0</v>
      </c>
      <c r="P196" s="301">
        <f t="shared" si="34"/>
        <v>0</v>
      </c>
      <c r="Q196" s="301">
        <f t="shared" si="34"/>
        <v>0</v>
      </c>
      <c r="R196" s="301">
        <f t="shared" si="34"/>
        <v>0</v>
      </c>
      <c r="S196" s="301">
        <f t="shared" si="34"/>
        <v>0</v>
      </c>
      <c r="T196" s="301">
        <f t="shared" si="34"/>
        <v>0</v>
      </c>
      <c r="U196" s="301">
        <f t="shared" si="34"/>
        <v>0</v>
      </c>
      <c r="V196" s="301">
        <f t="shared" si="34"/>
        <v>0</v>
      </c>
      <c r="W196" s="301">
        <f t="shared" si="34"/>
        <v>0</v>
      </c>
      <c r="X196" s="301">
        <f t="shared" si="34"/>
        <v>0</v>
      </c>
      <c r="Y196" s="301">
        <f t="shared" si="34"/>
        <v>0</v>
      </c>
      <c r="DA196" s="178"/>
    </row>
    <row r="197" spans="1:105" ht="12" customHeight="1" x14ac:dyDescent="0.25">
      <c r="A197" s="62" t="s">
        <v>519</v>
      </c>
      <c r="B197" s="302">
        <f t="shared" ref="B197:Y197" si="35">IF(B$91=0,0,B$91/B$72)</f>
        <v>0</v>
      </c>
      <c r="C197" s="302">
        <f t="shared" si="35"/>
        <v>0</v>
      </c>
      <c r="D197" s="302">
        <f t="shared" si="35"/>
        <v>0</v>
      </c>
      <c r="E197" s="302">
        <f t="shared" si="35"/>
        <v>0</v>
      </c>
      <c r="F197" s="302">
        <f t="shared" si="35"/>
        <v>0</v>
      </c>
      <c r="G197" s="302">
        <f t="shared" si="35"/>
        <v>0</v>
      </c>
      <c r="H197" s="302">
        <f t="shared" si="35"/>
        <v>0</v>
      </c>
      <c r="I197" s="302">
        <f t="shared" si="35"/>
        <v>0</v>
      </c>
      <c r="J197" s="302">
        <f t="shared" si="35"/>
        <v>0</v>
      </c>
      <c r="K197" s="302">
        <f t="shared" si="35"/>
        <v>0</v>
      </c>
      <c r="L197" s="302">
        <f t="shared" si="35"/>
        <v>0</v>
      </c>
      <c r="M197" s="302">
        <f t="shared" si="35"/>
        <v>0</v>
      </c>
      <c r="N197" s="302">
        <f t="shared" si="35"/>
        <v>0</v>
      </c>
      <c r="O197" s="302">
        <f t="shared" si="35"/>
        <v>0</v>
      </c>
      <c r="P197" s="302">
        <f t="shared" si="35"/>
        <v>0</v>
      </c>
      <c r="Q197" s="302">
        <f t="shared" si="35"/>
        <v>0</v>
      </c>
      <c r="R197" s="302">
        <f t="shared" si="35"/>
        <v>0</v>
      </c>
      <c r="S197" s="302">
        <f t="shared" si="35"/>
        <v>0</v>
      </c>
      <c r="T197" s="302">
        <f t="shared" si="35"/>
        <v>0</v>
      </c>
      <c r="U197" s="302">
        <f t="shared" si="35"/>
        <v>0</v>
      </c>
      <c r="V197" s="302">
        <f t="shared" si="35"/>
        <v>0</v>
      </c>
      <c r="W197" s="302">
        <f t="shared" si="35"/>
        <v>0</v>
      </c>
      <c r="X197" s="302">
        <f t="shared" si="35"/>
        <v>0</v>
      </c>
      <c r="Y197" s="302">
        <f t="shared" si="35"/>
        <v>0</v>
      </c>
      <c r="DA197" s="72"/>
    </row>
    <row r="198" spans="1:105" ht="12" customHeight="1" x14ac:dyDescent="0.25">
      <c r="A198" s="62" t="s">
        <v>525</v>
      </c>
      <c r="B198" s="302">
        <f t="shared" ref="B198:Y198" si="36">IF(B$96=0,0,B$96/B$72)</f>
        <v>0</v>
      </c>
      <c r="C198" s="302">
        <f t="shared" si="36"/>
        <v>0</v>
      </c>
      <c r="D198" s="302">
        <f t="shared" si="36"/>
        <v>0</v>
      </c>
      <c r="E198" s="302">
        <f t="shared" si="36"/>
        <v>0</v>
      </c>
      <c r="F198" s="302">
        <f t="shared" si="36"/>
        <v>0</v>
      </c>
      <c r="G198" s="302">
        <f t="shared" si="36"/>
        <v>0</v>
      </c>
      <c r="H198" s="302">
        <f t="shared" si="36"/>
        <v>0</v>
      </c>
      <c r="I198" s="302">
        <f t="shared" si="36"/>
        <v>0</v>
      </c>
      <c r="J198" s="302">
        <f t="shared" si="36"/>
        <v>0</v>
      </c>
      <c r="K198" s="302">
        <f t="shared" si="36"/>
        <v>0</v>
      </c>
      <c r="L198" s="302">
        <f t="shared" si="36"/>
        <v>0</v>
      </c>
      <c r="M198" s="302">
        <f t="shared" si="36"/>
        <v>0</v>
      </c>
      <c r="N198" s="302">
        <f t="shared" si="36"/>
        <v>0</v>
      </c>
      <c r="O198" s="302">
        <f t="shared" si="36"/>
        <v>0</v>
      </c>
      <c r="P198" s="302">
        <f t="shared" si="36"/>
        <v>0</v>
      </c>
      <c r="Q198" s="302">
        <f t="shared" si="36"/>
        <v>0</v>
      </c>
      <c r="R198" s="302">
        <f t="shared" si="36"/>
        <v>0</v>
      </c>
      <c r="S198" s="302">
        <f t="shared" si="36"/>
        <v>0</v>
      </c>
      <c r="T198" s="302">
        <f t="shared" si="36"/>
        <v>0</v>
      </c>
      <c r="U198" s="302">
        <f t="shared" si="36"/>
        <v>0</v>
      </c>
      <c r="V198" s="302">
        <f t="shared" si="36"/>
        <v>0</v>
      </c>
      <c r="W198" s="302">
        <f t="shared" si="36"/>
        <v>0</v>
      </c>
      <c r="X198" s="302">
        <f t="shared" si="36"/>
        <v>0</v>
      </c>
      <c r="Y198" s="302">
        <f t="shared" si="36"/>
        <v>0</v>
      </c>
      <c r="DA198" s="72"/>
    </row>
    <row r="199" spans="1:105" ht="12" customHeight="1" x14ac:dyDescent="0.25">
      <c r="A199" s="174" t="s">
        <v>527</v>
      </c>
      <c r="B199" s="301">
        <f t="shared" ref="B199:Y199" si="37">IF(B$97=0,0,B$97/B$72)</f>
        <v>0</v>
      </c>
      <c r="C199" s="301">
        <f t="shared" si="37"/>
        <v>0</v>
      </c>
      <c r="D199" s="301">
        <f t="shared" si="37"/>
        <v>0</v>
      </c>
      <c r="E199" s="301">
        <f t="shared" si="37"/>
        <v>0</v>
      </c>
      <c r="F199" s="301">
        <f t="shared" si="37"/>
        <v>0</v>
      </c>
      <c r="G199" s="301">
        <f t="shared" si="37"/>
        <v>0</v>
      </c>
      <c r="H199" s="301">
        <f t="shared" si="37"/>
        <v>0</v>
      </c>
      <c r="I199" s="301">
        <f t="shared" si="37"/>
        <v>0</v>
      </c>
      <c r="J199" s="301">
        <f t="shared" si="37"/>
        <v>0</v>
      </c>
      <c r="K199" s="301">
        <f t="shared" si="37"/>
        <v>0</v>
      </c>
      <c r="L199" s="301">
        <f t="shared" si="37"/>
        <v>0</v>
      </c>
      <c r="M199" s="301">
        <f t="shared" si="37"/>
        <v>0</v>
      </c>
      <c r="N199" s="301">
        <f t="shared" si="37"/>
        <v>0</v>
      </c>
      <c r="O199" s="301">
        <f t="shared" si="37"/>
        <v>0</v>
      </c>
      <c r="P199" s="301">
        <f t="shared" si="37"/>
        <v>0</v>
      </c>
      <c r="Q199" s="301">
        <f t="shared" si="37"/>
        <v>0</v>
      </c>
      <c r="R199" s="301">
        <f t="shared" si="37"/>
        <v>0</v>
      </c>
      <c r="S199" s="301">
        <f t="shared" si="37"/>
        <v>0</v>
      </c>
      <c r="T199" s="301">
        <f t="shared" si="37"/>
        <v>0</v>
      </c>
      <c r="U199" s="301">
        <f t="shared" si="37"/>
        <v>0</v>
      </c>
      <c r="V199" s="301">
        <f t="shared" si="37"/>
        <v>0</v>
      </c>
      <c r="W199" s="301">
        <f t="shared" si="37"/>
        <v>0</v>
      </c>
      <c r="X199" s="301">
        <f t="shared" si="37"/>
        <v>0</v>
      </c>
      <c r="Y199" s="301">
        <f t="shared" si="37"/>
        <v>0</v>
      </c>
      <c r="DA199" s="178"/>
    </row>
    <row r="200" spans="1:105" ht="12" customHeight="1" x14ac:dyDescent="0.25">
      <c r="A200" s="62" t="s">
        <v>528</v>
      </c>
      <c r="B200" s="302">
        <f t="shared" ref="B200:Y200" si="38">IF(B$98=0,0,B$98/B$72)</f>
        <v>0</v>
      </c>
      <c r="C200" s="302">
        <f t="shared" si="38"/>
        <v>0</v>
      </c>
      <c r="D200" s="302">
        <f t="shared" si="38"/>
        <v>0</v>
      </c>
      <c r="E200" s="302">
        <f t="shared" si="38"/>
        <v>0</v>
      </c>
      <c r="F200" s="302">
        <f t="shared" si="38"/>
        <v>0</v>
      </c>
      <c r="G200" s="302">
        <f t="shared" si="38"/>
        <v>0</v>
      </c>
      <c r="H200" s="302">
        <f t="shared" si="38"/>
        <v>0</v>
      </c>
      <c r="I200" s="302">
        <f t="shared" si="38"/>
        <v>0</v>
      </c>
      <c r="J200" s="302">
        <f t="shared" si="38"/>
        <v>0</v>
      </c>
      <c r="K200" s="302">
        <f t="shared" si="38"/>
        <v>0</v>
      </c>
      <c r="L200" s="302">
        <f t="shared" si="38"/>
        <v>0</v>
      </c>
      <c r="M200" s="302">
        <f t="shared" si="38"/>
        <v>0</v>
      </c>
      <c r="N200" s="302">
        <f t="shared" si="38"/>
        <v>0</v>
      </c>
      <c r="O200" s="302">
        <f t="shared" si="38"/>
        <v>0</v>
      </c>
      <c r="P200" s="302">
        <f t="shared" si="38"/>
        <v>0</v>
      </c>
      <c r="Q200" s="302">
        <f t="shared" si="38"/>
        <v>0</v>
      </c>
      <c r="R200" s="302">
        <f t="shared" si="38"/>
        <v>0</v>
      </c>
      <c r="S200" s="302">
        <f t="shared" si="38"/>
        <v>0</v>
      </c>
      <c r="T200" s="302">
        <f t="shared" si="38"/>
        <v>0</v>
      </c>
      <c r="U200" s="302">
        <f t="shared" si="38"/>
        <v>0</v>
      </c>
      <c r="V200" s="302">
        <f t="shared" si="38"/>
        <v>0</v>
      </c>
      <c r="W200" s="302">
        <f t="shared" si="38"/>
        <v>0</v>
      </c>
      <c r="X200" s="302">
        <f t="shared" si="38"/>
        <v>0</v>
      </c>
      <c r="Y200" s="302">
        <f t="shared" si="38"/>
        <v>0</v>
      </c>
      <c r="DA200" s="72"/>
    </row>
    <row r="201" spans="1:105" ht="12" customHeight="1" x14ac:dyDescent="0.25">
      <c r="A201" s="62" t="s">
        <v>533</v>
      </c>
      <c r="B201" s="302">
        <f t="shared" ref="B201:Y201" si="39">IF(B$102=0,0,B$102/B$72)</f>
        <v>0</v>
      </c>
      <c r="C201" s="302">
        <f t="shared" si="39"/>
        <v>0</v>
      </c>
      <c r="D201" s="302">
        <f t="shared" si="39"/>
        <v>0</v>
      </c>
      <c r="E201" s="302">
        <f t="shared" si="39"/>
        <v>0</v>
      </c>
      <c r="F201" s="302">
        <f t="shared" si="39"/>
        <v>0</v>
      </c>
      <c r="G201" s="302">
        <f t="shared" si="39"/>
        <v>0</v>
      </c>
      <c r="H201" s="302">
        <f t="shared" si="39"/>
        <v>0</v>
      </c>
      <c r="I201" s="302">
        <f t="shared" si="39"/>
        <v>0</v>
      </c>
      <c r="J201" s="302">
        <f t="shared" si="39"/>
        <v>0</v>
      </c>
      <c r="K201" s="302">
        <f t="shared" si="39"/>
        <v>0</v>
      </c>
      <c r="L201" s="302">
        <f t="shared" si="39"/>
        <v>0</v>
      </c>
      <c r="M201" s="302">
        <f t="shared" si="39"/>
        <v>0</v>
      </c>
      <c r="N201" s="302">
        <f t="shared" si="39"/>
        <v>0</v>
      </c>
      <c r="O201" s="302">
        <f t="shared" si="39"/>
        <v>0</v>
      </c>
      <c r="P201" s="302">
        <f t="shared" si="39"/>
        <v>0</v>
      </c>
      <c r="Q201" s="302">
        <f t="shared" si="39"/>
        <v>0</v>
      </c>
      <c r="R201" s="302">
        <f t="shared" si="39"/>
        <v>0</v>
      </c>
      <c r="S201" s="302">
        <f t="shared" si="39"/>
        <v>0</v>
      </c>
      <c r="T201" s="302">
        <f t="shared" si="39"/>
        <v>0</v>
      </c>
      <c r="U201" s="302">
        <f t="shared" si="39"/>
        <v>0</v>
      </c>
      <c r="V201" s="302">
        <f t="shared" si="39"/>
        <v>0</v>
      </c>
      <c r="W201" s="302">
        <f t="shared" si="39"/>
        <v>0</v>
      </c>
      <c r="X201" s="302">
        <f t="shared" si="39"/>
        <v>0</v>
      </c>
      <c r="Y201" s="302">
        <f t="shared" si="39"/>
        <v>0</v>
      </c>
      <c r="DA201" s="72"/>
    </row>
    <row r="202" spans="1:105" ht="12" customHeight="1" x14ac:dyDescent="0.25">
      <c r="A202" s="63" t="s">
        <v>545</v>
      </c>
      <c r="B202" s="303">
        <f t="shared" ref="B202:Y202" si="40">IF(B$113=0,0,B$113/B$72)</f>
        <v>0</v>
      </c>
      <c r="C202" s="303">
        <f t="shared" si="40"/>
        <v>0</v>
      </c>
      <c r="D202" s="303">
        <f t="shared" si="40"/>
        <v>0</v>
      </c>
      <c r="E202" s="303">
        <f t="shared" si="40"/>
        <v>0</v>
      </c>
      <c r="F202" s="303">
        <f t="shared" si="40"/>
        <v>0</v>
      </c>
      <c r="G202" s="303">
        <f t="shared" si="40"/>
        <v>0</v>
      </c>
      <c r="H202" s="303">
        <f t="shared" si="40"/>
        <v>0</v>
      </c>
      <c r="I202" s="303">
        <f t="shared" si="40"/>
        <v>0</v>
      </c>
      <c r="J202" s="303">
        <f t="shared" si="40"/>
        <v>0</v>
      </c>
      <c r="K202" s="303">
        <f t="shared" si="40"/>
        <v>0</v>
      </c>
      <c r="L202" s="303">
        <f t="shared" si="40"/>
        <v>0</v>
      </c>
      <c r="M202" s="303">
        <f t="shared" si="40"/>
        <v>0</v>
      </c>
      <c r="N202" s="303">
        <f t="shared" si="40"/>
        <v>0</v>
      </c>
      <c r="O202" s="303">
        <f t="shared" si="40"/>
        <v>0</v>
      </c>
      <c r="P202" s="303">
        <f t="shared" si="40"/>
        <v>0</v>
      </c>
      <c r="Q202" s="303">
        <f t="shared" si="40"/>
        <v>0</v>
      </c>
      <c r="R202" s="303">
        <f t="shared" si="40"/>
        <v>0</v>
      </c>
      <c r="S202" s="303">
        <f t="shared" si="40"/>
        <v>0</v>
      </c>
      <c r="T202" s="303">
        <f t="shared" si="40"/>
        <v>0</v>
      </c>
      <c r="U202" s="303">
        <f t="shared" si="40"/>
        <v>0</v>
      </c>
      <c r="V202" s="303">
        <f t="shared" si="40"/>
        <v>0</v>
      </c>
      <c r="W202" s="303">
        <f t="shared" si="40"/>
        <v>0</v>
      </c>
      <c r="X202" s="303">
        <f t="shared" si="40"/>
        <v>0</v>
      </c>
      <c r="Y202" s="303">
        <f t="shared" si="40"/>
        <v>0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1">SUM(B$205:B$210,B$214:B$215,B$217:B$219)</f>
        <v>1.0000000000000002</v>
      </c>
      <c r="C204" s="232">
        <f t="shared" si="41"/>
        <v>0.99999999999999989</v>
      </c>
      <c r="D204" s="232">
        <f t="shared" si="41"/>
        <v>1.0000000000000007</v>
      </c>
      <c r="E204" s="232">
        <f t="shared" si="41"/>
        <v>0.99999999999999978</v>
      </c>
      <c r="F204" s="232">
        <f t="shared" si="41"/>
        <v>0.99999999999999978</v>
      </c>
      <c r="G204" s="232">
        <f t="shared" si="41"/>
        <v>0.99999999999999989</v>
      </c>
      <c r="H204" s="232">
        <f t="shared" si="41"/>
        <v>0.99999999999999978</v>
      </c>
      <c r="I204" s="232">
        <f t="shared" si="41"/>
        <v>1</v>
      </c>
      <c r="J204" s="232">
        <f t="shared" si="41"/>
        <v>0.99999999999999944</v>
      </c>
      <c r="K204" s="232">
        <f t="shared" si="41"/>
        <v>1</v>
      </c>
      <c r="L204" s="232">
        <f t="shared" si="41"/>
        <v>1</v>
      </c>
      <c r="M204" s="232">
        <f t="shared" si="41"/>
        <v>0.99999999999999989</v>
      </c>
      <c r="N204" s="232">
        <f t="shared" si="41"/>
        <v>1.0000000000000002</v>
      </c>
      <c r="O204" s="232">
        <f t="shared" si="41"/>
        <v>0.99999999999999956</v>
      </c>
      <c r="P204" s="232">
        <f t="shared" si="41"/>
        <v>1.0000000000000002</v>
      </c>
      <c r="Q204" s="232">
        <f t="shared" si="41"/>
        <v>1.0000000000000002</v>
      </c>
      <c r="R204" s="232">
        <f t="shared" si="41"/>
        <v>0.99999999999999978</v>
      </c>
      <c r="S204" s="232">
        <f t="shared" si="41"/>
        <v>1.0000000000000002</v>
      </c>
      <c r="T204" s="232">
        <f t="shared" si="41"/>
        <v>1.0000000000000002</v>
      </c>
      <c r="U204" s="232">
        <f t="shared" si="41"/>
        <v>1</v>
      </c>
      <c r="V204" s="232">
        <f t="shared" si="41"/>
        <v>1</v>
      </c>
      <c r="W204" s="232">
        <f t="shared" si="41"/>
        <v>1.0000000000000002</v>
      </c>
      <c r="X204" s="232">
        <f t="shared" si="41"/>
        <v>1.0000000000000004</v>
      </c>
      <c r="Y204" s="232">
        <f t="shared" si="41"/>
        <v>0.99999999999999989</v>
      </c>
      <c r="DA204" s="95"/>
    </row>
    <row r="205" spans="1:105" ht="12" customHeight="1" x14ac:dyDescent="0.25">
      <c r="A205" s="55" t="s">
        <v>91</v>
      </c>
      <c r="B205" s="299">
        <f t="shared" ref="B205:Y205" si="42">IF(B$116=0,0,B$116/B$115)</f>
        <v>1.5998743710029864E-3</v>
      </c>
      <c r="C205" s="299">
        <f t="shared" si="42"/>
        <v>1.599874371038659E-3</v>
      </c>
      <c r="D205" s="299">
        <f t="shared" si="42"/>
        <v>1.5998743709822708E-3</v>
      </c>
      <c r="E205" s="299">
        <f t="shared" si="42"/>
        <v>1.5998743710390643E-3</v>
      </c>
      <c r="F205" s="299">
        <f t="shared" si="42"/>
        <v>1.5998743706763664E-3</v>
      </c>
      <c r="G205" s="299">
        <f t="shared" si="42"/>
        <v>1.5998743710411325E-3</v>
      </c>
      <c r="H205" s="299">
        <f t="shared" si="42"/>
        <v>1.5998743709699128E-3</v>
      </c>
      <c r="I205" s="299">
        <f t="shared" si="42"/>
        <v>1.5998743710557734E-3</v>
      </c>
      <c r="J205" s="299">
        <f t="shared" si="42"/>
        <v>1.5998743709930029E-3</v>
      </c>
      <c r="K205" s="299">
        <f t="shared" si="42"/>
        <v>1.5998743709495491E-3</v>
      </c>
      <c r="L205" s="299">
        <f t="shared" si="42"/>
        <v>1.5998743710680945E-3</v>
      </c>
      <c r="M205" s="299">
        <f t="shared" si="42"/>
        <v>1.5998743710582087E-3</v>
      </c>
      <c r="N205" s="299">
        <f t="shared" si="42"/>
        <v>1.599874371071639E-3</v>
      </c>
      <c r="O205" s="299">
        <f t="shared" si="42"/>
        <v>1.5998743709114312E-3</v>
      </c>
      <c r="P205" s="299">
        <f t="shared" si="42"/>
        <v>1.5998743710412249E-3</v>
      </c>
      <c r="Q205" s="299">
        <f t="shared" si="42"/>
        <v>1.59987437101672E-3</v>
      </c>
      <c r="R205" s="299">
        <f t="shared" si="42"/>
        <v>1.5998743709108106E-3</v>
      </c>
      <c r="S205" s="299">
        <f t="shared" si="42"/>
        <v>1.5998743706595057E-3</v>
      </c>
      <c r="T205" s="299">
        <f t="shared" si="42"/>
        <v>1.5998743709349839E-3</v>
      </c>
      <c r="U205" s="299">
        <f t="shared" si="42"/>
        <v>1.5998743709299381E-3</v>
      </c>
      <c r="V205" s="299">
        <f t="shared" si="42"/>
        <v>1.5998743709430708E-3</v>
      </c>
      <c r="W205" s="299">
        <f t="shared" si="42"/>
        <v>1.5998743711312783E-3</v>
      </c>
      <c r="X205" s="299">
        <f t="shared" si="42"/>
        <v>1.5998743711189887E-3</v>
      </c>
      <c r="Y205" s="299">
        <f t="shared" si="42"/>
        <v>1.5998743710793184E-3</v>
      </c>
      <c r="DA205" s="67"/>
    </row>
    <row r="206" spans="1:105" ht="12" customHeight="1" x14ac:dyDescent="0.25">
      <c r="A206" s="173" t="s">
        <v>92</v>
      </c>
      <c r="B206" s="233">
        <f t="shared" ref="B206:Y206" si="43">IF(B$117=0,0,B$117/B$115)</f>
        <v>7.9856270585346363E-4</v>
      </c>
      <c r="C206" s="233">
        <f t="shared" si="43"/>
        <v>7.9856270587126926E-4</v>
      </c>
      <c r="D206" s="233">
        <f t="shared" si="43"/>
        <v>7.9856270584312305E-4</v>
      </c>
      <c r="E206" s="233">
        <f t="shared" si="43"/>
        <v>7.9856270587147168E-4</v>
      </c>
      <c r="F206" s="233">
        <f t="shared" si="43"/>
        <v>7.9856270569043453E-4</v>
      </c>
      <c r="G206" s="233">
        <f t="shared" si="43"/>
        <v>7.9856270587250363E-4</v>
      </c>
      <c r="H206" s="233">
        <f t="shared" si="43"/>
        <v>7.985627058369547E-4</v>
      </c>
      <c r="I206" s="233">
        <f t="shared" si="43"/>
        <v>7.9856270587981147E-4</v>
      </c>
      <c r="J206" s="233">
        <f t="shared" si="43"/>
        <v>7.9856270584847977E-4</v>
      </c>
      <c r="K206" s="233">
        <f t="shared" si="43"/>
        <v>7.9856270582679019E-4</v>
      </c>
      <c r="L206" s="233">
        <f t="shared" si="43"/>
        <v>7.9856270588596139E-4</v>
      </c>
      <c r="M206" s="233">
        <f t="shared" si="43"/>
        <v>7.9856270588102719E-4</v>
      </c>
      <c r="N206" s="233">
        <f t="shared" si="43"/>
        <v>7.9856270588773049E-4</v>
      </c>
      <c r="O206" s="233">
        <f t="shared" si="43"/>
        <v>7.985627058077645E-4</v>
      </c>
      <c r="P206" s="233">
        <f t="shared" si="43"/>
        <v>7.985627058725496E-4</v>
      </c>
      <c r="Q206" s="233">
        <f t="shared" si="43"/>
        <v>7.9856270586031806E-4</v>
      </c>
      <c r="R206" s="233">
        <f t="shared" si="43"/>
        <v>7.9856270580745421E-4</v>
      </c>
      <c r="S206" s="233">
        <f t="shared" si="43"/>
        <v>7.9856270568201776E-4</v>
      </c>
      <c r="T206" s="233">
        <f t="shared" si="43"/>
        <v>7.9856270581952073E-4</v>
      </c>
      <c r="U206" s="233">
        <f t="shared" si="43"/>
        <v>7.9856270581700169E-4</v>
      </c>
      <c r="V206" s="233">
        <f t="shared" si="43"/>
        <v>7.9856270582355732E-4</v>
      </c>
      <c r="W206" s="233">
        <f t="shared" si="43"/>
        <v>7.9856270591749921E-4</v>
      </c>
      <c r="X206" s="233">
        <f t="shared" si="43"/>
        <v>7.9856270591136501E-4</v>
      </c>
      <c r="Y206" s="233">
        <f t="shared" si="43"/>
        <v>7.9856270589156325E-4</v>
      </c>
      <c r="DA206" s="177"/>
    </row>
    <row r="207" spans="1:105" ht="12" customHeight="1" x14ac:dyDescent="0.25">
      <c r="A207" s="173" t="s">
        <v>93</v>
      </c>
      <c r="B207" s="233">
        <f t="shared" ref="B207:Y207" si="44">IF(B$118=0,0,B$118/B$115)</f>
        <v>2.0299955449282713E-2</v>
      </c>
      <c r="C207" s="233">
        <f t="shared" si="44"/>
        <v>2.0299955449735341E-2</v>
      </c>
      <c r="D207" s="233">
        <f t="shared" si="44"/>
        <v>2.0299955449019857E-2</v>
      </c>
      <c r="E207" s="233">
        <f t="shared" si="44"/>
        <v>2.0299955449740486E-2</v>
      </c>
      <c r="F207" s="233">
        <f t="shared" si="44"/>
        <v>2.0299955445138403E-2</v>
      </c>
      <c r="G207" s="233">
        <f t="shared" si="44"/>
        <v>2.0299955449766725E-2</v>
      </c>
      <c r="H207" s="233">
        <f t="shared" si="44"/>
        <v>2.0299955448863045E-2</v>
      </c>
      <c r="I207" s="233">
        <f t="shared" si="44"/>
        <v>2.0299955449952493E-2</v>
      </c>
      <c r="J207" s="233">
        <f t="shared" si="44"/>
        <v>2.0299955449156019E-2</v>
      </c>
      <c r="K207" s="233">
        <f t="shared" si="44"/>
        <v>2.0299955448604662E-2</v>
      </c>
      <c r="L207" s="233">
        <f t="shared" si="44"/>
        <v>2.029995545010882E-2</v>
      </c>
      <c r="M207" s="233">
        <f t="shared" si="44"/>
        <v>2.0299955449983385E-2</v>
      </c>
      <c r="N207" s="233">
        <f t="shared" si="44"/>
        <v>2.0299955450153798E-2</v>
      </c>
      <c r="O207" s="233">
        <f t="shared" si="44"/>
        <v>2.0299955448121004E-2</v>
      </c>
      <c r="P207" s="233">
        <f t="shared" si="44"/>
        <v>2.0299955449767884E-2</v>
      </c>
      <c r="Q207" s="233">
        <f t="shared" si="44"/>
        <v>2.0299955449456963E-2</v>
      </c>
      <c r="R207" s="233">
        <f t="shared" si="44"/>
        <v>2.0299955448113131E-2</v>
      </c>
      <c r="S207" s="233">
        <f t="shared" si="44"/>
        <v>2.0299955444924456E-2</v>
      </c>
      <c r="T207" s="233">
        <f t="shared" si="44"/>
        <v>2.0299955448419858E-2</v>
      </c>
      <c r="U207" s="233">
        <f t="shared" si="44"/>
        <v>2.0299955448355833E-2</v>
      </c>
      <c r="V207" s="233">
        <f t="shared" si="44"/>
        <v>2.0299955448522464E-2</v>
      </c>
      <c r="W207" s="233">
        <f t="shared" si="44"/>
        <v>2.0299955450910529E-2</v>
      </c>
      <c r="X207" s="233">
        <f t="shared" si="44"/>
        <v>2.0299955450754595E-2</v>
      </c>
      <c r="Y207" s="233">
        <f t="shared" si="44"/>
        <v>2.029995545025123E-2</v>
      </c>
      <c r="DA207" s="177"/>
    </row>
    <row r="208" spans="1:105" ht="12" customHeight="1" x14ac:dyDescent="0.25">
      <c r="A208" s="173" t="s">
        <v>94</v>
      </c>
      <c r="B208" s="233">
        <f t="shared" ref="B208:Y208" si="45">IF(B$119=0,0,B$119/B$115)</f>
        <v>5.3329145700099572E-4</v>
      </c>
      <c r="C208" s="233">
        <f t="shared" si="45"/>
        <v>5.3329145701288682E-4</v>
      </c>
      <c r="D208" s="233">
        <f t="shared" si="45"/>
        <v>5.3329145699409044E-4</v>
      </c>
      <c r="E208" s="233">
        <f t="shared" si="45"/>
        <v>5.3329145701302158E-4</v>
      </c>
      <c r="F208" s="233">
        <f t="shared" si="45"/>
        <v>5.3329145689212263E-4</v>
      </c>
      <c r="G208" s="233">
        <f t="shared" si="45"/>
        <v>5.3329145701371103E-4</v>
      </c>
      <c r="H208" s="233">
        <f t="shared" si="45"/>
        <v>5.3329145698997101E-4</v>
      </c>
      <c r="I208" s="233">
        <f t="shared" si="45"/>
        <v>5.3329145701859135E-4</v>
      </c>
      <c r="J208" s="233">
        <f t="shared" si="45"/>
        <v>5.3329145699766765E-4</v>
      </c>
      <c r="K208" s="233">
        <f t="shared" si="45"/>
        <v>5.3329145698318293E-4</v>
      </c>
      <c r="L208" s="233">
        <f t="shared" si="45"/>
        <v>5.3329145702269852E-4</v>
      </c>
      <c r="M208" s="233">
        <f t="shared" si="45"/>
        <v>5.3329145701940309E-4</v>
      </c>
      <c r="N208" s="233">
        <f t="shared" si="45"/>
        <v>5.3329145702387987E-4</v>
      </c>
      <c r="O208" s="233">
        <f t="shared" si="45"/>
        <v>5.3329145697047717E-4</v>
      </c>
      <c r="P208" s="233">
        <f t="shared" si="45"/>
        <v>5.3329145701374171E-4</v>
      </c>
      <c r="Q208" s="233">
        <f t="shared" si="45"/>
        <v>5.3329145700557366E-4</v>
      </c>
      <c r="R208" s="233">
        <f t="shared" si="45"/>
        <v>5.3329145697027008E-4</v>
      </c>
      <c r="S208" s="233">
        <f t="shared" si="45"/>
        <v>5.332914568865018E-4</v>
      </c>
      <c r="T208" s="233">
        <f t="shared" si="45"/>
        <v>5.3329145697832809E-4</v>
      </c>
      <c r="U208" s="233">
        <f t="shared" si="45"/>
        <v>5.3329145697664617E-4</v>
      </c>
      <c r="V208" s="233">
        <f t="shared" si="45"/>
        <v>5.3329145698102374E-4</v>
      </c>
      <c r="W208" s="233">
        <f t="shared" si="45"/>
        <v>5.3329145704375969E-4</v>
      </c>
      <c r="X208" s="233">
        <f t="shared" si="45"/>
        <v>5.3329145703966325E-4</v>
      </c>
      <c r="Y208" s="233">
        <f t="shared" si="45"/>
        <v>5.3329145702643956E-4</v>
      </c>
      <c r="DA208" s="177"/>
    </row>
    <row r="209" spans="1:105" ht="12" customHeight="1" x14ac:dyDescent="0.25">
      <c r="A209" s="56" t="s">
        <v>95</v>
      </c>
      <c r="B209" s="300">
        <f t="shared" ref="B209:Y209" si="46">IF(B$120=0,0,B$120/B$115)</f>
        <v>2.5632137557099837E-3</v>
      </c>
      <c r="C209" s="300">
        <f t="shared" si="46"/>
        <v>2.559983977575734E-3</v>
      </c>
      <c r="D209" s="300">
        <f t="shared" si="46"/>
        <v>2.621685572136477E-3</v>
      </c>
      <c r="E209" s="300">
        <f t="shared" si="46"/>
        <v>2.3590909554508689E-3</v>
      </c>
      <c r="F209" s="300">
        <f t="shared" si="46"/>
        <v>2.6690240987946251E-3</v>
      </c>
      <c r="G209" s="300">
        <f t="shared" si="46"/>
        <v>2.642096970243465E-3</v>
      </c>
      <c r="H209" s="300">
        <f t="shared" si="46"/>
        <v>2.64436145744274E-3</v>
      </c>
      <c r="I209" s="300">
        <f t="shared" si="46"/>
        <v>2.5449008941727381E-3</v>
      </c>
      <c r="J209" s="300">
        <f t="shared" si="46"/>
        <v>2.6589145975228485E-3</v>
      </c>
      <c r="K209" s="300">
        <f t="shared" si="46"/>
        <v>2.5368378803580895E-3</v>
      </c>
      <c r="L209" s="300">
        <f t="shared" si="46"/>
        <v>2.5035716632973793E-3</v>
      </c>
      <c r="M209" s="300">
        <f t="shared" si="46"/>
        <v>2.3043290166251868E-3</v>
      </c>
      <c r="N209" s="300">
        <f t="shared" si="46"/>
        <v>2.5451294064447465E-3</v>
      </c>
      <c r="O209" s="300">
        <f t="shared" si="46"/>
        <v>2.4860321359675302E-3</v>
      </c>
      <c r="P209" s="300">
        <f t="shared" si="46"/>
        <v>2.5123966002404711E-3</v>
      </c>
      <c r="Q209" s="300">
        <f t="shared" si="46"/>
        <v>2.667675360031247E-3</v>
      </c>
      <c r="R209" s="300">
        <f t="shared" si="46"/>
        <v>2.6669866448620332E-3</v>
      </c>
      <c r="S209" s="300">
        <f t="shared" si="46"/>
        <v>2.6495969508197968E-3</v>
      </c>
      <c r="T209" s="300">
        <f t="shared" si="46"/>
        <v>2.6670861000780543E-3</v>
      </c>
      <c r="U209" s="300">
        <f t="shared" si="46"/>
        <v>2.6734549473788195E-3</v>
      </c>
      <c r="V209" s="300">
        <f t="shared" si="46"/>
        <v>2.6755706690403027E-3</v>
      </c>
      <c r="W209" s="300">
        <f t="shared" si="46"/>
        <v>2.6831169101787984E-3</v>
      </c>
      <c r="X209" s="300">
        <f t="shared" si="46"/>
        <v>2.6976315738025179E-3</v>
      </c>
      <c r="Y209" s="300">
        <f t="shared" si="46"/>
        <v>2.5710585473671579E-3</v>
      </c>
      <c r="DA209" s="68"/>
    </row>
    <row r="210" spans="1:105" ht="12" customHeight="1" x14ac:dyDescent="0.25">
      <c r="A210" s="174" t="s">
        <v>602</v>
      </c>
      <c r="B210" s="301">
        <f t="shared" ref="B210:Y210" si="47">IF(B$126=0,0,B$126/B$115)</f>
        <v>0.54773967634379639</v>
      </c>
      <c r="C210" s="301">
        <f t="shared" si="47"/>
        <v>0.54704949682756387</v>
      </c>
      <c r="D210" s="301">
        <f t="shared" si="47"/>
        <v>0.56023466773237474</v>
      </c>
      <c r="E210" s="301">
        <f t="shared" si="47"/>
        <v>0.59133324580209545</v>
      </c>
      <c r="F210" s="301">
        <f t="shared" si="47"/>
        <v>0.57035055807221224</v>
      </c>
      <c r="G210" s="301">
        <f t="shared" si="47"/>
        <v>0.56459643138471938</v>
      </c>
      <c r="H210" s="301">
        <f t="shared" si="47"/>
        <v>0.56508033542231761</v>
      </c>
      <c r="I210" s="301">
        <f t="shared" si="47"/>
        <v>0.57338620862494705</v>
      </c>
      <c r="J210" s="301">
        <f t="shared" si="47"/>
        <v>0.56819023299504523</v>
      </c>
      <c r="K210" s="301">
        <f t="shared" si="47"/>
        <v>0.57930385736696832</v>
      </c>
      <c r="L210" s="301">
        <f t="shared" si="47"/>
        <v>0.5697033854565432</v>
      </c>
      <c r="M210" s="301">
        <f t="shared" si="47"/>
        <v>0.575523250008943</v>
      </c>
      <c r="N210" s="301">
        <f t="shared" si="47"/>
        <v>0.57611928206101992</v>
      </c>
      <c r="O210" s="301">
        <f t="shared" si="47"/>
        <v>0.5800628157371791</v>
      </c>
      <c r="P210" s="301">
        <f t="shared" si="47"/>
        <v>0.58498320557777328</v>
      </c>
      <c r="Q210" s="301">
        <f t="shared" si="47"/>
        <v>0.5700623426504281</v>
      </c>
      <c r="R210" s="301">
        <f t="shared" si="47"/>
        <v>0.56991516935165887</v>
      </c>
      <c r="S210" s="301">
        <f t="shared" si="47"/>
        <v>0.57106991413160424</v>
      </c>
      <c r="T210" s="301">
        <f t="shared" si="47"/>
        <v>0.56993642219009788</v>
      </c>
      <c r="U210" s="301">
        <f t="shared" si="47"/>
        <v>0.57129739739219798</v>
      </c>
      <c r="V210" s="301">
        <f t="shared" si="47"/>
        <v>0.57174951134309793</v>
      </c>
      <c r="W210" s="301">
        <f t="shared" si="47"/>
        <v>0.57336208683338019</v>
      </c>
      <c r="X210" s="301">
        <f t="shared" si="47"/>
        <v>0.57646376227413687</v>
      </c>
      <c r="Y210" s="301">
        <f t="shared" si="47"/>
        <v>0.54580225553374062</v>
      </c>
      <c r="DA210" s="178"/>
    </row>
    <row r="211" spans="1:105" ht="12" customHeight="1" x14ac:dyDescent="0.25">
      <c r="A211" s="62" t="s">
        <v>604</v>
      </c>
      <c r="B211" s="302">
        <f t="shared" ref="B211:Y211" si="48">IF(B$127=0,0,B$127/B$115)</f>
        <v>7.9180897362515767E-2</v>
      </c>
      <c r="C211" s="302">
        <f t="shared" si="48"/>
        <v>0.14267236928306481</v>
      </c>
      <c r="D211" s="302">
        <f t="shared" si="48"/>
        <v>0.2898095710338961</v>
      </c>
      <c r="E211" s="302">
        <f t="shared" si="48"/>
        <v>0.41278997711978238</v>
      </c>
      <c r="F211" s="302">
        <f t="shared" si="48"/>
        <v>0.35109891389208103</v>
      </c>
      <c r="G211" s="302">
        <f t="shared" si="48"/>
        <v>0.2598973584969263</v>
      </c>
      <c r="H211" s="302">
        <f t="shared" si="48"/>
        <v>0.40936329471845379</v>
      </c>
      <c r="I211" s="302">
        <f t="shared" si="48"/>
        <v>0.39836177559495722</v>
      </c>
      <c r="J211" s="302">
        <f t="shared" si="48"/>
        <v>0.32570541132143926</v>
      </c>
      <c r="K211" s="302">
        <f t="shared" si="48"/>
        <v>0.4523809888169873</v>
      </c>
      <c r="L211" s="302">
        <f t="shared" si="48"/>
        <v>0.39202968552361567</v>
      </c>
      <c r="M211" s="302">
        <f t="shared" si="48"/>
        <v>0.35088883138791982</v>
      </c>
      <c r="N211" s="302">
        <f t="shared" si="48"/>
        <v>0.45064736373083231</v>
      </c>
      <c r="O211" s="302">
        <f t="shared" si="48"/>
        <v>0.48550027398455381</v>
      </c>
      <c r="P211" s="302">
        <f t="shared" si="48"/>
        <v>0.48833814578703</v>
      </c>
      <c r="Q211" s="302">
        <f t="shared" si="48"/>
        <v>0.39276040801396545</v>
      </c>
      <c r="R211" s="302">
        <f t="shared" si="48"/>
        <v>0.41751296148081962</v>
      </c>
      <c r="S211" s="302">
        <f t="shared" si="48"/>
        <v>0.51367834137630253</v>
      </c>
      <c r="T211" s="302">
        <f t="shared" si="48"/>
        <v>0.41377094772879391</v>
      </c>
      <c r="U211" s="302">
        <f t="shared" si="48"/>
        <v>0.25610657638813211</v>
      </c>
      <c r="V211" s="302">
        <f t="shared" si="48"/>
        <v>0.2249276629296133</v>
      </c>
      <c r="W211" s="302">
        <f t="shared" si="48"/>
        <v>0.15166154326590922</v>
      </c>
      <c r="X211" s="302">
        <f t="shared" si="48"/>
        <v>8.4053184311048593E-2</v>
      </c>
      <c r="Y211" s="302">
        <f t="shared" si="48"/>
        <v>0.16445194141114561</v>
      </c>
      <c r="DA211" s="72"/>
    </row>
    <row r="212" spans="1:105" ht="12" customHeight="1" x14ac:dyDescent="0.25">
      <c r="A212" s="62" t="s">
        <v>611</v>
      </c>
      <c r="B212" s="302">
        <f t="shared" ref="B212:Y212" si="49">IF(B$133=0,0,B$133/B$115)</f>
        <v>0.46855877898128073</v>
      </c>
      <c r="C212" s="302">
        <f t="shared" si="49"/>
        <v>0.40437712754449917</v>
      </c>
      <c r="D212" s="302">
        <f t="shared" si="49"/>
        <v>0.2704250966984787</v>
      </c>
      <c r="E212" s="302">
        <f t="shared" si="49"/>
        <v>0.17854326868231285</v>
      </c>
      <c r="F212" s="302">
        <f t="shared" si="49"/>
        <v>0.21925164418013129</v>
      </c>
      <c r="G212" s="302">
        <f t="shared" si="49"/>
        <v>0.30469907288779313</v>
      </c>
      <c r="H212" s="302">
        <f t="shared" si="49"/>
        <v>0.15571704070386397</v>
      </c>
      <c r="I212" s="302">
        <f t="shared" si="49"/>
        <v>0.17502443302998968</v>
      </c>
      <c r="J212" s="302">
        <f t="shared" si="49"/>
        <v>0.24248482167360602</v>
      </c>
      <c r="K212" s="302">
        <f t="shared" si="49"/>
        <v>0.12692286854998122</v>
      </c>
      <c r="L212" s="302">
        <f t="shared" si="49"/>
        <v>0.17767369993292756</v>
      </c>
      <c r="M212" s="302">
        <f t="shared" si="49"/>
        <v>0.22463441862102307</v>
      </c>
      <c r="N212" s="302">
        <f t="shared" si="49"/>
        <v>0.12547191833018745</v>
      </c>
      <c r="O212" s="302">
        <f t="shared" si="49"/>
        <v>9.4562541752625531E-2</v>
      </c>
      <c r="P212" s="302">
        <f t="shared" si="49"/>
        <v>9.6645059790743171E-2</v>
      </c>
      <c r="Q212" s="302">
        <f t="shared" si="49"/>
        <v>0.17730193463646257</v>
      </c>
      <c r="R212" s="302">
        <f t="shared" si="49"/>
        <v>0.15240220787083933</v>
      </c>
      <c r="S212" s="302">
        <f t="shared" si="49"/>
        <v>5.7391572755301712E-2</v>
      </c>
      <c r="T212" s="302">
        <f t="shared" si="49"/>
        <v>0.15616547446130383</v>
      </c>
      <c r="U212" s="302">
        <f t="shared" si="49"/>
        <v>0.31519082100406609</v>
      </c>
      <c r="V212" s="302">
        <f t="shared" si="49"/>
        <v>0.34682184841348462</v>
      </c>
      <c r="W212" s="302">
        <f t="shared" si="49"/>
        <v>0.42170054356747094</v>
      </c>
      <c r="X212" s="302">
        <f t="shared" si="49"/>
        <v>0.49241057796308824</v>
      </c>
      <c r="Y212" s="302">
        <f t="shared" si="49"/>
        <v>0.38135031412259501</v>
      </c>
      <c r="DA212" s="72"/>
    </row>
    <row r="213" spans="1:105" ht="12" customHeight="1" x14ac:dyDescent="0.25">
      <c r="A213" s="174" t="s">
        <v>613</v>
      </c>
      <c r="B213" s="301">
        <f t="shared" ref="B213:Y213" si="50">IF(B$134=0,0,B$134/B$115)</f>
        <v>0.28066991693272392</v>
      </c>
      <c r="C213" s="301">
        <f t="shared" si="50"/>
        <v>0.28031625873366373</v>
      </c>
      <c r="D213" s="301">
        <f t="shared" si="50"/>
        <v>0.28707253545128136</v>
      </c>
      <c r="E213" s="301">
        <f t="shared" si="50"/>
        <v>0.25831862872463945</v>
      </c>
      <c r="F213" s="301">
        <f t="shared" si="50"/>
        <v>0.29225606738078264</v>
      </c>
      <c r="G213" s="301">
        <f t="shared" si="50"/>
        <v>0.28930756770265204</v>
      </c>
      <c r="H213" s="301">
        <f t="shared" si="50"/>
        <v>0.28955552729349782</v>
      </c>
      <c r="I213" s="301">
        <f t="shared" si="50"/>
        <v>0.2786646728070597</v>
      </c>
      <c r="J213" s="301">
        <f t="shared" si="50"/>
        <v>0.29114908483753599</v>
      </c>
      <c r="K213" s="301">
        <f t="shared" si="50"/>
        <v>0.27778177905208379</v>
      </c>
      <c r="L213" s="301">
        <f t="shared" si="50"/>
        <v>0.27413915410194212</v>
      </c>
      <c r="M213" s="301">
        <f t="shared" si="50"/>
        <v>0.25232223892412442</v>
      </c>
      <c r="N213" s="301">
        <f t="shared" si="50"/>
        <v>0.2786896947234957</v>
      </c>
      <c r="O213" s="301">
        <f t="shared" si="50"/>
        <v>0.27221858947180094</v>
      </c>
      <c r="P213" s="301">
        <f t="shared" si="50"/>
        <v>0.27510547784815192</v>
      </c>
      <c r="Q213" s="301">
        <f t="shared" si="50"/>
        <v>0.29210838153295271</v>
      </c>
      <c r="R213" s="301">
        <f t="shared" si="50"/>
        <v>0.29203296775643767</v>
      </c>
      <c r="S213" s="301">
        <f t="shared" si="50"/>
        <v>0.2901288097550041</v>
      </c>
      <c r="T213" s="301">
        <f t="shared" si="50"/>
        <v>0.29204385802540445</v>
      </c>
      <c r="U213" s="301">
        <f t="shared" si="50"/>
        <v>0.29274124186195766</v>
      </c>
      <c r="V213" s="301">
        <f t="shared" si="50"/>
        <v>0.2929729117418724</v>
      </c>
      <c r="W213" s="301">
        <f t="shared" si="50"/>
        <v>0.29379921928987845</v>
      </c>
      <c r="X213" s="301">
        <f t="shared" si="50"/>
        <v>0.29538856369180394</v>
      </c>
      <c r="Y213" s="301">
        <f t="shared" si="50"/>
        <v>0.27967715383502056</v>
      </c>
      <c r="DA213" s="178"/>
    </row>
    <row r="214" spans="1:105" ht="12" customHeight="1" x14ac:dyDescent="0.25">
      <c r="A214" s="62" t="s">
        <v>615</v>
      </c>
      <c r="B214" s="302">
        <f t="shared" ref="B214:Y214" si="51">IF(B$135=0,0,B$135/B$115)</f>
        <v>4.0573463718642219E-2</v>
      </c>
      <c r="C214" s="302">
        <f t="shared" si="51"/>
        <v>7.3107433630823268E-2</v>
      </c>
      <c r="D214" s="302">
        <f t="shared" si="51"/>
        <v>0.14850271349950059</v>
      </c>
      <c r="E214" s="302">
        <f t="shared" si="51"/>
        <v>7.7123018445728678E-2</v>
      </c>
      <c r="F214" s="302">
        <f t="shared" si="51"/>
        <v>0.17990827988770375</v>
      </c>
      <c r="G214" s="302">
        <f t="shared" si="51"/>
        <v>0.13317525308241779</v>
      </c>
      <c r="H214" s="302">
        <f t="shared" si="51"/>
        <v>0.2097638109601149</v>
      </c>
      <c r="I214" s="302">
        <f t="shared" si="51"/>
        <v>0.16327941927211839</v>
      </c>
      <c r="J214" s="302">
        <f t="shared" si="51"/>
        <v>0.16689627333614729</v>
      </c>
      <c r="K214" s="302">
        <f t="shared" si="51"/>
        <v>0.18972198684189662</v>
      </c>
      <c r="L214" s="302">
        <f t="shared" si="51"/>
        <v>0.1523972560940568</v>
      </c>
      <c r="M214" s="302">
        <f t="shared" si="51"/>
        <v>2.7276396738526779E-2</v>
      </c>
      <c r="N214" s="302">
        <f t="shared" si="51"/>
        <v>0.19496342694554389</v>
      </c>
      <c r="O214" s="302">
        <f t="shared" si="51"/>
        <v>0.20137920467075676</v>
      </c>
      <c r="P214" s="302">
        <f t="shared" si="51"/>
        <v>0.20285322869910005</v>
      </c>
      <c r="Q214" s="302">
        <f t="shared" si="51"/>
        <v>0.20125624608313261</v>
      </c>
      <c r="R214" s="302">
        <f t="shared" si="51"/>
        <v>0.21393982082759605</v>
      </c>
      <c r="S214" s="302">
        <f t="shared" si="51"/>
        <v>0.25949728500657598</v>
      </c>
      <c r="T214" s="302">
        <f t="shared" si="51"/>
        <v>0.21202235759770405</v>
      </c>
      <c r="U214" s="302">
        <f t="shared" si="51"/>
        <v>0.13123280022472578</v>
      </c>
      <c r="V214" s="302">
        <f t="shared" si="51"/>
        <v>0.11525626350774271</v>
      </c>
      <c r="W214" s="302">
        <f t="shared" si="51"/>
        <v>7.771361942313236E-2</v>
      </c>
      <c r="X214" s="302">
        <f t="shared" si="51"/>
        <v>4.307009566293607E-2</v>
      </c>
      <c r="Y214" s="302">
        <f t="shared" si="51"/>
        <v>8.4267608735943605E-2</v>
      </c>
      <c r="DA214" s="72"/>
    </row>
    <row r="215" spans="1:105" ht="12" customHeight="1" x14ac:dyDescent="0.25">
      <c r="A215" s="62" t="s">
        <v>621</v>
      </c>
      <c r="B215" s="302">
        <f t="shared" ref="B215:Y215" si="52">IF(B$140=0,0,B$140/B$115)</f>
        <v>0.24009645321408177</v>
      </c>
      <c r="C215" s="302">
        <f t="shared" si="52"/>
        <v>0.20720882510284036</v>
      </c>
      <c r="D215" s="302">
        <f t="shared" si="52"/>
        <v>0.13856982195178077</v>
      </c>
      <c r="E215" s="302">
        <f t="shared" si="52"/>
        <v>0.18119561027891076</v>
      </c>
      <c r="F215" s="302">
        <f t="shared" si="52"/>
        <v>0.11234778749307889</v>
      </c>
      <c r="G215" s="302">
        <f t="shared" si="52"/>
        <v>0.15613231462023427</v>
      </c>
      <c r="H215" s="302">
        <f t="shared" si="52"/>
        <v>7.9791716333382792E-2</v>
      </c>
      <c r="I215" s="302">
        <f t="shared" si="52"/>
        <v>0.11538525353494139</v>
      </c>
      <c r="J215" s="302">
        <f t="shared" si="52"/>
        <v>0.12425281150138871</v>
      </c>
      <c r="K215" s="302">
        <f t="shared" si="52"/>
        <v>8.8059792210187157E-2</v>
      </c>
      <c r="L215" s="302">
        <f t="shared" si="52"/>
        <v>0.12174189800788535</v>
      </c>
      <c r="M215" s="302">
        <f t="shared" si="52"/>
        <v>0.22504584218559764</v>
      </c>
      <c r="N215" s="302">
        <f t="shared" si="52"/>
        <v>8.3726267777951807E-2</v>
      </c>
      <c r="O215" s="302">
        <f t="shared" si="52"/>
        <v>7.0839384801044208E-2</v>
      </c>
      <c r="P215" s="302">
        <f t="shared" si="52"/>
        <v>7.22522491490519E-2</v>
      </c>
      <c r="Q215" s="302">
        <f t="shared" si="52"/>
        <v>9.0852135449820112E-2</v>
      </c>
      <c r="R215" s="302">
        <f t="shared" si="52"/>
        <v>7.8093146928841589E-2</v>
      </c>
      <c r="S215" s="302">
        <f t="shared" si="52"/>
        <v>3.063152474842808E-2</v>
      </c>
      <c r="T215" s="302">
        <f t="shared" si="52"/>
        <v>8.0021500427700398E-2</v>
      </c>
      <c r="U215" s="302">
        <f t="shared" si="52"/>
        <v>0.16150844163723185</v>
      </c>
      <c r="V215" s="302">
        <f t="shared" si="52"/>
        <v>0.17771664823412972</v>
      </c>
      <c r="W215" s="302">
        <f t="shared" si="52"/>
        <v>0.21608559986674611</v>
      </c>
      <c r="X215" s="302">
        <f t="shared" si="52"/>
        <v>0.25231846802886793</v>
      </c>
      <c r="Y215" s="302">
        <f t="shared" si="52"/>
        <v>0.19540954509907696</v>
      </c>
      <c r="DA215" s="72"/>
    </row>
    <row r="216" spans="1:105" ht="12" customHeight="1" x14ac:dyDescent="0.25">
      <c r="A216" s="174" t="s">
        <v>623</v>
      </c>
      <c r="B216" s="301">
        <f t="shared" ref="B216:Y216" si="53">IF(B$141=0,0,B$141/B$115)</f>
        <v>0.14579550898462956</v>
      </c>
      <c r="C216" s="301">
        <f t="shared" si="53"/>
        <v>0.14684257647753854</v>
      </c>
      <c r="D216" s="301">
        <f t="shared" si="53"/>
        <v>0.12683942726136851</v>
      </c>
      <c r="E216" s="301">
        <f t="shared" si="53"/>
        <v>0.12475735053415007</v>
      </c>
      <c r="F216" s="301">
        <f t="shared" si="53"/>
        <v>0.11149266646981311</v>
      </c>
      <c r="G216" s="301">
        <f t="shared" si="53"/>
        <v>0.12022221995869095</v>
      </c>
      <c r="H216" s="301">
        <f t="shared" si="53"/>
        <v>0.11948809184408192</v>
      </c>
      <c r="I216" s="301">
        <f t="shared" si="53"/>
        <v>0.12217253368991379</v>
      </c>
      <c r="J216" s="301">
        <f t="shared" si="53"/>
        <v>0.11477008358690034</v>
      </c>
      <c r="K216" s="301">
        <f t="shared" si="53"/>
        <v>0.11714584171822565</v>
      </c>
      <c r="L216" s="301">
        <f t="shared" si="53"/>
        <v>0.13042220479413155</v>
      </c>
      <c r="M216" s="301">
        <f t="shared" si="53"/>
        <v>0.14661849806636534</v>
      </c>
      <c r="N216" s="301">
        <f t="shared" si="53"/>
        <v>0.11941420982490274</v>
      </c>
      <c r="O216" s="301">
        <f t="shared" si="53"/>
        <v>0.12200087867324132</v>
      </c>
      <c r="P216" s="301">
        <f t="shared" si="53"/>
        <v>0.11416723599013896</v>
      </c>
      <c r="Q216" s="301">
        <f t="shared" si="53"/>
        <v>0.11192991647324864</v>
      </c>
      <c r="R216" s="301">
        <f t="shared" si="53"/>
        <v>0.11215319226523957</v>
      </c>
      <c r="S216" s="301">
        <f t="shared" si="53"/>
        <v>0.1129199951844196</v>
      </c>
      <c r="T216" s="301">
        <f t="shared" si="53"/>
        <v>0.11212094970226723</v>
      </c>
      <c r="U216" s="301">
        <f t="shared" si="53"/>
        <v>0.11005622181638619</v>
      </c>
      <c r="V216" s="301">
        <f t="shared" si="53"/>
        <v>0.10937032226371933</v>
      </c>
      <c r="W216" s="301">
        <f t="shared" si="53"/>
        <v>0.10692389298155956</v>
      </c>
      <c r="X216" s="301">
        <f t="shared" si="53"/>
        <v>0.10221835847543245</v>
      </c>
      <c r="Y216" s="301">
        <f t="shared" si="53"/>
        <v>0.14871784809962296</v>
      </c>
      <c r="DA216" s="178"/>
    </row>
    <row r="217" spans="1:105" ht="12" customHeight="1" x14ac:dyDescent="0.25">
      <c r="A217" s="62" t="s">
        <v>624</v>
      </c>
      <c r="B217" s="302">
        <f t="shared" ref="B217:Y217" si="54">IF(B$142=0,0,B$142/B$115)</f>
        <v>4.8297780810598557E-3</v>
      </c>
      <c r="C217" s="302">
        <f t="shared" si="54"/>
        <v>8.7025520660799181E-3</v>
      </c>
      <c r="D217" s="302">
        <f t="shared" si="54"/>
        <v>1.7677444440324E-2</v>
      </c>
      <c r="E217" s="302">
        <f t="shared" si="54"/>
        <v>9.1805586680342825E-3</v>
      </c>
      <c r="F217" s="302">
        <f t="shared" si="54"/>
        <v>2.1415895690551395E-2</v>
      </c>
      <c r="G217" s="302">
        <f t="shared" si="54"/>
        <v>1.5852896433427431E-2</v>
      </c>
      <c r="H217" s="302">
        <f t="shared" si="54"/>
        <v>2.4969834061991939E-2</v>
      </c>
      <c r="I217" s="302">
        <f t="shared" si="54"/>
        <v>1.9436431795846938E-2</v>
      </c>
      <c r="J217" s="302">
        <f t="shared" si="54"/>
        <v>1.9866974344591976E-2</v>
      </c>
      <c r="K217" s="302">
        <f t="shared" si="54"/>
        <v>2.2584098313575846E-2</v>
      </c>
      <c r="L217" s="302">
        <f t="shared" si="54"/>
        <v>1.8141042436033181E-2</v>
      </c>
      <c r="M217" s="302">
        <f t="shared" si="54"/>
        <v>3.2469237532091531E-3</v>
      </c>
      <c r="N217" s="302">
        <f t="shared" si="54"/>
        <v>2.3208028099342509E-2</v>
      </c>
      <c r="O217" s="302">
        <f t="shared" si="54"/>
        <v>2.3971748516338785E-2</v>
      </c>
      <c r="P217" s="302">
        <f t="shared" si="54"/>
        <v>2.4147213174530571E-2</v>
      </c>
      <c r="Q217" s="302">
        <f t="shared" si="54"/>
        <v>2.3957111789844273E-2</v>
      </c>
      <c r="R217" s="302">
        <f t="shared" si="54"/>
        <v>2.5466937318053915E-2</v>
      </c>
      <c r="S217" s="302">
        <f t="shared" si="54"/>
        <v>3.0890000122011881E-2</v>
      </c>
      <c r="T217" s="302">
        <f t="shared" si="54"/>
        <v>2.5238686608595379E-2</v>
      </c>
      <c r="U217" s="302">
        <f t="shared" si="54"/>
        <v>1.5621671012284438E-2</v>
      </c>
      <c r="V217" s="302">
        <f t="shared" si="54"/>
        <v>1.3719858355075219E-2</v>
      </c>
      <c r="W217" s="302">
        <f t="shared" si="54"/>
        <v>9.2508625414008065E-3</v>
      </c>
      <c r="X217" s="302">
        <f t="shared" si="54"/>
        <v>5.1269717918221878E-3</v>
      </c>
      <c r="Y217" s="302">
        <f t="shared" si="54"/>
        <v>1.0031035369287129E-2</v>
      </c>
      <c r="DA217" s="72"/>
    </row>
    <row r="218" spans="1:105" ht="12" customHeight="1" x14ac:dyDescent="0.25">
      <c r="A218" s="62" t="s">
        <v>629</v>
      </c>
      <c r="B218" s="302">
        <f t="shared" ref="B218:Y218" si="55">IF(B$146=0,0,B$146/B$115)</f>
        <v>0.1123851641786051</v>
      </c>
      <c r="C218" s="302">
        <f t="shared" si="55"/>
        <v>0.11347433038484683</v>
      </c>
      <c r="D218" s="302">
        <f t="shared" si="55"/>
        <v>9.2666928482078317E-2</v>
      </c>
      <c r="E218" s="302">
        <f t="shared" si="55"/>
        <v>9.4007655127433795E-2</v>
      </c>
      <c r="F218" s="302">
        <f t="shared" si="55"/>
        <v>7.6703131169579386E-2</v>
      </c>
      <c r="G218" s="302">
        <f t="shared" si="55"/>
        <v>8.5783667734888616E-2</v>
      </c>
      <c r="H218" s="302">
        <f t="shared" si="55"/>
        <v>8.5020023042519322E-2</v>
      </c>
      <c r="I218" s="302">
        <f t="shared" si="55"/>
        <v>8.9000888842869066E-2</v>
      </c>
      <c r="J218" s="302">
        <f t="shared" si="55"/>
        <v>8.0112321113866278E-2</v>
      </c>
      <c r="K218" s="302">
        <f t="shared" si="55"/>
        <v>8.4079294649750155E-2</v>
      </c>
      <c r="L218" s="302">
        <f t="shared" si="55"/>
        <v>9.7789267985399109E-2</v>
      </c>
      <c r="M218" s="302">
        <f t="shared" si="55"/>
        <v>0.11658260003777902</v>
      </c>
      <c r="N218" s="302">
        <f t="shared" si="55"/>
        <v>8.6239586422603626E-2</v>
      </c>
      <c r="O218" s="302">
        <f t="shared" si="55"/>
        <v>8.9596561757999807E-2</v>
      </c>
      <c r="P218" s="302">
        <f t="shared" si="55"/>
        <v>8.1419270075658579E-2</v>
      </c>
      <c r="Q218" s="302">
        <f t="shared" si="55"/>
        <v>7.7157961379518289E-2</v>
      </c>
      <c r="R218" s="302">
        <f t="shared" si="55"/>
        <v>7.7390214265684584E-2</v>
      </c>
      <c r="S218" s="302">
        <f t="shared" si="55"/>
        <v>7.8383684068470447E-2</v>
      </c>
      <c r="T218" s="302">
        <f t="shared" si="55"/>
        <v>7.7356675348456708E-2</v>
      </c>
      <c r="U218" s="302">
        <f t="shared" si="55"/>
        <v>7.5208932386731361E-2</v>
      </c>
      <c r="V218" s="302">
        <f t="shared" si="55"/>
        <v>7.4495455348548026E-2</v>
      </c>
      <c r="W218" s="302">
        <f t="shared" si="55"/>
        <v>7.19506641885055E-2</v>
      </c>
      <c r="X218" s="302">
        <f t="shared" si="55"/>
        <v>6.7055937534305804E-2</v>
      </c>
      <c r="Y218" s="302">
        <f t="shared" si="55"/>
        <v>0.11542567968302932</v>
      </c>
      <c r="DA218" s="72"/>
    </row>
    <row r="219" spans="1:105" ht="12" customHeight="1" x14ac:dyDescent="0.25">
      <c r="A219" s="63" t="s">
        <v>641</v>
      </c>
      <c r="B219" s="303">
        <f t="shared" ref="B219:Y219" si="56">IF(B$157=0,0,B$157/B$115)</f>
        <v>2.8580566724964625E-2</v>
      </c>
      <c r="C219" s="303">
        <f t="shared" si="56"/>
        <v>2.4665694026611798E-2</v>
      </c>
      <c r="D219" s="303">
        <f t="shared" si="56"/>
        <v>1.6495054338966211E-2</v>
      </c>
      <c r="E219" s="303">
        <f t="shared" si="56"/>
        <v>2.156913673868199E-2</v>
      </c>
      <c r="F219" s="303">
        <f t="shared" si="56"/>
        <v>1.3373639609682339E-2</v>
      </c>
      <c r="G219" s="303">
        <f t="shared" si="56"/>
        <v>1.85856557903749E-2</v>
      </c>
      <c r="H219" s="303">
        <f t="shared" si="56"/>
        <v>9.4982347395706698E-3</v>
      </c>
      <c r="I219" s="303">
        <f t="shared" si="56"/>
        <v>1.3735213051197783E-2</v>
      </c>
      <c r="J219" s="303">
        <f t="shared" si="56"/>
        <v>1.4790788128442084E-2</v>
      </c>
      <c r="K219" s="303">
        <f t="shared" si="56"/>
        <v>1.0482448754899652E-2</v>
      </c>
      <c r="L219" s="303">
        <f t="shared" si="56"/>
        <v>1.4491894372699267E-2</v>
      </c>
      <c r="M219" s="303">
        <f t="shared" si="56"/>
        <v>2.6788974275377159E-2</v>
      </c>
      <c r="N219" s="303">
        <f t="shared" si="56"/>
        <v>9.9665953029566077E-3</v>
      </c>
      <c r="O219" s="303">
        <f t="shared" si="56"/>
        <v>8.4325683989027057E-3</v>
      </c>
      <c r="P219" s="303">
        <f t="shared" si="56"/>
        <v>8.6007527399498129E-3</v>
      </c>
      <c r="Q219" s="303">
        <f t="shared" si="56"/>
        <v>1.0814843303886068E-2</v>
      </c>
      <c r="R219" s="303">
        <f t="shared" si="56"/>
        <v>9.2960406815010711E-3</v>
      </c>
      <c r="S219" s="303">
        <f t="shared" si="56"/>
        <v>3.6463109939372795E-3</v>
      </c>
      <c r="T219" s="303">
        <f t="shared" si="56"/>
        <v>9.5255877452151382E-3</v>
      </c>
      <c r="U219" s="303">
        <f t="shared" si="56"/>
        <v>1.9225618417370399E-2</v>
      </c>
      <c r="V219" s="303">
        <f t="shared" si="56"/>
        <v>2.1155008560096094E-2</v>
      </c>
      <c r="W219" s="303">
        <f t="shared" si="56"/>
        <v>2.5722366251653264E-2</v>
      </c>
      <c r="X219" s="303">
        <f t="shared" si="56"/>
        <v>3.0035449149304453E-2</v>
      </c>
      <c r="Y219" s="303">
        <f t="shared" si="56"/>
        <v>2.3261133047306495E-2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DA220" s="94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252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272">
        <f t="shared" ref="B224:Y224" si="57">SUM(B$225:B$231)</f>
        <v>0</v>
      </c>
      <c r="C224" s="272">
        <f t="shared" si="57"/>
        <v>0</v>
      </c>
      <c r="D224" s="272">
        <f t="shared" si="57"/>
        <v>0</v>
      </c>
      <c r="E224" s="272">
        <f t="shared" si="57"/>
        <v>0</v>
      </c>
      <c r="F224" s="272">
        <f t="shared" si="57"/>
        <v>0</v>
      </c>
      <c r="G224" s="272">
        <f t="shared" si="57"/>
        <v>0</v>
      </c>
      <c r="H224" s="272">
        <f t="shared" si="57"/>
        <v>0</v>
      </c>
      <c r="I224" s="272">
        <f t="shared" si="57"/>
        <v>0</v>
      </c>
      <c r="J224" s="272">
        <f t="shared" si="57"/>
        <v>0</v>
      </c>
      <c r="K224" s="272">
        <f t="shared" si="57"/>
        <v>0</v>
      </c>
      <c r="L224" s="272">
        <f t="shared" si="57"/>
        <v>0</v>
      </c>
      <c r="M224" s="272">
        <f t="shared" si="57"/>
        <v>0</v>
      </c>
      <c r="N224" s="272">
        <f t="shared" si="57"/>
        <v>0</v>
      </c>
      <c r="O224" s="272">
        <f t="shared" si="57"/>
        <v>0</v>
      </c>
      <c r="P224" s="272">
        <f t="shared" si="57"/>
        <v>0</v>
      </c>
      <c r="Q224" s="272">
        <f t="shared" si="57"/>
        <v>0</v>
      </c>
      <c r="R224" s="272">
        <f t="shared" si="57"/>
        <v>0</v>
      </c>
      <c r="S224" s="272">
        <f t="shared" si="57"/>
        <v>0</v>
      </c>
      <c r="T224" s="272">
        <f t="shared" si="57"/>
        <v>0</v>
      </c>
      <c r="U224" s="272">
        <f t="shared" si="57"/>
        <v>0</v>
      </c>
      <c r="V224" s="272">
        <f t="shared" si="57"/>
        <v>0</v>
      </c>
      <c r="W224" s="272">
        <f t="shared" si="57"/>
        <v>0</v>
      </c>
      <c r="X224" s="272">
        <f t="shared" si="57"/>
        <v>0</v>
      </c>
      <c r="Y224" s="272">
        <f t="shared" si="57"/>
        <v>0</v>
      </c>
      <c r="DA224" s="111"/>
    </row>
    <row r="225" spans="1:105" ht="12" customHeight="1" x14ac:dyDescent="0.25">
      <c r="A225" s="55" t="s">
        <v>91</v>
      </c>
      <c r="B225" s="273">
        <f>IF(B$6=0,0,B$6/NFM!B$11*1000)</f>
        <v>0</v>
      </c>
      <c r="C225" s="273">
        <f>IF(C$6=0,0,C$6/NFM!C$11*1000)</f>
        <v>0</v>
      </c>
      <c r="D225" s="273">
        <f>IF(D$6=0,0,D$6/NFM!D$11*1000)</f>
        <v>0</v>
      </c>
      <c r="E225" s="273">
        <f>IF(E$6=0,0,E$6/NFM!E$11*1000)</f>
        <v>0</v>
      </c>
      <c r="F225" s="273">
        <f>IF(F$6=0,0,F$6/NFM!F$11*1000)</f>
        <v>0</v>
      </c>
      <c r="G225" s="273">
        <f>IF(G$6=0,0,G$6/NFM!G$11*1000)</f>
        <v>0</v>
      </c>
      <c r="H225" s="273">
        <f>IF(H$6=0,0,H$6/NFM!H$11*1000)</f>
        <v>0</v>
      </c>
      <c r="I225" s="273">
        <f>IF(I$6=0,0,I$6/NFM!I$11*1000)</f>
        <v>0</v>
      </c>
      <c r="J225" s="273">
        <f>IF(J$6=0,0,J$6/NFM!J$11*1000)</f>
        <v>0</v>
      </c>
      <c r="K225" s="273">
        <f>IF(K$6=0,0,K$6/NFM!K$11*1000)</f>
        <v>0</v>
      </c>
      <c r="L225" s="273">
        <f>IF(L$6=0,0,L$6/NFM!L$11*1000)</f>
        <v>0</v>
      </c>
      <c r="M225" s="273">
        <f>IF(M$6=0,0,M$6/NFM!M$11*1000)</f>
        <v>0</v>
      </c>
      <c r="N225" s="273">
        <f>IF(N$6=0,0,N$6/NFM!N$11*1000)</f>
        <v>0</v>
      </c>
      <c r="O225" s="273">
        <f>IF(O$6=0,0,O$6/NFM!O$11*1000)</f>
        <v>0</v>
      </c>
      <c r="P225" s="273">
        <f>IF(P$6=0,0,P$6/NFM!P$11*1000)</f>
        <v>0</v>
      </c>
      <c r="Q225" s="273">
        <f>IF(Q$6=0,0,Q$6/NFM!Q$11*1000)</f>
        <v>0</v>
      </c>
      <c r="R225" s="273">
        <f>IF(R$6=0,0,R$6/NFM!R$11*1000)</f>
        <v>0</v>
      </c>
      <c r="S225" s="273">
        <f>IF(S$6=0,0,S$6/NFM!S$11*1000)</f>
        <v>0</v>
      </c>
      <c r="T225" s="273">
        <f>IF(T$6=0,0,T$6/NFM!T$11*1000)</f>
        <v>0</v>
      </c>
      <c r="U225" s="273">
        <f>IF(U$6=0,0,U$6/NFM!U$11*1000)</f>
        <v>0</v>
      </c>
      <c r="V225" s="273">
        <f>IF(V$6=0,0,V$6/NFM!V$11*1000)</f>
        <v>0</v>
      </c>
      <c r="W225" s="273">
        <f>IF(W$6=0,0,W$6/NFM!W$11*1000)</f>
        <v>0</v>
      </c>
      <c r="X225" s="273">
        <f>IF(X$6=0,0,X$6/NFM!X$11*1000)</f>
        <v>0</v>
      </c>
      <c r="Y225" s="273">
        <f>IF(Y$6=0,0,Y$6/NFM!Y$11*1000)</f>
        <v>0</v>
      </c>
      <c r="DA225" s="76"/>
    </row>
    <row r="226" spans="1:105" ht="12" customHeight="1" x14ac:dyDescent="0.25">
      <c r="A226" s="173" t="s">
        <v>92</v>
      </c>
      <c r="B226" s="274">
        <f>IF(B$7=0,0,B$7/NFM!B$11*1000)</f>
        <v>0</v>
      </c>
      <c r="C226" s="274">
        <f>IF(C$7=0,0,C$7/NFM!C$11*1000)</f>
        <v>0</v>
      </c>
      <c r="D226" s="274">
        <f>IF(D$7=0,0,D$7/NFM!D$11*1000)</f>
        <v>0</v>
      </c>
      <c r="E226" s="274">
        <f>IF(E$7=0,0,E$7/NFM!E$11*1000)</f>
        <v>0</v>
      </c>
      <c r="F226" s="274">
        <f>IF(F$7=0,0,F$7/NFM!F$11*1000)</f>
        <v>0</v>
      </c>
      <c r="G226" s="274">
        <f>IF(G$7=0,0,G$7/NFM!G$11*1000)</f>
        <v>0</v>
      </c>
      <c r="H226" s="274">
        <f>IF(H$7=0,0,H$7/NFM!H$11*1000)</f>
        <v>0</v>
      </c>
      <c r="I226" s="274">
        <f>IF(I$7=0,0,I$7/NFM!I$11*1000)</f>
        <v>0</v>
      </c>
      <c r="J226" s="274">
        <f>IF(J$7=0,0,J$7/NFM!J$11*1000)</f>
        <v>0</v>
      </c>
      <c r="K226" s="274">
        <f>IF(K$7=0,0,K$7/NFM!K$11*1000)</f>
        <v>0</v>
      </c>
      <c r="L226" s="274">
        <f>IF(L$7=0,0,L$7/NFM!L$11*1000)</f>
        <v>0</v>
      </c>
      <c r="M226" s="274">
        <f>IF(M$7=0,0,M$7/NFM!M$11*1000)</f>
        <v>0</v>
      </c>
      <c r="N226" s="274">
        <f>IF(N$7=0,0,N$7/NFM!N$11*1000)</f>
        <v>0</v>
      </c>
      <c r="O226" s="274">
        <f>IF(O$7=0,0,O$7/NFM!O$11*1000)</f>
        <v>0</v>
      </c>
      <c r="P226" s="274">
        <f>IF(P$7=0,0,P$7/NFM!P$11*1000)</f>
        <v>0</v>
      </c>
      <c r="Q226" s="274">
        <f>IF(Q$7=0,0,Q$7/NFM!Q$11*1000)</f>
        <v>0</v>
      </c>
      <c r="R226" s="274">
        <f>IF(R$7=0,0,R$7/NFM!R$11*1000)</f>
        <v>0</v>
      </c>
      <c r="S226" s="274">
        <f>IF(S$7=0,0,S$7/NFM!S$11*1000)</f>
        <v>0</v>
      </c>
      <c r="T226" s="274">
        <f>IF(T$7=0,0,T$7/NFM!T$11*1000)</f>
        <v>0</v>
      </c>
      <c r="U226" s="274">
        <f>IF(U$7=0,0,U$7/NFM!U$11*1000)</f>
        <v>0</v>
      </c>
      <c r="V226" s="274">
        <f>IF(V$7=0,0,V$7/NFM!V$11*1000)</f>
        <v>0</v>
      </c>
      <c r="W226" s="274">
        <f>IF(W$7=0,0,W$7/NFM!W$11*1000)</f>
        <v>0</v>
      </c>
      <c r="X226" s="274">
        <f>IF(X$7=0,0,X$7/NFM!X$11*1000)</f>
        <v>0</v>
      </c>
      <c r="Y226" s="274">
        <f>IF(Y$7=0,0,Y$7/NFM!Y$11*1000)</f>
        <v>0</v>
      </c>
      <c r="DA226" s="77"/>
    </row>
    <row r="227" spans="1:105" ht="12" customHeight="1" x14ac:dyDescent="0.25">
      <c r="A227" s="173" t="s">
        <v>93</v>
      </c>
      <c r="B227" s="274">
        <f>IF(B$8=0,0,B$8/NFM!B$11*1000)</f>
        <v>0</v>
      </c>
      <c r="C227" s="274">
        <f>IF(C$8=0,0,C$8/NFM!C$11*1000)</f>
        <v>0</v>
      </c>
      <c r="D227" s="274">
        <f>IF(D$8=0,0,D$8/NFM!D$11*1000)</f>
        <v>0</v>
      </c>
      <c r="E227" s="274">
        <f>IF(E$8=0,0,E$8/NFM!E$11*1000)</f>
        <v>0</v>
      </c>
      <c r="F227" s="274">
        <f>IF(F$8=0,0,F$8/NFM!F$11*1000)</f>
        <v>0</v>
      </c>
      <c r="G227" s="274">
        <f>IF(G$8=0,0,G$8/NFM!G$11*1000)</f>
        <v>0</v>
      </c>
      <c r="H227" s="274">
        <f>IF(H$8=0,0,H$8/NFM!H$11*1000)</f>
        <v>0</v>
      </c>
      <c r="I227" s="274">
        <f>IF(I$8=0,0,I$8/NFM!I$11*1000)</f>
        <v>0</v>
      </c>
      <c r="J227" s="274">
        <f>IF(J$8=0,0,J$8/NFM!J$11*1000)</f>
        <v>0</v>
      </c>
      <c r="K227" s="274">
        <f>IF(K$8=0,0,K$8/NFM!K$11*1000)</f>
        <v>0</v>
      </c>
      <c r="L227" s="274">
        <f>IF(L$8=0,0,L$8/NFM!L$11*1000)</f>
        <v>0</v>
      </c>
      <c r="M227" s="274">
        <f>IF(M$8=0,0,M$8/NFM!M$11*1000)</f>
        <v>0</v>
      </c>
      <c r="N227" s="274">
        <f>IF(N$8=0,0,N$8/NFM!N$11*1000)</f>
        <v>0</v>
      </c>
      <c r="O227" s="274">
        <f>IF(O$8=0,0,O$8/NFM!O$11*1000)</f>
        <v>0</v>
      </c>
      <c r="P227" s="274">
        <f>IF(P$8=0,0,P$8/NFM!P$11*1000)</f>
        <v>0</v>
      </c>
      <c r="Q227" s="274">
        <f>IF(Q$8=0,0,Q$8/NFM!Q$11*1000)</f>
        <v>0</v>
      </c>
      <c r="R227" s="274">
        <f>IF(R$8=0,0,R$8/NFM!R$11*1000)</f>
        <v>0</v>
      </c>
      <c r="S227" s="274">
        <f>IF(S$8=0,0,S$8/NFM!S$11*1000)</f>
        <v>0</v>
      </c>
      <c r="T227" s="274">
        <f>IF(T$8=0,0,T$8/NFM!T$11*1000)</f>
        <v>0</v>
      </c>
      <c r="U227" s="274">
        <f>IF(U$8=0,0,U$8/NFM!U$11*1000)</f>
        <v>0</v>
      </c>
      <c r="V227" s="274">
        <f>IF(V$8=0,0,V$8/NFM!V$11*1000)</f>
        <v>0</v>
      </c>
      <c r="W227" s="274">
        <f>IF(W$8=0,0,W$8/NFM!W$11*1000)</f>
        <v>0</v>
      </c>
      <c r="X227" s="274">
        <f>IF(X$8=0,0,X$8/NFM!X$11*1000)</f>
        <v>0</v>
      </c>
      <c r="Y227" s="274">
        <f>IF(Y$8=0,0,Y$8/NFM!Y$11*1000)</f>
        <v>0</v>
      </c>
      <c r="DA227" s="77"/>
    </row>
    <row r="228" spans="1:105" ht="12" customHeight="1" x14ac:dyDescent="0.25">
      <c r="A228" s="173" t="s">
        <v>94</v>
      </c>
      <c r="B228" s="274">
        <f>IF(B$9=0,0,B$9/NFM!B$11*1000)</f>
        <v>0</v>
      </c>
      <c r="C228" s="274">
        <f>IF(C$9=0,0,C$9/NFM!C$11*1000)</f>
        <v>0</v>
      </c>
      <c r="D228" s="274">
        <f>IF(D$9=0,0,D$9/NFM!D$11*1000)</f>
        <v>0</v>
      </c>
      <c r="E228" s="274">
        <f>IF(E$9=0,0,E$9/NFM!E$11*1000)</f>
        <v>0</v>
      </c>
      <c r="F228" s="274">
        <f>IF(F$9=0,0,F$9/NFM!F$11*1000)</f>
        <v>0</v>
      </c>
      <c r="G228" s="274">
        <f>IF(G$9=0,0,G$9/NFM!G$11*1000)</f>
        <v>0</v>
      </c>
      <c r="H228" s="274">
        <f>IF(H$9=0,0,H$9/NFM!H$11*1000)</f>
        <v>0</v>
      </c>
      <c r="I228" s="274">
        <f>IF(I$9=0,0,I$9/NFM!I$11*1000)</f>
        <v>0</v>
      </c>
      <c r="J228" s="274">
        <f>IF(J$9=0,0,J$9/NFM!J$11*1000)</f>
        <v>0</v>
      </c>
      <c r="K228" s="274">
        <f>IF(K$9=0,0,K$9/NFM!K$11*1000)</f>
        <v>0</v>
      </c>
      <c r="L228" s="274">
        <f>IF(L$9=0,0,L$9/NFM!L$11*1000)</f>
        <v>0</v>
      </c>
      <c r="M228" s="274">
        <f>IF(M$9=0,0,M$9/NFM!M$11*1000)</f>
        <v>0</v>
      </c>
      <c r="N228" s="274">
        <f>IF(N$9=0,0,N$9/NFM!N$11*1000)</f>
        <v>0</v>
      </c>
      <c r="O228" s="274">
        <f>IF(O$9=0,0,O$9/NFM!O$11*1000)</f>
        <v>0</v>
      </c>
      <c r="P228" s="274">
        <f>IF(P$9=0,0,P$9/NFM!P$11*1000)</f>
        <v>0</v>
      </c>
      <c r="Q228" s="274">
        <f>IF(Q$9=0,0,Q$9/NFM!Q$11*1000)</f>
        <v>0</v>
      </c>
      <c r="R228" s="274">
        <f>IF(R$9=0,0,R$9/NFM!R$11*1000)</f>
        <v>0</v>
      </c>
      <c r="S228" s="274">
        <f>IF(S$9=0,0,S$9/NFM!S$11*1000)</f>
        <v>0</v>
      </c>
      <c r="T228" s="274">
        <f>IF(T$9=0,0,T$9/NFM!T$11*1000)</f>
        <v>0</v>
      </c>
      <c r="U228" s="274">
        <f>IF(U$9=0,0,U$9/NFM!U$11*1000)</f>
        <v>0</v>
      </c>
      <c r="V228" s="274">
        <f>IF(V$9=0,0,V$9/NFM!V$11*1000)</f>
        <v>0</v>
      </c>
      <c r="W228" s="274">
        <f>IF(W$9=0,0,W$9/NFM!W$11*1000)</f>
        <v>0</v>
      </c>
      <c r="X228" s="274">
        <f>IF(X$9=0,0,X$9/NFM!X$11*1000)</f>
        <v>0</v>
      </c>
      <c r="Y228" s="274">
        <f>IF(Y$9=0,0,Y$9/NFM!Y$11*1000)</f>
        <v>0</v>
      </c>
      <c r="DA228" s="77"/>
    </row>
    <row r="229" spans="1:105" ht="12" customHeight="1" x14ac:dyDescent="0.25">
      <c r="A229" s="56" t="s">
        <v>95</v>
      </c>
      <c r="B229" s="275">
        <f>IF(B$10=0,0,B$10/NFM!B$11*1000)</f>
        <v>0</v>
      </c>
      <c r="C229" s="275">
        <f>IF(C$10=0,0,C$10/NFM!C$11*1000)</f>
        <v>0</v>
      </c>
      <c r="D229" s="275">
        <f>IF(D$10=0,0,D$10/NFM!D$11*1000)</f>
        <v>0</v>
      </c>
      <c r="E229" s="275">
        <f>IF(E$10=0,0,E$10/NFM!E$11*1000)</f>
        <v>0</v>
      </c>
      <c r="F229" s="275">
        <f>IF(F$10=0,0,F$10/NFM!F$11*1000)</f>
        <v>0</v>
      </c>
      <c r="G229" s="275">
        <f>IF(G$10=0,0,G$10/NFM!G$11*1000)</f>
        <v>0</v>
      </c>
      <c r="H229" s="275">
        <f>IF(H$10=0,0,H$10/NFM!H$11*1000)</f>
        <v>0</v>
      </c>
      <c r="I229" s="275">
        <f>IF(I$10=0,0,I$10/NFM!I$11*1000)</f>
        <v>0</v>
      </c>
      <c r="J229" s="275">
        <f>IF(J$10=0,0,J$10/NFM!J$11*1000)</f>
        <v>0</v>
      </c>
      <c r="K229" s="275">
        <f>IF(K$10=0,0,K$10/NFM!K$11*1000)</f>
        <v>0</v>
      </c>
      <c r="L229" s="275">
        <f>IF(L$10=0,0,L$10/NFM!L$11*1000)</f>
        <v>0</v>
      </c>
      <c r="M229" s="275">
        <f>IF(M$10=0,0,M$10/NFM!M$11*1000)</f>
        <v>0</v>
      </c>
      <c r="N229" s="275">
        <f>IF(N$10=0,0,N$10/NFM!N$11*1000)</f>
        <v>0</v>
      </c>
      <c r="O229" s="275">
        <f>IF(O$10=0,0,O$10/NFM!O$11*1000)</f>
        <v>0</v>
      </c>
      <c r="P229" s="275">
        <f>IF(P$10=0,0,P$10/NFM!P$11*1000)</f>
        <v>0</v>
      </c>
      <c r="Q229" s="275">
        <f>IF(Q$10=0,0,Q$10/NFM!Q$11*1000)</f>
        <v>0</v>
      </c>
      <c r="R229" s="275">
        <f>IF(R$10=0,0,R$10/NFM!R$11*1000)</f>
        <v>0</v>
      </c>
      <c r="S229" s="275">
        <f>IF(S$10=0,0,S$10/NFM!S$11*1000)</f>
        <v>0</v>
      </c>
      <c r="T229" s="275">
        <f>IF(T$10=0,0,T$10/NFM!T$11*1000)</f>
        <v>0</v>
      </c>
      <c r="U229" s="275">
        <f>IF(U$10=0,0,U$10/NFM!U$11*1000)</f>
        <v>0</v>
      </c>
      <c r="V229" s="275">
        <f>IF(V$10=0,0,V$10/NFM!V$11*1000)</f>
        <v>0</v>
      </c>
      <c r="W229" s="275">
        <f>IF(W$10=0,0,W$10/NFM!W$11*1000)</f>
        <v>0</v>
      </c>
      <c r="X229" s="275">
        <f>IF(X$10=0,0,X$10/NFM!X$11*1000)</f>
        <v>0</v>
      </c>
      <c r="Y229" s="275">
        <f>IF(Y$10=0,0,Y$10/NFM!Y$11*1000)</f>
        <v>0</v>
      </c>
      <c r="DA229" s="78"/>
    </row>
    <row r="230" spans="1:105" ht="12" customHeight="1" x14ac:dyDescent="0.25">
      <c r="A230" s="174" t="s">
        <v>485</v>
      </c>
      <c r="B230" s="276">
        <f>IF(B$16=0,0,B$16/NFM!B$11*1000)</f>
        <v>0</v>
      </c>
      <c r="C230" s="276">
        <f>IF(C$16=0,0,C$16/NFM!C$11*1000)</f>
        <v>0</v>
      </c>
      <c r="D230" s="276">
        <f>IF(D$16=0,0,D$16/NFM!D$11*1000)</f>
        <v>0</v>
      </c>
      <c r="E230" s="276">
        <f>IF(E$16=0,0,E$16/NFM!E$11*1000)</f>
        <v>0</v>
      </c>
      <c r="F230" s="276">
        <f>IF(F$16=0,0,F$16/NFM!F$11*1000)</f>
        <v>0</v>
      </c>
      <c r="G230" s="276">
        <f>IF(G$16=0,0,G$16/NFM!G$11*1000)</f>
        <v>0</v>
      </c>
      <c r="H230" s="276">
        <f>IF(H$16=0,0,H$16/NFM!H$11*1000)</f>
        <v>0</v>
      </c>
      <c r="I230" s="276">
        <f>IF(I$16=0,0,I$16/NFM!I$11*1000)</f>
        <v>0</v>
      </c>
      <c r="J230" s="276">
        <f>IF(J$16=0,0,J$16/NFM!J$11*1000)</f>
        <v>0</v>
      </c>
      <c r="K230" s="276">
        <f>IF(K$16=0,0,K$16/NFM!K$11*1000)</f>
        <v>0</v>
      </c>
      <c r="L230" s="276">
        <f>IF(L$16=0,0,L$16/NFM!L$11*1000)</f>
        <v>0</v>
      </c>
      <c r="M230" s="276">
        <f>IF(M$16=0,0,M$16/NFM!M$11*1000)</f>
        <v>0</v>
      </c>
      <c r="N230" s="276">
        <f>IF(N$16=0,0,N$16/NFM!N$11*1000)</f>
        <v>0</v>
      </c>
      <c r="O230" s="276">
        <f>IF(O$16=0,0,O$16/NFM!O$11*1000)</f>
        <v>0</v>
      </c>
      <c r="P230" s="276">
        <f>IF(P$16=0,0,P$16/NFM!P$11*1000)</f>
        <v>0</v>
      </c>
      <c r="Q230" s="276">
        <f>IF(Q$16=0,0,Q$16/NFM!Q$11*1000)</f>
        <v>0</v>
      </c>
      <c r="R230" s="276">
        <f>IF(R$16=0,0,R$16/NFM!R$11*1000)</f>
        <v>0</v>
      </c>
      <c r="S230" s="276">
        <f>IF(S$16=0,0,S$16/NFM!S$11*1000)</f>
        <v>0</v>
      </c>
      <c r="T230" s="276">
        <f>IF(T$16=0,0,T$16/NFM!T$11*1000)</f>
        <v>0</v>
      </c>
      <c r="U230" s="276">
        <f>IF(U$16=0,0,U$16/NFM!U$11*1000)</f>
        <v>0</v>
      </c>
      <c r="V230" s="276">
        <f>IF(V$16=0,0,V$16/NFM!V$11*1000)</f>
        <v>0</v>
      </c>
      <c r="W230" s="276">
        <f>IF(W$16=0,0,W$16/NFM!W$11*1000)</f>
        <v>0</v>
      </c>
      <c r="X230" s="276">
        <f>IF(X$16=0,0,X$16/NFM!X$11*1000)</f>
        <v>0</v>
      </c>
      <c r="Y230" s="276">
        <f>IF(Y$16=0,0,Y$16/NFM!Y$11*1000)</f>
        <v>0</v>
      </c>
      <c r="DA230" s="79"/>
    </row>
    <row r="231" spans="1:105" ht="12" customHeight="1" x14ac:dyDescent="0.25">
      <c r="A231" s="41" t="s">
        <v>497</v>
      </c>
      <c r="B231" s="277">
        <f>IF(B$27=0,0,B$27/NFM!B$11*1000)</f>
        <v>0</v>
      </c>
      <c r="C231" s="277">
        <f>IF(C$27=0,0,C$27/NFM!C$11*1000)</f>
        <v>0</v>
      </c>
      <c r="D231" s="277">
        <f>IF(D$27=0,0,D$27/NFM!D$11*1000)</f>
        <v>0</v>
      </c>
      <c r="E231" s="277">
        <f>IF(E$27=0,0,E$27/NFM!E$11*1000)</f>
        <v>0</v>
      </c>
      <c r="F231" s="277">
        <f>IF(F$27=0,0,F$27/NFM!F$11*1000)</f>
        <v>0</v>
      </c>
      <c r="G231" s="277">
        <f>IF(G$27=0,0,G$27/NFM!G$11*1000)</f>
        <v>0</v>
      </c>
      <c r="H231" s="277">
        <f>IF(H$27=0,0,H$27/NFM!H$11*1000)</f>
        <v>0</v>
      </c>
      <c r="I231" s="277">
        <f>IF(I$27=0,0,I$27/NFM!I$11*1000)</f>
        <v>0</v>
      </c>
      <c r="J231" s="277">
        <f>IF(J$27=0,0,J$27/NFM!J$11*1000)</f>
        <v>0</v>
      </c>
      <c r="K231" s="277">
        <f>IF(K$27=0,0,K$27/NFM!K$11*1000)</f>
        <v>0</v>
      </c>
      <c r="L231" s="277">
        <f>IF(L$27=0,0,L$27/NFM!L$11*1000)</f>
        <v>0</v>
      </c>
      <c r="M231" s="277">
        <f>IF(M$27=0,0,M$27/NFM!M$11*1000)</f>
        <v>0</v>
      </c>
      <c r="N231" s="277">
        <f>IF(N$27=0,0,N$27/NFM!N$11*1000)</f>
        <v>0</v>
      </c>
      <c r="O231" s="277">
        <f>IF(O$27=0,0,O$27/NFM!O$11*1000)</f>
        <v>0</v>
      </c>
      <c r="P231" s="277">
        <f>IF(P$27=0,0,P$27/NFM!P$11*1000)</f>
        <v>0</v>
      </c>
      <c r="Q231" s="277">
        <f>IF(Q$27=0,0,Q$27/NFM!Q$11*1000)</f>
        <v>0</v>
      </c>
      <c r="R231" s="277">
        <f>IF(R$27=0,0,R$27/NFM!R$11*1000)</f>
        <v>0</v>
      </c>
      <c r="S231" s="277">
        <f>IF(S$27=0,0,S$27/NFM!S$11*1000)</f>
        <v>0</v>
      </c>
      <c r="T231" s="277">
        <f>IF(T$27=0,0,T$27/NFM!T$11*1000)</f>
        <v>0</v>
      </c>
      <c r="U231" s="277">
        <f>IF(U$27=0,0,U$27/NFM!U$11*1000)</f>
        <v>0</v>
      </c>
      <c r="V231" s="277">
        <f>IF(V$27=0,0,V$27/NFM!V$11*1000)</f>
        <v>0</v>
      </c>
      <c r="W231" s="277">
        <f>IF(W$27=0,0,W$27/NFM!W$11*1000)</f>
        <v>0</v>
      </c>
      <c r="X231" s="277">
        <f>IF(X$27=0,0,X$27/NFM!X$11*1000)</f>
        <v>0</v>
      </c>
      <c r="Y231" s="277">
        <f>IF(Y$27=0,0,Y$27/NFM!Y$11*1000)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4"/>
    </row>
    <row r="233" spans="1:105" ht="12" customHeight="1" x14ac:dyDescent="0.25">
      <c r="A233" s="35" t="s">
        <v>46</v>
      </c>
      <c r="B233" s="272">
        <f t="shared" ref="B233:Y233" si="58">SUM(B$234:B$241)</f>
        <v>0</v>
      </c>
      <c r="C233" s="272">
        <f t="shared" si="58"/>
        <v>0</v>
      </c>
      <c r="D233" s="272">
        <f t="shared" si="58"/>
        <v>0</v>
      </c>
      <c r="E233" s="272">
        <f t="shared" si="58"/>
        <v>0</v>
      </c>
      <c r="F233" s="272">
        <f t="shared" si="58"/>
        <v>0</v>
      </c>
      <c r="G233" s="272">
        <f t="shared" si="58"/>
        <v>0</v>
      </c>
      <c r="H233" s="272">
        <f t="shared" si="58"/>
        <v>0</v>
      </c>
      <c r="I233" s="272">
        <f t="shared" si="58"/>
        <v>0</v>
      </c>
      <c r="J233" s="272">
        <f t="shared" si="58"/>
        <v>0</v>
      </c>
      <c r="K233" s="272">
        <f t="shared" si="58"/>
        <v>0</v>
      </c>
      <c r="L233" s="272">
        <f t="shared" si="58"/>
        <v>0</v>
      </c>
      <c r="M233" s="272">
        <f t="shared" si="58"/>
        <v>0</v>
      </c>
      <c r="N233" s="272">
        <f t="shared" si="58"/>
        <v>0</v>
      </c>
      <c r="O233" s="272">
        <f t="shared" si="58"/>
        <v>0</v>
      </c>
      <c r="P233" s="272">
        <f t="shared" si="58"/>
        <v>0</v>
      </c>
      <c r="Q233" s="272">
        <f t="shared" si="58"/>
        <v>0</v>
      </c>
      <c r="R233" s="272">
        <f t="shared" si="58"/>
        <v>0</v>
      </c>
      <c r="S233" s="272">
        <f t="shared" si="58"/>
        <v>0</v>
      </c>
      <c r="T233" s="272">
        <f t="shared" si="58"/>
        <v>0</v>
      </c>
      <c r="U233" s="272">
        <f t="shared" si="58"/>
        <v>0</v>
      </c>
      <c r="V233" s="272">
        <f t="shared" si="58"/>
        <v>0</v>
      </c>
      <c r="W233" s="272">
        <f t="shared" si="58"/>
        <v>0</v>
      </c>
      <c r="X233" s="272">
        <f t="shared" si="58"/>
        <v>0</v>
      </c>
      <c r="Y233" s="272">
        <f t="shared" si="58"/>
        <v>0</v>
      </c>
      <c r="DA233" s="111"/>
    </row>
    <row r="234" spans="1:105" ht="12" customHeight="1" x14ac:dyDescent="0.25">
      <c r="A234" s="55" t="s">
        <v>91</v>
      </c>
      <c r="B234" s="273">
        <f>IF(B$35=0,0,B$35/NFM!B$13*1000)</f>
        <v>0</v>
      </c>
      <c r="C234" s="273">
        <f>IF(C$35=0,0,C$35/NFM!C$13*1000)</f>
        <v>0</v>
      </c>
      <c r="D234" s="273">
        <f>IF(D$35=0,0,D$35/NFM!D$13*1000)</f>
        <v>0</v>
      </c>
      <c r="E234" s="273">
        <f>IF(E$35=0,0,E$35/NFM!E$13*1000)</f>
        <v>0</v>
      </c>
      <c r="F234" s="273">
        <f>IF(F$35=0,0,F$35/NFM!F$13*1000)</f>
        <v>0</v>
      </c>
      <c r="G234" s="273">
        <f>IF(G$35=0,0,G$35/NFM!G$13*1000)</f>
        <v>0</v>
      </c>
      <c r="H234" s="273">
        <f>IF(H$35=0,0,H$35/NFM!H$13*1000)</f>
        <v>0</v>
      </c>
      <c r="I234" s="273">
        <f>IF(I$35=0,0,I$35/NFM!I$13*1000)</f>
        <v>0</v>
      </c>
      <c r="J234" s="273">
        <f>IF(J$35=0,0,J$35/NFM!J$13*1000)</f>
        <v>0</v>
      </c>
      <c r="K234" s="273">
        <f>IF(K$35=0,0,K$35/NFM!K$13*1000)</f>
        <v>0</v>
      </c>
      <c r="L234" s="273">
        <f>IF(L$35=0,0,L$35/NFM!L$13*1000)</f>
        <v>0</v>
      </c>
      <c r="M234" s="273">
        <f>IF(M$35=0,0,M$35/NFM!M$13*1000)</f>
        <v>0</v>
      </c>
      <c r="N234" s="273">
        <f>IF(N$35=0,0,N$35/NFM!N$13*1000)</f>
        <v>0</v>
      </c>
      <c r="O234" s="273">
        <f>IF(O$35=0,0,O$35/NFM!O$13*1000)</f>
        <v>0</v>
      </c>
      <c r="P234" s="273">
        <f>IF(P$35=0,0,P$35/NFM!P$13*1000)</f>
        <v>0</v>
      </c>
      <c r="Q234" s="273">
        <f>IF(Q$35=0,0,Q$35/NFM!Q$13*1000)</f>
        <v>0</v>
      </c>
      <c r="R234" s="273">
        <f>IF(R$35=0,0,R$35/NFM!R$13*1000)</f>
        <v>0</v>
      </c>
      <c r="S234" s="273">
        <f>IF(S$35=0,0,S$35/NFM!S$13*1000)</f>
        <v>0</v>
      </c>
      <c r="T234" s="273">
        <f>IF(T$35=0,0,T$35/NFM!T$13*1000)</f>
        <v>0</v>
      </c>
      <c r="U234" s="273">
        <f>IF(U$35=0,0,U$35/NFM!U$13*1000)</f>
        <v>0</v>
      </c>
      <c r="V234" s="273">
        <f>IF(V$35=0,0,V$35/NFM!V$13*1000)</f>
        <v>0</v>
      </c>
      <c r="W234" s="273">
        <f>IF(W$35=0,0,W$35/NFM!W$13*1000)</f>
        <v>0</v>
      </c>
      <c r="X234" s="273">
        <f>IF(X$35=0,0,X$35/NFM!X$13*1000)</f>
        <v>0</v>
      </c>
      <c r="Y234" s="273">
        <f>IF(Y$35=0,0,Y$35/NFM!Y$13*1000)</f>
        <v>0</v>
      </c>
      <c r="DA234" s="76"/>
    </row>
    <row r="235" spans="1:105" ht="12" customHeight="1" x14ac:dyDescent="0.25">
      <c r="A235" s="173" t="s">
        <v>92</v>
      </c>
      <c r="B235" s="274">
        <f>IF(B$36=0,0,B$36/NFM!B$13*1000)</f>
        <v>0</v>
      </c>
      <c r="C235" s="274">
        <f>IF(C$36=0,0,C$36/NFM!C$13*1000)</f>
        <v>0</v>
      </c>
      <c r="D235" s="274">
        <f>IF(D$36=0,0,D$36/NFM!D$13*1000)</f>
        <v>0</v>
      </c>
      <c r="E235" s="274">
        <f>IF(E$36=0,0,E$36/NFM!E$13*1000)</f>
        <v>0</v>
      </c>
      <c r="F235" s="274">
        <f>IF(F$36=0,0,F$36/NFM!F$13*1000)</f>
        <v>0</v>
      </c>
      <c r="G235" s="274">
        <f>IF(G$36=0,0,G$36/NFM!G$13*1000)</f>
        <v>0</v>
      </c>
      <c r="H235" s="274">
        <f>IF(H$36=0,0,H$36/NFM!H$13*1000)</f>
        <v>0</v>
      </c>
      <c r="I235" s="274">
        <f>IF(I$36=0,0,I$36/NFM!I$13*1000)</f>
        <v>0</v>
      </c>
      <c r="J235" s="274">
        <f>IF(J$36=0,0,J$36/NFM!J$13*1000)</f>
        <v>0</v>
      </c>
      <c r="K235" s="274">
        <f>IF(K$36=0,0,K$36/NFM!K$13*1000)</f>
        <v>0</v>
      </c>
      <c r="L235" s="274">
        <f>IF(L$36=0,0,L$36/NFM!L$13*1000)</f>
        <v>0</v>
      </c>
      <c r="M235" s="274">
        <f>IF(M$36=0,0,M$36/NFM!M$13*1000)</f>
        <v>0</v>
      </c>
      <c r="N235" s="274">
        <f>IF(N$36=0,0,N$36/NFM!N$13*1000)</f>
        <v>0</v>
      </c>
      <c r="O235" s="274">
        <f>IF(O$36=0,0,O$36/NFM!O$13*1000)</f>
        <v>0</v>
      </c>
      <c r="P235" s="274">
        <f>IF(P$36=0,0,P$36/NFM!P$13*1000)</f>
        <v>0</v>
      </c>
      <c r="Q235" s="274">
        <f>IF(Q$36=0,0,Q$36/NFM!Q$13*1000)</f>
        <v>0</v>
      </c>
      <c r="R235" s="274">
        <f>IF(R$36=0,0,R$36/NFM!R$13*1000)</f>
        <v>0</v>
      </c>
      <c r="S235" s="274">
        <f>IF(S$36=0,0,S$36/NFM!S$13*1000)</f>
        <v>0</v>
      </c>
      <c r="T235" s="274">
        <f>IF(T$36=0,0,T$36/NFM!T$13*1000)</f>
        <v>0</v>
      </c>
      <c r="U235" s="274">
        <f>IF(U$36=0,0,U$36/NFM!U$13*1000)</f>
        <v>0</v>
      </c>
      <c r="V235" s="274">
        <f>IF(V$36=0,0,V$36/NFM!V$13*1000)</f>
        <v>0</v>
      </c>
      <c r="W235" s="274">
        <f>IF(W$36=0,0,W$36/NFM!W$13*1000)</f>
        <v>0</v>
      </c>
      <c r="X235" s="274">
        <f>IF(X$36=0,0,X$36/NFM!X$13*1000)</f>
        <v>0</v>
      </c>
      <c r="Y235" s="274">
        <f>IF(Y$36=0,0,Y$36/NFM!Y$13*1000)</f>
        <v>0</v>
      </c>
      <c r="DA235" s="77"/>
    </row>
    <row r="236" spans="1:105" ht="12" customHeight="1" x14ac:dyDescent="0.25">
      <c r="A236" s="173" t="s">
        <v>93</v>
      </c>
      <c r="B236" s="274">
        <f>IF(B$37=0,0,B$37/NFM!B$13*1000)</f>
        <v>0</v>
      </c>
      <c r="C236" s="274">
        <f>IF(C$37=0,0,C$37/NFM!C$13*1000)</f>
        <v>0</v>
      </c>
      <c r="D236" s="274">
        <f>IF(D$37=0,0,D$37/NFM!D$13*1000)</f>
        <v>0</v>
      </c>
      <c r="E236" s="274">
        <f>IF(E$37=0,0,E$37/NFM!E$13*1000)</f>
        <v>0</v>
      </c>
      <c r="F236" s="274">
        <f>IF(F$37=0,0,F$37/NFM!F$13*1000)</f>
        <v>0</v>
      </c>
      <c r="G236" s="274">
        <f>IF(G$37=0,0,G$37/NFM!G$13*1000)</f>
        <v>0</v>
      </c>
      <c r="H236" s="274">
        <f>IF(H$37=0,0,H$37/NFM!H$13*1000)</f>
        <v>0</v>
      </c>
      <c r="I236" s="274">
        <f>IF(I$37=0,0,I$37/NFM!I$13*1000)</f>
        <v>0</v>
      </c>
      <c r="J236" s="274">
        <f>IF(J$37=0,0,J$37/NFM!J$13*1000)</f>
        <v>0</v>
      </c>
      <c r="K236" s="274">
        <f>IF(K$37=0,0,K$37/NFM!K$13*1000)</f>
        <v>0</v>
      </c>
      <c r="L236" s="274">
        <f>IF(L$37=0,0,L$37/NFM!L$13*1000)</f>
        <v>0</v>
      </c>
      <c r="M236" s="274">
        <f>IF(M$37=0,0,M$37/NFM!M$13*1000)</f>
        <v>0</v>
      </c>
      <c r="N236" s="274">
        <f>IF(N$37=0,0,N$37/NFM!N$13*1000)</f>
        <v>0</v>
      </c>
      <c r="O236" s="274">
        <f>IF(O$37=0,0,O$37/NFM!O$13*1000)</f>
        <v>0</v>
      </c>
      <c r="P236" s="274">
        <f>IF(P$37=0,0,P$37/NFM!P$13*1000)</f>
        <v>0</v>
      </c>
      <c r="Q236" s="274">
        <f>IF(Q$37=0,0,Q$37/NFM!Q$13*1000)</f>
        <v>0</v>
      </c>
      <c r="R236" s="274">
        <f>IF(R$37=0,0,R$37/NFM!R$13*1000)</f>
        <v>0</v>
      </c>
      <c r="S236" s="274">
        <f>IF(S$37=0,0,S$37/NFM!S$13*1000)</f>
        <v>0</v>
      </c>
      <c r="T236" s="274">
        <f>IF(T$37=0,0,T$37/NFM!T$13*1000)</f>
        <v>0</v>
      </c>
      <c r="U236" s="274">
        <f>IF(U$37=0,0,U$37/NFM!U$13*1000)</f>
        <v>0</v>
      </c>
      <c r="V236" s="274">
        <f>IF(V$37=0,0,V$37/NFM!V$13*1000)</f>
        <v>0</v>
      </c>
      <c r="W236" s="274">
        <f>IF(W$37=0,0,W$37/NFM!W$13*1000)</f>
        <v>0</v>
      </c>
      <c r="X236" s="274">
        <f>IF(X$37=0,0,X$37/NFM!X$13*1000)</f>
        <v>0</v>
      </c>
      <c r="Y236" s="274">
        <f>IF(Y$37=0,0,Y$37/NFM!Y$13*1000)</f>
        <v>0</v>
      </c>
      <c r="DA236" s="77"/>
    </row>
    <row r="237" spans="1:105" ht="12" customHeight="1" x14ac:dyDescent="0.25">
      <c r="A237" s="173" t="s">
        <v>94</v>
      </c>
      <c r="B237" s="274">
        <f>IF(B$38=0,0,B$38/NFM!B$13*1000)</f>
        <v>0</v>
      </c>
      <c r="C237" s="274">
        <f>IF(C$38=0,0,C$38/NFM!C$13*1000)</f>
        <v>0</v>
      </c>
      <c r="D237" s="274">
        <f>IF(D$38=0,0,D$38/NFM!D$13*1000)</f>
        <v>0</v>
      </c>
      <c r="E237" s="274">
        <f>IF(E$38=0,0,E$38/NFM!E$13*1000)</f>
        <v>0</v>
      </c>
      <c r="F237" s="274">
        <f>IF(F$38=0,0,F$38/NFM!F$13*1000)</f>
        <v>0</v>
      </c>
      <c r="G237" s="274">
        <f>IF(G$38=0,0,G$38/NFM!G$13*1000)</f>
        <v>0</v>
      </c>
      <c r="H237" s="274">
        <f>IF(H$38=0,0,H$38/NFM!H$13*1000)</f>
        <v>0</v>
      </c>
      <c r="I237" s="274">
        <f>IF(I$38=0,0,I$38/NFM!I$13*1000)</f>
        <v>0</v>
      </c>
      <c r="J237" s="274">
        <f>IF(J$38=0,0,J$38/NFM!J$13*1000)</f>
        <v>0</v>
      </c>
      <c r="K237" s="274">
        <f>IF(K$38=0,0,K$38/NFM!K$13*1000)</f>
        <v>0</v>
      </c>
      <c r="L237" s="274">
        <f>IF(L$38=0,0,L$38/NFM!L$13*1000)</f>
        <v>0</v>
      </c>
      <c r="M237" s="274">
        <f>IF(M$38=0,0,M$38/NFM!M$13*1000)</f>
        <v>0</v>
      </c>
      <c r="N237" s="274">
        <f>IF(N$38=0,0,N$38/NFM!N$13*1000)</f>
        <v>0</v>
      </c>
      <c r="O237" s="274">
        <f>IF(O$38=0,0,O$38/NFM!O$13*1000)</f>
        <v>0</v>
      </c>
      <c r="P237" s="274">
        <f>IF(P$38=0,0,P$38/NFM!P$13*1000)</f>
        <v>0</v>
      </c>
      <c r="Q237" s="274">
        <f>IF(Q$38=0,0,Q$38/NFM!Q$13*1000)</f>
        <v>0</v>
      </c>
      <c r="R237" s="274">
        <f>IF(R$38=0,0,R$38/NFM!R$13*1000)</f>
        <v>0</v>
      </c>
      <c r="S237" s="274">
        <f>IF(S$38=0,0,S$38/NFM!S$13*1000)</f>
        <v>0</v>
      </c>
      <c r="T237" s="274">
        <f>IF(T$38=0,0,T$38/NFM!T$13*1000)</f>
        <v>0</v>
      </c>
      <c r="U237" s="274">
        <f>IF(U$38=0,0,U$38/NFM!U$13*1000)</f>
        <v>0</v>
      </c>
      <c r="V237" s="274">
        <f>IF(V$38=0,0,V$38/NFM!V$13*1000)</f>
        <v>0</v>
      </c>
      <c r="W237" s="274">
        <f>IF(W$38=0,0,W$38/NFM!W$13*1000)</f>
        <v>0</v>
      </c>
      <c r="X237" s="274">
        <f>IF(X$38=0,0,X$38/NFM!X$13*1000)</f>
        <v>0</v>
      </c>
      <c r="Y237" s="274">
        <f>IF(Y$38=0,0,Y$38/NFM!Y$13*1000)</f>
        <v>0</v>
      </c>
      <c r="DA237" s="77"/>
    </row>
    <row r="238" spans="1:105" ht="12" customHeight="1" x14ac:dyDescent="0.25">
      <c r="A238" s="56" t="s">
        <v>95</v>
      </c>
      <c r="B238" s="275">
        <f>IF(B$39=0,0,B$39/NFM!B$13*1000)</f>
        <v>0</v>
      </c>
      <c r="C238" s="275">
        <f>IF(C$39=0,0,C$39/NFM!C$13*1000)</f>
        <v>0</v>
      </c>
      <c r="D238" s="275">
        <f>IF(D$39=0,0,D$39/NFM!D$13*1000)</f>
        <v>0</v>
      </c>
      <c r="E238" s="275">
        <f>IF(E$39=0,0,E$39/NFM!E$13*1000)</f>
        <v>0</v>
      </c>
      <c r="F238" s="275">
        <f>IF(F$39=0,0,F$39/NFM!F$13*1000)</f>
        <v>0</v>
      </c>
      <c r="G238" s="275">
        <f>IF(G$39=0,0,G$39/NFM!G$13*1000)</f>
        <v>0</v>
      </c>
      <c r="H238" s="275">
        <f>IF(H$39=0,0,H$39/NFM!H$13*1000)</f>
        <v>0</v>
      </c>
      <c r="I238" s="275">
        <f>IF(I$39=0,0,I$39/NFM!I$13*1000)</f>
        <v>0</v>
      </c>
      <c r="J238" s="275">
        <f>IF(J$39=0,0,J$39/NFM!J$13*1000)</f>
        <v>0</v>
      </c>
      <c r="K238" s="275">
        <f>IF(K$39=0,0,K$39/NFM!K$13*1000)</f>
        <v>0</v>
      </c>
      <c r="L238" s="275">
        <f>IF(L$39=0,0,L$39/NFM!L$13*1000)</f>
        <v>0</v>
      </c>
      <c r="M238" s="275">
        <f>IF(M$39=0,0,M$39/NFM!M$13*1000)</f>
        <v>0</v>
      </c>
      <c r="N238" s="275">
        <f>IF(N$39=0,0,N$39/NFM!N$13*1000)</f>
        <v>0</v>
      </c>
      <c r="O238" s="275">
        <f>IF(O$39=0,0,O$39/NFM!O$13*1000)</f>
        <v>0</v>
      </c>
      <c r="P238" s="275">
        <f>IF(P$39=0,0,P$39/NFM!P$13*1000)</f>
        <v>0</v>
      </c>
      <c r="Q238" s="275">
        <f>IF(Q$39=0,0,Q$39/NFM!Q$13*1000)</f>
        <v>0</v>
      </c>
      <c r="R238" s="275">
        <f>IF(R$39=0,0,R$39/NFM!R$13*1000)</f>
        <v>0</v>
      </c>
      <c r="S238" s="275">
        <f>IF(S$39=0,0,S$39/NFM!S$13*1000)</f>
        <v>0</v>
      </c>
      <c r="T238" s="275">
        <f>IF(T$39=0,0,T$39/NFM!T$13*1000)</f>
        <v>0</v>
      </c>
      <c r="U238" s="275">
        <f>IF(U$39=0,0,U$39/NFM!U$13*1000)</f>
        <v>0</v>
      </c>
      <c r="V238" s="275">
        <f>IF(V$39=0,0,V$39/NFM!V$13*1000)</f>
        <v>0</v>
      </c>
      <c r="W238" s="275">
        <f>IF(W$39=0,0,W$39/NFM!W$13*1000)</f>
        <v>0</v>
      </c>
      <c r="X238" s="275">
        <f>IF(X$39=0,0,X$39/NFM!X$13*1000)</f>
        <v>0</v>
      </c>
      <c r="Y238" s="275">
        <f>IF(Y$39=0,0,Y$39/NFM!Y$13*1000)</f>
        <v>0</v>
      </c>
      <c r="DA238" s="78"/>
    </row>
    <row r="239" spans="1:105" ht="12" customHeight="1" x14ac:dyDescent="0.25">
      <c r="A239" s="174" t="s">
        <v>515</v>
      </c>
      <c r="B239" s="276">
        <f>IF(B$45=0,0,B$45/NFM!B$13*1000)</f>
        <v>0</v>
      </c>
      <c r="C239" s="276">
        <f>IF(C$45=0,0,C$45/NFM!C$13*1000)</f>
        <v>0</v>
      </c>
      <c r="D239" s="276">
        <f>IF(D$45=0,0,D$45/NFM!D$13*1000)</f>
        <v>0</v>
      </c>
      <c r="E239" s="276">
        <f>IF(E$45=0,0,E$45/NFM!E$13*1000)</f>
        <v>0</v>
      </c>
      <c r="F239" s="276">
        <f>IF(F$45=0,0,F$45/NFM!F$13*1000)</f>
        <v>0</v>
      </c>
      <c r="G239" s="276">
        <f>IF(G$45=0,0,G$45/NFM!G$13*1000)</f>
        <v>0</v>
      </c>
      <c r="H239" s="276">
        <f>IF(H$45=0,0,H$45/NFM!H$13*1000)</f>
        <v>0</v>
      </c>
      <c r="I239" s="276">
        <f>IF(I$45=0,0,I$45/NFM!I$13*1000)</f>
        <v>0</v>
      </c>
      <c r="J239" s="276">
        <f>IF(J$45=0,0,J$45/NFM!J$13*1000)</f>
        <v>0</v>
      </c>
      <c r="K239" s="276">
        <f>IF(K$45=0,0,K$45/NFM!K$13*1000)</f>
        <v>0</v>
      </c>
      <c r="L239" s="276">
        <f>IF(L$45=0,0,L$45/NFM!L$13*1000)</f>
        <v>0</v>
      </c>
      <c r="M239" s="276">
        <f>IF(M$45=0,0,M$45/NFM!M$13*1000)</f>
        <v>0</v>
      </c>
      <c r="N239" s="276">
        <f>IF(N$45=0,0,N$45/NFM!N$13*1000)</f>
        <v>0</v>
      </c>
      <c r="O239" s="276">
        <f>IF(O$45=0,0,O$45/NFM!O$13*1000)</f>
        <v>0</v>
      </c>
      <c r="P239" s="276">
        <f>IF(P$45=0,0,P$45/NFM!P$13*1000)</f>
        <v>0</v>
      </c>
      <c r="Q239" s="276">
        <f>IF(Q$45=0,0,Q$45/NFM!Q$13*1000)</f>
        <v>0</v>
      </c>
      <c r="R239" s="276">
        <f>IF(R$45=0,0,R$45/NFM!R$13*1000)</f>
        <v>0</v>
      </c>
      <c r="S239" s="276">
        <f>IF(S$45=0,0,S$45/NFM!S$13*1000)</f>
        <v>0</v>
      </c>
      <c r="T239" s="276">
        <f>IF(T$45=0,0,T$45/NFM!T$13*1000)</f>
        <v>0</v>
      </c>
      <c r="U239" s="276">
        <f>IF(U$45=0,0,U$45/NFM!U$13*1000)</f>
        <v>0</v>
      </c>
      <c r="V239" s="276">
        <f>IF(V$45=0,0,V$45/NFM!V$13*1000)</f>
        <v>0</v>
      </c>
      <c r="W239" s="276">
        <f>IF(W$45=0,0,W$45/NFM!W$13*1000)</f>
        <v>0</v>
      </c>
      <c r="X239" s="276">
        <f>IF(X$45=0,0,X$45/NFM!X$13*1000)</f>
        <v>0</v>
      </c>
      <c r="Y239" s="276">
        <f>IF(Y$45=0,0,Y$45/NFM!Y$13*1000)</f>
        <v>0</v>
      </c>
      <c r="DA239" s="79"/>
    </row>
    <row r="240" spans="1:105" ht="12" customHeight="1" x14ac:dyDescent="0.25">
      <c r="A240" s="174" t="s">
        <v>517</v>
      </c>
      <c r="B240" s="276">
        <f>IF(B$46=0,0,B$46/NFM!B$13*1000)</f>
        <v>0</v>
      </c>
      <c r="C240" s="276">
        <f>IF(C$46=0,0,C$46/NFM!C$13*1000)</f>
        <v>0</v>
      </c>
      <c r="D240" s="276">
        <f>IF(D$46=0,0,D$46/NFM!D$13*1000)</f>
        <v>0</v>
      </c>
      <c r="E240" s="276">
        <f>IF(E$46=0,0,E$46/NFM!E$13*1000)</f>
        <v>0</v>
      </c>
      <c r="F240" s="276">
        <f>IF(F$46=0,0,F$46/NFM!F$13*1000)</f>
        <v>0</v>
      </c>
      <c r="G240" s="276">
        <f>IF(G$46=0,0,G$46/NFM!G$13*1000)</f>
        <v>0</v>
      </c>
      <c r="H240" s="276">
        <f>IF(H$46=0,0,H$46/NFM!H$13*1000)</f>
        <v>0</v>
      </c>
      <c r="I240" s="276">
        <f>IF(I$46=0,0,I$46/NFM!I$13*1000)</f>
        <v>0</v>
      </c>
      <c r="J240" s="276">
        <f>IF(J$46=0,0,J$46/NFM!J$13*1000)</f>
        <v>0</v>
      </c>
      <c r="K240" s="276">
        <f>IF(K$46=0,0,K$46/NFM!K$13*1000)</f>
        <v>0</v>
      </c>
      <c r="L240" s="276">
        <f>IF(L$46=0,0,L$46/NFM!L$13*1000)</f>
        <v>0</v>
      </c>
      <c r="M240" s="276">
        <f>IF(M$46=0,0,M$46/NFM!M$13*1000)</f>
        <v>0</v>
      </c>
      <c r="N240" s="276">
        <f>IF(N$46=0,0,N$46/NFM!N$13*1000)</f>
        <v>0</v>
      </c>
      <c r="O240" s="276">
        <f>IF(O$46=0,0,O$46/NFM!O$13*1000)</f>
        <v>0</v>
      </c>
      <c r="P240" s="276">
        <f>IF(P$46=0,0,P$46/NFM!P$13*1000)</f>
        <v>0</v>
      </c>
      <c r="Q240" s="276">
        <f>IF(Q$46=0,0,Q$46/NFM!Q$13*1000)</f>
        <v>0</v>
      </c>
      <c r="R240" s="276">
        <f>IF(R$46=0,0,R$46/NFM!R$13*1000)</f>
        <v>0</v>
      </c>
      <c r="S240" s="276">
        <f>IF(S$46=0,0,S$46/NFM!S$13*1000)</f>
        <v>0</v>
      </c>
      <c r="T240" s="276">
        <f>IF(T$46=0,0,T$46/NFM!T$13*1000)</f>
        <v>0</v>
      </c>
      <c r="U240" s="276">
        <f>IF(U$46=0,0,U$46/NFM!U$13*1000)</f>
        <v>0</v>
      </c>
      <c r="V240" s="276">
        <f>IF(V$46=0,0,V$46/NFM!V$13*1000)</f>
        <v>0</v>
      </c>
      <c r="W240" s="276">
        <f>IF(W$46=0,0,W$46/NFM!W$13*1000)</f>
        <v>0</v>
      </c>
      <c r="X240" s="276">
        <f>IF(X$46=0,0,X$46/NFM!X$13*1000)</f>
        <v>0</v>
      </c>
      <c r="Y240" s="276">
        <f>IF(Y$46=0,0,Y$46/NFM!Y$13*1000)</f>
        <v>0</v>
      </c>
      <c r="DA240" s="79"/>
    </row>
    <row r="241" spans="1:105" ht="12" customHeight="1" x14ac:dyDescent="0.25">
      <c r="A241" s="41" t="s">
        <v>527</v>
      </c>
      <c r="B241" s="277">
        <f>IF(B$53=0,0,B$53/NFM!B$13*1000)</f>
        <v>0</v>
      </c>
      <c r="C241" s="277">
        <f>IF(C$53=0,0,C$53/NFM!C$13*1000)</f>
        <v>0</v>
      </c>
      <c r="D241" s="277">
        <f>IF(D$53=0,0,D$53/NFM!D$13*1000)</f>
        <v>0</v>
      </c>
      <c r="E241" s="277">
        <f>IF(E$53=0,0,E$53/NFM!E$13*1000)</f>
        <v>0</v>
      </c>
      <c r="F241" s="277">
        <f>IF(F$53=0,0,F$53/NFM!F$13*1000)</f>
        <v>0</v>
      </c>
      <c r="G241" s="277">
        <f>IF(G$53=0,0,G$53/NFM!G$13*1000)</f>
        <v>0</v>
      </c>
      <c r="H241" s="277">
        <f>IF(H$53=0,0,H$53/NFM!H$13*1000)</f>
        <v>0</v>
      </c>
      <c r="I241" s="277">
        <f>IF(I$53=0,0,I$53/NFM!I$13*1000)</f>
        <v>0</v>
      </c>
      <c r="J241" s="277">
        <f>IF(J$53=0,0,J$53/NFM!J$13*1000)</f>
        <v>0</v>
      </c>
      <c r="K241" s="277">
        <f>IF(K$53=0,0,K$53/NFM!K$13*1000)</f>
        <v>0</v>
      </c>
      <c r="L241" s="277">
        <f>IF(L$53=0,0,L$53/NFM!L$13*1000)</f>
        <v>0</v>
      </c>
      <c r="M241" s="277">
        <f>IF(M$53=0,0,M$53/NFM!M$13*1000)</f>
        <v>0</v>
      </c>
      <c r="N241" s="277">
        <f>IF(N$53=0,0,N$53/NFM!N$13*1000)</f>
        <v>0</v>
      </c>
      <c r="O241" s="277">
        <f>IF(O$53=0,0,O$53/NFM!O$13*1000)</f>
        <v>0</v>
      </c>
      <c r="P241" s="277">
        <f>IF(P$53=0,0,P$53/NFM!P$13*1000)</f>
        <v>0</v>
      </c>
      <c r="Q241" s="277">
        <f>IF(Q$53=0,0,Q$53/NFM!Q$13*1000)</f>
        <v>0</v>
      </c>
      <c r="R241" s="277">
        <f>IF(R$53=0,0,R$53/NFM!R$13*1000)</f>
        <v>0</v>
      </c>
      <c r="S241" s="277">
        <f>IF(S$53=0,0,S$53/NFM!S$13*1000)</f>
        <v>0</v>
      </c>
      <c r="T241" s="277">
        <f>IF(T$53=0,0,T$53/NFM!T$13*1000)</f>
        <v>0</v>
      </c>
      <c r="U241" s="277">
        <f>IF(U$53=0,0,U$53/NFM!U$13*1000)</f>
        <v>0</v>
      </c>
      <c r="V241" s="277">
        <f>IF(V$53=0,0,V$53/NFM!V$13*1000)</f>
        <v>0</v>
      </c>
      <c r="W241" s="277">
        <f>IF(W$53=0,0,W$53/NFM!W$13*1000)</f>
        <v>0</v>
      </c>
      <c r="X241" s="277">
        <f>IF(X$53=0,0,X$53/NFM!X$13*1000)</f>
        <v>0</v>
      </c>
      <c r="Y241" s="277">
        <f>IF(Y$53=0,0,Y$53/NFM!Y$13*1000)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4"/>
    </row>
    <row r="243" spans="1:105" ht="12" customHeight="1" x14ac:dyDescent="0.25">
      <c r="A243" s="35" t="s">
        <v>80</v>
      </c>
      <c r="B243" s="272">
        <f t="shared" ref="B243:Y243" si="59">SUM(B$244:B$251)</f>
        <v>0</v>
      </c>
      <c r="C243" s="272">
        <f t="shared" si="59"/>
        <v>0</v>
      </c>
      <c r="D243" s="272">
        <f t="shared" si="59"/>
        <v>0</v>
      </c>
      <c r="E243" s="272">
        <f t="shared" si="59"/>
        <v>0</v>
      </c>
      <c r="F243" s="272">
        <f t="shared" si="59"/>
        <v>0</v>
      </c>
      <c r="G243" s="272">
        <f t="shared" si="59"/>
        <v>0</v>
      </c>
      <c r="H243" s="272">
        <f t="shared" si="59"/>
        <v>0</v>
      </c>
      <c r="I243" s="272">
        <f t="shared" si="59"/>
        <v>0</v>
      </c>
      <c r="J243" s="272">
        <f t="shared" si="59"/>
        <v>0</v>
      </c>
      <c r="K243" s="272">
        <f t="shared" si="59"/>
        <v>0</v>
      </c>
      <c r="L243" s="272">
        <f t="shared" si="59"/>
        <v>0</v>
      </c>
      <c r="M243" s="272">
        <f t="shared" si="59"/>
        <v>0</v>
      </c>
      <c r="N243" s="272">
        <f t="shared" si="59"/>
        <v>0</v>
      </c>
      <c r="O243" s="272">
        <f t="shared" si="59"/>
        <v>0</v>
      </c>
      <c r="P243" s="272">
        <f t="shared" si="59"/>
        <v>0</v>
      </c>
      <c r="Q243" s="272">
        <f t="shared" si="59"/>
        <v>0</v>
      </c>
      <c r="R243" s="272">
        <f t="shared" si="59"/>
        <v>0</v>
      </c>
      <c r="S243" s="272">
        <f t="shared" si="59"/>
        <v>0</v>
      </c>
      <c r="T243" s="272">
        <f t="shared" si="59"/>
        <v>0</v>
      </c>
      <c r="U243" s="272">
        <f t="shared" si="59"/>
        <v>0</v>
      </c>
      <c r="V243" s="272">
        <f t="shared" si="59"/>
        <v>0</v>
      </c>
      <c r="W243" s="272">
        <f t="shared" si="59"/>
        <v>0</v>
      </c>
      <c r="X243" s="272">
        <f t="shared" si="59"/>
        <v>0</v>
      </c>
      <c r="Y243" s="272">
        <f t="shared" si="59"/>
        <v>0</v>
      </c>
      <c r="DA243" s="111"/>
    </row>
    <row r="244" spans="1:105" ht="12" customHeight="1" x14ac:dyDescent="0.25">
      <c r="A244" s="55" t="s">
        <v>91</v>
      </c>
      <c r="B244" s="273">
        <f>IF(B$73=0,0,B$73/NFM!B$14*1000)</f>
        <v>0</v>
      </c>
      <c r="C244" s="273">
        <f>IF(C$73=0,0,C$73/NFM!C$14*1000)</f>
        <v>0</v>
      </c>
      <c r="D244" s="273">
        <f>IF(D$73=0,0,D$73/NFM!D$14*1000)</f>
        <v>0</v>
      </c>
      <c r="E244" s="273">
        <f>IF(E$73=0,0,E$73/NFM!E$14*1000)</f>
        <v>0</v>
      </c>
      <c r="F244" s="273">
        <f>IF(F$73=0,0,F$73/NFM!F$14*1000)</f>
        <v>0</v>
      </c>
      <c r="G244" s="273">
        <f>IF(G$73=0,0,G$73/NFM!G$14*1000)</f>
        <v>0</v>
      </c>
      <c r="H244" s="273">
        <f>IF(H$73=0,0,H$73/NFM!H$14*1000)</f>
        <v>0</v>
      </c>
      <c r="I244" s="273">
        <f>IF(I$73=0,0,I$73/NFM!I$14*1000)</f>
        <v>0</v>
      </c>
      <c r="J244" s="273">
        <f>IF(J$73=0,0,J$73/NFM!J$14*1000)</f>
        <v>0</v>
      </c>
      <c r="K244" s="273">
        <f>IF(K$73=0,0,K$73/NFM!K$14*1000)</f>
        <v>0</v>
      </c>
      <c r="L244" s="273">
        <f>IF(L$73=0,0,L$73/NFM!L$14*1000)</f>
        <v>0</v>
      </c>
      <c r="M244" s="273">
        <f>IF(M$73=0,0,M$73/NFM!M$14*1000)</f>
        <v>0</v>
      </c>
      <c r="N244" s="273">
        <f>IF(N$73=0,0,N$73/NFM!N$14*1000)</f>
        <v>0</v>
      </c>
      <c r="O244" s="273">
        <f>IF(O$73=0,0,O$73/NFM!O$14*1000)</f>
        <v>0</v>
      </c>
      <c r="P244" s="273">
        <f>IF(P$73=0,0,P$73/NFM!P$14*1000)</f>
        <v>0</v>
      </c>
      <c r="Q244" s="273">
        <f>IF(Q$73=0,0,Q$73/NFM!Q$14*1000)</f>
        <v>0</v>
      </c>
      <c r="R244" s="273">
        <f>IF(R$73=0,0,R$73/NFM!R$14*1000)</f>
        <v>0</v>
      </c>
      <c r="S244" s="273">
        <f>IF(S$73=0,0,S$73/NFM!S$14*1000)</f>
        <v>0</v>
      </c>
      <c r="T244" s="273">
        <f>IF(T$73=0,0,T$73/NFM!T$14*1000)</f>
        <v>0</v>
      </c>
      <c r="U244" s="273">
        <f>IF(U$73=0,0,U$73/NFM!U$14*1000)</f>
        <v>0</v>
      </c>
      <c r="V244" s="273">
        <f>IF(V$73=0,0,V$73/NFM!V$14*1000)</f>
        <v>0</v>
      </c>
      <c r="W244" s="273">
        <f>IF(W$73=0,0,W$73/NFM!W$14*1000)</f>
        <v>0</v>
      </c>
      <c r="X244" s="273">
        <f>IF(X$73=0,0,X$73/NFM!X$14*1000)</f>
        <v>0</v>
      </c>
      <c r="Y244" s="273">
        <f>IF(Y$73=0,0,Y$73/NFM!Y$14*1000)</f>
        <v>0</v>
      </c>
      <c r="DA244" s="76"/>
    </row>
    <row r="245" spans="1:105" ht="12" customHeight="1" x14ac:dyDescent="0.25">
      <c r="A245" s="173" t="s">
        <v>92</v>
      </c>
      <c r="B245" s="274">
        <f>IF(B$74=0,0,B$74/NFM!B$14*1000)</f>
        <v>0</v>
      </c>
      <c r="C245" s="274">
        <f>IF(C$74=0,0,C$74/NFM!C$14*1000)</f>
        <v>0</v>
      </c>
      <c r="D245" s="274">
        <f>IF(D$74=0,0,D$74/NFM!D$14*1000)</f>
        <v>0</v>
      </c>
      <c r="E245" s="274">
        <f>IF(E$74=0,0,E$74/NFM!E$14*1000)</f>
        <v>0</v>
      </c>
      <c r="F245" s="274">
        <f>IF(F$74=0,0,F$74/NFM!F$14*1000)</f>
        <v>0</v>
      </c>
      <c r="G245" s="274">
        <f>IF(G$74=0,0,G$74/NFM!G$14*1000)</f>
        <v>0</v>
      </c>
      <c r="H245" s="274">
        <f>IF(H$74=0,0,H$74/NFM!H$14*1000)</f>
        <v>0</v>
      </c>
      <c r="I245" s="274">
        <f>IF(I$74=0,0,I$74/NFM!I$14*1000)</f>
        <v>0</v>
      </c>
      <c r="J245" s="274">
        <f>IF(J$74=0,0,J$74/NFM!J$14*1000)</f>
        <v>0</v>
      </c>
      <c r="K245" s="274">
        <f>IF(K$74=0,0,K$74/NFM!K$14*1000)</f>
        <v>0</v>
      </c>
      <c r="L245" s="274">
        <f>IF(L$74=0,0,L$74/NFM!L$14*1000)</f>
        <v>0</v>
      </c>
      <c r="M245" s="274">
        <f>IF(M$74=0,0,M$74/NFM!M$14*1000)</f>
        <v>0</v>
      </c>
      <c r="N245" s="274">
        <f>IF(N$74=0,0,N$74/NFM!N$14*1000)</f>
        <v>0</v>
      </c>
      <c r="O245" s="274">
        <f>IF(O$74=0,0,O$74/NFM!O$14*1000)</f>
        <v>0</v>
      </c>
      <c r="P245" s="274">
        <f>IF(P$74=0,0,P$74/NFM!P$14*1000)</f>
        <v>0</v>
      </c>
      <c r="Q245" s="274">
        <f>IF(Q$74=0,0,Q$74/NFM!Q$14*1000)</f>
        <v>0</v>
      </c>
      <c r="R245" s="274">
        <f>IF(R$74=0,0,R$74/NFM!R$14*1000)</f>
        <v>0</v>
      </c>
      <c r="S245" s="274">
        <f>IF(S$74=0,0,S$74/NFM!S$14*1000)</f>
        <v>0</v>
      </c>
      <c r="T245" s="274">
        <f>IF(T$74=0,0,T$74/NFM!T$14*1000)</f>
        <v>0</v>
      </c>
      <c r="U245" s="274">
        <f>IF(U$74=0,0,U$74/NFM!U$14*1000)</f>
        <v>0</v>
      </c>
      <c r="V245" s="274">
        <f>IF(V$74=0,0,V$74/NFM!V$14*1000)</f>
        <v>0</v>
      </c>
      <c r="W245" s="274">
        <f>IF(W$74=0,0,W$74/NFM!W$14*1000)</f>
        <v>0</v>
      </c>
      <c r="X245" s="274">
        <f>IF(X$74=0,0,X$74/NFM!X$14*1000)</f>
        <v>0</v>
      </c>
      <c r="Y245" s="274">
        <f>IF(Y$74=0,0,Y$74/NFM!Y$14*1000)</f>
        <v>0</v>
      </c>
      <c r="DA245" s="77"/>
    </row>
    <row r="246" spans="1:105" ht="12" customHeight="1" x14ac:dyDescent="0.25">
      <c r="A246" s="173" t="s">
        <v>93</v>
      </c>
      <c r="B246" s="274">
        <f>IF(B$75=0,0,B$75/NFM!B$14*1000)</f>
        <v>0</v>
      </c>
      <c r="C246" s="274">
        <f>IF(C$75=0,0,C$75/NFM!C$14*1000)</f>
        <v>0</v>
      </c>
      <c r="D246" s="274">
        <f>IF(D$75=0,0,D$75/NFM!D$14*1000)</f>
        <v>0</v>
      </c>
      <c r="E246" s="274">
        <f>IF(E$75=0,0,E$75/NFM!E$14*1000)</f>
        <v>0</v>
      </c>
      <c r="F246" s="274">
        <f>IF(F$75=0,0,F$75/NFM!F$14*1000)</f>
        <v>0</v>
      </c>
      <c r="G246" s="274">
        <f>IF(G$75=0,0,G$75/NFM!G$14*1000)</f>
        <v>0</v>
      </c>
      <c r="H246" s="274">
        <f>IF(H$75=0,0,H$75/NFM!H$14*1000)</f>
        <v>0</v>
      </c>
      <c r="I246" s="274">
        <f>IF(I$75=0,0,I$75/NFM!I$14*1000)</f>
        <v>0</v>
      </c>
      <c r="J246" s="274">
        <f>IF(J$75=0,0,J$75/NFM!J$14*1000)</f>
        <v>0</v>
      </c>
      <c r="K246" s="274">
        <f>IF(K$75=0,0,K$75/NFM!K$14*1000)</f>
        <v>0</v>
      </c>
      <c r="L246" s="274">
        <f>IF(L$75=0,0,L$75/NFM!L$14*1000)</f>
        <v>0</v>
      </c>
      <c r="M246" s="274">
        <f>IF(M$75=0,0,M$75/NFM!M$14*1000)</f>
        <v>0</v>
      </c>
      <c r="N246" s="274">
        <f>IF(N$75=0,0,N$75/NFM!N$14*1000)</f>
        <v>0</v>
      </c>
      <c r="O246" s="274">
        <f>IF(O$75=0,0,O$75/NFM!O$14*1000)</f>
        <v>0</v>
      </c>
      <c r="P246" s="274">
        <f>IF(P$75=0,0,P$75/NFM!P$14*1000)</f>
        <v>0</v>
      </c>
      <c r="Q246" s="274">
        <f>IF(Q$75=0,0,Q$75/NFM!Q$14*1000)</f>
        <v>0</v>
      </c>
      <c r="R246" s="274">
        <f>IF(R$75=0,0,R$75/NFM!R$14*1000)</f>
        <v>0</v>
      </c>
      <c r="S246" s="274">
        <f>IF(S$75=0,0,S$75/NFM!S$14*1000)</f>
        <v>0</v>
      </c>
      <c r="T246" s="274">
        <f>IF(T$75=0,0,T$75/NFM!T$14*1000)</f>
        <v>0</v>
      </c>
      <c r="U246" s="274">
        <f>IF(U$75=0,0,U$75/NFM!U$14*1000)</f>
        <v>0</v>
      </c>
      <c r="V246" s="274">
        <f>IF(V$75=0,0,V$75/NFM!V$14*1000)</f>
        <v>0</v>
      </c>
      <c r="W246" s="274">
        <f>IF(W$75=0,0,W$75/NFM!W$14*1000)</f>
        <v>0</v>
      </c>
      <c r="X246" s="274">
        <f>IF(X$75=0,0,X$75/NFM!X$14*1000)</f>
        <v>0</v>
      </c>
      <c r="Y246" s="274">
        <f>IF(Y$75=0,0,Y$75/NFM!Y$14*1000)</f>
        <v>0</v>
      </c>
      <c r="DA246" s="77"/>
    </row>
    <row r="247" spans="1:105" ht="12" customHeight="1" x14ac:dyDescent="0.25">
      <c r="A247" s="173" t="s">
        <v>94</v>
      </c>
      <c r="B247" s="274">
        <f>IF(B$76=0,0,B$76/NFM!B$14*1000)</f>
        <v>0</v>
      </c>
      <c r="C247" s="274">
        <f>IF(C$76=0,0,C$76/NFM!C$14*1000)</f>
        <v>0</v>
      </c>
      <c r="D247" s="274">
        <f>IF(D$76=0,0,D$76/NFM!D$14*1000)</f>
        <v>0</v>
      </c>
      <c r="E247" s="274">
        <f>IF(E$76=0,0,E$76/NFM!E$14*1000)</f>
        <v>0</v>
      </c>
      <c r="F247" s="274">
        <f>IF(F$76=0,0,F$76/NFM!F$14*1000)</f>
        <v>0</v>
      </c>
      <c r="G247" s="274">
        <f>IF(G$76=0,0,G$76/NFM!G$14*1000)</f>
        <v>0</v>
      </c>
      <c r="H247" s="274">
        <f>IF(H$76=0,0,H$76/NFM!H$14*1000)</f>
        <v>0</v>
      </c>
      <c r="I247" s="274">
        <f>IF(I$76=0,0,I$76/NFM!I$14*1000)</f>
        <v>0</v>
      </c>
      <c r="J247" s="274">
        <f>IF(J$76=0,0,J$76/NFM!J$14*1000)</f>
        <v>0</v>
      </c>
      <c r="K247" s="274">
        <f>IF(K$76=0,0,K$76/NFM!K$14*1000)</f>
        <v>0</v>
      </c>
      <c r="L247" s="274">
        <f>IF(L$76=0,0,L$76/NFM!L$14*1000)</f>
        <v>0</v>
      </c>
      <c r="M247" s="274">
        <f>IF(M$76=0,0,M$76/NFM!M$14*1000)</f>
        <v>0</v>
      </c>
      <c r="N247" s="274">
        <f>IF(N$76=0,0,N$76/NFM!N$14*1000)</f>
        <v>0</v>
      </c>
      <c r="O247" s="274">
        <f>IF(O$76=0,0,O$76/NFM!O$14*1000)</f>
        <v>0</v>
      </c>
      <c r="P247" s="274">
        <f>IF(P$76=0,0,P$76/NFM!P$14*1000)</f>
        <v>0</v>
      </c>
      <c r="Q247" s="274">
        <f>IF(Q$76=0,0,Q$76/NFM!Q$14*1000)</f>
        <v>0</v>
      </c>
      <c r="R247" s="274">
        <f>IF(R$76=0,0,R$76/NFM!R$14*1000)</f>
        <v>0</v>
      </c>
      <c r="S247" s="274">
        <f>IF(S$76=0,0,S$76/NFM!S$14*1000)</f>
        <v>0</v>
      </c>
      <c r="T247" s="274">
        <f>IF(T$76=0,0,T$76/NFM!T$14*1000)</f>
        <v>0</v>
      </c>
      <c r="U247" s="274">
        <f>IF(U$76=0,0,U$76/NFM!U$14*1000)</f>
        <v>0</v>
      </c>
      <c r="V247" s="274">
        <f>IF(V$76=0,0,V$76/NFM!V$14*1000)</f>
        <v>0</v>
      </c>
      <c r="W247" s="274">
        <f>IF(W$76=0,0,W$76/NFM!W$14*1000)</f>
        <v>0</v>
      </c>
      <c r="X247" s="274">
        <f>IF(X$76=0,0,X$76/NFM!X$14*1000)</f>
        <v>0</v>
      </c>
      <c r="Y247" s="274">
        <f>IF(Y$76=0,0,Y$76/NFM!Y$14*1000)</f>
        <v>0</v>
      </c>
      <c r="DA247" s="77"/>
    </row>
    <row r="248" spans="1:105" ht="12" customHeight="1" x14ac:dyDescent="0.25">
      <c r="A248" s="56" t="s">
        <v>95</v>
      </c>
      <c r="B248" s="275">
        <f>IF(B$77=0,0,B$77/NFM!B$14*1000)</f>
        <v>0</v>
      </c>
      <c r="C248" s="275">
        <f>IF(C$77=0,0,C$77/NFM!C$14*1000)</f>
        <v>0</v>
      </c>
      <c r="D248" s="275">
        <f>IF(D$77=0,0,D$77/NFM!D$14*1000)</f>
        <v>0</v>
      </c>
      <c r="E248" s="275">
        <f>IF(E$77=0,0,E$77/NFM!E$14*1000)</f>
        <v>0</v>
      </c>
      <c r="F248" s="275">
        <f>IF(F$77=0,0,F$77/NFM!F$14*1000)</f>
        <v>0</v>
      </c>
      <c r="G248" s="275">
        <f>IF(G$77=0,0,G$77/NFM!G$14*1000)</f>
        <v>0</v>
      </c>
      <c r="H248" s="275">
        <f>IF(H$77=0,0,H$77/NFM!H$14*1000)</f>
        <v>0</v>
      </c>
      <c r="I248" s="275">
        <f>IF(I$77=0,0,I$77/NFM!I$14*1000)</f>
        <v>0</v>
      </c>
      <c r="J248" s="275">
        <f>IF(J$77=0,0,J$77/NFM!J$14*1000)</f>
        <v>0</v>
      </c>
      <c r="K248" s="275">
        <f>IF(K$77=0,0,K$77/NFM!K$14*1000)</f>
        <v>0</v>
      </c>
      <c r="L248" s="275">
        <f>IF(L$77=0,0,L$77/NFM!L$14*1000)</f>
        <v>0</v>
      </c>
      <c r="M248" s="275">
        <f>IF(M$77=0,0,M$77/NFM!M$14*1000)</f>
        <v>0</v>
      </c>
      <c r="N248" s="275">
        <f>IF(N$77=0,0,N$77/NFM!N$14*1000)</f>
        <v>0</v>
      </c>
      <c r="O248" s="275">
        <f>IF(O$77=0,0,O$77/NFM!O$14*1000)</f>
        <v>0</v>
      </c>
      <c r="P248" s="275">
        <f>IF(P$77=0,0,P$77/NFM!P$14*1000)</f>
        <v>0</v>
      </c>
      <c r="Q248" s="275">
        <f>IF(Q$77=0,0,Q$77/NFM!Q$14*1000)</f>
        <v>0</v>
      </c>
      <c r="R248" s="275">
        <f>IF(R$77=0,0,R$77/NFM!R$14*1000)</f>
        <v>0</v>
      </c>
      <c r="S248" s="275">
        <f>IF(S$77=0,0,S$77/NFM!S$14*1000)</f>
        <v>0</v>
      </c>
      <c r="T248" s="275">
        <f>IF(T$77=0,0,T$77/NFM!T$14*1000)</f>
        <v>0</v>
      </c>
      <c r="U248" s="275">
        <f>IF(U$77=0,0,U$77/NFM!U$14*1000)</f>
        <v>0</v>
      </c>
      <c r="V248" s="275">
        <f>IF(V$77=0,0,V$77/NFM!V$14*1000)</f>
        <v>0</v>
      </c>
      <c r="W248" s="275">
        <f>IF(W$77=0,0,W$77/NFM!W$14*1000)</f>
        <v>0</v>
      </c>
      <c r="X248" s="275">
        <f>IF(X$77=0,0,X$77/NFM!X$14*1000)</f>
        <v>0</v>
      </c>
      <c r="Y248" s="275">
        <f>IF(Y$77=0,0,Y$77/NFM!Y$14*1000)</f>
        <v>0</v>
      </c>
      <c r="DA248" s="78"/>
    </row>
    <row r="249" spans="1:105" ht="12" customHeight="1" x14ac:dyDescent="0.25">
      <c r="A249" s="174" t="s">
        <v>558</v>
      </c>
      <c r="B249" s="276">
        <f>IF(B$83=0,0,B$83/NFM!B$14*1000)</f>
        <v>0</v>
      </c>
      <c r="C249" s="276">
        <f>IF(C$83=0,0,C$83/NFM!C$14*1000)</f>
        <v>0</v>
      </c>
      <c r="D249" s="276">
        <f>IF(D$83=0,0,D$83/NFM!D$14*1000)</f>
        <v>0</v>
      </c>
      <c r="E249" s="276">
        <f>IF(E$83=0,0,E$83/NFM!E$14*1000)</f>
        <v>0</v>
      </c>
      <c r="F249" s="276">
        <f>IF(F$83=0,0,F$83/NFM!F$14*1000)</f>
        <v>0</v>
      </c>
      <c r="G249" s="276">
        <f>IF(G$83=0,0,G$83/NFM!G$14*1000)</f>
        <v>0</v>
      </c>
      <c r="H249" s="276">
        <f>IF(H$83=0,0,H$83/NFM!H$14*1000)</f>
        <v>0</v>
      </c>
      <c r="I249" s="276">
        <f>IF(I$83=0,0,I$83/NFM!I$14*1000)</f>
        <v>0</v>
      </c>
      <c r="J249" s="276">
        <f>IF(J$83=0,0,J$83/NFM!J$14*1000)</f>
        <v>0</v>
      </c>
      <c r="K249" s="276">
        <f>IF(K$83=0,0,K$83/NFM!K$14*1000)</f>
        <v>0</v>
      </c>
      <c r="L249" s="276">
        <f>IF(L$83=0,0,L$83/NFM!L$14*1000)</f>
        <v>0</v>
      </c>
      <c r="M249" s="276">
        <f>IF(M$83=0,0,M$83/NFM!M$14*1000)</f>
        <v>0</v>
      </c>
      <c r="N249" s="276">
        <f>IF(N$83=0,0,N$83/NFM!N$14*1000)</f>
        <v>0</v>
      </c>
      <c r="O249" s="276">
        <f>IF(O$83=0,0,O$83/NFM!O$14*1000)</f>
        <v>0</v>
      </c>
      <c r="P249" s="276">
        <f>IF(P$83=0,0,P$83/NFM!P$14*1000)</f>
        <v>0</v>
      </c>
      <c r="Q249" s="276">
        <f>IF(Q$83=0,0,Q$83/NFM!Q$14*1000)</f>
        <v>0</v>
      </c>
      <c r="R249" s="276">
        <f>IF(R$83=0,0,R$83/NFM!R$14*1000)</f>
        <v>0</v>
      </c>
      <c r="S249" s="276">
        <f>IF(S$83=0,0,S$83/NFM!S$14*1000)</f>
        <v>0</v>
      </c>
      <c r="T249" s="276">
        <f>IF(T$83=0,0,T$83/NFM!T$14*1000)</f>
        <v>0</v>
      </c>
      <c r="U249" s="276">
        <f>IF(U$83=0,0,U$83/NFM!U$14*1000)</f>
        <v>0</v>
      </c>
      <c r="V249" s="276">
        <f>IF(V$83=0,0,V$83/NFM!V$14*1000)</f>
        <v>0</v>
      </c>
      <c r="W249" s="276">
        <f>IF(W$83=0,0,W$83/NFM!W$14*1000)</f>
        <v>0</v>
      </c>
      <c r="X249" s="276">
        <f>IF(X$83=0,0,X$83/NFM!X$14*1000)</f>
        <v>0</v>
      </c>
      <c r="Y249" s="276">
        <f>IF(Y$83=0,0,Y$83/NFM!Y$14*1000)</f>
        <v>0</v>
      </c>
      <c r="DA249" s="79"/>
    </row>
    <row r="250" spans="1:105" ht="12" customHeight="1" x14ac:dyDescent="0.25">
      <c r="A250" s="174" t="s">
        <v>517</v>
      </c>
      <c r="B250" s="276">
        <f>IF(B$90=0,0,B$90/NFM!B$14*1000)</f>
        <v>0</v>
      </c>
      <c r="C250" s="276">
        <f>IF(C$90=0,0,C$90/NFM!C$14*1000)</f>
        <v>0</v>
      </c>
      <c r="D250" s="276">
        <f>IF(D$90=0,0,D$90/NFM!D$14*1000)</f>
        <v>0</v>
      </c>
      <c r="E250" s="276">
        <f>IF(E$90=0,0,E$90/NFM!E$14*1000)</f>
        <v>0</v>
      </c>
      <c r="F250" s="276">
        <f>IF(F$90=0,0,F$90/NFM!F$14*1000)</f>
        <v>0</v>
      </c>
      <c r="G250" s="276">
        <f>IF(G$90=0,0,G$90/NFM!G$14*1000)</f>
        <v>0</v>
      </c>
      <c r="H250" s="276">
        <f>IF(H$90=0,0,H$90/NFM!H$14*1000)</f>
        <v>0</v>
      </c>
      <c r="I250" s="276">
        <f>IF(I$90=0,0,I$90/NFM!I$14*1000)</f>
        <v>0</v>
      </c>
      <c r="J250" s="276">
        <f>IF(J$90=0,0,J$90/NFM!J$14*1000)</f>
        <v>0</v>
      </c>
      <c r="K250" s="276">
        <f>IF(K$90=0,0,K$90/NFM!K$14*1000)</f>
        <v>0</v>
      </c>
      <c r="L250" s="276">
        <f>IF(L$90=0,0,L$90/NFM!L$14*1000)</f>
        <v>0</v>
      </c>
      <c r="M250" s="276">
        <f>IF(M$90=0,0,M$90/NFM!M$14*1000)</f>
        <v>0</v>
      </c>
      <c r="N250" s="276">
        <f>IF(N$90=0,0,N$90/NFM!N$14*1000)</f>
        <v>0</v>
      </c>
      <c r="O250" s="276">
        <f>IF(O$90=0,0,O$90/NFM!O$14*1000)</f>
        <v>0</v>
      </c>
      <c r="P250" s="276">
        <f>IF(P$90=0,0,P$90/NFM!P$14*1000)</f>
        <v>0</v>
      </c>
      <c r="Q250" s="276">
        <f>IF(Q$90=0,0,Q$90/NFM!Q$14*1000)</f>
        <v>0</v>
      </c>
      <c r="R250" s="276">
        <f>IF(R$90=0,0,R$90/NFM!R$14*1000)</f>
        <v>0</v>
      </c>
      <c r="S250" s="276">
        <f>IF(S$90=0,0,S$90/NFM!S$14*1000)</f>
        <v>0</v>
      </c>
      <c r="T250" s="276">
        <f>IF(T$90=0,0,T$90/NFM!T$14*1000)</f>
        <v>0</v>
      </c>
      <c r="U250" s="276">
        <f>IF(U$90=0,0,U$90/NFM!U$14*1000)</f>
        <v>0</v>
      </c>
      <c r="V250" s="276">
        <f>IF(V$90=0,0,V$90/NFM!V$14*1000)</f>
        <v>0</v>
      </c>
      <c r="W250" s="276">
        <f>IF(W$90=0,0,W$90/NFM!W$14*1000)</f>
        <v>0</v>
      </c>
      <c r="X250" s="276">
        <f>IF(X$90=0,0,X$90/NFM!X$14*1000)</f>
        <v>0</v>
      </c>
      <c r="Y250" s="276">
        <f>IF(Y$90=0,0,Y$90/NFM!Y$14*1000)</f>
        <v>0</v>
      </c>
      <c r="DA250" s="79"/>
    </row>
    <row r="251" spans="1:105" ht="12" customHeight="1" x14ac:dyDescent="0.25">
      <c r="A251" s="41" t="s">
        <v>527</v>
      </c>
      <c r="B251" s="277">
        <f>IF(B$97=0,0,B$97/NFM!B$14*1000)</f>
        <v>0</v>
      </c>
      <c r="C251" s="277">
        <f>IF(C$97=0,0,C$97/NFM!C$14*1000)</f>
        <v>0</v>
      </c>
      <c r="D251" s="277">
        <f>IF(D$97=0,0,D$97/NFM!D$14*1000)</f>
        <v>0</v>
      </c>
      <c r="E251" s="277">
        <f>IF(E$97=0,0,E$97/NFM!E$14*1000)</f>
        <v>0</v>
      </c>
      <c r="F251" s="277">
        <f>IF(F$97=0,0,F$97/NFM!F$14*1000)</f>
        <v>0</v>
      </c>
      <c r="G251" s="277">
        <f>IF(G$97=0,0,G$97/NFM!G$14*1000)</f>
        <v>0</v>
      </c>
      <c r="H251" s="277">
        <f>IF(H$97=0,0,H$97/NFM!H$14*1000)</f>
        <v>0</v>
      </c>
      <c r="I251" s="277">
        <f>IF(I$97=0,0,I$97/NFM!I$14*1000)</f>
        <v>0</v>
      </c>
      <c r="J251" s="277">
        <f>IF(J$97=0,0,J$97/NFM!J$14*1000)</f>
        <v>0</v>
      </c>
      <c r="K251" s="277">
        <f>IF(K$97=0,0,K$97/NFM!K$14*1000)</f>
        <v>0</v>
      </c>
      <c r="L251" s="277">
        <f>IF(L$97=0,0,L$97/NFM!L$14*1000)</f>
        <v>0</v>
      </c>
      <c r="M251" s="277">
        <f>IF(M$97=0,0,M$97/NFM!M$14*1000)</f>
        <v>0</v>
      </c>
      <c r="N251" s="277">
        <f>IF(N$97=0,0,N$97/NFM!N$14*1000)</f>
        <v>0</v>
      </c>
      <c r="O251" s="277">
        <f>IF(O$97=0,0,O$97/NFM!O$14*1000)</f>
        <v>0</v>
      </c>
      <c r="P251" s="277">
        <f>IF(P$97=0,0,P$97/NFM!P$14*1000)</f>
        <v>0</v>
      </c>
      <c r="Q251" s="277">
        <f>IF(Q$97=0,0,Q$97/NFM!Q$14*1000)</f>
        <v>0</v>
      </c>
      <c r="R251" s="277">
        <f>IF(R$97=0,0,R$97/NFM!R$14*1000)</f>
        <v>0</v>
      </c>
      <c r="S251" s="277">
        <f>IF(S$97=0,0,S$97/NFM!S$14*1000)</f>
        <v>0</v>
      </c>
      <c r="T251" s="277">
        <f>IF(T$97=0,0,T$97/NFM!T$14*1000)</f>
        <v>0</v>
      </c>
      <c r="U251" s="277">
        <f>IF(U$97=0,0,U$97/NFM!U$14*1000)</f>
        <v>0</v>
      </c>
      <c r="V251" s="277">
        <f>IF(V$97=0,0,V$97/NFM!V$14*1000)</f>
        <v>0</v>
      </c>
      <c r="W251" s="277">
        <f>IF(W$97=0,0,W$97/NFM!W$14*1000)</f>
        <v>0</v>
      </c>
      <c r="X251" s="277">
        <f>IF(X$97=0,0,X$97/NFM!X$14*1000)</f>
        <v>0</v>
      </c>
      <c r="Y251" s="277">
        <f>IF(Y$97=0,0,Y$97/NFM!Y$14*1000)</f>
        <v>0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47</v>
      </c>
      <c r="B253" s="272">
        <f t="shared" ref="B253:Y253" si="60">SUM(B$254:B$261)</f>
        <v>490.18654902987021</v>
      </c>
      <c r="C253" s="272">
        <f t="shared" si="60"/>
        <v>535.32952303879404</v>
      </c>
      <c r="D253" s="272">
        <f t="shared" si="60"/>
        <v>545.94907610507653</v>
      </c>
      <c r="E253" s="272">
        <f t="shared" si="60"/>
        <v>529.20786758383485</v>
      </c>
      <c r="F253" s="272">
        <f t="shared" si="60"/>
        <v>465.74949842361696</v>
      </c>
      <c r="G253" s="272">
        <f t="shared" si="60"/>
        <v>292.42107849158577</v>
      </c>
      <c r="H253" s="272">
        <f t="shared" si="60"/>
        <v>461.76554886787051</v>
      </c>
      <c r="I253" s="272">
        <f t="shared" si="60"/>
        <v>366.5262252794497</v>
      </c>
      <c r="J253" s="272">
        <f t="shared" si="60"/>
        <v>275.39122957867585</v>
      </c>
      <c r="K253" s="272">
        <f t="shared" si="60"/>
        <v>587.09704825533413</v>
      </c>
      <c r="L253" s="272">
        <f t="shared" si="60"/>
        <v>459.04197308382243</v>
      </c>
      <c r="M253" s="272">
        <f t="shared" si="60"/>
        <v>218.58055345956092</v>
      </c>
      <c r="N253" s="272">
        <f t="shared" si="60"/>
        <v>439.48713641189107</v>
      </c>
      <c r="O253" s="272">
        <f t="shared" si="60"/>
        <v>344.19895963377667</v>
      </c>
      <c r="P253" s="272">
        <f t="shared" si="60"/>
        <v>372.86575561252238</v>
      </c>
      <c r="Q253" s="272">
        <f t="shared" si="60"/>
        <v>340.67586168023183</v>
      </c>
      <c r="R253" s="272">
        <f t="shared" si="60"/>
        <v>334.7504780236826</v>
      </c>
      <c r="S253" s="272">
        <f t="shared" si="60"/>
        <v>194.28420435851842</v>
      </c>
      <c r="T253" s="272">
        <f t="shared" si="60"/>
        <v>258.76770559494884</v>
      </c>
      <c r="U253" s="272">
        <f t="shared" si="60"/>
        <v>240.3064964582548</v>
      </c>
      <c r="V253" s="272">
        <f t="shared" si="60"/>
        <v>288.3490971625107</v>
      </c>
      <c r="W253" s="272">
        <f t="shared" si="60"/>
        <v>186.8604310564757</v>
      </c>
      <c r="X253" s="272">
        <f t="shared" si="60"/>
        <v>208.11862256402244</v>
      </c>
      <c r="Y253" s="272">
        <f t="shared" si="60"/>
        <v>260.14827820502802</v>
      </c>
      <c r="DA253" s="111"/>
    </row>
    <row r="254" spans="1:105" ht="12" customHeight="1" x14ac:dyDescent="0.25">
      <c r="A254" s="55" t="s">
        <v>91</v>
      </c>
      <c r="B254" s="273">
        <f>IF(B$116=0,0,B$116/NFM!B$15*1000)</f>
        <v>0.78423689680328812</v>
      </c>
      <c r="C254" s="273">
        <f>IF(C$116=0,0,C$116/NFM!C$15*1000)</f>
        <v>0.85645998397011591</v>
      </c>
      <c r="D254" s="273">
        <f>IF(D$116=0,0,D$116/NFM!D$15*1000)</f>
        <v>0.87344993472196075</v>
      </c>
      <c r="E254" s="273">
        <f>IF(E$116=0,0,E$116/NFM!E$15*1000)</f>
        <v>0.84666610429961253</v>
      </c>
      <c r="F254" s="273">
        <f>IF(F$116=0,0,F$116/NFM!F$15*1000)</f>
        <v>0.74514068568331759</v>
      </c>
      <c r="G254" s="273">
        <f>IF(G$116=0,0,G$116/NFM!G$15*1000)</f>
        <v>0.46783698903089554</v>
      </c>
      <c r="H254" s="273">
        <f>IF(H$116=0,0,H$116/NFM!H$15*1000)</f>
        <v>0.73876686703056083</v>
      </c>
      <c r="I254" s="273">
        <f>IF(I$116=0,0,I$116/NFM!I$15*1000)</f>
        <v>0.58639591414440628</v>
      </c>
      <c r="J254" s="273">
        <f>IF(J$116=0,0,J$116/NFM!J$15*1000)</f>
        <v>0.44059137019917388</v>
      </c>
      <c r="K254" s="273">
        <f>IF(K$116=0,0,K$116/NFM!K$15*1000)</f>
        <v>0.93928152076383986</v>
      </c>
      <c r="L254" s="273">
        <f>IF(L$116=0,0,L$116/NFM!L$15*1000)</f>
        <v>0.73440948798133765</v>
      </c>
      <c r="M254" s="273">
        <f>IF(M$116=0,0,M$116/NFM!M$15*1000)</f>
        <v>0.34970142549167027</v>
      </c>
      <c r="N254" s="273">
        <f>IF(N$116=0,0,N$116/NFM!N$15*1000)</f>
        <v>0.70312420596104985</v>
      </c>
      <c r="O254" s="273">
        <f>IF(O$116=0,0,O$116/NFM!O$15*1000)</f>
        <v>0.55067509401245773</v>
      </c>
      <c r="P254" s="273">
        <f>IF(P$116=0,0,P$116/NFM!P$15*1000)</f>
        <v>0.5965383662433954</v>
      </c>
      <c r="Q254" s="273">
        <f>IF(Q$116=0,0,Q$116/NFM!Q$15*1000)</f>
        <v>0.54503857992623983</v>
      </c>
      <c r="R254" s="273">
        <f>IF(R$116=0,0,R$116/NFM!R$15*1000)</f>
        <v>0.5355587104402324</v>
      </c>
      <c r="S254" s="273">
        <f>IF(S$116=0,0,S$116/NFM!S$15*1000)</f>
        <v>0.31083031917716741</v>
      </c>
      <c r="T254" s="273">
        <f>IF(T$116=0,0,T$116/NFM!T$15*1000)</f>
        <v>0.41399582020700776</v>
      </c>
      <c r="U254" s="273">
        <f>IF(U$116=0,0,U$116/NFM!U$15*1000)</f>
        <v>0.38446020485152776</v>
      </c>
      <c r="V254" s="273">
        <f>IF(V$116=0,0,V$116/NFM!V$15*1000)</f>
        <v>0.46132233043487419</v>
      </c>
      <c r="W254" s="273">
        <f>IF(W$116=0,0,W$116/NFM!W$15*1000)</f>
        <v>0.29895321462579866</v>
      </c>
      <c r="X254" s="273">
        <f>IF(X$116=0,0,X$116/NFM!X$15*1000)</f>
        <v>0.33296365039276543</v>
      </c>
      <c r="Y254" s="273">
        <f>IF(Y$116=0,0,Y$116/NFM!Y$15*1000)</f>
        <v>0.41620456298063674</v>
      </c>
      <c r="DA254" s="76"/>
    </row>
    <row r="255" spans="1:105" ht="12" customHeight="1" x14ac:dyDescent="0.25">
      <c r="A255" s="173" t="s">
        <v>92</v>
      </c>
      <c r="B255" s="274">
        <f>IF(B$117=0,0,B$117/NFM!B$15*1000)</f>
        <v>0.39144469696626466</v>
      </c>
      <c r="C255" s="274">
        <f>IF(C$117=0,0,C$117/NFM!C$15*1000)</f>
        <v>0.4274941924506353</v>
      </c>
      <c r="D255" s="274">
        <f>IF(D$117=0,0,D$117/NFM!D$15*1000)</f>
        <v>0.43597457146702279</v>
      </c>
      <c r="E255" s="274">
        <f>IF(E$117=0,0,E$117/NFM!E$15*1000)</f>
        <v>0.42260566670621874</v>
      </c>
      <c r="F255" s="274">
        <f>IF(F$117=0,0,F$117/NFM!F$15*1000)</f>
        <v>0.37193017963512637</v>
      </c>
      <c r="G255" s="274">
        <f>IF(G$117=0,0,G$117/NFM!G$15*1000)</f>
        <v>0.23351656769439655</v>
      </c>
      <c r="H255" s="274">
        <f>IF(H$117=0,0,H$117/NFM!H$15*1000)</f>
        <v>0.36874874616621317</v>
      </c>
      <c r="I255" s="274">
        <f>IF(I$117=0,0,I$117/NFM!I$15*1000)</f>
        <v>0.29269417423507071</v>
      </c>
      <c r="J255" s="274">
        <f>IF(J$117=0,0,J$117/NFM!J$15*1000)</f>
        <v>0.21991716545928741</v>
      </c>
      <c r="K255" s="274">
        <f>IF(K$117=0,0,K$117/NFM!K$15*1000)</f>
        <v>0.46883380743770126</v>
      </c>
      <c r="L255" s="274">
        <f>IF(L$117=0,0,L$117/NFM!L$15*1000)</f>
        <v>0.36657380014104796</v>
      </c>
      <c r="M255" s="274">
        <f>IF(M$117=0,0,M$117/NFM!M$15*1000)</f>
        <v>0.17455027822363953</v>
      </c>
      <c r="N255" s="274">
        <f>IF(N$117=0,0,N$117/NFM!N$15*1000)</f>
        <v>0.35095803685592986</v>
      </c>
      <c r="O255" s="274">
        <f>IF(O$117=0,0,O$117/NFM!O$15*1000)</f>
        <v>0.27486445254136632</v>
      </c>
      <c r="P255" s="274">
        <f>IF(P$117=0,0,P$117/NFM!P$15*1000)</f>
        <v>0.29775668672914868</v>
      </c>
      <c r="Q255" s="274">
        <f>IF(Q$117=0,0,Q$117/NFM!Q$15*1000)</f>
        <v>0.27205103792466129</v>
      </c>
      <c r="R255" s="274">
        <f>IF(R$117=0,0,R$117/NFM!R$15*1000)</f>
        <v>0.26731924750093072</v>
      </c>
      <c r="S255" s="274">
        <f>IF(S$117=0,0,S$117/NFM!S$15*1000)</f>
        <v>0.15514811990381649</v>
      </c>
      <c r="T255" s="274">
        <f>IF(T$117=0,0,T$117/NFM!T$15*1000)</f>
        <v>0.20664223915861138</v>
      </c>
      <c r="U255" s="274">
        <f>IF(U$117=0,0,U$117/NFM!U$15*1000)</f>
        <v>0.19189980603710768</v>
      </c>
      <c r="V255" s="274">
        <f>IF(V$117=0,0,V$117/NFM!V$15*1000)</f>
        <v>0.23026483525187436</v>
      </c>
      <c r="W255" s="274">
        <f>IF(W$117=0,0,W$117/NFM!W$15*1000)</f>
        <v>0.14921977145336957</v>
      </c>
      <c r="X255" s="274">
        <f>IF(X$117=0,0,X$117/NFM!X$15*1000)</f>
        <v>0.16619577038527175</v>
      </c>
      <c r="Y255" s="274">
        <f>IF(Y$117=0,0,Y$117/NFM!Y$15*1000)</f>
        <v>0.20774471297643837</v>
      </c>
      <c r="DA255" s="77"/>
    </row>
    <row r="256" spans="1:105" ht="12" customHeight="1" x14ac:dyDescent="0.25">
      <c r="A256" s="173" t="s">
        <v>93</v>
      </c>
      <c r="B256" s="274">
        <f>IF(B$118=0,0,B$118/NFM!B$15*1000)</f>
        <v>9.9507651071440009</v>
      </c>
      <c r="C256" s="274">
        <f>IF(C$118=0,0,C$118/NFM!C$15*1000)</f>
        <v>10.867165468615587</v>
      </c>
      <c r="D256" s="274">
        <f>IF(D$118=0,0,D$118/NFM!D$15*1000)</f>
        <v>11.082741922366599</v>
      </c>
      <c r="E256" s="274">
        <f>IF(E$118=0,0,E$118/NFM!E$15*1000)</f>
        <v>10.742896135604012</v>
      </c>
      <c r="F256" s="274">
        <f>IF(F$118=0,0,F$118/NFM!F$15*1000)</f>
        <v>9.4546940665949837</v>
      </c>
      <c r="G256" s="274">
        <f>IF(G$118=0,0,G$118/NFM!G$15*1000)</f>
        <v>5.9361348659519315</v>
      </c>
      <c r="H256" s="274">
        <f>IF(H$118=0,0,H$118/NFM!H$15*1000)</f>
        <v>9.3738200698375636</v>
      </c>
      <c r="I256" s="274">
        <f>IF(I$118=0,0,I$118/NFM!I$15*1000)</f>
        <v>7.4404660444120809</v>
      </c>
      <c r="J256" s="274">
        <f>IF(J$118=0,0,J$118/NFM!J$15*1000)</f>
        <v>5.5904296915354204</v>
      </c>
      <c r="K256" s="274">
        <f>IF(K$118=0,0,K$118/NFM!K$15*1000)</f>
        <v>11.918043923590586</v>
      </c>
      <c r="L256" s="274">
        <f>IF(L$118=0,0,L$118/NFM!L$15*1000)</f>
        <v>9.3185316033316496</v>
      </c>
      <c r="M256" s="274">
        <f>IF(M$118=0,0,M$118/NFM!M$15*1000)</f>
        <v>4.4371754974617996</v>
      </c>
      <c r="N256" s="274">
        <f>IF(N$118=0,0,N$118/NFM!N$15*1000)</f>
        <v>8.9215692900770538</v>
      </c>
      <c r="O256" s="274">
        <f>IF(O$118=0,0,O$118/NFM!O$15*1000)</f>
        <v>6.9872235458552696</v>
      </c>
      <c r="P256" s="274">
        <f>IF(P$118=0,0,P$118/NFM!P$15*1000)</f>
        <v>7.569158227678245</v>
      </c>
      <c r="Q256" s="274">
        <f>IF(Q$118=0,0,Q$118/NFM!Q$15*1000)</f>
        <v>6.9157048148140658</v>
      </c>
      <c r="R256" s="274">
        <f>IF(R$118=0,0,R$118/NFM!R$15*1000)</f>
        <v>6.7954197901153313</v>
      </c>
      <c r="S256" s="274">
        <f>IF(S$118=0,0,S$118/NFM!S$15*1000)</f>
        <v>3.943960692130521</v>
      </c>
      <c r="T256" s="274">
        <f>IF(T$118=0,0,T$118/NFM!T$15*1000)</f>
        <v>5.2529728950672858</v>
      </c>
      <c r="U256" s="274">
        <f>IF(U$118=0,0,U$118/NFM!U$15*1000)</f>
        <v>4.8782111720530512</v>
      </c>
      <c r="V256" s="274">
        <f>IF(V$118=0,0,V$118/NFM!V$15*1000)</f>
        <v>5.8534738260206423</v>
      </c>
      <c r="W256" s="274">
        <f>IF(W$118=0,0,W$118/NFM!W$15*1000)</f>
        <v>3.7932584259843956</v>
      </c>
      <c r="X256" s="274">
        <f>IF(X$118=0,0,X$118/NFM!X$15*1000)</f>
        <v>4.2247987665220634</v>
      </c>
      <c r="Y256" s="274">
        <f>IF(Y$118=0,0,Y$118/NFM!Y$15*1000)</f>
        <v>5.2809984580216325</v>
      </c>
      <c r="DA256" s="77"/>
    </row>
    <row r="257" spans="1:105" ht="12" customHeight="1" x14ac:dyDescent="0.25">
      <c r="A257" s="173" t="s">
        <v>94</v>
      </c>
      <c r="B257" s="274">
        <f>IF(B$119=0,0,B$119/NFM!B$15*1000)</f>
        <v>0.26141229893442952</v>
      </c>
      <c r="C257" s="274">
        <f>IF(C$119=0,0,C$119/NFM!C$15*1000)</f>
        <v>0.28548666132337219</v>
      </c>
      <c r="D257" s="274">
        <f>IF(D$119=0,0,D$119/NFM!D$15*1000)</f>
        <v>0.29114997824065375</v>
      </c>
      <c r="E257" s="274">
        <f>IF(E$119=0,0,E$119/NFM!E$15*1000)</f>
        <v>0.28222203476653757</v>
      </c>
      <c r="F257" s="274">
        <f>IF(F$119=0,0,F$119/NFM!F$15*1000)</f>
        <v>0.24838022856110606</v>
      </c>
      <c r="G257" s="274">
        <f>IF(G$119=0,0,G$119/NFM!G$15*1000)</f>
        <v>0.15594566301029858</v>
      </c>
      <c r="H257" s="274">
        <f>IF(H$119=0,0,H$119/NFM!H$15*1000)</f>
        <v>0.24625562234352033</v>
      </c>
      <c r="I257" s="274">
        <f>IF(I$119=0,0,I$119/NFM!I$15*1000)</f>
        <v>0.1954653047148022</v>
      </c>
      <c r="J257" s="274">
        <f>IF(J$119=0,0,J$119/NFM!J$15*1000)</f>
        <v>0.1468637900663913</v>
      </c>
      <c r="K257" s="274">
        <f>IF(K$119=0,0,K$119/NFM!K$15*1000)</f>
        <v>0.31309384025461323</v>
      </c>
      <c r="L257" s="274">
        <f>IF(L$119=0,0,L$119/NFM!L$15*1000)</f>
        <v>0.24480316266044602</v>
      </c>
      <c r="M257" s="274">
        <f>IF(M$119=0,0,M$119/NFM!M$15*1000)</f>
        <v>0.1165671418305568</v>
      </c>
      <c r="N257" s="274">
        <f>IF(N$119=0,0,N$119/NFM!N$15*1000)</f>
        <v>0.23437473532035002</v>
      </c>
      <c r="O257" s="274">
        <f>IF(O$119=0,0,O$119/NFM!O$15*1000)</f>
        <v>0.18355836467081926</v>
      </c>
      <c r="P257" s="274">
        <f>IF(P$119=0,0,P$119/NFM!P$15*1000)</f>
        <v>0.19884612208113184</v>
      </c>
      <c r="Q257" s="274">
        <f>IF(Q$119=0,0,Q$119/NFM!Q$15*1000)</f>
        <v>0.18167952664208006</v>
      </c>
      <c r="R257" s="274">
        <f>IF(R$119=0,0,R$119/NFM!R$15*1000)</f>
        <v>0.17851957014674411</v>
      </c>
      <c r="S257" s="274">
        <f>IF(S$119=0,0,S$119/NFM!S$15*1000)</f>
        <v>0.10361010639238913</v>
      </c>
      <c r="T257" s="274">
        <f>IF(T$119=0,0,T$119/NFM!T$15*1000)</f>
        <v>0.1379986067356693</v>
      </c>
      <c r="U257" s="274">
        <f>IF(U$119=0,0,U$119/NFM!U$15*1000)</f>
        <v>0.12815340161717595</v>
      </c>
      <c r="V257" s="274">
        <f>IF(V$119=0,0,V$119/NFM!V$15*1000)</f>
        <v>0.15377411014495809</v>
      </c>
      <c r="W257" s="274">
        <f>IF(W$119=0,0,W$119/NFM!W$15*1000)</f>
        <v>9.9651071541932923E-2</v>
      </c>
      <c r="X257" s="274">
        <f>IF(X$119=0,0,X$119/NFM!X$15*1000)</f>
        <v>0.1109878834642552</v>
      </c>
      <c r="Y257" s="274">
        <f>IF(Y$119=0,0,Y$119/NFM!Y$15*1000)</f>
        <v>0.13873485432687893</v>
      </c>
      <c r="DA257" s="77"/>
    </row>
    <row r="258" spans="1:105" ht="12" customHeight="1" x14ac:dyDescent="0.25">
      <c r="A258" s="56" t="s">
        <v>95</v>
      </c>
      <c r="B258" s="275">
        <f>IF(B$120=0,0,B$120/NFM!B$15*1000)</f>
        <v>1.2564529053373696</v>
      </c>
      <c r="C258" s="275">
        <f>IF(C$120=0,0,C$120/NFM!C$15*1000)</f>
        <v>1.3704350017025722</v>
      </c>
      <c r="D258" s="275">
        <f>IF(D$120=0,0,D$120/NFM!D$15*1000)</f>
        <v>1.4313068159459179</v>
      </c>
      <c r="E258" s="275">
        <f>IF(E$120=0,0,E$120/NFM!E$15*1000)</f>
        <v>1.248449493970466</v>
      </c>
      <c r="F258" s="275">
        <f>IF(F$120=0,0,F$120/NFM!F$15*1000)</f>
        <v>1.243096635294143</v>
      </c>
      <c r="G258" s="275">
        <f>IF(G$120=0,0,G$120/NFM!G$15*1000)</f>
        <v>0.7726048455179455</v>
      </c>
      <c r="H258" s="275">
        <f>IF(H$120=0,0,H$120/NFM!H$15*1000)</f>
        <v>1.2210750198010889</v>
      </c>
      <c r="I258" s="275">
        <f>IF(I$120=0,0,I$120/NFM!I$15*1000)</f>
        <v>0.93277291845142996</v>
      </c>
      <c r="J258" s="275">
        <f>IF(J$120=0,0,J$120/NFM!J$15*1000)</f>
        <v>0.73224176035650779</v>
      </c>
      <c r="K258" s="275">
        <f>IF(K$120=0,0,K$120/NFM!K$15*1000)</f>
        <v>1.4893700314605529</v>
      </c>
      <c r="L258" s="275">
        <f>IF(L$120=0,0,L$120/NFM!L$15*1000)</f>
        <v>1.1492444760767764</v>
      </c>
      <c r="M258" s="275">
        <f>IF(M$120=0,0,M$120/NFM!M$15*1000)</f>
        <v>0.50368151180685927</v>
      </c>
      <c r="N258" s="275">
        <f>IF(N$120=0,0,N$120/NFM!N$15*1000)</f>
        <v>1.1185516346360975</v>
      </c>
      <c r="O258" s="275">
        <f>IF(O$120=0,0,O$120/NFM!O$15*1000)</f>
        <v>0.85568967481615987</v>
      </c>
      <c r="P258" s="275">
        <f>IF(P$120=0,0,P$120/NFM!P$15*1000)</f>
        <v>0.93678665674699579</v>
      </c>
      <c r="Q258" s="275">
        <f>IF(Q$120=0,0,Q$120/NFM!Q$15*1000)</f>
        <v>0.9088126019617675</v>
      </c>
      <c r="R258" s="275">
        <f>IF(R$120=0,0,R$120/NFM!R$15*1000)</f>
        <v>0.8927750542503432</v>
      </c>
      <c r="S258" s="275">
        <f>IF(S$120=0,0,S$120/NFM!S$15*1000)</f>
        <v>0.51477483546078062</v>
      </c>
      <c r="T258" s="275">
        <f>IF(T$120=0,0,T$120/NFM!T$15*1000)</f>
        <v>0.69015575074137792</v>
      </c>
      <c r="U258" s="275">
        <f>IF(U$120=0,0,U$120/NFM!U$15*1000)</f>
        <v>0.64244859184359193</v>
      </c>
      <c r="V258" s="275">
        <f>IF(V$120=0,0,V$120/NFM!V$15*1000)</f>
        <v>0.7714983868122659</v>
      </c>
      <c r="W258" s="275">
        <f>IF(W$120=0,0,W$120/NFM!W$15*1000)</f>
        <v>0.50136838241092951</v>
      </c>
      <c r="X258" s="275">
        <f>IF(X$120=0,0,X$120/NFM!X$15*1000)</f>
        <v>0.56142736732499587</v>
      </c>
      <c r="Y258" s="275">
        <f>IF(Y$120=0,0,Y$120/NFM!Y$15*1000)</f>
        <v>0.66885645426188656</v>
      </c>
      <c r="DA258" s="78"/>
    </row>
    <row r="259" spans="1:105" ht="12" customHeight="1" x14ac:dyDescent="0.25">
      <c r="A259" s="174" t="s">
        <v>602</v>
      </c>
      <c r="B259" s="276">
        <f>IF(B$126=0,0,B$126/NFM!B$15*1000)</f>
        <v>268.49462171370357</v>
      </c>
      <c r="C259" s="276">
        <f>IF(C$126=0,0,C$126/NFM!C$15*1000)</f>
        <v>292.85174621531201</v>
      </c>
      <c r="D259" s="276">
        <f>IF(D$126=0,0,D$126/NFM!D$15*1000)</f>
        <v>305.85959925052435</v>
      </c>
      <c r="E259" s="276">
        <f>IF(E$126=0,0,E$126/NFM!E$15*1000)</f>
        <v>312.93820604235469</v>
      </c>
      <c r="F259" s="276">
        <f>IF(F$126=0,0,F$126/NFM!F$15*1000)</f>
        <v>265.64048634776287</v>
      </c>
      <c r="G259" s="276">
        <f>IF(G$126=0,0,G$126/NFM!G$15*1000)</f>
        <v>165.09989737802027</v>
      </c>
      <c r="H259" s="276">
        <f>IF(H$126=0,0,H$126/NFM!H$15*1000)</f>
        <v>260.93463124072684</v>
      </c>
      <c r="I259" s="276">
        <f>IF(I$126=0,0,I$126/NFM!I$15*1000)</f>
        <v>210.16108267459691</v>
      </c>
      <c r="J259" s="276">
        <f>IF(J$126=0,0,J$126/NFM!J$15*1000)</f>
        <v>156.47460689909991</v>
      </c>
      <c r="K259" s="276">
        <f>IF(K$126=0,0,K$126/NFM!K$15*1000)</f>
        <v>340.10758470307627</v>
      </c>
      <c r="L259" s="276">
        <f>IF(L$126=0,0,L$126/NFM!L$15*1000)</f>
        <v>261.51776613250507</v>
      </c>
      <c r="M259" s="276">
        <f>IF(M$126=0,0,M$126/NFM!M$15*1000)</f>
        <v>125.79819051580002</v>
      </c>
      <c r="N259" s="276">
        <f>IF(N$126=0,0,N$126/NFM!N$15*1000)</f>
        <v>253.19701350467216</v>
      </c>
      <c r="O259" s="276">
        <f>IF(O$126=0,0,O$126/NFM!O$15*1000)</f>
        <v>199.65701769897623</v>
      </c>
      <c r="P259" s="276">
        <f>IF(P$126=0,0,P$126/NFM!P$15*1000)</f>
        <v>218.12020496839193</v>
      </c>
      <c r="Q259" s="276">
        <f>IF(Q$126=0,0,Q$126/NFM!Q$15*1000)</f>
        <v>194.20647979388607</v>
      </c>
      <c r="R259" s="276">
        <f>IF(R$126=0,0,R$126/NFM!R$15*1000)</f>
        <v>190.77937537341589</v>
      </c>
      <c r="S259" s="276">
        <f>IF(S$126=0,0,S$126/NFM!S$15*1000)</f>
        <v>110.94986390014613</v>
      </c>
      <c r="T259" s="276">
        <f>IF(T$126=0,0,T$126/NFM!T$15*1000)</f>
        <v>147.48114030512565</v>
      </c>
      <c r="U259" s="276">
        <f>IF(U$126=0,0,U$126/NFM!U$15*1000)</f>
        <v>137.28647600303839</v>
      </c>
      <c r="V259" s="276">
        <f>IF(V$126=0,0,V$126/NFM!V$15*1000)</f>
        <v>164.86345539888893</v>
      </c>
      <c r="W259" s="276">
        <f>IF(W$126=0,0,W$126/NFM!W$15*1000)</f>
        <v>107.13868669712588</v>
      </c>
      <c r="X259" s="276">
        <f>IF(X$126=0,0,X$126/NFM!X$15*1000)</f>
        <v>119.9728441625674</v>
      </c>
      <c r="Y259" s="276">
        <f>IF(Y$126=0,0,Y$126/NFM!Y$15*1000)</f>
        <v>141.98951701752335</v>
      </c>
      <c r="DA259" s="79"/>
    </row>
    <row r="260" spans="1:105" ht="12" customHeight="1" x14ac:dyDescent="0.25">
      <c r="A260" s="174" t="s">
        <v>613</v>
      </c>
      <c r="B260" s="276">
        <f>IF(B$134=0,0,B$134/NFM!B$15*1000)</f>
        <v>137.58061799775228</v>
      </c>
      <c r="C260" s="276">
        <f>IF(C$134=0,0,C$134/NFM!C$15*1000)</f>
        <v>150.06156908791138</v>
      </c>
      <c r="D260" s="276">
        <f>IF(D$134=0,0,D$134/NFM!D$15*1000)</f>
        <v>156.72698550476881</v>
      </c>
      <c r="E260" s="276">
        <f>IF(E$134=0,0,E$134/NFM!E$15*1000)</f>
        <v>136.70425066454681</v>
      </c>
      <c r="F260" s="276">
        <f>IF(F$134=0,0,F$134/NFM!F$15*1000)</f>
        <v>136.11811679385835</v>
      </c>
      <c r="G260" s="276">
        <f>IF(G$134=0,0,G$134/NFM!G$15*1000)</f>
        <v>84.599630963386986</v>
      </c>
      <c r="H260" s="276">
        <f>IF(H$134=0,0,H$134/NFM!H$15*1000)</f>
        <v>133.70676698840768</v>
      </c>
      <c r="I260" s="276">
        <f>IF(I$134=0,0,I$134/NFM!I$15*1000)</f>
        <v>102.1379106427045</v>
      </c>
      <c r="J260" s="276">
        <f>IF(J$134=0,0,J$134/NFM!J$15*1000)</f>
        <v>80.179904464115296</v>
      </c>
      <c r="K260" s="276">
        <f>IF(K$134=0,0,K$134/NFM!K$15*1000)</f>
        <v>163.0848625405938</v>
      </c>
      <c r="L260" s="276">
        <f>IF(L$134=0,0,L$134/NFM!L$15*1000)</f>
        <v>125.84137819848559</v>
      </c>
      <c r="M260" s="276">
        <f>IF(M$134=0,0,M$134/NFM!M$15*1000)</f>
        <v>55.152734634190686</v>
      </c>
      <c r="N260" s="276">
        <f>IF(N$134=0,0,N$134/NFM!N$15*1000)</f>
        <v>122.48053588153323</v>
      </c>
      <c r="O260" s="276">
        <f>IF(O$134=0,0,O$134/NFM!O$15*1000)</f>
        <v>93.697355289168073</v>
      </c>
      <c r="P260" s="276">
        <f>IF(P$134=0,0,P$134/NFM!P$15*1000)</f>
        <v>102.57741187099522</v>
      </c>
      <c r="Q260" s="276">
        <f>IF(Q$134=0,0,Q$134/NFM!Q$15*1000)</f>
        <v>99.514274582756556</v>
      </c>
      <c r="R260" s="276">
        <f>IF(R$134=0,0,R$134/NFM!R$15*1000)</f>
        <v>97.758175555142216</v>
      </c>
      <c r="S260" s="276">
        <f>IF(S$134=0,0,S$134/NFM!S$15*1000)</f>
        <v>56.367444964734922</v>
      </c>
      <c r="T260" s="276">
        <f>IF(T$134=0,0,T$134/NFM!T$15*1000)</f>
        <v>75.571519074330865</v>
      </c>
      <c r="U260" s="276">
        <f>IF(U$134=0,0,U$134/NFM!U$15*1000)</f>
        <v>70.347622200685635</v>
      </c>
      <c r="V260" s="276">
        <f>IF(V$134=0,0,V$134/NFM!V$15*1000)</f>
        <v>84.478474593840829</v>
      </c>
      <c r="W260" s="276">
        <f>IF(W$134=0,0,W$134/NFM!W$15*1000)</f>
        <v>54.899448760562727</v>
      </c>
      <c r="X260" s="276">
        <f>IF(X$134=0,0,X$134/NFM!X$15*1000)</f>
        <v>61.475860996703226</v>
      </c>
      <c r="Y260" s="276">
        <f>IF(Y$134=0,0,Y$134/NFM!Y$15*1000)</f>
        <v>72.75753002346336</v>
      </c>
      <c r="DA260" s="79"/>
    </row>
    <row r="261" spans="1:105" ht="12" customHeight="1" x14ac:dyDescent="0.25">
      <c r="A261" s="41" t="s">
        <v>623</v>
      </c>
      <c r="B261" s="277">
        <f>IF(B$141=0,0,B$141/NFM!B$15*1000)</f>
        <v>71.466997413228995</v>
      </c>
      <c r="C261" s="277">
        <f>IF(C$141=0,0,C$141/NFM!C$15*1000)</f>
        <v>78.609166427508342</v>
      </c>
      <c r="D261" s="277">
        <f>IF(D$141=0,0,D$141/NFM!D$15*1000)</f>
        <v>69.247868127041173</v>
      </c>
      <c r="E261" s="277">
        <f>IF(E$141=0,0,E$141/NFM!E$15*1000)</f>
        <v>66.022571441586578</v>
      </c>
      <c r="F261" s="277">
        <f>IF(F$141=0,0,F$141/NFM!F$15*1000)</f>
        <v>51.927653486227079</v>
      </c>
      <c r="G261" s="277">
        <f>IF(G$141=0,0,G$141/NFM!G$15*1000)</f>
        <v>35.155511218973068</v>
      </c>
      <c r="H261" s="277">
        <f>IF(H$141=0,0,H$141/NFM!H$15*1000)</f>
        <v>55.175484313557007</v>
      </c>
      <c r="I261" s="277">
        <f>IF(I$141=0,0,I$141/NFM!I$15*1000)</f>
        <v>44.779437606190506</v>
      </c>
      <c r="J261" s="277">
        <f>IF(J$141=0,0,J$141/NFM!J$15*1000)</f>
        <v>31.606674437843907</v>
      </c>
      <c r="K261" s="277">
        <f>IF(K$141=0,0,K$141/NFM!K$15*1000)</f>
        <v>68.775977888156874</v>
      </c>
      <c r="L261" s="277">
        <f>IF(L$141=0,0,L$141/NFM!L$15*1000)</f>
        <v>59.869266222640526</v>
      </c>
      <c r="M261" s="277">
        <f>IF(M$141=0,0,M$141/NFM!M$15*1000)</f>
        <v>32.047952454755702</v>
      </c>
      <c r="N261" s="277">
        <f>IF(N$141=0,0,N$141/NFM!N$15*1000)</f>
        <v>52.481009122835211</v>
      </c>
      <c r="O261" s="277">
        <f>IF(O$141=0,0,O$141/NFM!O$15*1000)</f>
        <v>41.992575513736284</v>
      </c>
      <c r="P261" s="277">
        <f>IF(P$141=0,0,P$141/NFM!P$15*1000)</f>
        <v>42.569052713656326</v>
      </c>
      <c r="Q261" s="277">
        <f>IF(Q$141=0,0,Q$141/NFM!Q$15*1000)</f>
        <v>38.131820742320343</v>
      </c>
      <c r="R261" s="277">
        <f>IF(R$141=0,0,R$141/NFM!R$15*1000)</f>
        <v>37.543334722670934</v>
      </c>
      <c r="S261" s="277">
        <f>IF(S$141=0,0,S$141/NFM!S$15*1000)</f>
        <v>21.938571420572693</v>
      </c>
      <c r="T261" s="277">
        <f>IF(T$141=0,0,T$141/NFM!T$15*1000)</f>
        <v>29.013280903582345</v>
      </c>
      <c r="U261" s="277">
        <f>IF(U$141=0,0,U$141/NFM!U$15*1000)</f>
        <v>26.447225078128312</v>
      </c>
      <c r="V261" s="277">
        <f>IF(V$141=0,0,V$141/NFM!V$15*1000)</f>
        <v>31.53683368111631</v>
      </c>
      <c r="W261" s="277">
        <f>IF(W$141=0,0,W$141/NFM!W$15*1000)</f>
        <v>19.979844732770697</v>
      </c>
      <c r="X261" s="277">
        <f>IF(X$141=0,0,X$141/NFM!X$15*1000)</f>
        <v>21.273543966662462</v>
      </c>
      <c r="Y261" s="277">
        <f>IF(Y$141=0,0,Y$141/NFM!Y$15*1000)</f>
        <v>38.688692121473814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useful energy demand"</f>
        <v>EE: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58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253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643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644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645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646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647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648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649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650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651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652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653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654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655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656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657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658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659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660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661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662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663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664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665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666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667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668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669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670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v>0</v>
      </c>
      <c r="C34" s="223">
        <v>0</v>
      </c>
      <c r="D34" s="223">
        <v>0</v>
      </c>
      <c r="E34" s="223">
        <v>0</v>
      </c>
      <c r="F34" s="223">
        <v>0</v>
      </c>
      <c r="G34" s="223">
        <v>0</v>
      </c>
      <c r="H34" s="223">
        <v>0</v>
      </c>
      <c r="I34" s="223">
        <v>0</v>
      </c>
      <c r="J34" s="223">
        <v>0</v>
      </c>
      <c r="K34" s="223">
        <v>0</v>
      </c>
      <c r="L34" s="223">
        <v>0</v>
      </c>
      <c r="M34" s="223">
        <v>0</v>
      </c>
      <c r="N34" s="223">
        <v>0</v>
      </c>
      <c r="O34" s="223">
        <v>0</v>
      </c>
      <c r="P34" s="223">
        <v>0</v>
      </c>
      <c r="Q34" s="223">
        <v>0</v>
      </c>
      <c r="R34" s="223">
        <v>0</v>
      </c>
      <c r="S34" s="223">
        <v>0</v>
      </c>
      <c r="T34" s="223">
        <v>0</v>
      </c>
      <c r="U34" s="223">
        <v>0</v>
      </c>
      <c r="V34" s="223">
        <v>0</v>
      </c>
      <c r="W34" s="223">
        <v>0</v>
      </c>
      <c r="X34" s="223">
        <v>0</v>
      </c>
      <c r="Y34" s="223">
        <v>0</v>
      </c>
      <c r="DA34" s="89" t="s">
        <v>671</v>
      </c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672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673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674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675</v>
      </c>
    </row>
    <row r="39" spans="1:105" ht="12" customHeight="1" x14ac:dyDescent="0.25">
      <c r="A39" s="56" t="s">
        <v>95</v>
      </c>
      <c r="B39" s="260">
        <v>0</v>
      </c>
      <c r="C39" s="260">
        <v>0</v>
      </c>
      <c r="D39" s="260">
        <v>0</v>
      </c>
      <c r="E39" s="260">
        <v>0</v>
      </c>
      <c r="F39" s="260">
        <v>0</v>
      </c>
      <c r="G39" s="260">
        <v>0</v>
      </c>
      <c r="H39" s="260">
        <v>0</v>
      </c>
      <c r="I39" s="260">
        <v>0</v>
      </c>
      <c r="J39" s="260">
        <v>0</v>
      </c>
      <c r="K39" s="260">
        <v>0</v>
      </c>
      <c r="L39" s="260">
        <v>0</v>
      </c>
      <c r="M39" s="260">
        <v>0</v>
      </c>
      <c r="N39" s="260">
        <v>0</v>
      </c>
      <c r="O39" s="260">
        <v>0</v>
      </c>
      <c r="P39" s="260">
        <v>0</v>
      </c>
      <c r="Q39" s="260">
        <v>0</v>
      </c>
      <c r="R39" s="260">
        <v>0</v>
      </c>
      <c r="S39" s="260">
        <v>0</v>
      </c>
      <c r="T39" s="260">
        <v>0</v>
      </c>
      <c r="U39" s="260">
        <v>0</v>
      </c>
      <c r="V39" s="260">
        <v>0</v>
      </c>
      <c r="W39" s="260">
        <v>0</v>
      </c>
      <c r="X39" s="260">
        <v>0</v>
      </c>
      <c r="Y39" s="260">
        <v>0</v>
      </c>
      <c r="DA39" s="68" t="s">
        <v>676</v>
      </c>
    </row>
    <row r="40" spans="1:105" ht="12" customHeight="1" x14ac:dyDescent="0.25">
      <c r="A40" s="37" t="s">
        <v>159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677</v>
      </c>
    </row>
    <row r="41" spans="1:105" ht="12" customHeight="1" x14ac:dyDescent="0.25">
      <c r="A41" s="37" t="s">
        <v>35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678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679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680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681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682</v>
      </c>
    </row>
    <row r="46" spans="1:105" ht="12" customHeight="1" x14ac:dyDescent="0.25">
      <c r="A46" s="57" t="s">
        <v>517</v>
      </c>
      <c r="B46" s="294">
        <v>0</v>
      </c>
      <c r="C46" s="294">
        <v>0</v>
      </c>
      <c r="D46" s="294">
        <v>0</v>
      </c>
      <c r="E46" s="294">
        <v>0</v>
      </c>
      <c r="F46" s="294">
        <v>0</v>
      </c>
      <c r="G46" s="294">
        <v>0</v>
      </c>
      <c r="H46" s="294">
        <v>0</v>
      </c>
      <c r="I46" s="294">
        <v>0</v>
      </c>
      <c r="J46" s="294">
        <v>0</v>
      </c>
      <c r="K46" s="294">
        <v>0</v>
      </c>
      <c r="L46" s="294">
        <v>0</v>
      </c>
      <c r="M46" s="294">
        <v>0</v>
      </c>
      <c r="N46" s="294">
        <v>0</v>
      </c>
      <c r="O46" s="294">
        <v>0</v>
      </c>
      <c r="P46" s="294">
        <v>0</v>
      </c>
      <c r="Q46" s="294">
        <v>0</v>
      </c>
      <c r="R46" s="294">
        <v>0</v>
      </c>
      <c r="S46" s="294">
        <v>0</v>
      </c>
      <c r="T46" s="294">
        <v>0</v>
      </c>
      <c r="U46" s="294">
        <v>0</v>
      </c>
      <c r="V46" s="294">
        <v>0</v>
      </c>
      <c r="W46" s="294">
        <v>0</v>
      </c>
      <c r="X46" s="294">
        <v>0</v>
      </c>
      <c r="Y46" s="294">
        <v>0</v>
      </c>
      <c r="DA46" s="70" t="s">
        <v>683</v>
      </c>
    </row>
    <row r="47" spans="1:105" ht="12" customHeight="1" x14ac:dyDescent="0.25">
      <c r="A47" s="60" t="s">
        <v>519</v>
      </c>
      <c r="B47" s="262">
        <v>0</v>
      </c>
      <c r="C47" s="262">
        <v>0</v>
      </c>
      <c r="D47" s="262">
        <v>0</v>
      </c>
      <c r="E47" s="262">
        <v>0</v>
      </c>
      <c r="F47" s="262">
        <v>0</v>
      </c>
      <c r="G47" s="262">
        <v>0</v>
      </c>
      <c r="H47" s="262">
        <v>0</v>
      </c>
      <c r="I47" s="262">
        <v>0</v>
      </c>
      <c r="J47" s="262">
        <v>0</v>
      </c>
      <c r="K47" s="262">
        <v>0</v>
      </c>
      <c r="L47" s="262">
        <v>0</v>
      </c>
      <c r="M47" s="262">
        <v>0</v>
      </c>
      <c r="N47" s="262">
        <v>0</v>
      </c>
      <c r="O47" s="262">
        <v>0</v>
      </c>
      <c r="P47" s="262">
        <v>0</v>
      </c>
      <c r="Q47" s="262">
        <v>0</v>
      </c>
      <c r="R47" s="262">
        <v>0</v>
      </c>
      <c r="S47" s="262">
        <v>0</v>
      </c>
      <c r="T47" s="262">
        <v>0</v>
      </c>
      <c r="U47" s="262">
        <v>0</v>
      </c>
      <c r="V47" s="262">
        <v>0</v>
      </c>
      <c r="W47" s="262">
        <v>0</v>
      </c>
      <c r="X47" s="262">
        <v>0</v>
      </c>
      <c r="Y47" s="262">
        <v>0</v>
      </c>
      <c r="DA47" s="72" t="s">
        <v>684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0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0</v>
      </c>
      <c r="U48" s="297">
        <v>0</v>
      </c>
      <c r="V48" s="297">
        <v>0</v>
      </c>
      <c r="W48" s="297">
        <v>0</v>
      </c>
      <c r="X48" s="297">
        <v>0</v>
      </c>
      <c r="Y48" s="297">
        <v>0</v>
      </c>
      <c r="DA48" s="71" t="s">
        <v>685</v>
      </c>
    </row>
    <row r="49" spans="1:105" ht="12" customHeight="1" x14ac:dyDescent="0.25">
      <c r="A49" s="59" t="s">
        <v>159</v>
      </c>
      <c r="B49" s="297">
        <v>0</v>
      </c>
      <c r="C49" s="297">
        <v>0</v>
      </c>
      <c r="D49" s="297">
        <v>0</v>
      </c>
      <c r="E49" s="297">
        <v>0</v>
      </c>
      <c r="F49" s="297">
        <v>0</v>
      </c>
      <c r="G49" s="297">
        <v>0</v>
      </c>
      <c r="H49" s="297">
        <v>0</v>
      </c>
      <c r="I49" s="297">
        <v>0</v>
      </c>
      <c r="J49" s="297">
        <v>0</v>
      </c>
      <c r="K49" s="297">
        <v>0</v>
      </c>
      <c r="L49" s="297">
        <v>0</v>
      </c>
      <c r="M49" s="297">
        <v>0</v>
      </c>
      <c r="N49" s="297">
        <v>0</v>
      </c>
      <c r="O49" s="297">
        <v>0</v>
      </c>
      <c r="P49" s="297">
        <v>0</v>
      </c>
      <c r="Q49" s="297">
        <v>0</v>
      </c>
      <c r="R49" s="297">
        <v>0</v>
      </c>
      <c r="S49" s="297">
        <v>0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686</v>
      </c>
    </row>
    <row r="50" spans="1:105" ht="12" customHeight="1" x14ac:dyDescent="0.25">
      <c r="A50" s="59" t="s">
        <v>32</v>
      </c>
      <c r="B50" s="297">
        <v>0</v>
      </c>
      <c r="C50" s="297">
        <v>0</v>
      </c>
      <c r="D50" s="297">
        <v>0</v>
      </c>
      <c r="E50" s="297">
        <v>0</v>
      </c>
      <c r="F50" s="297">
        <v>0</v>
      </c>
      <c r="G50" s="297">
        <v>0</v>
      </c>
      <c r="H50" s="297">
        <v>0</v>
      </c>
      <c r="I50" s="297">
        <v>0</v>
      </c>
      <c r="J50" s="297">
        <v>0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687</v>
      </c>
    </row>
    <row r="51" spans="1:105" ht="12" customHeight="1" x14ac:dyDescent="0.25">
      <c r="A51" s="59" t="s">
        <v>35</v>
      </c>
      <c r="B51" s="297">
        <v>0</v>
      </c>
      <c r="C51" s="297">
        <v>0</v>
      </c>
      <c r="D51" s="297">
        <v>0</v>
      </c>
      <c r="E51" s="297">
        <v>0</v>
      </c>
      <c r="F51" s="297">
        <v>0</v>
      </c>
      <c r="G51" s="297">
        <v>0</v>
      </c>
      <c r="H51" s="297">
        <v>0</v>
      </c>
      <c r="I51" s="297">
        <v>0</v>
      </c>
      <c r="J51" s="297">
        <v>0</v>
      </c>
      <c r="K51" s="297">
        <v>0</v>
      </c>
      <c r="L51" s="297">
        <v>0</v>
      </c>
      <c r="M51" s="297">
        <v>0</v>
      </c>
      <c r="N51" s="297">
        <v>0</v>
      </c>
      <c r="O51" s="297">
        <v>0</v>
      </c>
      <c r="P51" s="297">
        <v>0</v>
      </c>
      <c r="Q51" s="297">
        <v>0</v>
      </c>
      <c r="R51" s="297">
        <v>0</v>
      </c>
      <c r="S51" s="297">
        <v>0</v>
      </c>
      <c r="T51" s="297">
        <v>0</v>
      </c>
      <c r="U51" s="297">
        <v>0</v>
      </c>
      <c r="V51" s="297">
        <v>0</v>
      </c>
      <c r="W51" s="297">
        <v>0</v>
      </c>
      <c r="X51" s="297">
        <v>0</v>
      </c>
      <c r="Y51" s="297">
        <v>0</v>
      </c>
      <c r="DA51" s="71" t="s">
        <v>688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689</v>
      </c>
    </row>
    <row r="53" spans="1:105" ht="12" customHeight="1" x14ac:dyDescent="0.25">
      <c r="A53" s="57" t="s">
        <v>527</v>
      </c>
      <c r="B53" s="294">
        <f t="shared" ref="B53:Y53" si="0">B54+B58+B69</f>
        <v>0</v>
      </c>
      <c r="C53" s="294">
        <f t="shared" si="0"/>
        <v>0</v>
      </c>
      <c r="D53" s="294">
        <f t="shared" si="0"/>
        <v>0</v>
      </c>
      <c r="E53" s="294">
        <f t="shared" si="0"/>
        <v>0</v>
      </c>
      <c r="F53" s="294">
        <f t="shared" si="0"/>
        <v>0</v>
      </c>
      <c r="G53" s="294">
        <f t="shared" si="0"/>
        <v>0</v>
      </c>
      <c r="H53" s="294">
        <f t="shared" si="0"/>
        <v>0</v>
      </c>
      <c r="I53" s="294">
        <f t="shared" si="0"/>
        <v>0</v>
      </c>
      <c r="J53" s="294">
        <f t="shared" si="0"/>
        <v>0</v>
      </c>
      <c r="K53" s="294">
        <f t="shared" si="0"/>
        <v>0</v>
      </c>
      <c r="L53" s="294">
        <f t="shared" si="0"/>
        <v>0</v>
      </c>
      <c r="M53" s="294">
        <f t="shared" si="0"/>
        <v>0</v>
      </c>
      <c r="N53" s="294">
        <f t="shared" si="0"/>
        <v>0</v>
      </c>
      <c r="O53" s="294">
        <f t="shared" si="0"/>
        <v>0</v>
      </c>
      <c r="P53" s="294">
        <f t="shared" si="0"/>
        <v>0</v>
      </c>
      <c r="Q53" s="294">
        <f t="shared" si="0"/>
        <v>0</v>
      </c>
      <c r="R53" s="294">
        <f t="shared" si="0"/>
        <v>0</v>
      </c>
      <c r="S53" s="294">
        <f t="shared" si="0"/>
        <v>0</v>
      </c>
      <c r="T53" s="294">
        <f t="shared" si="0"/>
        <v>0</v>
      </c>
      <c r="U53" s="294">
        <f t="shared" si="0"/>
        <v>0</v>
      </c>
      <c r="V53" s="294">
        <f t="shared" si="0"/>
        <v>0</v>
      </c>
      <c r="W53" s="294">
        <f t="shared" si="0"/>
        <v>0</v>
      </c>
      <c r="X53" s="294">
        <f t="shared" si="0"/>
        <v>0</v>
      </c>
      <c r="Y53" s="294">
        <f t="shared" si="0"/>
        <v>0</v>
      </c>
      <c r="DA53" s="70"/>
    </row>
    <row r="54" spans="1:105" ht="12" customHeight="1" x14ac:dyDescent="0.25">
      <c r="A54" s="60" t="s">
        <v>528</v>
      </c>
      <c r="B54" s="262">
        <v>0</v>
      </c>
      <c r="C54" s="262">
        <v>0</v>
      </c>
      <c r="D54" s="262">
        <v>0</v>
      </c>
      <c r="E54" s="262">
        <v>0</v>
      </c>
      <c r="F54" s="262">
        <v>0</v>
      </c>
      <c r="G54" s="262">
        <v>0</v>
      </c>
      <c r="H54" s="262">
        <v>0</v>
      </c>
      <c r="I54" s="262">
        <v>0</v>
      </c>
      <c r="J54" s="262">
        <v>0</v>
      </c>
      <c r="K54" s="262">
        <v>0</v>
      </c>
      <c r="L54" s="262">
        <v>0</v>
      </c>
      <c r="M54" s="262">
        <v>0</v>
      </c>
      <c r="N54" s="262">
        <v>0</v>
      </c>
      <c r="O54" s="262">
        <v>0</v>
      </c>
      <c r="P54" s="262">
        <v>0</v>
      </c>
      <c r="Q54" s="262">
        <v>0</v>
      </c>
      <c r="R54" s="262">
        <v>0</v>
      </c>
      <c r="S54" s="262">
        <v>0</v>
      </c>
      <c r="T54" s="262">
        <v>0</v>
      </c>
      <c r="U54" s="262">
        <v>0</v>
      </c>
      <c r="V54" s="262">
        <v>0</v>
      </c>
      <c r="W54" s="262">
        <v>0</v>
      </c>
      <c r="X54" s="262">
        <v>0</v>
      </c>
      <c r="Y54" s="262">
        <v>0</v>
      </c>
      <c r="DA54" s="72" t="s">
        <v>690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0</v>
      </c>
      <c r="J55" s="230">
        <v>0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0</v>
      </c>
      <c r="U55" s="230">
        <v>0</v>
      </c>
      <c r="V55" s="230">
        <v>0</v>
      </c>
      <c r="W55" s="230">
        <v>0</v>
      </c>
      <c r="X55" s="230">
        <v>0</v>
      </c>
      <c r="Y55" s="230">
        <v>0</v>
      </c>
      <c r="DA55" s="71" t="s">
        <v>691</v>
      </c>
    </row>
    <row r="56" spans="1:105" ht="12" customHeight="1" x14ac:dyDescent="0.25">
      <c r="A56" s="59" t="s">
        <v>159</v>
      </c>
      <c r="B56" s="230">
        <v>0</v>
      </c>
      <c r="C56" s="230">
        <v>0</v>
      </c>
      <c r="D56" s="230">
        <v>0</v>
      </c>
      <c r="E56" s="230">
        <v>0</v>
      </c>
      <c r="F56" s="230">
        <v>0</v>
      </c>
      <c r="G56" s="230">
        <v>0</v>
      </c>
      <c r="H56" s="230">
        <v>0</v>
      </c>
      <c r="I56" s="230">
        <v>0</v>
      </c>
      <c r="J56" s="230">
        <v>0</v>
      </c>
      <c r="K56" s="230">
        <v>0</v>
      </c>
      <c r="L56" s="230">
        <v>0</v>
      </c>
      <c r="M56" s="230">
        <v>0</v>
      </c>
      <c r="N56" s="230">
        <v>0</v>
      </c>
      <c r="O56" s="230">
        <v>0</v>
      </c>
      <c r="P56" s="230">
        <v>0</v>
      </c>
      <c r="Q56" s="230">
        <v>0</v>
      </c>
      <c r="R56" s="230">
        <v>0</v>
      </c>
      <c r="S56" s="230">
        <v>0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692</v>
      </c>
    </row>
    <row r="57" spans="1:105" ht="12" customHeight="1" x14ac:dyDescent="0.25">
      <c r="A57" s="59" t="s">
        <v>35</v>
      </c>
      <c r="B57" s="230">
        <v>0</v>
      </c>
      <c r="C57" s="230">
        <v>0</v>
      </c>
      <c r="D57" s="230">
        <v>0</v>
      </c>
      <c r="E57" s="230">
        <v>0</v>
      </c>
      <c r="F57" s="230">
        <v>0</v>
      </c>
      <c r="G57" s="230">
        <v>0</v>
      </c>
      <c r="H57" s="230">
        <v>0</v>
      </c>
      <c r="I57" s="230">
        <v>0</v>
      </c>
      <c r="J57" s="230">
        <v>0</v>
      </c>
      <c r="K57" s="230">
        <v>0</v>
      </c>
      <c r="L57" s="230">
        <v>0</v>
      </c>
      <c r="M57" s="230">
        <v>0</v>
      </c>
      <c r="N57" s="230">
        <v>0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</v>
      </c>
      <c r="Y57" s="230">
        <v>0</v>
      </c>
      <c r="DA57" s="71" t="s">
        <v>693</v>
      </c>
    </row>
    <row r="58" spans="1:105" ht="12" customHeight="1" x14ac:dyDescent="0.25">
      <c r="A58" s="60" t="s">
        <v>533</v>
      </c>
      <c r="B58" s="262">
        <v>0</v>
      </c>
      <c r="C58" s="262">
        <v>0</v>
      </c>
      <c r="D58" s="262">
        <v>0</v>
      </c>
      <c r="E58" s="262">
        <v>0</v>
      </c>
      <c r="F58" s="262">
        <v>0</v>
      </c>
      <c r="G58" s="262">
        <v>0</v>
      </c>
      <c r="H58" s="262">
        <v>0</v>
      </c>
      <c r="I58" s="262">
        <v>0</v>
      </c>
      <c r="J58" s="262">
        <v>0</v>
      </c>
      <c r="K58" s="262">
        <v>0</v>
      </c>
      <c r="L58" s="262">
        <v>0</v>
      </c>
      <c r="M58" s="262">
        <v>0</v>
      </c>
      <c r="N58" s="262">
        <v>0</v>
      </c>
      <c r="O58" s="262">
        <v>0</v>
      </c>
      <c r="P58" s="262">
        <v>0</v>
      </c>
      <c r="Q58" s="262">
        <v>0</v>
      </c>
      <c r="R58" s="262">
        <v>0</v>
      </c>
      <c r="S58" s="262">
        <v>0</v>
      </c>
      <c r="T58" s="262">
        <v>0</v>
      </c>
      <c r="U58" s="262">
        <v>0</v>
      </c>
      <c r="V58" s="262">
        <v>0</v>
      </c>
      <c r="W58" s="262">
        <v>0</v>
      </c>
      <c r="X58" s="262">
        <v>0</v>
      </c>
      <c r="Y58" s="262">
        <v>0</v>
      </c>
      <c r="DA58" s="72" t="s">
        <v>694</v>
      </c>
    </row>
    <row r="59" spans="1:105" ht="12" customHeight="1" x14ac:dyDescent="0.25">
      <c r="A59" s="64" t="s">
        <v>28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695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696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697</v>
      </c>
    </row>
    <row r="62" spans="1:105" ht="12" customHeight="1" x14ac:dyDescent="0.25">
      <c r="A62" s="64" t="s">
        <v>159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698</v>
      </c>
    </row>
    <row r="63" spans="1:105" ht="12" customHeight="1" x14ac:dyDescent="0.25">
      <c r="A63" s="64" t="s">
        <v>32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699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700</v>
      </c>
    </row>
    <row r="65" spans="1:105" ht="12" customHeight="1" x14ac:dyDescent="0.25">
      <c r="A65" s="64" t="s">
        <v>35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701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702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703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704</v>
      </c>
    </row>
    <row r="69" spans="1:105" ht="12" customHeight="1" x14ac:dyDescent="0.25">
      <c r="A69" s="61" t="s">
        <v>545</v>
      </c>
      <c r="B69" s="263">
        <v>0</v>
      </c>
      <c r="C69" s="263">
        <v>0</v>
      </c>
      <c r="D69" s="263">
        <v>0</v>
      </c>
      <c r="E69" s="263">
        <v>0</v>
      </c>
      <c r="F69" s="263">
        <v>0</v>
      </c>
      <c r="G69" s="263">
        <v>0</v>
      </c>
      <c r="H69" s="263">
        <v>0</v>
      </c>
      <c r="I69" s="263">
        <v>0</v>
      </c>
      <c r="J69" s="263">
        <v>0</v>
      </c>
      <c r="K69" s="263">
        <v>0</v>
      </c>
      <c r="L69" s="263">
        <v>0</v>
      </c>
      <c r="M69" s="263">
        <v>0</v>
      </c>
      <c r="N69" s="263">
        <v>0</v>
      </c>
      <c r="O69" s="263">
        <v>0</v>
      </c>
      <c r="P69" s="263">
        <v>0</v>
      </c>
      <c r="Q69" s="263">
        <v>0</v>
      </c>
      <c r="R69" s="263">
        <v>0</v>
      </c>
      <c r="S69" s="263">
        <v>0</v>
      </c>
      <c r="T69" s="263">
        <v>0</v>
      </c>
      <c r="U69" s="263">
        <v>0</v>
      </c>
      <c r="V69" s="263">
        <v>0</v>
      </c>
      <c r="W69" s="263">
        <v>0</v>
      </c>
      <c r="X69" s="263">
        <v>0</v>
      </c>
      <c r="Y69" s="263">
        <v>0</v>
      </c>
      <c r="DA69" s="74" t="s">
        <v>705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DA71" s="124"/>
    </row>
    <row r="72" spans="1:105" ht="15" customHeight="1" x14ac:dyDescent="0.25">
      <c r="A72" s="34" t="s">
        <v>80</v>
      </c>
      <c r="B72" s="223">
        <v>0</v>
      </c>
      <c r="C72" s="223">
        <v>0</v>
      </c>
      <c r="D72" s="223">
        <v>0</v>
      </c>
      <c r="E72" s="223">
        <v>0</v>
      </c>
      <c r="F72" s="223">
        <v>0</v>
      </c>
      <c r="G72" s="223">
        <v>0</v>
      </c>
      <c r="H72" s="223">
        <v>0</v>
      </c>
      <c r="I72" s="223">
        <v>0</v>
      </c>
      <c r="J72" s="223">
        <v>0</v>
      </c>
      <c r="K72" s="223">
        <v>0</v>
      </c>
      <c r="L72" s="223">
        <v>0</v>
      </c>
      <c r="M72" s="223">
        <v>0</v>
      </c>
      <c r="N72" s="223">
        <v>0</v>
      </c>
      <c r="O72" s="223">
        <v>0</v>
      </c>
      <c r="P72" s="223">
        <v>0</v>
      </c>
      <c r="Q72" s="223">
        <v>0</v>
      </c>
      <c r="R72" s="223">
        <v>0</v>
      </c>
      <c r="S72" s="223">
        <v>0</v>
      </c>
      <c r="T72" s="223">
        <v>0</v>
      </c>
      <c r="U72" s="223">
        <v>0</v>
      </c>
      <c r="V72" s="223">
        <v>0</v>
      </c>
      <c r="W72" s="223">
        <v>0</v>
      </c>
      <c r="X72" s="223">
        <v>0</v>
      </c>
      <c r="Y72" s="223">
        <v>0</v>
      </c>
      <c r="DA72" s="89" t="s">
        <v>706</v>
      </c>
    </row>
    <row r="73" spans="1:105" ht="12" customHeight="1" x14ac:dyDescent="0.25">
      <c r="A73" s="55" t="s">
        <v>91</v>
      </c>
      <c r="B73" s="259">
        <v>0</v>
      </c>
      <c r="C73" s="259">
        <v>0</v>
      </c>
      <c r="D73" s="259">
        <v>0</v>
      </c>
      <c r="E73" s="259">
        <v>0</v>
      </c>
      <c r="F73" s="259">
        <v>0</v>
      </c>
      <c r="G73" s="259">
        <v>0</v>
      </c>
      <c r="H73" s="259">
        <v>0</v>
      </c>
      <c r="I73" s="259">
        <v>0</v>
      </c>
      <c r="J73" s="259">
        <v>0</v>
      </c>
      <c r="K73" s="259">
        <v>0</v>
      </c>
      <c r="L73" s="259">
        <v>0</v>
      </c>
      <c r="M73" s="259">
        <v>0</v>
      </c>
      <c r="N73" s="259">
        <v>0</v>
      </c>
      <c r="O73" s="259">
        <v>0</v>
      </c>
      <c r="P73" s="259">
        <v>0</v>
      </c>
      <c r="Q73" s="259">
        <v>0</v>
      </c>
      <c r="R73" s="259">
        <v>0</v>
      </c>
      <c r="S73" s="259">
        <v>0</v>
      </c>
      <c r="T73" s="259">
        <v>0</v>
      </c>
      <c r="U73" s="259">
        <v>0</v>
      </c>
      <c r="V73" s="259">
        <v>0</v>
      </c>
      <c r="W73" s="259">
        <v>0</v>
      </c>
      <c r="X73" s="259">
        <v>0</v>
      </c>
      <c r="Y73" s="259">
        <v>0</v>
      </c>
      <c r="DA73" s="67" t="s">
        <v>707</v>
      </c>
    </row>
    <row r="74" spans="1:105" ht="12" customHeight="1" x14ac:dyDescent="0.25">
      <c r="A74" s="173" t="s">
        <v>92</v>
      </c>
      <c r="B74" s="224">
        <v>0</v>
      </c>
      <c r="C74" s="224">
        <v>0</v>
      </c>
      <c r="D74" s="224">
        <v>0</v>
      </c>
      <c r="E74" s="224">
        <v>0</v>
      </c>
      <c r="F74" s="224">
        <v>0</v>
      </c>
      <c r="G74" s="224">
        <v>0</v>
      </c>
      <c r="H74" s="224">
        <v>0</v>
      </c>
      <c r="I74" s="224">
        <v>0</v>
      </c>
      <c r="J74" s="224">
        <v>0</v>
      </c>
      <c r="K74" s="224">
        <v>0</v>
      </c>
      <c r="L74" s="224">
        <v>0</v>
      </c>
      <c r="M74" s="224">
        <v>0</v>
      </c>
      <c r="N74" s="224">
        <v>0</v>
      </c>
      <c r="O74" s="224">
        <v>0</v>
      </c>
      <c r="P74" s="224">
        <v>0</v>
      </c>
      <c r="Q74" s="224">
        <v>0</v>
      </c>
      <c r="R74" s="224">
        <v>0</v>
      </c>
      <c r="S74" s="224">
        <v>0</v>
      </c>
      <c r="T74" s="224">
        <v>0</v>
      </c>
      <c r="U74" s="224">
        <v>0</v>
      </c>
      <c r="V74" s="224">
        <v>0</v>
      </c>
      <c r="W74" s="224">
        <v>0</v>
      </c>
      <c r="X74" s="224">
        <v>0</v>
      </c>
      <c r="Y74" s="224">
        <v>0</v>
      </c>
      <c r="DA74" s="177" t="s">
        <v>708</v>
      </c>
    </row>
    <row r="75" spans="1:105" ht="12" customHeight="1" x14ac:dyDescent="0.25">
      <c r="A75" s="173" t="s">
        <v>93</v>
      </c>
      <c r="B75" s="224">
        <v>0</v>
      </c>
      <c r="C75" s="224">
        <v>0</v>
      </c>
      <c r="D75" s="224">
        <v>0</v>
      </c>
      <c r="E75" s="224">
        <v>0</v>
      </c>
      <c r="F75" s="224">
        <v>0</v>
      </c>
      <c r="G75" s="224">
        <v>0</v>
      </c>
      <c r="H75" s="224">
        <v>0</v>
      </c>
      <c r="I75" s="224">
        <v>0</v>
      </c>
      <c r="J75" s="224">
        <v>0</v>
      </c>
      <c r="K75" s="224">
        <v>0</v>
      </c>
      <c r="L75" s="224">
        <v>0</v>
      </c>
      <c r="M75" s="224">
        <v>0</v>
      </c>
      <c r="N75" s="224">
        <v>0</v>
      </c>
      <c r="O75" s="224">
        <v>0</v>
      </c>
      <c r="P75" s="224">
        <v>0</v>
      </c>
      <c r="Q75" s="224">
        <v>0</v>
      </c>
      <c r="R75" s="224">
        <v>0</v>
      </c>
      <c r="S75" s="224">
        <v>0</v>
      </c>
      <c r="T75" s="224">
        <v>0</v>
      </c>
      <c r="U75" s="224">
        <v>0</v>
      </c>
      <c r="V75" s="224">
        <v>0</v>
      </c>
      <c r="W75" s="224">
        <v>0</v>
      </c>
      <c r="X75" s="224">
        <v>0</v>
      </c>
      <c r="Y75" s="224">
        <v>0</v>
      </c>
      <c r="DA75" s="177" t="s">
        <v>709</v>
      </c>
    </row>
    <row r="76" spans="1:105" ht="12" customHeight="1" x14ac:dyDescent="0.25">
      <c r="A76" s="173" t="s">
        <v>94</v>
      </c>
      <c r="B76" s="224">
        <v>0</v>
      </c>
      <c r="C76" s="224">
        <v>0</v>
      </c>
      <c r="D76" s="224">
        <v>0</v>
      </c>
      <c r="E76" s="224">
        <v>0</v>
      </c>
      <c r="F76" s="224">
        <v>0</v>
      </c>
      <c r="G76" s="224">
        <v>0</v>
      </c>
      <c r="H76" s="224">
        <v>0</v>
      </c>
      <c r="I76" s="224">
        <v>0</v>
      </c>
      <c r="J76" s="224">
        <v>0</v>
      </c>
      <c r="K76" s="224">
        <v>0</v>
      </c>
      <c r="L76" s="224">
        <v>0</v>
      </c>
      <c r="M76" s="224">
        <v>0</v>
      </c>
      <c r="N76" s="224">
        <v>0</v>
      </c>
      <c r="O76" s="224">
        <v>0</v>
      </c>
      <c r="P76" s="224">
        <v>0</v>
      </c>
      <c r="Q76" s="224">
        <v>0</v>
      </c>
      <c r="R76" s="224">
        <v>0</v>
      </c>
      <c r="S76" s="224">
        <v>0</v>
      </c>
      <c r="T76" s="224">
        <v>0</v>
      </c>
      <c r="U76" s="224">
        <v>0</v>
      </c>
      <c r="V76" s="224">
        <v>0</v>
      </c>
      <c r="W76" s="224">
        <v>0</v>
      </c>
      <c r="X76" s="224">
        <v>0</v>
      </c>
      <c r="Y76" s="224">
        <v>0</v>
      </c>
      <c r="DA76" s="177" t="s">
        <v>710</v>
      </c>
    </row>
    <row r="77" spans="1:105" ht="12" customHeight="1" x14ac:dyDescent="0.25">
      <c r="A77" s="56" t="s">
        <v>95</v>
      </c>
      <c r="B77" s="260">
        <v>0</v>
      </c>
      <c r="C77" s="260">
        <v>0</v>
      </c>
      <c r="D77" s="260">
        <v>0</v>
      </c>
      <c r="E77" s="260">
        <v>0</v>
      </c>
      <c r="F77" s="260">
        <v>0</v>
      </c>
      <c r="G77" s="260">
        <v>0</v>
      </c>
      <c r="H77" s="260">
        <v>0</v>
      </c>
      <c r="I77" s="260">
        <v>0</v>
      </c>
      <c r="J77" s="260">
        <v>0</v>
      </c>
      <c r="K77" s="260">
        <v>0</v>
      </c>
      <c r="L77" s="260">
        <v>0</v>
      </c>
      <c r="M77" s="260">
        <v>0</v>
      </c>
      <c r="N77" s="260">
        <v>0</v>
      </c>
      <c r="O77" s="260">
        <v>0</v>
      </c>
      <c r="P77" s="260">
        <v>0</v>
      </c>
      <c r="Q77" s="260">
        <v>0</v>
      </c>
      <c r="R77" s="260">
        <v>0</v>
      </c>
      <c r="S77" s="260">
        <v>0</v>
      </c>
      <c r="T77" s="260">
        <v>0</v>
      </c>
      <c r="U77" s="260">
        <v>0</v>
      </c>
      <c r="V77" s="260">
        <v>0</v>
      </c>
      <c r="W77" s="260">
        <v>0</v>
      </c>
      <c r="X77" s="260">
        <v>0</v>
      </c>
      <c r="Y77" s="260">
        <v>0</v>
      </c>
      <c r="DA77" s="68" t="s">
        <v>711</v>
      </c>
    </row>
    <row r="78" spans="1:105" ht="12" customHeight="1" x14ac:dyDescent="0.25">
      <c r="A78" s="37" t="s">
        <v>159</v>
      </c>
      <c r="B78" s="226">
        <v>0</v>
      </c>
      <c r="C78" s="226">
        <v>0</v>
      </c>
      <c r="D78" s="226">
        <v>0</v>
      </c>
      <c r="E78" s="226">
        <v>0</v>
      </c>
      <c r="F78" s="226">
        <v>0</v>
      </c>
      <c r="G78" s="226">
        <v>0</v>
      </c>
      <c r="H78" s="226">
        <v>0</v>
      </c>
      <c r="I78" s="226">
        <v>0</v>
      </c>
      <c r="J78" s="226">
        <v>0</v>
      </c>
      <c r="K78" s="226">
        <v>0</v>
      </c>
      <c r="L78" s="226">
        <v>0</v>
      </c>
      <c r="M78" s="226">
        <v>0</v>
      </c>
      <c r="N78" s="226">
        <v>0</v>
      </c>
      <c r="O78" s="226">
        <v>0</v>
      </c>
      <c r="P78" s="226">
        <v>0</v>
      </c>
      <c r="Q78" s="226">
        <v>0</v>
      </c>
      <c r="R78" s="226">
        <v>0</v>
      </c>
      <c r="S78" s="226">
        <v>0</v>
      </c>
      <c r="T78" s="226">
        <v>0</v>
      </c>
      <c r="U78" s="226">
        <v>0</v>
      </c>
      <c r="V78" s="226">
        <v>0</v>
      </c>
      <c r="W78" s="226">
        <v>0</v>
      </c>
      <c r="X78" s="226">
        <v>0</v>
      </c>
      <c r="Y78" s="226">
        <v>0</v>
      </c>
      <c r="DA78" s="69" t="s">
        <v>712</v>
      </c>
    </row>
    <row r="79" spans="1:105" ht="12" customHeight="1" x14ac:dyDescent="0.25">
      <c r="A79" s="37" t="s">
        <v>35</v>
      </c>
      <c r="B79" s="226">
        <v>0</v>
      </c>
      <c r="C79" s="226">
        <v>0</v>
      </c>
      <c r="D79" s="226">
        <v>0</v>
      </c>
      <c r="E79" s="226">
        <v>0</v>
      </c>
      <c r="F79" s="226">
        <v>0</v>
      </c>
      <c r="G79" s="226">
        <v>0</v>
      </c>
      <c r="H79" s="226">
        <v>0</v>
      </c>
      <c r="I79" s="226">
        <v>0</v>
      </c>
      <c r="J79" s="226">
        <v>0</v>
      </c>
      <c r="K79" s="226">
        <v>0</v>
      </c>
      <c r="L79" s="226">
        <v>0</v>
      </c>
      <c r="M79" s="226">
        <v>0</v>
      </c>
      <c r="N79" s="226">
        <v>0</v>
      </c>
      <c r="O79" s="226">
        <v>0</v>
      </c>
      <c r="P79" s="226">
        <v>0</v>
      </c>
      <c r="Q79" s="226">
        <v>0</v>
      </c>
      <c r="R79" s="226">
        <v>0</v>
      </c>
      <c r="S79" s="226">
        <v>0</v>
      </c>
      <c r="T79" s="226">
        <v>0</v>
      </c>
      <c r="U79" s="226">
        <v>0</v>
      </c>
      <c r="V79" s="226">
        <v>0</v>
      </c>
      <c r="W79" s="226">
        <v>0</v>
      </c>
      <c r="X79" s="226">
        <v>0</v>
      </c>
      <c r="Y79" s="226">
        <v>0</v>
      </c>
      <c r="DA79" s="69" t="s">
        <v>713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714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715</v>
      </c>
    </row>
    <row r="82" spans="1:105" ht="12" customHeight="1" x14ac:dyDescent="0.25">
      <c r="A82" s="37" t="s">
        <v>40</v>
      </c>
      <c r="B82" s="226">
        <v>0</v>
      </c>
      <c r="C82" s="226">
        <v>0</v>
      </c>
      <c r="D82" s="226">
        <v>0</v>
      </c>
      <c r="E82" s="226">
        <v>0</v>
      </c>
      <c r="F82" s="226">
        <v>0</v>
      </c>
      <c r="G82" s="226">
        <v>0</v>
      </c>
      <c r="H82" s="226">
        <v>0</v>
      </c>
      <c r="I82" s="226">
        <v>0</v>
      </c>
      <c r="J82" s="226">
        <v>0</v>
      </c>
      <c r="K82" s="226">
        <v>0</v>
      </c>
      <c r="L82" s="226">
        <v>0</v>
      </c>
      <c r="M82" s="226">
        <v>0</v>
      </c>
      <c r="N82" s="226">
        <v>0</v>
      </c>
      <c r="O82" s="226">
        <v>0</v>
      </c>
      <c r="P82" s="226">
        <v>0</v>
      </c>
      <c r="Q82" s="226">
        <v>0</v>
      </c>
      <c r="R82" s="226">
        <v>0</v>
      </c>
      <c r="S82" s="226">
        <v>0</v>
      </c>
      <c r="T82" s="226">
        <v>0</v>
      </c>
      <c r="U82" s="226">
        <v>0</v>
      </c>
      <c r="V82" s="226">
        <v>0</v>
      </c>
      <c r="W82" s="226">
        <v>0</v>
      </c>
      <c r="X82" s="226">
        <v>0</v>
      </c>
      <c r="Y82" s="226">
        <v>0</v>
      </c>
      <c r="DA82" s="69" t="s">
        <v>716</v>
      </c>
    </row>
    <row r="83" spans="1:105" ht="12" customHeight="1" x14ac:dyDescent="0.25">
      <c r="A83" s="57" t="s">
        <v>558</v>
      </c>
      <c r="B83" s="261">
        <v>0</v>
      </c>
      <c r="C83" s="261">
        <v>0</v>
      </c>
      <c r="D83" s="261">
        <v>0</v>
      </c>
      <c r="E83" s="261">
        <v>0</v>
      </c>
      <c r="F83" s="261">
        <v>0</v>
      </c>
      <c r="G83" s="261">
        <v>0</v>
      </c>
      <c r="H83" s="261">
        <v>0</v>
      </c>
      <c r="I83" s="261">
        <v>0</v>
      </c>
      <c r="J83" s="261">
        <v>0</v>
      </c>
      <c r="K83" s="261">
        <v>0</v>
      </c>
      <c r="L83" s="261">
        <v>0</v>
      </c>
      <c r="M83" s="261">
        <v>0</v>
      </c>
      <c r="N83" s="261">
        <v>0</v>
      </c>
      <c r="O83" s="261">
        <v>0</v>
      </c>
      <c r="P83" s="261">
        <v>0</v>
      </c>
      <c r="Q83" s="261">
        <v>0</v>
      </c>
      <c r="R83" s="261">
        <v>0</v>
      </c>
      <c r="S83" s="261">
        <v>0</v>
      </c>
      <c r="T83" s="261">
        <v>0</v>
      </c>
      <c r="U83" s="261">
        <v>0</v>
      </c>
      <c r="V83" s="261">
        <v>0</v>
      </c>
      <c r="W83" s="261">
        <v>0</v>
      </c>
      <c r="X83" s="261">
        <v>0</v>
      </c>
      <c r="Y83" s="261">
        <v>0</v>
      </c>
      <c r="DA83" s="70" t="s">
        <v>717</v>
      </c>
    </row>
    <row r="84" spans="1:105" ht="12" customHeight="1" x14ac:dyDescent="0.25">
      <c r="A84" s="60" t="s">
        <v>560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718</v>
      </c>
    </row>
    <row r="85" spans="1:105" ht="12" customHeight="1" x14ac:dyDescent="0.25">
      <c r="A85" s="59" t="s">
        <v>31</v>
      </c>
      <c r="B85" s="230">
        <v>0</v>
      </c>
      <c r="C85" s="230">
        <v>0</v>
      </c>
      <c r="D85" s="230">
        <v>0</v>
      </c>
      <c r="E85" s="230">
        <v>0</v>
      </c>
      <c r="F85" s="230">
        <v>0</v>
      </c>
      <c r="G85" s="230">
        <v>0</v>
      </c>
      <c r="H85" s="230">
        <v>0</v>
      </c>
      <c r="I85" s="230">
        <v>0</v>
      </c>
      <c r="J85" s="230">
        <v>0</v>
      </c>
      <c r="K85" s="230">
        <v>0</v>
      </c>
      <c r="L85" s="230">
        <v>0</v>
      </c>
      <c r="M85" s="230">
        <v>0</v>
      </c>
      <c r="N85" s="230">
        <v>0</v>
      </c>
      <c r="O85" s="230">
        <v>0</v>
      </c>
      <c r="P85" s="230">
        <v>0</v>
      </c>
      <c r="Q85" s="230">
        <v>0</v>
      </c>
      <c r="R85" s="230">
        <v>0</v>
      </c>
      <c r="S85" s="230">
        <v>0</v>
      </c>
      <c r="T85" s="230">
        <v>0</v>
      </c>
      <c r="U85" s="230">
        <v>0</v>
      </c>
      <c r="V85" s="230">
        <v>0</v>
      </c>
      <c r="W85" s="230">
        <v>0</v>
      </c>
      <c r="X85" s="230">
        <v>0</v>
      </c>
      <c r="Y85" s="230">
        <v>0</v>
      </c>
      <c r="DA85" s="71" t="s">
        <v>719</v>
      </c>
    </row>
    <row r="86" spans="1:105" ht="12" customHeight="1" x14ac:dyDescent="0.25">
      <c r="A86" s="59" t="s">
        <v>159</v>
      </c>
      <c r="B86" s="230">
        <v>0</v>
      </c>
      <c r="C86" s="230">
        <v>0</v>
      </c>
      <c r="D86" s="230">
        <v>0</v>
      </c>
      <c r="E86" s="230">
        <v>0</v>
      </c>
      <c r="F86" s="230">
        <v>0</v>
      </c>
      <c r="G86" s="230">
        <v>0</v>
      </c>
      <c r="H86" s="230">
        <v>0</v>
      </c>
      <c r="I86" s="230">
        <v>0</v>
      </c>
      <c r="J86" s="230">
        <v>0</v>
      </c>
      <c r="K86" s="230">
        <v>0</v>
      </c>
      <c r="L86" s="230">
        <v>0</v>
      </c>
      <c r="M86" s="230">
        <v>0</v>
      </c>
      <c r="N86" s="230">
        <v>0</v>
      </c>
      <c r="O86" s="230">
        <v>0</v>
      </c>
      <c r="P86" s="230">
        <v>0</v>
      </c>
      <c r="Q86" s="230">
        <v>0</v>
      </c>
      <c r="R86" s="230">
        <v>0</v>
      </c>
      <c r="S86" s="230">
        <v>0</v>
      </c>
      <c r="T86" s="230">
        <v>0</v>
      </c>
      <c r="U86" s="230">
        <v>0</v>
      </c>
      <c r="V86" s="230">
        <v>0</v>
      </c>
      <c r="W86" s="230">
        <v>0</v>
      </c>
      <c r="X86" s="230">
        <v>0</v>
      </c>
      <c r="Y86" s="230">
        <v>0</v>
      </c>
      <c r="DA86" s="71" t="s">
        <v>720</v>
      </c>
    </row>
    <row r="87" spans="1:105" ht="12" customHeight="1" x14ac:dyDescent="0.25">
      <c r="A87" s="59" t="s">
        <v>32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721</v>
      </c>
    </row>
    <row r="88" spans="1:105" ht="12" customHeight="1" x14ac:dyDescent="0.25">
      <c r="A88" s="59" t="s">
        <v>35</v>
      </c>
      <c r="B88" s="230">
        <v>0</v>
      </c>
      <c r="C88" s="230">
        <v>0</v>
      </c>
      <c r="D88" s="230">
        <v>0</v>
      </c>
      <c r="E88" s="230">
        <v>0</v>
      </c>
      <c r="F88" s="230">
        <v>0</v>
      </c>
      <c r="G88" s="230">
        <v>0</v>
      </c>
      <c r="H88" s="230">
        <v>0</v>
      </c>
      <c r="I88" s="230">
        <v>0</v>
      </c>
      <c r="J88" s="230">
        <v>0</v>
      </c>
      <c r="K88" s="230">
        <v>0</v>
      </c>
      <c r="L88" s="230">
        <v>0</v>
      </c>
      <c r="M88" s="230">
        <v>0</v>
      </c>
      <c r="N88" s="230">
        <v>0</v>
      </c>
      <c r="O88" s="230">
        <v>0</v>
      </c>
      <c r="P88" s="230">
        <v>0</v>
      </c>
      <c r="Q88" s="230">
        <v>0</v>
      </c>
      <c r="R88" s="230">
        <v>0</v>
      </c>
      <c r="S88" s="230">
        <v>0</v>
      </c>
      <c r="T88" s="230">
        <v>0</v>
      </c>
      <c r="U88" s="230">
        <v>0</v>
      </c>
      <c r="V88" s="230">
        <v>0</v>
      </c>
      <c r="W88" s="230">
        <v>0</v>
      </c>
      <c r="X88" s="230">
        <v>0</v>
      </c>
      <c r="Y88" s="230">
        <v>0</v>
      </c>
      <c r="DA88" s="71" t="s">
        <v>722</v>
      </c>
    </row>
    <row r="89" spans="1:105" ht="12" customHeight="1" x14ac:dyDescent="0.25">
      <c r="A89" s="60" t="s">
        <v>566</v>
      </c>
      <c r="B89" s="262">
        <v>0</v>
      </c>
      <c r="C89" s="262">
        <v>0</v>
      </c>
      <c r="D89" s="262">
        <v>0</v>
      </c>
      <c r="E89" s="262">
        <v>0</v>
      </c>
      <c r="F89" s="262">
        <v>0</v>
      </c>
      <c r="G89" s="262">
        <v>0</v>
      </c>
      <c r="H89" s="262">
        <v>0</v>
      </c>
      <c r="I89" s="262">
        <v>0</v>
      </c>
      <c r="J89" s="262">
        <v>0</v>
      </c>
      <c r="K89" s="262">
        <v>0</v>
      </c>
      <c r="L89" s="262">
        <v>0</v>
      </c>
      <c r="M89" s="262">
        <v>0</v>
      </c>
      <c r="N89" s="262">
        <v>0</v>
      </c>
      <c r="O89" s="262">
        <v>0</v>
      </c>
      <c r="P89" s="262">
        <v>0</v>
      </c>
      <c r="Q89" s="262">
        <v>0</v>
      </c>
      <c r="R89" s="262">
        <v>0</v>
      </c>
      <c r="S89" s="262">
        <v>0</v>
      </c>
      <c r="T89" s="262">
        <v>0</v>
      </c>
      <c r="U89" s="262">
        <v>0</v>
      </c>
      <c r="V89" s="262">
        <v>0</v>
      </c>
      <c r="W89" s="262">
        <v>0</v>
      </c>
      <c r="X89" s="262">
        <v>0</v>
      </c>
      <c r="Y89" s="262">
        <v>0</v>
      </c>
      <c r="DA89" s="72" t="s">
        <v>723</v>
      </c>
    </row>
    <row r="90" spans="1:105" ht="12" customHeight="1" x14ac:dyDescent="0.25">
      <c r="A90" s="57" t="s">
        <v>517</v>
      </c>
      <c r="B90" s="294">
        <v>0</v>
      </c>
      <c r="C90" s="294">
        <v>0</v>
      </c>
      <c r="D90" s="294">
        <v>0</v>
      </c>
      <c r="E90" s="294">
        <v>0</v>
      </c>
      <c r="F90" s="294">
        <v>0</v>
      </c>
      <c r="G90" s="294">
        <v>0</v>
      </c>
      <c r="H90" s="294">
        <v>0</v>
      </c>
      <c r="I90" s="294">
        <v>0</v>
      </c>
      <c r="J90" s="294">
        <v>0</v>
      </c>
      <c r="K90" s="294">
        <v>0</v>
      </c>
      <c r="L90" s="294">
        <v>0</v>
      </c>
      <c r="M90" s="294">
        <v>0</v>
      </c>
      <c r="N90" s="294">
        <v>0</v>
      </c>
      <c r="O90" s="294">
        <v>0</v>
      </c>
      <c r="P90" s="294">
        <v>0</v>
      </c>
      <c r="Q90" s="294">
        <v>0</v>
      </c>
      <c r="R90" s="294">
        <v>0</v>
      </c>
      <c r="S90" s="294">
        <v>0</v>
      </c>
      <c r="T90" s="294">
        <v>0</v>
      </c>
      <c r="U90" s="294">
        <v>0</v>
      </c>
      <c r="V90" s="294">
        <v>0</v>
      </c>
      <c r="W90" s="294">
        <v>0</v>
      </c>
      <c r="X90" s="294">
        <v>0</v>
      </c>
      <c r="Y90" s="294">
        <v>0</v>
      </c>
      <c r="DA90" s="70" t="s">
        <v>724</v>
      </c>
    </row>
    <row r="91" spans="1:105" ht="12" customHeight="1" x14ac:dyDescent="0.25">
      <c r="A91" s="60" t="s">
        <v>519</v>
      </c>
      <c r="B91" s="262">
        <v>0</v>
      </c>
      <c r="C91" s="262">
        <v>0</v>
      </c>
      <c r="D91" s="262">
        <v>0</v>
      </c>
      <c r="E91" s="262">
        <v>0</v>
      </c>
      <c r="F91" s="262">
        <v>0</v>
      </c>
      <c r="G91" s="262">
        <v>0</v>
      </c>
      <c r="H91" s="262">
        <v>0</v>
      </c>
      <c r="I91" s="262">
        <v>0</v>
      </c>
      <c r="J91" s="262">
        <v>0</v>
      </c>
      <c r="K91" s="262">
        <v>0</v>
      </c>
      <c r="L91" s="262">
        <v>0</v>
      </c>
      <c r="M91" s="262">
        <v>0</v>
      </c>
      <c r="N91" s="262">
        <v>0</v>
      </c>
      <c r="O91" s="262">
        <v>0</v>
      </c>
      <c r="P91" s="262">
        <v>0</v>
      </c>
      <c r="Q91" s="262">
        <v>0</v>
      </c>
      <c r="R91" s="262">
        <v>0</v>
      </c>
      <c r="S91" s="262">
        <v>0</v>
      </c>
      <c r="T91" s="262">
        <v>0</v>
      </c>
      <c r="U91" s="262">
        <v>0</v>
      </c>
      <c r="V91" s="262">
        <v>0</v>
      </c>
      <c r="W91" s="262">
        <v>0</v>
      </c>
      <c r="X91" s="262">
        <v>0</v>
      </c>
      <c r="Y91" s="262">
        <v>0</v>
      </c>
      <c r="DA91" s="72" t="s">
        <v>725</v>
      </c>
    </row>
    <row r="92" spans="1:105" ht="12" customHeight="1" x14ac:dyDescent="0.25">
      <c r="A92" s="59" t="s">
        <v>31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0</v>
      </c>
      <c r="T92" s="297">
        <v>0</v>
      </c>
      <c r="U92" s="297">
        <v>0</v>
      </c>
      <c r="V92" s="297">
        <v>0</v>
      </c>
      <c r="W92" s="297">
        <v>0</v>
      </c>
      <c r="X92" s="297">
        <v>0</v>
      </c>
      <c r="Y92" s="297">
        <v>0</v>
      </c>
      <c r="DA92" s="71" t="s">
        <v>726</v>
      </c>
    </row>
    <row r="93" spans="1:105" ht="12" customHeight="1" x14ac:dyDescent="0.25">
      <c r="A93" s="59" t="s">
        <v>159</v>
      </c>
      <c r="B93" s="297">
        <v>0</v>
      </c>
      <c r="C93" s="297">
        <v>0</v>
      </c>
      <c r="D93" s="297">
        <v>0</v>
      </c>
      <c r="E93" s="297">
        <v>0</v>
      </c>
      <c r="F93" s="297">
        <v>0</v>
      </c>
      <c r="G93" s="297">
        <v>0</v>
      </c>
      <c r="H93" s="297">
        <v>0</v>
      </c>
      <c r="I93" s="297">
        <v>0</v>
      </c>
      <c r="J93" s="297">
        <v>0</v>
      </c>
      <c r="K93" s="297">
        <v>0</v>
      </c>
      <c r="L93" s="297">
        <v>0</v>
      </c>
      <c r="M93" s="297">
        <v>0</v>
      </c>
      <c r="N93" s="297">
        <v>0</v>
      </c>
      <c r="O93" s="297">
        <v>0</v>
      </c>
      <c r="P93" s="297">
        <v>0</v>
      </c>
      <c r="Q93" s="297">
        <v>0</v>
      </c>
      <c r="R93" s="297">
        <v>0</v>
      </c>
      <c r="S93" s="297">
        <v>0</v>
      </c>
      <c r="T93" s="297">
        <v>0</v>
      </c>
      <c r="U93" s="297">
        <v>0</v>
      </c>
      <c r="V93" s="297">
        <v>0</v>
      </c>
      <c r="W93" s="297">
        <v>0</v>
      </c>
      <c r="X93" s="297">
        <v>0</v>
      </c>
      <c r="Y93" s="297">
        <v>0</v>
      </c>
      <c r="DA93" s="71" t="s">
        <v>727</v>
      </c>
    </row>
    <row r="94" spans="1:105" ht="12" customHeight="1" x14ac:dyDescent="0.25">
      <c r="A94" s="59" t="s">
        <v>32</v>
      </c>
      <c r="B94" s="297">
        <v>0</v>
      </c>
      <c r="C94" s="297">
        <v>0</v>
      </c>
      <c r="D94" s="297">
        <v>0</v>
      </c>
      <c r="E94" s="297">
        <v>0</v>
      </c>
      <c r="F94" s="297">
        <v>0</v>
      </c>
      <c r="G94" s="297">
        <v>0</v>
      </c>
      <c r="H94" s="297">
        <v>0</v>
      </c>
      <c r="I94" s="297">
        <v>0</v>
      </c>
      <c r="J94" s="297">
        <v>0</v>
      </c>
      <c r="K94" s="297">
        <v>0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0</v>
      </c>
      <c r="Y94" s="297">
        <v>0</v>
      </c>
      <c r="DA94" s="71" t="s">
        <v>728</v>
      </c>
    </row>
    <row r="95" spans="1:105" ht="12" customHeight="1" x14ac:dyDescent="0.25">
      <c r="A95" s="59" t="s">
        <v>35</v>
      </c>
      <c r="B95" s="297">
        <v>0</v>
      </c>
      <c r="C95" s="297">
        <v>0</v>
      </c>
      <c r="D95" s="297">
        <v>0</v>
      </c>
      <c r="E95" s="297">
        <v>0</v>
      </c>
      <c r="F95" s="297">
        <v>0</v>
      </c>
      <c r="G95" s="297">
        <v>0</v>
      </c>
      <c r="H95" s="297">
        <v>0</v>
      </c>
      <c r="I95" s="297">
        <v>0</v>
      </c>
      <c r="J95" s="297">
        <v>0</v>
      </c>
      <c r="K95" s="297">
        <v>0</v>
      </c>
      <c r="L95" s="297">
        <v>0</v>
      </c>
      <c r="M95" s="297">
        <v>0</v>
      </c>
      <c r="N95" s="297">
        <v>0</v>
      </c>
      <c r="O95" s="297">
        <v>0</v>
      </c>
      <c r="P95" s="297">
        <v>0</v>
      </c>
      <c r="Q95" s="297">
        <v>0</v>
      </c>
      <c r="R95" s="297">
        <v>0</v>
      </c>
      <c r="S95" s="297">
        <v>0</v>
      </c>
      <c r="T95" s="297">
        <v>0</v>
      </c>
      <c r="U95" s="297">
        <v>0</v>
      </c>
      <c r="V95" s="297">
        <v>0</v>
      </c>
      <c r="W95" s="297">
        <v>0</v>
      </c>
      <c r="X95" s="297">
        <v>0</v>
      </c>
      <c r="Y95" s="297">
        <v>0</v>
      </c>
      <c r="DA95" s="71" t="s">
        <v>729</v>
      </c>
    </row>
    <row r="96" spans="1:105" ht="12" customHeight="1" x14ac:dyDescent="0.25">
      <c r="A96" s="60" t="s">
        <v>525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730</v>
      </c>
    </row>
    <row r="97" spans="1:105" ht="12" customHeight="1" x14ac:dyDescent="0.25">
      <c r="A97" s="57" t="s">
        <v>527</v>
      </c>
      <c r="B97" s="294">
        <f t="shared" ref="B97:Y97" si="1">B98+B102+B113</f>
        <v>0</v>
      </c>
      <c r="C97" s="294">
        <f t="shared" si="1"/>
        <v>0</v>
      </c>
      <c r="D97" s="294">
        <f t="shared" si="1"/>
        <v>0</v>
      </c>
      <c r="E97" s="294">
        <f t="shared" si="1"/>
        <v>0</v>
      </c>
      <c r="F97" s="294">
        <f t="shared" si="1"/>
        <v>0</v>
      </c>
      <c r="G97" s="294">
        <f t="shared" si="1"/>
        <v>0</v>
      </c>
      <c r="H97" s="294">
        <f t="shared" si="1"/>
        <v>0</v>
      </c>
      <c r="I97" s="294">
        <f t="shared" si="1"/>
        <v>0</v>
      </c>
      <c r="J97" s="294">
        <f t="shared" si="1"/>
        <v>0</v>
      </c>
      <c r="K97" s="294">
        <f t="shared" si="1"/>
        <v>0</v>
      </c>
      <c r="L97" s="294">
        <f t="shared" si="1"/>
        <v>0</v>
      </c>
      <c r="M97" s="294">
        <f t="shared" si="1"/>
        <v>0</v>
      </c>
      <c r="N97" s="294">
        <f t="shared" si="1"/>
        <v>0</v>
      </c>
      <c r="O97" s="294">
        <f t="shared" si="1"/>
        <v>0</v>
      </c>
      <c r="P97" s="294">
        <f t="shared" si="1"/>
        <v>0</v>
      </c>
      <c r="Q97" s="294">
        <f t="shared" si="1"/>
        <v>0</v>
      </c>
      <c r="R97" s="294">
        <f t="shared" si="1"/>
        <v>0</v>
      </c>
      <c r="S97" s="294">
        <f t="shared" si="1"/>
        <v>0</v>
      </c>
      <c r="T97" s="294">
        <f t="shared" si="1"/>
        <v>0</v>
      </c>
      <c r="U97" s="294">
        <f t="shared" si="1"/>
        <v>0</v>
      </c>
      <c r="V97" s="294">
        <f t="shared" si="1"/>
        <v>0</v>
      </c>
      <c r="W97" s="294">
        <f t="shared" si="1"/>
        <v>0</v>
      </c>
      <c r="X97" s="294">
        <f t="shared" si="1"/>
        <v>0</v>
      </c>
      <c r="Y97" s="294">
        <f t="shared" si="1"/>
        <v>0</v>
      </c>
      <c r="DA97" s="70"/>
    </row>
    <row r="98" spans="1:105" ht="12" customHeight="1" x14ac:dyDescent="0.25">
      <c r="A98" s="60" t="s">
        <v>528</v>
      </c>
      <c r="B98" s="262">
        <v>0</v>
      </c>
      <c r="C98" s="262">
        <v>0</v>
      </c>
      <c r="D98" s="262">
        <v>0</v>
      </c>
      <c r="E98" s="262">
        <v>0</v>
      </c>
      <c r="F98" s="262">
        <v>0</v>
      </c>
      <c r="G98" s="262">
        <v>0</v>
      </c>
      <c r="H98" s="262">
        <v>0</v>
      </c>
      <c r="I98" s="262">
        <v>0</v>
      </c>
      <c r="J98" s="262">
        <v>0</v>
      </c>
      <c r="K98" s="262">
        <v>0</v>
      </c>
      <c r="L98" s="262">
        <v>0</v>
      </c>
      <c r="M98" s="262">
        <v>0</v>
      </c>
      <c r="N98" s="262">
        <v>0</v>
      </c>
      <c r="O98" s="262">
        <v>0</v>
      </c>
      <c r="P98" s="262">
        <v>0</v>
      </c>
      <c r="Q98" s="262">
        <v>0</v>
      </c>
      <c r="R98" s="262">
        <v>0</v>
      </c>
      <c r="S98" s="262">
        <v>0</v>
      </c>
      <c r="T98" s="262">
        <v>0</v>
      </c>
      <c r="U98" s="262">
        <v>0</v>
      </c>
      <c r="V98" s="262">
        <v>0</v>
      </c>
      <c r="W98" s="262">
        <v>0</v>
      </c>
      <c r="X98" s="262">
        <v>0</v>
      </c>
      <c r="Y98" s="262">
        <v>0</v>
      </c>
      <c r="DA98" s="72" t="s">
        <v>731</v>
      </c>
    </row>
    <row r="99" spans="1:105" ht="12" customHeight="1" x14ac:dyDescent="0.25">
      <c r="A99" s="59" t="s">
        <v>31</v>
      </c>
      <c r="B99" s="230">
        <v>0</v>
      </c>
      <c r="C99" s="230">
        <v>0</v>
      </c>
      <c r="D99" s="230">
        <v>0</v>
      </c>
      <c r="E99" s="230">
        <v>0</v>
      </c>
      <c r="F99" s="230">
        <v>0</v>
      </c>
      <c r="G99" s="230">
        <v>0</v>
      </c>
      <c r="H99" s="230">
        <v>0</v>
      </c>
      <c r="I99" s="230">
        <v>0</v>
      </c>
      <c r="J99" s="230">
        <v>0</v>
      </c>
      <c r="K99" s="230">
        <v>0</v>
      </c>
      <c r="L99" s="230">
        <v>0</v>
      </c>
      <c r="M99" s="230">
        <v>0</v>
      </c>
      <c r="N99" s="230">
        <v>0</v>
      </c>
      <c r="O99" s="230">
        <v>0</v>
      </c>
      <c r="P99" s="230">
        <v>0</v>
      </c>
      <c r="Q99" s="230">
        <v>0</v>
      </c>
      <c r="R99" s="230">
        <v>0</v>
      </c>
      <c r="S99" s="230">
        <v>0</v>
      </c>
      <c r="T99" s="230">
        <v>0</v>
      </c>
      <c r="U99" s="230">
        <v>0</v>
      </c>
      <c r="V99" s="230">
        <v>0</v>
      </c>
      <c r="W99" s="230">
        <v>0</v>
      </c>
      <c r="X99" s="230">
        <v>0</v>
      </c>
      <c r="Y99" s="230">
        <v>0</v>
      </c>
      <c r="DA99" s="71" t="s">
        <v>732</v>
      </c>
    </row>
    <row r="100" spans="1:105" ht="12" customHeight="1" x14ac:dyDescent="0.25">
      <c r="A100" s="59" t="s">
        <v>159</v>
      </c>
      <c r="B100" s="230">
        <v>0</v>
      </c>
      <c r="C100" s="230">
        <v>0</v>
      </c>
      <c r="D100" s="230">
        <v>0</v>
      </c>
      <c r="E100" s="230">
        <v>0</v>
      </c>
      <c r="F100" s="230">
        <v>0</v>
      </c>
      <c r="G100" s="230">
        <v>0</v>
      </c>
      <c r="H100" s="230">
        <v>0</v>
      </c>
      <c r="I100" s="230">
        <v>0</v>
      </c>
      <c r="J100" s="230">
        <v>0</v>
      </c>
      <c r="K100" s="230">
        <v>0</v>
      </c>
      <c r="L100" s="230">
        <v>0</v>
      </c>
      <c r="M100" s="230">
        <v>0</v>
      </c>
      <c r="N100" s="230">
        <v>0</v>
      </c>
      <c r="O100" s="230">
        <v>0</v>
      </c>
      <c r="P100" s="230">
        <v>0</v>
      </c>
      <c r="Q100" s="230">
        <v>0</v>
      </c>
      <c r="R100" s="230">
        <v>0</v>
      </c>
      <c r="S100" s="230">
        <v>0</v>
      </c>
      <c r="T100" s="230">
        <v>0</v>
      </c>
      <c r="U100" s="230">
        <v>0</v>
      </c>
      <c r="V100" s="230">
        <v>0</v>
      </c>
      <c r="W100" s="230">
        <v>0</v>
      </c>
      <c r="X100" s="230">
        <v>0</v>
      </c>
      <c r="Y100" s="230">
        <v>0</v>
      </c>
      <c r="DA100" s="71" t="s">
        <v>733</v>
      </c>
    </row>
    <row r="101" spans="1:105" ht="12" customHeight="1" x14ac:dyDescent="0.25">
      <c r="A101" s="59" t="s">
        <v>35</v>
      </c>
      <c r="B101" s="230">
        <v>0</v>
      </c>
      <c r="C101" s="230">
        <v>0</v>
      </c>
      <c r="D101" s="230">
        <v>0</v>
      </c>
      <c r="E101" s="230">
        <v>0</v>
      </c>
      <c r="F101" s="230">
        <v>0</v>
      </c>
      <c r="G101" s="230">
        <v>0</v>
      </c>
      <c r="H101" s="230">
        <v>0</v>
      </c>
      <c r="I101" s="230">
        <v>0</v>
      </c>
      <c r="J101" s="230">
        <v>0</v>
      </c>
      <c r="K101" s="230">
        <v>0</v>
      </c>
      <c r="L101" s="230">
        <v>0</v>
      </c>
      <c r="M101" s="230">
        <v>0</v>
      </c>
      <c r="N101" s="230">
        <v>0</v>
      </c>
      <c r="O101" s="230">
        <v>0</v>
      </c>
      <c r="P101" s="230">
        <v>0</v>
      </c>
      <c r="Q101" s="230">
        <v>0</v>
      </c>
      <c r="R101" s="230">
        <v>0</v>
      </c>
      <c r="S101" s="230">
        <v>0</v>
      </c>
      <c r="T101" s="230">
        <v>0</v>
      </c>
      <c r="U101" s="230">
        <v>0</v>
      </c>
      <c r="V101" s="230">
        <v>0</v>
      </c>
      <c r="W101" s="230">
        <v>0</v>
      </c>
      <c r="X101" s="230">
        <v>0</v>
      </c>
      <c r="Y101" s="230">
        <v>0</v>
      </c>
      <c r="DA101" s="71" t="s">
        <v>734</v>
      </c>
    </row>
    <row r="102" spans="1:105" ht="12" customHeight="1" x14ac:dyDescent="0.25">
      <c r="A102" s="60" t="s">
        <v>533</v>
      </c>
      <c r="B102" s="262">
        <v>0</v>
      </c>
      <c r="C102" s="262">
        <v>0</v>
      </c>
      <c r="D102" s="262">
        <v>0</v>
      </c>
      <c r="E102" s="262">
        <v>0</v>
      </c>
      <c r="F102" s="262">
        <v>0</v>
      </c>
      <c r="G102" s="262">
        <v>0</v>
      </c>
      <c r="H102" s="262">
        <v>0</v>
      </c>
      <c r="I102" s="262">
        <v>0</v>
      </c>
      <c r="J102" s="262">
        <v>0</v>
      </c>
      <c r="K102" s="262">
        <v>0</v>
      </c>
      <c r="L102" s="262">
        <v>0</v>
      </c>
      <c r="M102" s="262">
        <v>0</v>
      </c>
      <c r="N102" s="262">
        <v>0</v>
      </c>
      <c r="O102" s="262">
        <v>0</v>
      </c>
      <c r="P102" s="262">
        <v>0</v>
      </c>
      <c r="Q102" s="262">
        <v>0</v>
      </c>
      <c r="R102" s="262">
        <v>0</v>
      </c>
      <c r="S102" s="262">
        <v>0</v>
      </c>
      <c r="T102" s="262">
        <v>0</v>
      </c>
      <c r="U102" s="262">
        <v>0</v>
      </c>
      <c r="V102" s="262">
        <v>0</v>
      </c>
      <c r="W102" s="262">
        <v>0</v>
      </c>
      <c r="X102" s="262">
        <v>0</v>
      </c>
      <c r="Y102" s="262">
        <v>0</v>
      </c>
      <c r="DA102" s="72" t="s">
        <v>735</v>
      </c>
    </row>
    <row r="103" spans="1:105" ht="12" customHeight="1" x14ac:dyDescent="0.25">
      <c r="A103" s="64" t="s">
        <v>28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736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737</v>
      </c>
    </row>
    <row r="105" spans="1:105" ht="12" customHeight="1" x14ac:dyDescent="0.25">
      <c r="A105" s="64" t="s">
        <v>31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738</v>
      </c>
    </row>
    <row r="106" spans="1:105" ht="12" customHeight="1" x14ac:dyDescent="0.25">
      <c r="A106" s="64" t="s">
        <v>159</v>
      </c>
      <c r="B106" s="229">
        <v>0</v>
      </c>
      <c r="C106" s="229">
        <v>0</v>
      </c>
      <c r="D106" s="229">
        <v>0</v>
      </c>
      <c r="E106" s="229">
        <v>0</v>
      </c>
      <c r="F106" s="229">
        <v>0</v>
      </c>
      <c r="G106" s="229">
        <v>0</v>
      </c>
      <c r="H106" s="229">
        <v>0</v>
      </c>
      <c r="I106" s="229">
        <v>0</v>
      </c>
      <c r="J106" s="229">
        <v>0</v>
      </c>
      <c r="K106" s="229">
        <v>0</v>
      </c>
      <c r="L106" s="229">
        <v>0</v>
      </c>
      <c r="M106" s="229">
        <v>0</v>
      </c>
      <c r="N106" s="229">
        <v>0</v>
      </c>
      <c r="O106" s="229">
        <v>0</v>
      </c>
      <c r="P106" s="229">
        <v>0</v>
      </c>
      <c r="Q106" s="229">
        <v>0</v>
      </c>
      <c r="R106" s="229">
        <v>0</v>
      </c>
      <c r="S106" s="229">
        <v>0</v>
      </c>
      <c r="T106" s="229">
        <v>0</v>
      </c>
      <c r="U106" s="229">
        <v>0</v>
      </c>
      <c r="V106" s="229">
        <v>0</v>
      </c>
      <c r="W106" s="229">
        <v>0</v>
      </c>
      <c r="X106" s="229">
        <v>0</v>
      </c>
      <c r="Y106" s="229">
        <v>0</v>
      </c>
      <c r="DA106" s="73" t="s">
        <v>739</v>
      </c>
    </row>
    <row r="107" spans="1:105" ht="12" customHeight="1" x14ac:dyDescent="0.25">
      <c r="A107" s="64" t="s">
        <v>32</v>
      </c>
      <c r="B107" s="229">
        <v>0</v>
      </c>
      <c r="C107" s="229">
        <v>0</v>
      </c>
      <c r="D107" s="229">
        <v>0</v>
      </c>
      <c r="E107" s="229">
        <v>0</v>
      </c>
      <c r="F107" s="229">
        <v>0</v>
      </c>
      <c r="G107" s="229">
        <v>0</v>
      </c>
      <c r="H107" s="229">
        <v>0</v>
      </c>
      <c r="I107" s="229">
        <v>0</v>
      </c>
      <c r="J107" s="229">
        <v>0</v>
      </c>
      <c r="K107" s="229">
        <v>0</v>
      </c>
      <c r="L107" s="229">
        <v>0</v>
      </c>
      <c r="M107" s="229">
        <v>0</v>
      </c>
      <c r="N107" s="229">
        <v>0</v>
      </c>
      <c r="O107" s="229">
        <v>0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0</v>
      </c>
      <c r="Y107" s="229">
        <v>0</v>
      </c>
      <c r="DA107" s="73" t="s">
        <v>740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741</v>
      </c>
    </row>
    <row r="109" spans="1:105" ht="12" customHeight="1" x14ac:dyDescent="0.25">
      <c r="A109" s="64" t="s">
        <v>35</v>
      </c>
      <c r="B109" s="229">
        <v>0</v>
      </c>
      <c r="C109" s="229">
        <v>0</v>
      </c>
      <c r="D109" s="229">
        <v>0</v>
      </c>
      <c r="E109" s="229">
        <v>0</v>
      </c>
      <c r="F109" s="229">
        <v>0</v>
      </c>
      <c r="G109" s="229">
        <v>0</v>
      </c>
      <c r="H109" s="229">
        <v>0</v>
      </c>
      <c r="I109" s="229">
        <v>0</v>
      </c>
      <c r="J109" s="229">
        <v>0</v>
      </c>
      <c r="K109" s="229">
        <v>0</v>
      </c>
      <c r="L109" s="229">
        <v>0</v>
      </c>
      <c r="M109" s="229">
        <v>0</v>
      </c>
      <c r="N109" s="229">
        <v>0</v>
      </c>
      <c r="O109" s="229">
        <v>0</v>
      </c>
      <c r="P109" s="229">
        <v>0</v>
      </c>
      <c r="Q109" s="229">
        <v>0</v>
      </c>
      <c r="R109" s="229">
        <v>0</v>
      </c>
      <c r="S109" s="229">
        <v>0</v>
      </c>
      <c r="T109" s="229">
        <v>0</v>
      </c>
      <c r="U109" s="229">
        <v>0</v>
      </c>
      <c r="V109" s="229">
        <v>0</v>
      </c>
      <c r="W109" s="229">
        <v>0</v>
      </c>
      <c r="X109" s="229">
        <v>0</v>
      </c>
      <c r="Y109" s="229">
        <v>0</v>
      </c>
      <c r="DA109" s="73" t="s">
        <v>742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743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0</v>
      </c>
      <c r="Y111" s="229">
        <v>0</v>
      </c>
      <c r="DA111" s="73" t="s">
        <v>744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DA112" s="73" t="s">
        <v>745</v>
      </c>
    </row>
    <row r="113" spans="1:105" ht="12" customHeight="1" x14ac:dyDescent="0.25">
      <c r="A113" s="61" t="s">
        <v>545</v>
      </c>
      <c r="B113" s="263">
        <v>0</v>
      </c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0</v>
      </c>
      <c r="K113" s="263">
        <v>0</v>
      </c>
      <c r="L113" s="263">
        <v>0</v>
      </c>
      <c r="M113" s="263">
        <v>0</v>
      </c>
      <c r="N113" s="263">
        <v>0</v>
      </c>
      <c r="O113" s="263">
        <v>0</v>
      </c>
      <c r="P113" s="263">
        <v>0</v>
      </c>
      <c r="Q113" s="263">
        <v>0</v>
      </c>
      <c r="R113" s="263">
        <v>0</v>
      </c>
      <c r="S113" s="263">
        <v>0</v>
      </c>
      <c r="T113" s="263">
        <v>0</v>
      </c>
      <c r="U113" s="263">
        <v>0</v>
      </c>
      <c r="V113" s="263">
        <v>0</v>
      </c>
      <c r="W113" s="263">
        <v>0</v>
      </c>
      <c r="X113" s="263">
        <v>0</v>
      </c>
      <c r="Y113" s="263">
        <v>0</v>
      </c>
      <c r="DA113" s="74" t="s">
        <v>746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v>0.3139726027738326</v>
      </c>
      <c r="C115" s="223">
        <v>0.50027616142717535</v>
      </c>
      <c r="D115" s="223">
        <v>0.70669756191854527</v>
      </c>
      <c r="E115" s="223">
        <v>0.84143599760816667</v>
      </c>
      <c r="F115" s="223">
        <v>0.73035067096199202</v>
      </c>
      <c r="G115" s="223">
        <v>1.1173882291223549</v>
      </c>
      <c r="H115" s="223">
        <v>2.1221228886724468</v>
      </c>
      <c r="I115" s="223">
        <v>1.9200251095638989</v>
      </c>
      <c r="J115" s="223">
        <v>1.5097839188152531</v>
      </c>
      <c r="K115" s="223">
        <v>1.5942948471348199</v>
      </c>
      <c r="L115" s="223">
        <v>1.742277361337488</v>
      </c>
      <c r="M115" s="223">
        <v>0.91443319141606705</v>
      </c>
      <c r="N115" s="223">
        <v>1.823112093881857</v>
      </c>
      <c r="O115" s="223">
        <v>1.3175761427049579</v>
      </c>
      <c r="P115" s="223">
        <v>1.292927192489175</v>
      </c>
      <c r="Q115" s="223">
        <v>0.76275945589033289</v>
      </c>
      <c r="R115" s="223">
        <v>1.0430154893288801</v>
      </c>
      <c r="S115" s="223">
        <v>0.76663696759829103</v>
      </c>
      <c r="T115" s="223">
        <v>1.021569951556943</v>
      </c>
      <c r="U115" s="223">
        <v>0.99914109013514052</v>
      </c>
      <c r="V115" s="223">
        <v>0.98343198287835387</v>
      </c>
      <c r="W115" s="223">
        <v>0.98903212160912024</v>
      </c>
      <c r="X115" s="223">
        <v>0.88324920098976412</v>
      </c>
      <c r="Y115" s="223">
        <v>0.96936182248969027</v>
      </c>
      <c r="DA115" s="89" t="s">
        <v>747</v>
      </c>
    </row>
    <row r="116" spans="1:105" ht="12" customHeight="1" x14ac:dyDescent="0.25">
      <c r="A116" s="55" t="s">
        <v>91</v>
      </c>
      <c r="B116" s="259">
        <v>4.9106953885579886E-4</v>
      </c>
      <c r="C116" s="259">
        <v>7.9278218416193788E-4</v>
      </c>
      <c r="D116" s="259">
        <v>1.1652040491674639E-3</v>
      </c>
      <c r="E116" s="259">
        <v>1.4752310201316451E-3</v>
      </c>
      <c r="F116" s="259">
        <v>1.2171873100636991E-3</v>
      </c>
      <c r="G116" s="259">
        <v>1.783160683691259E-3</v>
      </c>
      <c r="H116" s="259">
        <v>3.620327031883263E-3</v>
      </c>
      <c r="I116" s="259">
        <v>3.192925752516292E-3</v>
      </c>
      <c r="J116" s="259">
        <v>2.3990200107345018E-3</v>
      </c>
      <c r="K116" s="259">
        <v>2.7019311172993758E-3</v>
      </c>
      <c r="L116" s="259">
        <v>2.87877907071583E-3</v>
      </c>
      <c r="M116" s="259">
        <v>1.4928334212528809E-3</v>
      </c>
      <c r="N116" s="259">
        <v>3.0804201931530391E-3</v>
      </c>
      <c r="O116" s="259">
        <v>2.2731066648572469E-3</v>
      </c>
      <c r="P116" s="259">
        <v>2.23160994073833E-3</v>
      </c>
      <c r="Q116" s="259">
        <v>1.2359132689429889E-3</v>
      </c>
      <c r="R116" s="259">
        <v>1.7040622343388911E-3</v>
      </c>
      <c r="S116" s="259">
        <v>1.3006301816445129E-3</v>
      </c>
      <c r="T116" s="259">
        <v>1.6665354132913771E-3</v>
      </c>
      <c r="U116" s="259">
        <v>1.5466143742879151E-3</v>
      </c>
      <c r="V116" s="259">
        <v>1.507140053530734E-3</v>
      </c>
      <c r="W116" s="259">
        <v>1.4812982308101011E-3</v>
      </c>
      <c r="X116" s="259">
        <v>1.296285759617855E-3</v>
      </c>
      <c r="Y116" s="259">
        <v>1.4666170792030659E-3</v>
      </c>
      <c r="DA116" s="67" t="s">
        <v>748</v>
      </c>
    </row>
    <row r="117" spans="1:105" ht="12" customHeight="1" x14ac:dyDescent="0.25">
      <c r="A117" s="173" t="s">
        <v>92</v>
      </c>
      <c r="B117" s="224">
        <v>6.8600351366800849E-5</v>
      </c>
      <c r="C117" s="224">
        <v>1.1121579562937069E-4</v>
      </c>
      <c r="D117" s="224">
        <v>1.649372124256713E-4</v>
      </c>
      <c r="E117" s="224">
        <v>2.105626643805838E-4</v>
      </c>
      <c r="F117" s="224">
        <v>1.737315712317231E-4</v>
      </c>
      <c r="G117" s="224">
        <v>2.5648398538425591E-4</v>
      </c>
      <c r="H117" s="224">
        <v>5.2433549510980495E-4</v>
      </c>
      <c r="I117" s="224">
        <v>4.6529167384020461E-4</v>
      </c>
      <c r="J117" s="224">
        <v>3.515311625916496E-4</v>
      </c>
      <c r="K117" s="224">
        <v>3.9787546652358388E-4</v>
      </c>
      <c r="L117" s="224">
        <v>4.2579529721878802E-4</v>
      </c>
      <c r="M117" s="224">
        <v>2.2167888110579881E-4</v>
      </c>
      <c r="N117" s="224">
        <v>4.5905585391712097E-4</v>
      </c>
      <c r="O117" s="224">
        <v>3.3901733876578338E-4</v>
      </c>
      <c r="P117" s="224">
        <v>3.3282840394992577E-4</v>
      </c>
      <c r="Q117" s="224">
        <v>1.8432748179403419E-4</v>
      </c>
      <c r="R117" s="224">
        <v>2.5414849760828362E-4</v>
      </c>
      <c r="S117" s="224">
        <v>1.9397953897921081E-4</v>
      </c>
      <c r="T117" s="224">
        <v>2.4855164498339071E-4</v>
      </c>
      <c r="U117" s="224">
        <v>2.3066629356828909E-4</v>
      </c>
      <c r="V117" s="224">
        <v>2.2477898551557751E-4</v>
      </c>
      <c r="W117" s="224">
        <v>2.20924865467869E-4</v>
      </c>
      <c r="X117" s="224">
        <v>1.9333160000796791E-4</v>
      </c>
      <c r="Y117" s="224">
        <v>2.1873527840414589E-4</v>
      </c>
      <c r="DA117" s="177" t="s">
        <v>749</v>
      </c>
    </row>
    <row r="118" spans="1:105" ht="12" customHeight="1" x14ac:dyDescent="0.25">
      <c r="A118" s="173" t="s">
        <v>93</v>
      </c>
      <c r="B118" s="224">
        <v>8.6797855414585973E-3</v>
      </c>
      <c r="C118" s="224">
        <v>1.4012637305193131E-2</v>
      </c>
      <c r="D118" s="224">
        <v>2.0595293453505428E-2</v>
      </c>
      <c r="E118" s="224">
        <v>2.6075103148700748E-2</v>
      </c>
      <c r="F118" s="224">
        <v>2.1514111503951661E-2</v>
      </c>
      <c r="G118" s="224">
        <v>3.1517842374144317E-2</v>
      </c>
      <c r="H118" s="224">
        <v>6.3990249323771467E-2</v>
      </c>
      <c r="I118" s="224">
        <v>5.6435817310549641E-2</v>
      </c>
      <c r="J118" s="224">
        <v>4.240332082368841E-2</v>
      </c>
      <c r="K118" s="224">
        <v>4.7757355710957378E-2</v>
      </c>
      <c r="L118" s="224">
        <v>5.0883190623620171E-2</v>
      </c>
      <c r="M118" s="224">
        <v>2.6386230300067239E-2</v>
      </c>
      <c r="N118" s="224">
        <v>5.4447251434991149E-2</v>
      </c>
      <c r="O118" s="224">
        <v>4.0177768732698307E-2</v>
      </c>
      <c r="P118" s="224">
        <v>3.9444303026671207E-2</v>
      </c>
      <c r="Q118" s="224">
        <v>2.184509783942894E-2</v>
      </c>
      <c r="R118" s="224">
        <v>3.0119756109946039E-2</v>
      </c>
      <c r="S118" s="224">
        <v>2.298898659388797E-2</v>
      </c>
      <c r="T118" s="224">
        <v>2.945645950331054E-2</v>
      </c>
      <c r="U118" s="224">
        <v>2.7336823040246191E-2</v>
      </c>
      <c r="V118" s="224">
        <v>2.6639103854964579E-2</v>
      </c>
      <c r="W118" s="224">
        <v>2.6182342721423071E-2</v>
      </c>
      <c r="X118" s="224">
        <v>2.2912197771716589E-2</v>
      </c>
      <c r="Y118" s="224">
        <v>2.5922849437136651E-2</v>
      </c>
      <c r="DA118" s="177" t="s">
        <v>750</v>
      </c>
    </row>
    <row r="119" spans="1:105" ht="12" customHeight="1" x14ac:dyDescent="0.25">
      <c r="A119" s="173" t="s">
        <v>94</v>
      </c>
      <c r="B119" s="224">
        <v>1.749128519544575E-4</v>
      </c>
      <c r="C119" s="224">
        <v>2.8357102563372072E-4</v>
      </c>
      <c r="D119" s="224">
        <v>4.2054650805701491E-4</v>
      </c>
      <c r="E119" s="224">
        <v>5.3687940962589731E-4</v>
      </c>
      <c r="F119" s="224">
        <v>4.4296980982193459E-4</v>
      </c>
      <c r="G119" s="224">
        <v>6.5517100170183482E-4</v>
      </c>
      <c r="H119" s="224">
        <v>1.3415632452706231E-3</v>
      </c>
      <c r="I119" s="224">
        <v>1.192215286849098E-3</v>
      </c>
      <c r="J119" s="224">
        <v>9.0188400042045126E-4</v>
      </c>
      <c r="K119" s="224">
        <v>1.0219505936435601E-3</v>
      </c>
      <c r="L119" s="224">
        <v>1.094726957256077E-3</v>
      </c>
      <c r="M119" s="224">
        <v>5.6768683834149852E-4</v>
      </c>
      <c r="N119" s="224">
        <v>1.1714059822875099E-3</v>
      </c>
      <c r="O119" s="224">
        <v>8.6440504172448222E-4</v>
      </c>
      <c r="P119" s="224">
        <v>8.4862488582682907E-4</v>
      </c>
      <c r="Q119" s="224">
        <v>4.6998659470104452E-4</v>
      </c>
      <c r="R119" s="224">
        <v>6.4801181992369446E-4</v>
      </c>
      <c r="S119" s="224">
        <v>4.9459680173132177E-4</v>
      </c>
      <c r="T119" s="224">
        <v>6.3374131787692829E-4</v>
      </c>
      <c r="U119" s="224">
        <v>5.8813837617338019E-4</v>
      </c>
      <c r="V119" s="224">
        <v>5.7312728918450825E-4</v>
      </c>
      <c r="W119" s="224">
        <v>5.6330029681656859E-4</v>
      </c>
      <c r="X119" s="224">
        <v>4.9294472778280011E-4</v>
      </c>
      <c r="Y119" s="224">
        <v>5.5771742573372822E-4</v>
      </c>
      <c r="DA119" s="177" t="s">
        <v>751</v>
      </c>
    </row>
    <row r="120" spans="1:105" ht="12" customHeight="1" x14ac:dyDescent="0.25">
      <c r="A120" s="56" t="s">
        <v>95</v>
      </c>
      <c r="B120" s="260">
        <v>1.4581004820694041E-3</v>
      </c>
      <c r="C120" s="260">
        <v>2.3051354235638969E-3</v>
      </c>
      <c r="D120" s="260">
        <v>3.314073809879184E-3</v>
      </c>
      <c r="E120" s="260">
        <v>3.9901776479454813E-3</v>
      </c>
      <c r="F120" s="260">
        <v>3.4770026755092968E-3</v>
      </c>
      <c r="G120" s="260">
        <v>5.377088790061154E-3</v>
      </c>
      <c r="H120" s="260">
        <v>9.9188177443278666E-3</v>
      </c>
      <c r="I120" s="260">
        <v>9.1478714897589228E-3</v>
      </c>
      <c r="J120" s="260">
        <v>7.201592230929108E-3</v>
      </c>
      <c r="K120" s="260">
        <v>7.5494112989280063E-3</v>
      </c>
      <c r="L120" s="260">
        <v>8.1682718206449803E-3</v>
      </c>
      <c r="M120" s="260">
        <v>4.2858834736616358E-3</v>
      </c>
      <c r="N120" s="260">
        <v>8.6023933417409444E-3</v>
      </c>
      <c r="O120" s="260">
        <v>6.1433916050410656E-3</v>
      </c>
      <c r="P120" s="260">
        <v>6.0985915902847269E-3</v>
      </c>
      <c r="Q120" s="260">
        <v>3.6263783721243131E-3</v>
      </c>
      <c r="R120" s="260">
        <v>4.9488984196639808E-3</v>
      </c>
      <c r="S120" s="260">
        <v>3.6124502255777372E-3</v>
      </c>
      <c r="T120" s="260">
        <v>4.8474602118576179E-3</v>
      </c>
      <c r="U120" s="260">
        <v>4.798008668537794E-3</v>
      </c>
      <c r="V120" s="260">
        <v>4.7348813512575749E-3</v>
      </c>
      <c r="W120" s="260">
        <v>4.7955835764495859E-3</v>
      </c>
      <c r="X120" s="260">
        <v>4.3236598410655988E-3</v>
      </c>
      <c r="Y120" s="260">
        <v>4.6568312303370647E-3</v>
      </c>
      <c r="DA120" s="68" t="s">
        <v>752</v>
      </c>
    </row>
    <row r="121" spans="1:105" ht="12" customHeight="1" x14ac:dyDescent="0.25">
      <c r="A121" s="37" t="s">
        <v>159</v>
      </c>
      <c r="B121" s="226">
        <v>0</v>
      </c>
      <c r="C121" s="226">
        <v>0</v>
      </c>
      <c r="D121" s="226">
        <v>0</v>
      </c>
      <c r="E121" s="226">
        <v>0</v>
      </c>
      <c r="F121" s="226">
        <v>0</v>
      </c>
      <c r="G121" s="226">
        <v>0</v>
      </c>
      <c r="H121" s="226">
        <v>4.3289722335883556E-3</v>
      </c>
      <c r="I121" s="226">
        <v>0</v>
      </c>
      <c r="J121" s="226">
        <v>0</v>
      </c>
      <c r="K121" s="226">
        <v>0</v>
      </c>
      <c r="L121" s="226">
        <v>0</v>
      </c>
      <c r="M121" s="226">
        <v>0</v>
      </c>
      <c r="N121" s="226">
        <v>0</v>
      </c>
      <c r="O121" s="226">
        <v>0</v>
      </c>
      <c r="P121" s="226">
        <v>0</v>
      </c>
      <c r="Q121" s="226">
        <v>0</v>
      </c>
      <c r="R121" s="226">
        <v>0</v>
      </c>
      <c r="S121" s="226">
        <v>0</v>
      </c>
      <c r="T121" s="226">
        <v>0</v>
      </c>
      <c r="U121" s="226">
        <v>0</v>
      </c>
      <c r="V121" s="226">
        <v>0</v>
      </c>
      <c r="W121" s="226">
        <v>0</v>
      </c>
      <c r="X121" s="226">
        <v>0</v>
      </c>
      <c r="Y121" s="226">
        <v>0</v>
      </c>
      <c r="DA121" s="69" t="s">
        <v>753</v>
      </c>
    </row>
    <row r="122" spans="1:105" ht="12" customHeight="1" x14ac:dyDescent="0.25">
      <c r="A122" s="37" t="s">
        <v>35</v>
      </c>
      <c r="B122" s="226">
        <v>1.7413548546999879E-4</v>
      </c>
      <c r="C122" s="226">
        <v>5.0868258316507872E-4</v>
      </c>
      <c r="D122" s="226">
        <v>1.5323991272232641E-3</v>
      </c>
      <c r="E122" s="226">
        <v>1.015977856064559E-3</v>
      </c>
      <c r="F122" s="226">
        <v>1.9554591824055309E-3</v>
      </c>
      <c r="G122" s="226">
        <v>2.185095609377863E-3</v>
      </c>
      <c r="H122" s="226">
        <v>2.2480438402002231E-3</v>
      </c>
      <c r="I122" s="226">
        <v>4.8645337188978292E-3</v>
      </c>
      <c r="J122" s="226">
        <v>3.7359534922982922E-3</v>
      </c>
      <c r="K122" s="226">
        <v>4.7831377510719328E-3</v>
      </c>
      <c r="L122" s="226">
        <v>4.0936097237311399E-3</v>
      </c>
      <c r="M122" s="226">
        <v>3.7994374525089641E-4</v>
      </c>
      <c r="N122" s="226">
        <v>5.603818530362915E-3</v>
      </c>
      <c r="O122" s="226">
        <v>4.2712538967661483E-3</v>
      </c>
      <c r="P122" s="226">
        <v>4.2239732885592327E-3</v>
      </c>
      <c r="Q122" s="226">
        <v>2.320910076277541E-3</v>
      </c>
      <c r="R122" s="226">
        <v>3.4017158280674172E-3</v>
      </c>
      <c r="S122" s="226">
        <v>3.149253332508868E-3</v>
      </c>
      <c r="T122" s="226">
        <v>3.2969864131742401E-3</v>
      </c>
      <c r="U122" s="226">
        <v>1.8938491763398971E-3</v>
      </c>
      <c r="V122" s="226">
        <v>1.6208360934574029E-3</v>
      </c>
      <c r="W122" s="226">
        <v>1.074139263017475E-3</v>
      </c>
      <c r="X122" s="226">
        <v>5.2095179380614947E-4</v>
      </c>
      <c r="Y122" s="226">
        <v>5.8383199459463683E-4</v>
      </c>
      <c r="DA122" s="69" t="s">
        <v>754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755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756</v>
      </c>
    </row>
    <row r="125" spans="1:105" ht="12" customHeight="1" x14ac:dyDescent="0.25">
      <c r="A125" s="37" t="s">
        <v>40</v>
      </c>
      <c r="B125" s="226">
        <v>1.2839649965994051E-3</v>
      </c>
      <c r="C125" s="226">
        <v>1.7964528403988181E-3</v>
      </c>
      <c r="D125" s="226">
        <v>1.781674682655921E-3</v>
      </c>
      <c r="E125" s="226">
        <v>2.9741997918809218E-3</v>
      </c>
      <c r="F125" s="226">
        <v>1.5215434931037659E-3</v>
      </c>
      <c r="G125" s="226">
        <v>3.191993180683291E-3</v>
      </c>
      <c r="H125" s="226">
        <v>3.3418016705392879E-3</v>
      </c>
      <c r="I125" s="226">
        <v>4.2833377708610936E-3</v>
      </c>
      <c r="J125" s="226">
        <v>3.4656387386308159E-3</v>
      </c>
      <c r="K125" s="226">
        <v>2.766273547856074E-3</v>
      </c>
      <c r="L125" s="226">
        <v>4.0746620969138413E-3</v>
      </c>
      <c r="M125" s="226">
        <v>3.905939728410739E-3</v>
      </c>
      <c r="N125" s="226">
        <v>2.9985748113780289E-3</v>
      </c>
      <c r="O125" s="226">
        <v>1.8721377082749179E-3</v>
      </c>
      <c r="P125" s="226">
        <v>1.874618301725494E-3</v>
      </c>
      <c r="Q125" s="226">
        <v>1.305468295846773E-3</v>
      </c>
      <c r="R125" s="226">
        <v>1.547182591596563E-3</v>
      </c>
      <c r="S125" s="226">
        <v>4.6319689306886899E-4</v>
      </c>
      <c r="T125" s="226">
        <v>1.550473798683378E-3</v>
      </c>
      <c r="U125" s="226">
        <v>2.9041594921978969E-3</v>
      </c>
      <c r="V125" s="226">
        <v>3.114045257800172E-3</v>
      </c>
      <c r="W125" s="226">
        <v>3.721444313432111E-3</v>
      </c>
      <c r="X125" s="226">
        <v>3.80270804725945E-3</v>
      </c>
      <c r="Y125" s="226">
        <v>4.0729992357424281E-3</v>
      </c>
      <c r="DA125" s="69" t="s">
        <v>757</v>
      </c>
    </row>
    <row r="126" spans="1:105" ht="12" customHeight="1" x14ac:dyDescent="0.25">
      <c r="A126" s="57" t="s">
        <v>602</v>
      </c>
      <c r="B126" s="294">
        <v>0.14895724058290549</v>
      </c>
      <c r="C126" s="294">
        <v>0.23557793083682169</v>
      </c>
      <c r="D126" s="294">
        <v>0.33899368031283722</v>
      </c>
      <c r="E126" s="294">
        <v>0.39987434105164948</v>
      </c>
      <c r="F126" s="294">
        <v>0.35579203971005507</v>
      </c>
      <c r="G126" s="294">
        <v>0.54138651943184168</v>
      </c>
      <c r="H126" s="294">
        <v>1.0194868449427119</v>
      </c>
      <c r="I126" s="294">
        <v>0.92006208418519408</v>
      </c>
      <c r="J126" s="294">
        <v>0.73601807093369409</v>
      </c>
      <c r="K126" s="294">
        <v>0.76789343366980567</v>
      </c>
      <c r="L126" s="294">
        <v>0.8240946329391583</v>
      </c>
      <c r="M126" s="294">
        <v>0.42100380097582568</v>
      </c>
      <c r="N126" s="294">
        <v>0.87530100503586517</v>
      </c>
      <c r="O126" s="294">
        <v>0.63111501474866394</v>
      </c>
      <c r="P126" s="294">
        <v>0.62546596751308969</v>
      </c>
      <c r="Q126" s="294">
        <v>0.37118449199395559</v>
      </c>
      <c r="R126" s="294">
        <v>0.50664273245601321</v>
      </c>
      <c r="S126" s="294">
        <v>0.36987869228695669</v>
      </c>
      <c r="T126" s="294">
        <v>0.49624467189712912</v>
      </c>
      <c r="U126" s="294">
        <v>0.49066032575614532</v>
      </c>
      <c r="V126" s="294">
        <v>0.48411017240001358</v>
      </c>
      <c r="W126" s="294">
        <v>0.49010031885236788</v>
      </c>
      <c r="X126" s="294">
        <v>0.44170000580875091</v>
      </c>
      <c r="Y126" s="294">
        <v>0.45608593104736611</v>
      </c>
      <c r="DA126" s="70" t="s">
        <v>758</v>
      </c>
    </row>
    <row r="127" spans="1:105" ht="12" customHeight="1" x14ac:dyDescent="0.25">
      <c r="A127" s="60" t="s">
        <v>604</v>
      </c>
      <c r="B127" s="262">
        <v>1.7847840182158261E-2</v>
      </c>
      <c r="C127" s="262">
        <v>5.2136906060665768E-2</v>
      </c>
      <c r="D127" s="262">
        <v>0.15706169620821869</v>
      </c>
      <c r="E127" s="262">
        <v>0.24652982101324161</v>
      </c>
      <c r="F127" s="262">
        <v>0.20042280799981299</v>
      </c>
      <c r="G127" s="262">
        <v>0.22114764122269309</v>
      </c>
      <c r="H127" s="262">
        <v>0.68355308126336745</v>
      </c>
      <c r="I127" s="262">
        <v>0.58378703359314432</v>
      </c>
      <c r="J127" s="262">
        <v>0.38291276863269669</v>
      </c>
      <c r="K127" s="262">
        <v>0.55927164780066607</v>
      </c>
      <c r="L127" s="262">
        <v>0.51293948557737512</v>
      </c>
      <c r="M127" s="262">
        <v>0.21700239708217881</v>
      </c>
      <c r="N127" s="262">
        <v>0.64017427369732161</v>
      </c>
      <c r="O127" s="262">
        <v>0.50035214011009754</v>
      </c>
      <c r="P127" s="262">
        <v>0.49426306182307461</v>
      </c>
      <c r="Q127" s="262">
        <v>0.23787932716160229</v>
      </c>
      <c r="R127" s="262">
        <v>0.34865541782364362</v>
      </c>
      <c r="S127" s="262">
        <v>0.32446911480026569</v>
      </c>
      <c r="T127" s="262">
        <v>0.33792128253617282</v>
      </c>
      <c r="U127" s="262">
        <v>0.19410815283970381</v>
      </c>
      <c r="V127" s="262">
        <v>0.1661259534748043</v>
      </c>
      <c r="W127" s="262">
        <v>0.1100928156485375</v>
      </c>
      <c r="X127" s="262">
        <v>5.3394426376482132E-2</v>
      </c>
      <c r="Y127" s="262">
        <v>0.1158451603144961</v>
      </c>
      <c r="DA127" s="72" t="s">
        <v>759</v>
      </c>
    </row>
    <row r="128" spans="1:105" ht="12" customHeight="1" x14ac:dyDescent="0.25">
      <c r="A128" s="59" t="s">
        <v>28</v>
      </c>
      <c r="B128" s="230">
        <v>0</v>
      </c>
      <c r="C128" s="230">
        <v>0</v>
      </c>
      <c r="D128" s="230">
        <v>0</v>
      </c>
      <c r="E128" s="230">
        <v>0.19395230016454651</v>
      </c>
      <c r="F128" s="230">
        <v>0</v>
      </c>
      <c r="G128" s="230">
        <v>0</v>
      </c>
      <c r="H128" s="230">
        <v>0</v>
      </c>
      <c r="I128" s="230">
        <v>0.19625318478753459</v>
      </c>
      <c r="J128" s="230">
        <v>0</v>
      </c>
      <c r="K128" s="230">
        <v>0.19719946212197489</v>
      </c>
      <c r="L128" s="230">
        <v>0.1991708232248614</v>
      </c>
      <c r="M128" s="230">
        <v>0.1970844461389408</v>
      </c>
      <c r="N128" s="230">
        <v>0.1991231618018231</v>
      </c>
      <c r="O128" s="230">
        <v>0.20090525704855569</v>
      </c>
      <c r="P128" s="230">
        <v>0.19752756336147179</v>
      </c>
      <c r="Q128" s="230">
        <v>0</v>
      </c>
      <c r="R128" s="230">
        <v>0</v>
      </c>
      <c r="S128" s="230">
        <v>1.457940071919968E-2</v>
      </c>
      <c r="T128" s="230">
        <v>0</v>
      </c>
      <c r="U128" s="230">
        <v>0</v>
      </c>
      <c r="V128" s="230">
        <v>0</v>
      </c>
      <c r="W128" s="230">
        <v>0</v>
      </c>
      <c r="X128" s="230">
        <v>0</v>
      </c>
      <c r="Y128" s="230">
        <v>0</v>
      </c>
      <c r="DA128" s="71" t="s">
        <v>760</v>
      </c>
    </row>
    <row r="129" spans="1:105" ht="12" customHeight="1" x14ac:dyDescent="0.25">
      <c r="A129" s="59" t="s">
        <v>31</v>
      </c>
      <c r="B129" s="230">
        <v>0</v>
      </c>
      <c r="C129" s="230">
        <v>0</v>
      </c>
      <c r="D129" s="230">
        <v>0</v>
      </c>
      <c r="E129" s="230">
        <v>0</v>
      </c>
      <c r="F129" s="230">
        <v>0</v>
      </c>
      <c r="G129" s="230">
        <v>0</v>
      </c>
      <c r="H129" s="230">
        <v>0</v>
      </c>
      <c r="I129" s="230">
        <v>0</v>
      </c>
      <c r="J129" s="230">
        <v>0</v>
      </c>
      <c r="K129" s="230">
        <v>0</v>
      </c>
      <c r="L129" s="230">
        <v>0</v>
      </c>
      <c r="M129" s="230">
        <v>0</v>
      </c>
      <c r="N129" s="230">
        <v>0</v>
      </c>
      <c r="O129" s="230">
        <v>0</v>
      </c>
      <c r="P129" s="230">
        <v>0</v>
      </c>
      <c r="Q129" s="230">
        <v>0</v>
      </c>
      <c r="R129" s="230">
        <v>0</v>
      </c>
      <c r="S129" s="230">
        <v>0</v>
      </c>
      <c r="T129" s="230">
        <v>0</v>
      </c>
      <c r="U129" s="230">
        <v>0</v>
      </c>
      <c r="V129" s="230">
        <v>0</v>
      </c>
      <c r="W129" s="230">
        <v>0</v>
      </c>
      <c r="X129" s="230">
        <v>0</v>
      </c>
      <c r="Y129" s="230">
        <v>6.689234693299291E-2</v>
      </c>
      <c r="DA129" s="71" t="s">
        <v>761</v>
      </c>
    </row>
    <row r="130" spans="1:105" ht="12" customHeight="1" x14ac:dyDescent="0.25">
      <c r="A130" s="59" t="s">
        <v>159</v>
      </c>
      <c r="B130" s="230">
        <v>0</v>
      </c>
      <c r="C130" s="230">
        <v>0</v>
      </c>
      <c r="D130" s="230">
        <v>0</v>
      </c>
      <c r="E130" s="230">
        <v>0</v>
      </c>
      <c r="F130" s="230">
        <v>0</v>
      </c>
      <c r="G130" s="230">
        <v>0</v>
      </c>
      <c r="H130" s="230">
        <v>0.45457855593722207</v>
      </c>
      <c r="I130" s="230">
        <v>0</v>
      </c>
      <c r="J130" s="230">
        <v>0</v>
      </c>
      <c r="K130" s="230">
        <v>0</v>
      </c>
      <c r="L130" s="230">
        <v>0</v>
      </c>
      <c r="M130" s="230">
        <v>0</v>
      </c>
      <c r="N130" s="230">
        <v>0</v>
      </c>
      <c r="O130" s="230">
        <v>0</v>
      </c>
      <c r="P130" s="230">
        <v>0</v>
      </c>
      <c r="Q130" s="230">
        <v>0</v>
      </c>
      <c r="R130" s="230">
        <v>0</v>
      </c>
      <c r="S130" s="230">
        <v>0</v>
      </c>
      <c r="T130" s="230">
        <v>0</v>
      </c>
      <c r="U130" s="230">
        <v>0</v>
      </c>
      <c r="V130" s="230">
        <v>0</v>
      </c>
      <c r="W130" s="230">
        <v>0</v>
      </c>
      <c r="X130" s="230">
        <v>0</v>
      </c>
      <c r="Y130" s="230">
        <v>0</v>
      </c>
      <c r="DA130" s="71" t="s">
        <v>762</v>
      </c>
    </row>
    <row r="131" spans="1:105" ht="12" customHeight="1" x14ac:dyDescent="0.25">
      <c r="A131" s="59" t="s">
        <v>32</v>
      </c>
      <c r="B131" s="230">
        <v>0</v>
      </c>
      <c r="C131" s="230">
        <v>0</v>
      </c>
      <c r="D131" s="230">
        <v>0</v>
      </c>
      <c r="E131" s="230">
        <v>0</v>
      </c>
      <c r="F131" s="230">
        <v>0</v>
      </c>
      <c r="G131" s="230">
        <v>0</v>
      </c>
      <c r="H131" s="230">
        <v>0</v>
      </c>
      <c r="I131" s="230">
        <v>0</v>
      </c>
      <c r="J131" s="230">
        <v>0</v>
      </c>
      <c r="K131" s="230">
        <v>0</v>
      </c>
      <c r="L131" s="230">
        <v>0</v>
      </c>
      <c r="M131" s="230">
        <v>0</v>
      </c>
      <c r="N131" s="230">
        <v>0</v>
      </c>
      <c r="O131" s="230">
        <v>0</v>
      </c>
      <c r="P131" s="230">
        <v>0</v>
      </c>
      <c r="Q131" s="230">
        <v>0</v>
      </c>
      <c r="R131" s="230">
        <v>0</v>
      </c>
      <c r="S131" s="230">
        <v>0</v>
      </c>
      <c r="T131" s="230">
        <v>0</v>
      </c>
      <c r="U131" s="230">
        <v>0</v>
      </c>
      <c r="V131" s="230">
        <v>0</v>
      </c>
      <c r="W131" s="230">
        <v>0</v>
      </c>
      <c r="X131" s="230">
        <v>0</v>
      </c>
      <c r="Y131" s="230">
        <v>0</v>
      </c>
      <c r="DA131" s="71" t="s">
        <v>763</v>
      </c>
    </row>
    <row r="132" spans="1:105" ht="12" customHeight="1" x14ac:dyDescent="0.25">
      <c r="A132" s="59" t="s">
        <v>35</v>
      </c>
      <c r="B132" s="230">
        <v>1.7847840182158261E-2</v>
      </c>
      <c r="C132" s="230">
        <v>5.2136906060665768E-2</v>
      </c>
      <c r="D132" s="230">
        <v>0.15706169620821869</v>
      </c>
      <c r="E132" s="230">
        <v>5.2577520848695138E-2</v>
      </c>
      <c r="F132" s="230">
        <v>0.20042280799981299</v>
      </c>
      <c r="G132" s="230">
        <v>0.22114764122269309</v>
      </c>
      <c r="H132" s="230">
        <v>0.2289745253261454</v>
      </c>
      <c r="I132" s="230">
        <v>0.38753384880560959</v>
      </c>
      <c r="J132" s="230">
        <v>0.38291276863269669</v>
      </c>
      <c r="K132" s="230">
        <v>0.36207218567869109</v>
      </c>
      <c r="L132" s="230">
        <v>0.31376866235251372</v>
      </c>
      <c r="M132" s="230">
        <v>1.9917950943238019E-2</v>
      </c>
      <c r="N132" s="230">
        <v>0.4410511118954985</v>
      </c>
      <c r="O132" s="230">
        <v>0.29944688306154188</v>
      </c>
      <c r="P132" s="230">
        <v>0.29673549846160269</v>
      </c>
      <c r="Q132" s="230">
        <v>0.23787932716160229</v>
      </c>
      <c r="R132" s="230">
        <v>0.34865541782364362</v>
      </c>
      <c r="S132" s="230">
        <v>0.30988971408106603</v>
      </c>
      <c r="T132" s="230">
        <v>0.33792128253617282</v>
      </c>
      <c r="U132" s="230">
        <v>0.19410815283970381</v>
      </c>
      <c r="V132" s="230">
        <v>0.1661259534748043</v>
      </c>
      <c r="W132" s="230">
        <v>0.1100928156485375</v>
      </c>
      <c r="X132" s="230">
        <v>5.3394426376482132E-2</v>
      </c>
      <c r="Y132" s="230">
        <v>4.8952813381503167E-2</v>
      </c>
      <c r="DA132" s="71" t="s">
        <v>764</v>
      </c>
    </row>
    <row r="133" spans="1:105" ht="12" customHeight="1" x14ac:dyDescent="0.25">
      <c r="A133" s="60" t="s">
        <v>611</v>
      </c>
      <c r="B133" s="262">
        <v>0.13110940040074731</v>
      </c>
      <c r="C133" s="262">
        <v>0.1834410247761559</v>
      </c>
      <c r="D133" s="262">
        <v>0.18193198410461839</v>
      </c>
      <c r="E133" s="262">
        <v>0.15334452003840801</v>
      </c>
      <c r="F133" s="262">
        <v>0.15536923171024219</v>
      </c>
      <c r="G133" s="262">
        <v>0.32023887820914848</v>
      </c>
      <c r="H133" s="262">
        <v>0.33593376367934491</v>
      </c>
      <c r="I133" s="262">
        <v>0.33627505059204982</v>
      </c>
      <c r="J133" s="262">
        <v>0.35310530230099729</v>
      </c>
      <c r="K133" s="262">
        <v>0.2086217858691396</v>
      </c>
      <c r="L133" s="262">
        <v>0.31115514736178312</v>
      </c>
      <c r="M133" s="262">
        <v>0.20400140389364679</v>
      </c>
      <c r="N133" s="262">
        <v>0.2351267313385435</v>
      </c>
      <c r="O133" s="262">
        <v>0.1307628746385664</v>
      </c>
      <c r="P133" s="262">
        <v>0.13120290569001511</v>
      </c>
      <c r="Q133" s="262">
        <v>0.1333051648323533</v>
      </c>
      <c r="R133" s="262">
        <v>0.15798731463236959</v>
      </c>
      <c r="S133" s="262">
        <v>4.5409577486690979E-2</v>
      </c>
      <c r="T133" s="262">
        <v>0.1583233893609563</v>
      </c>
      <c r="U133" s="262">
        <v>0.29655217291644143</v>
      </c>
      <c r="V133" s="262">
        <v>0.31798421892520939</v>
      </c>
      <c r="W133" s="262">
        <v>0.38000750320383042</v>
      </c>
      <c r="X133" s="262">
        <v>0.38830557943226868</v>
      </c>
      <c r="Y133" s="262">
        <v>0.34024077073287001</v>
      </c>
      <c r="DA133" s="72" t="s">
        <v>765</v>
      </c>
    </row>
    <row r="134" spans="1:105" ht="12" customHeight="1" x14ac:dyDescent="0.25">
      <c r="A134" s="57" t="s">
        <v>613</v>
      </c>
      <c r="B134" s="294">
        <v>0.1017705262714147</v>
      </c>
      <c r="C134" s="294">
        <v>0.16095149121569891</v>
      </c>
      <c r="D134" s="294">
        <v>0.23160717205230211</v>
      </c>
      <c r="E134" s="294">
        <v>0.27864147549061291</v>
      </c>
      <c r="F134" s="294">
        <v>0.24308414268938719</v>
      </c>
      <c r="G134" s="294">
        <v>0.3698859537355782</v>
      </c>
      <c r="H134" s="294">
        <v>0.69653353090182624</v>
      </c>
      <c r="I134" s="294">
        <v>0.63623020643093531</v>
      </c>
      <c r="J134" s="294">
        <v>0.50286207055845289</v>
      </c>
      <c r="K134" s="294">
        <v>0.52793420260398372</v>
      </c>
      <c r="L134" s="294">
        <v>0.57092982423140337</v>
      </c>
      <c r="M134" s="294">
        <v>0.29910595832563608</v>
      </c>
      <c r="N134" s="294">
        <v>0.60160975110673331</v>
      </c>
      <c r="O134" s="294">
        <v>0.42970918513881567</v>
      </c>
      <c r="P134" s="294">
        <v>0.4265713772872623</v>
      </c>
      <c r="Q134" s="294">
        <v>0.25360056984264351</v>
      </c>
      <c r="R134" s="294">
        <v>0.34614831284376818</v>
      </c>
      <c r="S134" s="294">
        <v>0.25284453263221968</v>
      </c>
      <c r="T134" s="294">
        <v>0.33904415267579902</v>
      </c>
      <c r="U134" s="294">
        <v>0.33522881719142977</v>
      </c>
      <c r="V134" s="294">
        <v>0.3307536231585424</v>
      </c>
      <c r="W134" s="294">
        <v>0.33484620942365678</v>
      </c>
      <c r="X134" s="294">
        <v>0.30177816042600791</v>
      </c>
      <c r="Y134" s="294">
        <v>0.31160690843923528</v>
      </c>
      <c r="DA134" s="70" t="s">
        <v>766</v>
      </c>
    </row>
    <row r="135" spans="1:105" ht="12" customHeight="1" x14ac:dyDescent="0.25">
      <c r="A135" s="60" t="s">
        <v>615</v>
      </c>
      <c r="B135" s="262">
        <v>1.2193996619690331E-2</v>
      </c>
      <c r="C135" s="262">
        <v>3.5620963084396627E-2</v>
      </c>
      <c r="D135" s="262">
        <v>0.1073076502870304</v>
      </c>
      <c r="E135" s="262">
        <v>7.1144778498727593E-2</v>
      </c>
      <c r="F135" s="262">
        <v>0.13693281754627551</v>
      </c>
      <c r="G135" s="262">
        <v>0.15109243258563909</v>
      </c>
      <c r="H135" s="262">
        <v>0.46701695427757151</v>
      </c>
      <c r="I135" s="262">
        <v>0.34064342235879008</v>
      </c>
      <c r="J135" s="262">
        <v>0.26161355988670321</v>
      </c>
      <c r="K135" s="262">
        <v>0.33494359527388268</v>
      </c>
      <c r="L135" s="262">
        <v>0.28665876457506467</v>
      </c>
      <c r="M135" s="262">
        <v>2.6605908225754041E-2</v>
      </c>
      <c r="N135" s="262">
        <v>0.39241251736927718</v>
      </c>
      <c r="O135" s="262">
        <v>0.29909846025024511</v>
      </c>
      <c r="P135" s="262">
        <v>0.29578759242169228</v>
      </c>
      <c r="Q135" s="262">
        <v>0.16252385060028141</v>
      </c>
      <c r="R135" s="262">
        <v>0.23820826178330959</v>
      </c>
      <c r="S135" s="262">
        <v>0.22052934465087989</v>
      </c>
      <c r="T135" s="262">
        <v>0.23087448872870969</v>
      </c>
      <c r="U135" s="262">
        <v>0.13261852052820519</v>
      </c>
      <c r="V135" s="262">
        <v>0.1135005297245793</v>
      </c>
      <c r="W135" s="262">
        <v>7.5217584210131389E-2</v>
      </c>
      <c r="X135" s="262">
        <v>3.6480125779924683E-2</v>
      </c>
      <c r="Y135" s="262">
        <v>7.9147699602026986E-2</v>
      </c>
      <c r="DA135" s="72" t="s">
        <v>767</v>
      </c>
    </row>
    <row r="136" spans="1:105" ht="12" customHeight="1" x14ac:dyDescent="0.25">
      <c r="A136" s="59" t="s">
        <v>31</v>
      </c>
      <c r="B136" s="297">
        <v>0</v>
      </c>
      <c r="C136" s="297">
        <v>0</v>
      </c>
      <c r="D136" s="297">
        <v>0</v>
      </c>
      <c r="E136" s="297">
        <v>0</v>
      </c>
      <c r="F136" s="297">
        <v>0</v>
      </c>
      <c r="G136" s="297">
        <v>0</v>
      </c>
      <c r="H136" s="297">
        <v>0</v>
      </c>
      <c r="I136" s="297">
        <v>0</v>
      </c>
      <c r="J136" s="297">
        <v>0</v>
      </c>
      <c r="K136" s="297">
        <v>0</v>
      </c>
      <c r="L136" s="297">
        <v>0</v>
      </c>
      <c r="M136" s="297">
        <v>0</v>
      </c>
      <c r="N136" s="297">
        <v>0</v>
      </c>
      <c r="O136" s="297">
        <v>0</v>
      </c>
      <c r="P136" s="297">
        <v>0</v>
      </c>
      <c r="Q136" s="297">
        <v>0</v>
      </c>
      <c r="R136" s="297">
        <v>0</v>
      </c>
      <c r="S136" s="297">
        <v>0</v>
      </c>
      <c r="T136" s="297">
        <v>0</v>
      </c>
      <c r="U136" s="297">
        <v>0</v>
      </c>
      <c r="V136" s="297">
        <v>0</v>
      </c>
      <c r="W136" s="297">
        <v>0</v>
      </c>
      <c r="X136" s="297">
        <v>0</v>
      </c>
      <c r="Y136" s="297">
        <v>4.5702171470555539E-2</v>
      </c>
      <c r="DA136" s="71" t="s">
        <v>768</v>
      </c>
    </row>
    <row r="137" spans="1:105" ht="12" customHeight="1" x14ac:dyDescent="0.25">
      <c r="A137" s="59" t="s">
        <v>159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0</v>
      </c>
      <c r="H137" s="297">
        <v>0.31057704001761682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0</v>
      </c>
      <c r="T137" s="297">
        <v>0</v>
      </c>
      <c r="U137" s="297">
        <v>0</v>
      </c>
      <c r="V137" s="297">
        <v>0</v>
      </c>
      <c r="W137" s="297">
        <v>0</v>
      </c>
      <c r="X137" s="297">
        <v>0</v>
      </c>
      <c r="Y137" s="297">
        <v>0</v>
      </c>
      <c r="DA137" s="71" t="s">
        <v>769</v>
      </c>
    </row>
    <row r="138" spans="1:105" ht="12" customHeight="1" x14ac:dyDescent="0.25">
      <c r="A138" s="59" t="s">
        <v>32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0</v>
      </c>
      <c r="N138" s="297">
        <v>0</v>
      </c>
      <c r="O138" s="297">
        <v>0</v>
      </c>
      <c r="P138" s="297">
        <v>0</v>
      </c>
      <c r="Q138" s="297">
        <v>0</v>
      </c>
      <c r="R138" s="297">
        <v>0</v>
      </c>
      <c r="S138" s="297">
        <v>0</v>
      </c>
      <c r="T138" s="297">
        <v>0</v>
      </c>
      <c r="U138" s="297">
        <v>0</v>
      </c>
      <c r="V138" s="297">
        <v>0</v>
      </c>
      <c r="W138" s="297">
        <v>0</v>
      </c>
      <c r="X138" s="297">
        <v>0</v>
      </c>
      <c r="Y138" s="297">
        <v>0</v>
      </c>
      <c r="DA138" s="71" t="s">
        <v>770</v>
      </c>
    </row>
    <row r="139" spans="1:105" ht="12" customHeight="1" x14ac:dyDescent="0.25">
      <c r="A139" s="59" t="s">
        <v>35</v>
      </c>
      <c r="B139" s="297">
        <v>1.2193996619690331E-2</v>
      </c>
      <c r="C139" s="297">
        <v>3.5620963084396627E-2</v>
      </c>
      <c r="D139" s="297">
        <v>0.1073076502870304</v>
      </c>
      <c r="E139" s="297">
        <v>7.1144778498727593E-2</v>
      </c>
      <c r="F139" s="297">
        <v>0.13693281754627551</v>
      </c>
      <c r="G139" s="297">
        <v>0.15109243258563909</v>
      </c>
      <c r="H139" s="297">
        <v>0.15643991425995471</v>
      </c>
      <c r="I139" s="297">
        <v>0.34064342235879008</v>
      </c>
      <c r="J139" s="297">
        <v>0.26161355988670321</v>
      </c>
      <c r="K139" s="297">
        <v>0.33494359527388268</v>
      </c>
      <c r="L139" s="297">
        <v>0.28665876457506467</v>
      </c>
      <c r="M139" s="297">
        <v>2.6605908225754041E-2</v>
      </c>
      <c r="N139" s="297">
        <v>0.39241251736927718</v>
      </c>
      <c r="O139" s="297">
        <v>0.29909846025024511</v>
      </c>
      <c r="P139" s="297">
        <v>0.29578759242169228</v>
      </c>
      <c r="Q139" s="297">
        <v>0.16252385060028141</v>
      </c>
      <c r="R139" s="297">
        <v>0.23820826178330959</v>
      </c>
      <c r="S139" s="297">
        <v>0.22052934465087989</v>
      </c>
      <c r="T139" s="297">
        <v>0.23087448872870969</v>
      </c>
      <c r="U139" s="297">
        <v>0.13261852052820519</v>
      </c>
      <c r="V139" s="297">
        <v>0.1135005297245793</v>
      </c>
      <c r="W139" s="297">
        <v>7.5217584210131389E-2</v>
      </c>
      <c r="X139" s="297">
        <v>3.6480125779924683E-2</v>
      </c>
      <c r="Y139" s="297">
        <v>3.3445528131471447E-2</v>
      </c>
      <c r="DA139" s="71" t="s">
        <v>771</v>
      </c>
    </row>
    <row r="140" spans="1:105" ht="12" customHeight="1" x14ac:dyDescent="0.25">
      <c r="A140" s="60" t="s">
        <v>621</v>
      </c>
      <c r="B140" s="262">
        <v>8.9576529651724343E-2</v>
      </c>
      <c r="C140" s="262">
        <v>0.1253305281313023</v>
      </c>
      <c r="D140" s="262">
        <v>0.1242995217652717</v>
      </c>
      <c r="E140" s="262">
        <v>0.2074966969918853</v>
      </c>
      <c r="F140" s="262">
        <v>0.10615132514311169</v>
      </c>
      <c r="G140" s="262">
        <v>0.21879352114993911</v>
      </c>
      <c r="H140" s="262">
        <v>0.22951657662425479</v>
      </c>
      <c r="I140" s="262">
        <v>0.29558678407214528</v>
      </c>
      <c r="J140" s="262">
        <v>0.24124851067174971</v>
      </c>
      <c r="K140" s="262">
        <v>0.19299060733010101</v>
      </c>
      <c r="L140" s="262">
        <v>0.28427105965633859</v>
      </c>
      <c r="M140" s="262">
        <v>0.27250005009988199</v>
      </c>
      <c r="N140" s="262">
        <v>0.20919723373745619</v>
      </c>
      <c r="O140" s="262">
        <v>0.13061072488857059</v>
      </c>
      <c r="P140" s="262">
        <v>0.13078378486556999</v>
      </c>
      <c r="Q140" s="262">
        <v>9.1076719242362145E-2</v>
      </c>
      <c r="R140" s="262">
        <v>0.10794005106045861</v>
      </c>
      <c r="S140" s="262">
        <v>3.2315187981339838E-2</v>
      </c>
      <c r="T140" s="262">
        <v>0.1081696639470893</v>
      </c>
      <c r="U140" s="262">
        <v>0.20261029666322461</v>
      </c>
      <c r="V140" s="262">
        <v>0.2172530934339631</v>
      </c>
      <c r="W140" s="262">
        <v>0.25962862521352542</v>
      </c>
      <c r="X140" s="262">
        <v>0.2652980346460832</v>
      </c>
      <c r="Y140" s="262">
        <v>0.2324592088372083</v>
      </c>
      <c r="DA140" s="72" t="s">
        <v>772</v>
      </c>
    </row>
    <row r="141" spans="1:105" ht="12" customHeight="1" x14ac:dyDescent="0.25">
      <c r="A141" s="57" t="s">
        <v>623</v>
      </c>
      <c r="B141" s="261">
        <f t="shared" ref="B141:Y141" si="2">B142+B146+B157</f>
        <v>5.2372367153807296E-2</v>
      </c>
      <c r="C141" s="261">
        <f t="shared" si="2"/>
        <v>8.6241397640472742E-2</v>
      </c>
      <c r="D141" s="261">
        <f t="shared" si="2"/>
        <v>0.11043665452037127</v>
      </c>
      <c r="E141" s="261">
        <f t="shared" si="2"/>
        <v>0.13063222717511977</v>
      </c>
      <c r="F141" s="261">
        <f t="shared" si="2"/>
        <v>0.10464948569197137</v>
      </c>
      <c r="G141" s="261">
        <f t="shared" si="2"/>
        <v>0.16652600911995252</v>
      </c>
      <c r="H141" s="261">
        <f t="shared" si="2"/>
        <v>0.32670721998754526</v>
      </c>
      <c r="I141" s="261">
        <f t="shared" si="2"/>
        <v>0.29329869743425557</v>
      </c>
      <c r="J141" s="261">
        <f t="shared" si="2"/>
        <v>0.21764642909474241</v>
      </c>
      <c r="K141" s="261">
        <f t="shared" si="2"/>
        <v>0.23903868667367895</v>
      </c>
      <c r="L141" s="261">
        <f t="shared" si="2"/>
        <v>0.2838021403974702</v>
      </c>
      <c r="M141" s="261">
        <f t="shared" si="2"/>
        <v>0.16136911920017619</v>
      </c>
      <c r="N141" s="261">
        <f t="shared" si="2"/>
        <v>0.27844081093316903</v>
      </c>
      <c r="O141" s="261">
        <f t="shared" si="2"/>
        <v>0.20695425343439172</v>
      </c>
      <c r="P141" s="261">
        <f t="shared" si="2"/>
        <v>0.19193388984135223</v>
      </c>
      <c r="Q141" s="261">
        <f t="shared" si="2"/>
        <v>0.11061269049674241</v>
      </c>
      <c r="R141" s="261">
        <f t="shared" si="2"/>
        <v>0.15254956694761815</v>
      </c>
      <c r="S141" s="261">
        <f t="shared" si="2"/>
        <v>0.11532309933729386</v>
      </c>
      <c r="T141" s="261">
        <f t="shared" si="2"/>
        <v>0.14942837889269495</v>
      </c>
      <c r="U141" s="261">
        <f t="shared" si="2"/>
        <v>0.13875169643475185</v>
      </c>
      <c r="V141" s="261">
        <f t="shared" si="2"/>
        <v>0.13488915578534486</v>
      </c>
      <c r="W141" s="261">
        <f t="shared" si="2"/>
        <v>0.13084214364212843</v>
      </c>
      <c r="X141" s="261">
        <f t="shared" si="2"/>
        <v>0.11055261505481458</v>
      </c>
      <c r="Y141" s="261">
        <f t="shared" si="2"/>
        <v>0.16884623255227443</v>
      </c>
      <c r="DA141" s="70"/>
    </row>
    <row r="142" spans="1:105" ht="12" customHeight="1" x14ac:dyDescent="0.25">
      <c r="A142" s="60" t="s">
        <v>624</v>
      </c>
      <c r="B142" s="262">
        <v>1.632990598314213E-3</v>
      </c>
      <c r="C142" s="262">
        <v>4.7702734086205283E-3</v>
      </c>
      <c r="D142" s="262">
        <v>1.437038155012711E-2</v>
      </c>
      <c r="E142" s="262">
        <v>9.5275370357220737E-3</v>
      </c>
      <c r="F142" s="262">
        <v>1.8337712452098601E-2</v>
      </c>
      <c r="G142" s="262">
        <v>2.023393392535144E-2</v>
      </c>
      <c r="H142" s="262">
        <v>6.2541783418009575E-2</v>
      </c>
      <c r="I142" s="262">
        <v>4.5618145013362227E-2</v>
      </c>
      <c r="J142" s="262">
        <v>3.5034656561791618E-2</v>
      </c>
      <c r="K142" s="262">
        <v>4.485483792611563E-2</v>
      </c>
      <c r="L142" s="262">
        <v>3.8388649929553313E-2</v>
      </c>
      <c r="M142" s="262">
        <v>3.5629990188869292E-3</v>
      </c>
      <c r="N142" s="262">
        <v>5.2550937277618837E-2</v>
      </c>
      <c r="O142" s="262">
        <v>4.005454395240856E-2</v>
      </c>
      <c r="P142" s="262">
        <v>3.9611160523258089E-2</v>
      </c>
      <c r="Q142" s="262">
        <v>2.1764801837285019E-2</v>
      </c>
      <c r="R142" s="262">
        <v>3.1900275526137903E-2</v>
      </c>
      <c r="S142" s="262">
        <v>2.9532757610066251E-2</v>
      </c>
      <c r="T142" s="262">
        <v>3.0918154337995739E-2</v>
      </c>
      <c r="U142" s="262">
        <v>1.7759952207564201E-2</v>
      </c>
      <c r="V142" s="262">
        <v>1.519971701850676E-2</v>
      </c>
      <c r="W142" s="262">
        <v>1.007295734728287E-2</v>
      </c>
      <c r="X142" s="262">
        <v>4.885330403302161E-3</v>
      </c>
      <c r="Y142" s="262">
        <v>1.059926891562399E-2</v>
      </c>
      <c r="DA142" s="72" t="s">
        <v>773</v>
      </c>
    </row>
    <row r="143" spans="1:105" ht="12" customHeight="1" x14ac:dyDescent="0.25">
      <c r="A143" s="59" t="s">
        <v>31</v>
      </c>
      <c r="B143" s="230">
        <v>0</v>
      </c>
      <c r="C143" s="230">
        <v>0</v>
      </c>
      <c r="D143" s="230">
        <v>0</v>
      </c>
      <c r="E143" s="230">
        <v>0</v>
      </c>
      <c r="F143" s="230">
        <v>0</v>
      </c>
      <c r="G143" s="230">
        <v>0</v>
      </c>
      <c r="H143" s="230">
        <v>0</v>
      </c>
      <c r="I143" s="230">
        <v>0</v>
      </c>
      <c r="J143" s="230">
        <v>0</v>
      </c>
      <c r="K143" s="230">
        <v>0</v>
      </c>
      <c r="L143" s="230">
        <v>0</v>
      </c>
      <c r="M143" s="230">
        <v>0</v>
      </c>
      <c r="N143" s="230">
        <v>0</v>
      </c>
      <c r="O143" s="230">
        <v>0</v>
      </c>
      <c r="P143" s="230">
        <v>0</v>
      </c>
      <c r="Q143" s="230">
        <v>0</v>
      </c>
      <c r="R143" s="230">
        <v>0</v>
      </c>
      <c r="S143" s="230">
        <v>0</v>
      </c>
      <c r="T143" s="230">
        <v>0</v>
      </c>
      <c r="U143" s="230">
        <v>0</v>
      </c>
      <c r="V143" s="230">
        <v>0</v>
      </c>
      <c r="W143" s="230">
        <v>0</v>
      </c>
      <c r="X143" s="230">
        <v>0</v>
      </c>
      <c r="Y143" s="230">
        <v>6.1203245057039014E-3</v>
      </c>
      <c r="DA143" s="71" t="s">
        <v>774</v>
      </c>
    </row>
    <row r="144" spans="1:105" ht="12" customHeight="1" x14ac:dyDescent="0.25">
      <c r="A144" s="59" t="s">
        <v>159</v>
      </c>
      <c r="B144" s="230">
        <v>0</v>
      </c>
      <c r="C144" s="230">
        <v>0</v>
      </c>
      <c r="D144" s="230">
        <v>0</v>
      </c>
      <c r="E144" s="230">
        <v>0</v>
      </c>
      <c r="F144" s="230">
        <v>0</v>
      </c>
      <c r="G144" s="230">
        <v>0</v>
      </c>
      <c r="H144" s="230">
        <v>4.1591727652447508E-2</v>
      </c>
      <c r="I144" s="230">
        <v>0</v>
      </c>
      <c r="J144" s="230">
        <v>0</v>
      </c>
      <c r="K144" s="230">
        <v>0</v>
      </c>
      <c r="L144" s="230">
        <v>0</v>
      </c>
      <c r="M144" s="230">
        <v>0</v>
      </c>
      <c r="N144" s="230">
        <v>0</v>
      </c>
      <c r="O144" s="230">
        <v>0</v>
      </c>
      <c r="P144" s="230">
        <v>0</v>
      </c>
      <c r="Q144" s="230">
        <v>0</v>
      </c>
      <c r="R144" s="230">
        <v>0</v>
      </c>
      <c r="S144" s="230">
        <v>0</v>
      </c>
      <c r="T144" s="230">
        <v>0</v>
      </c>
      <c r="U144" s="230">
        <v>0</v>
      </c>
      <c r="V144" s="230">
        <v>0</v>
      </c>
      <c r="W144" s="230">
        <v>0</v>
      </c>
      <c r="X144" s="230">
        <v>0</v>
      </c>
      <c r="Y144" s="230">
        <v>0</v>
      </c>
      <c r="DA144" s="71" t="s">
        <v>775</v>
      </c>
    </row>
    <row r="145" spans="1:105" ht="12" customHeight="1" x14ac:dyDescent="0.25">
      <c r="A145" s="59" t="s">
        <v>35</v>
      </c>
      <c r="B145" s="230">
        <v>1.632990598314213E-3</v>
      </c>
      <c r="C145" s="230">
        <v>4.7702734086205283E-3</v>
      </c>
      <c r="D145" s="230">
        <v>1.437038155012711E-2</v>
      </c>
      <c r="E145" s="230">
        <v>9.5275370357220737E-3</v>
      </c>
      <c r="F145" s="230">
        <v>1.8337712452098601E-2</v>
      </c>
      <c r="G145" s="230">
        <v>2.023393392535144E-2</v>
      </c>
      <c r="H145" s="230">
        <v>2.0950055765562071E-2</v>
      </c>
      <c r="I145" s="230">
        <v>4.5618145013362227E-2</v>
      </c>
      <c r="J145" s="230">
        <v>3.5034656561791618E-2</v>
      </c>
      <c r="K145" s="230">
        <v>4.485483792611563E-2</v>
      </c>
      <c r="L145" s="230">
        <v>3.8388649929553313E-2</v>
      </c>
      <c r="M145" s="230">
        <v>3.5629990188869292E-3</v>
      </c>
      <c r="N145" s="230">
        <v>5.2550937277618837E-2</v>
      </c>
      <c r="O145" s="230">
        <v>4.005454395240856E-2</v>
      </c>
      <c r="P145" s="230">
        <v>3.9611160523258089E-2</v>
      </c>
      <c r="Q145" s="230">
        <v>2.1764801837285019E-2</v>
      </c>
      <c r="R145" s="230">
        <v>3.1900275526137903E-2</v>
      </c>
      <c r="S145" s="230">
        <v>2.9532757610066251E-2</v>
      </c>
      <c r="T145" s="230">
        <v>3.0918154337995739E-2</v>
      </c>
      <c r="U145" s="230">
        <v>1.7759952207564201E-2</v>
      </c>
      <c r="V145" s="230">
        <v>1.519971701850676E-2</v>
      </c>
      <c r="W145" s="230">
        <v>1.007295734728287E-2</v>
      </c>
      <c r="X145" s="230">
        <v>4.885330403302161E-3</v>
      </c>
      <c r="Y145" s="230">
        <v>4.4789444099200869E-3</v>
      </c>
      <c r="DA145" s="71" t="s">
        <v>776</v>
      </c>
    </row>
    <row r="146" spans="1:105" ht="12" customHeight="1" x14ac:dyDescent="0.25">
      <c r="A146" s="60" t="s">
        <v>629</v>
      </c>
      <c r="B146" s="262">
        <v>3.8743503888554867E-2</v>
      </c>
      <c r="C146" s="262">
        <v>6.4687162377238427E-2</v>
      </c>
      <c r="D146" s="262">
        <v>7.9420380999938159E-2</v>
      </c>
      <c r="E146" s="262">
        <v>9.3317233250828635E-2</v>
      </c>
      <c r="F146" s="262">
        <v>7.2096243962343834E-2</v>
      </c>
      <c r="G146" s="262">
        <v>0.1169917748785439</v>
      </c>
      <c r="H146" s="262">
        <v>0.2334291305433831</v>
      </c>
      <c r="I146" s="262">
        <v>0.20809628366717561</v>
      </c>
      <c r="J146" s="262">
        <v>0.1503043542130105</v>
      </c>
      <c r="K146" s="262">
        <v>0.16833901237749971</v>
      </c>
      <c r="L146" s="262">
        <v>0.20734459621859169</v>
      </c>
      <c r="M146" s="262">
        <v>0.12131357112360711</v>
      </c>
      <c r="N146" s="262">
        <v>0.19787468499009009</v>
      </c>
      <c r="O146" s="262">
        <v>0.1494086364208643</v>
      </c>
      <c r="P146" s="262">
        <v>0.13480848048251851</v>
      </c>
      <c r="Q146" s="262">
        <v>7.6651114223098921E-2</v>
      </c>
      <c r="R146" s="262">
        <v>0.1061942202860118</v>
      </c>
      <c r="S146" s="262">
        <v>8.1462769742249919E-2</v>
      </c>
      <c r="T146" s="262">
        <v>0.104024404215601</v>
      </c>
      <c r="U146" s="262">
        <v>9.3858662277792965E-2</v>
      </c>
      <c r="V146" s="262">
        <v>9.0595428812835735E-2</v>
      </c>
      <c r="W146" s="262">
        <v>8.6000347394044024E-2</v>
      </c>
      <c r="X146" s="262">
        <v>7.0139212122056996E-2</v>
      </c>
      <c r="Y146" s="262">
        <v>0.12711658740628851</v>
      </c>
      <c r="DA146" s="72" t="s">
        <v>777</v>
      </c>
    </row>
    <row r="147" spans="1:105" ht="12" customHeight="1" x14ac:dyDescent="0.25">
      <c r="A147" s="64" t="s">
        <v>28</v>
      </c>
      <c r="B147" s="229">
        <v>0</v>
      </c>
      <c r="C147" s="229">
        <v>0</v>
      </c>
      <c r="D147" s="229">
        <v>0</v>
      </c>
      <c r="E147" s="229">
        <v>6.1346569291064891E-2</v>
      </c>
      <c r="F147" s="229">
        <v>0</v>
      </c>
      <c r="G147" s="229">
        <v>0</v>
      </c>
      <c r="H147" s="229">
        <v>0</v>
      </c>
      <c r="I147" s="229">
        <v>5.5514886662504558E-2</v>
      </c>
      <c r="J147" s="229">
        <v>0</v>
      </c>
      <c r="K147" s="229">
        <v>5.4407321285792808E-2</v>
      </c>
      <c r="L147" s="229">
        <v>5.1185620558183348E-2</v>
      </c>
      <c r="M147" s="229">
        <v>5.5843566394492887E-2</v>
      </c>
      <c r="N147" s="229">
        <v>5.2511791275921017E-2</v>
      </c>
      <c r="O147" s="229">
        <v>4.8201324730004318E-2</v>
      </c>
      <c r="P147" s="229">
        <v>5.3821190134775168E-2</v>
      </c>
      <c r="Q147" s="229">
        <v>0</v>
      </c>
      <c r="R147" s="229">
        <v>0</v>
      </c>
      <c r="S147" s="229">
        <v>3.6357425733572249E-3</v>
      </c>
      <c r="T147" s="229">
        <v>0</v>
      </c>
      <c r="U147" s="229">
        <v>0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778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779</v>
      </c>
    </row>
    <row r="149" spans="1:105" ht="12" customHeight="1" x14ac:dyDescent="0.25">
      <c r="A149" s="64" t="s">
        <v>31</v>
      </c>
      <c r="B149" s="229">
        <v>0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0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0</v>
      </c>
      <c r="T149" s="229">
        <v>0</v>
      </c>
      <c r="U149" s="229">
        <v>0</v>
      </c>
      <c r="V149" s="229">
        <v>0</v>
      </c>
      <c r="W149" s="229">
        <v>0</v>
      </c>
      <c r="X149" s="229">
        <v>0</v>
      </c>
      <c r="Y149" s="229">
        <v>2.3763273929020251E-2</v>
      </c>
      <c r="DA149" s="73" t="s">
        <v>780</v>
      </c>
    </row>
    <row r="150" spans="1:105" ht="12" customHeight="1" x14ac:dyDescent="0.25">
      <c r="A150" s="64" t="s">
        <v>159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0.1266030568230051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0</v>
      </c>
      <c r="T150" s="229">
        <v>0</v>
      </c>
      <c r="U150" s="229">
        <v>0</v>
      </c>
      <c r="V150" s="229">
        <v>0</v>
      </c>
      <c r="W150" s="229">
        <v>0</v>
      </c>
      <c r="X150" s="229">
        <v>0</v>
      </c>
      <c r="Y150" s="229">
        <v>0</v>
      </c>
      <c r="DA150" s="73" t="s">
        <v>781</v>
      </c>
    </row>
    <row r="151" spans="1:105" ht="12" customHeight="1" x14ac:dyDescent="0.25">
      <c r="A151" s="64" t="s">
        <v>32</v>
      </c>
      <c r="B151" s="229">
        <v>0</v>
      </c>
      <c r="C151" s="229">
        <v>0</v>
      </c>
      <c r="D151" s="229">
        <v>0</v>
      </c>
      <c r="E151" s="229">
        <v>0</v>
      </c>
      <c r="F151" s="229">
        <v>0</v>
      </c>
      <c r="G151" s="229">
        <v>0</v>
      </c>
      <c r="H151" s="229">
        <v>0</v>
      </c>
      <c r="I151" s="229">
        <v>0</v>
      </c>
      <c r="J151" s="229">
        <v>0</v>
      </c>
      <c r="K151" s="229">
        <v>0</v>
      </c>
      <c r="L151" s="229">
        <v>0</v>
      </c>
      <c r="M151" s="229">
        <v>0</v>
      </c>
      <c r="N151" s="229">
        <v>0</v>
      </c>
      <c r="O151" s="229">
        <v>0</v>
      </c>
      <c r="P151" s="229">
        <v>0</v>
      </c>
      <c r="Q151" s="229">
        <v>0</v>
      </c>
      <c r="R151" s="229">
        <v>0</v>
      </c>
      <c r="S151" s="229">
        <v>0</v>
      </c>
      <c r="T151" s="229">
        <v>0</v>
      </c>
      <c r="U151" s="229">
        <v>0</v>
      </c>
      <c r="V151" s="229">
        <v>0</v>
      </c>
      <c r="W151" s="229">
        <v>0</v>
      </c>
      <c r="X151" s="229">
        <v>0</v>
      </c>
      <c r="Y151" s="229">
        <v>0</v>
      </c>
      <c r="DA151" s="73" t="s">
        <v>782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783</v>
      </c>
    </row>
    <row r="153" spans="1:105" ht="12" customHeight="1" x14ac:dyDescent="0.25">
      <c r="A153" s="64" t="s">
        <v>35</v>
      </c>
      <c r="B153" s="229">
        <v>1.023528080625336E-2</v>
      </c>
      <c r="C153" s="229">
        <v>2.0864985338290429E-2</v>
      </c>
      <c r="D153" s="229">
        <v>5.0736076143929151E-2</v>
      </c>
      <c r="E153" s="229">
        <v>1.6712637572147391E-2</v>
      </c>
      <c r="F153" s="229">
        <v>7.2096243962343834E-2</v>
      </c>
      <c r="G153" s="229">
        <v>8.6475722182233497E-2</v>
      </c>
      <c r="H153" s="229">
        <v>6.1106879646471261E-2</v>
      </c>
      <c r="I153" s="229">
        <v>0.1081621140368817</v>
      </c>
      <c r="J153" s="229">
        <v>0.13504632784901799</v>
      </c>
      <c r="K153" s="229">
        <v>9.8673664711812895E-2</v>
      </c>
      <c r="L153" s="229">
        <v>7.9923728733814661E-2</v>
      </c>
      <c r="M153" s="229">
        <v>5.6110677487285947E-3</v>
      </c>
      <c r="N153" s="229">
        <v>0.1159586251244009</v>
      </c>
      <c r="O153" s="229">
        <v>7.1803043187581739E-2</v>
      </c>
      <c r="P153" s="229">
        <v>8.098729034774331E-2</v>
      </c>
      <c r="Q153" s="229">
        <v>7.6651114223098921E-2</v>
      </c>
      <c r="R153" s="229">
        <v>0.1061942202860118</v>
      </c>
      <c r="S153" s="229">
        <v>7.7827027168892698E-2</v>
      </c>
      <c r="T153" s="229">
        <v>0.104024404215601</v>
      </c>
      <c r="U153" s="229">
        <v>9.3858662277792965E-2</v>
      </c>
      <c r="V153" s="229">
        <v>9.0595428812835735E-2</v>
      </c>
      <c r="W153" s="229">
        <v>8.6000347394044024E-2</v>
      </c>
      <c r="X153" s="229">
        <v>7.0139212122056996E-2</v>
      </c>
      <c r="Y153" s="229">
        <v>1.73485389173553E-2</v>
      </c>
      <c r="DA153" s="73" t="s">
        <v>784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785</v>
      </c>
    </row>
    <row r="155" spans="1:105" ht="12" customHeight="1" x14ac:dyDescent="0.25">
      <c r="A155" s="64" t="s">
        <v>38</v>
      </c>
      <c r="B155" s="229">
        <v>1.3250196900720899E-2</v>
      </c>
      <c r="C155" s="229">
        <v>1.3306124469193679E-2</v>
      </c>
      <c r="D155" s="229">
        <v>1.3426278601374041E-2</v>
      </c>
      <c r="E155" s="229">
        <v>0</v>
      </c>
      <c r="F155" s="229">
        <v>0</v>
      </c>
      <c r="G155" s="229">
        <v>0</v>
      </c>
      <c r="H155" s="229">
        <v>0</v>
      </c>
      <c r="I155" s="229">
        <v>1.3903230192900989E-2</v>
      </c>
      <c r="J155" s="229">
        <v>0</v>
      </c>
      <c r="K155" s="229">
        <v>0</v>
      </c>
      <c r="L155" s="229">
        <v>0</v>
      </c>
      <c r="M155" s="229">
        <v>1.4139742847817381E-2</v>
      </c>
      <c r="N155" s="229">
        <v>1.4146242183703771E-2</v>
      </c>
      <c r="O155" s="229">
        <v>1.4146242142093941E-2</v>
      </c>
      <c r="P155" s="229">
        <v>0</v>
      </c>
      <c r="Q155" s="229">
        <v>0</v>
      </c>
      <c r="R155" s="229">
        <v>0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0</v>
      </c>
      <c r="Y155" s="229">
        <v>0</v>
      </c>
      <c r="DA155" s="73" t="s">
        <v>786</v>
      </c>
    </row>
    <row r="156" spans="1:105" ht="12" customHeight="1" x14ac:dyDescent="0.25">
      <c r="A156" s="64" t="s">
        <v>39</v>
      </c>
      <c r="B156" s="229">
        <v>1.52580261815806E-2</v>
      </c>
      <c r="C156" s="229">
        <v>3.0516052569754318E-2</v>
      </c>
      <c r="D156" s="229">
        <v>1.5258026254634981E-2</v>
      </c>
      <c r="E156" s="229">
        <v>1.525802638761637E-2</v>
      </c>
      <c r="F156" s="229">
        <v>0</v>
      </c>
      <c r="G156" s="229">
        <v>3.0516052696310379E-2</v>
      </c>
      <c r="H156" s="229">
        <v>4.5719194073906733E-2</v>
      </c>
      <c r="I156" s="229">
        <v>3.0516052774888339E-2</v>
      </c>
      <c r="J156" s="229">
        <v>1.5258026363992551E-2</v>
      </c>
      <c r="K156" s="229">
        <v>1.525802637989394E-2</v>
      </c>
      <c r="L156" s="229">
        <v>7.6235246926593669E-2</v>
      </c>
      <c r="M156" s="229">
        <v>4.5719194132568183E-2</v>
      </c>
      <c r="N156" s="229">
        <v>1.5258026406064371E-2</v>
      </c>
      <c r="O156" s="229">
        <v>1.525802636118434E-2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8.6004774559912886E-2</v>
      </c>
      <c r="DA156" s="73" t="s">
        <v>787</v>
      </c>
    </row>
    <row r="157" spans="1:105" ht="12" customHeight="1" x14ac:dyDescent="0.25">
      <c r="A157" s="61" t="s">
        <v>641</v>
      </c>
      <c r="B157" s="263">
        <v>1.1995872666938219E-2</v>
      </c>
      <c r="C157" s="263">
        <v>1.6783961854613779E-2</v>
      </c>
      <c r="D157" s="263">
        <v>1.6645891970305991E-2</v>
      </c>
      <c r="E157" s="263">
        <v>2.7787456888569061E-2</v>
      </c>
      <c r="F157" s="263">
        <v>1.421552927752893E-2</v>
      </c>
      <c r="G157" s="263">
        <v>2.9300300316057171E-2</v>
      </c>
      <c r="H157" s="263">
        <v>3.073630602615255E-2</v>
      </c>
      <c r="I157" s="263">
        <v>3.9584268753717712E-2</v>
      </c>
      <c r="J157" s="263">
        <v>3.2307418319940308E-2</v>
      </c>
      <c r="K157" s="263">
        <v>2.584483637006359E-2</v>
      </c>
      <c r="L157" s="263">
        <v>3.8068894249325198E-2</v>
      </c>
      <c r="M157" s="263">
        <v>3.6492549057682157E-2</v>
      </c>
      <c r="N157" s="263">
        <v>2.801518866546009E-2</v>
      </c>
      <c r="O157" s="263">
        <v>1.749107306111887E-2</v>
      </c>
      <c r="P157" s="263">
        <v>1.751424883557564E-2</v>
      </c>
      <c r="Q157" s="263">
        <v>1.2196774436358471E-2</v>
      </c>
      <c r="R157" s="263">
        <v>1.4455071135468419E-2</v>
      </c>
      <c r="S157" s="263">
        <v>4.3275719849776842E-3</v>
      </c>
      <c r="T157" s="263">
        <v>1.4485820339098201E-2</v>
      </c>
      <c r="U157" s="263">
        <v>2.7133081949394702E-2</v>
      </c>
      <c r="V157" s="263">
        <v>2.909400995400235E-2</v>
      </c>
      <c r="W157" s="263">
        <v>3.4768838900801548E-2</v>
      </c>
      <c r="X157" s="263">
        <v>3.5528072529455418E-2</v>
      </c>
      <c r="Y157" s="263">
        <v>3.113037623036195E-2</v>
      </c>
      <c r="DA157" s="74" t="s">
        <v>788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DA158" s="94"/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340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3">SUM(B$163:B$169)</f>
        <v>0</v>
      </c>
      <c r="C162" s="232">
        <f t="shared" si="3"/>
        <v>0</v>
      </c>
      <c r="D162" s="232">
        <f t="shared" si="3"/>
        <v>0</v>
      </c>
      <c r="E162" s="232">
        <f t="shared" si="3"/>
        <v>0</v>
      </c>
      <c r="F162" s="232">
        <f t="shared" si="3"/>
        <v>0</v>
      </c>
      <c r="G162" s="232">
        <f t="shared" si="3"/>
        <v>0</v>
      </c>
      <c r="H162" s="232">
        <f t="shared" si="3"/>
        <v>0</v>
      </c>
      <c r="I162" s="232">
        <f t="shared" si="3"/>
        <v>0</v>
      </c>
      <c r="J162" s="232">
        <f t="shared" si="3"/>
        <v>0</v>
      </c>
      <c r="K162" s="232">
        <f t="shared" si="3"/>
        <v>0</v>
      </c>
      <c r="L162" s="232">
        <f t="shared" si="3"/>
        <v>0</v>
      </c>
      <c r="M162" s="232">
        <f t="shared" si="3"/>
        <v>0</v>
      </c>
      <c r="N162" s="232">
        <f t="shared" si="3"/>
        <v>0</v>
      </c>
      <c r="O162" s="232">
        <f t="shared" si="3"/>
        <v>0</v>
      </c>
      <c r="P162" s="232">
        <f t="shared" si="3"/>
        <v>0</v>
      </c>
      <c r="Q162" s="232">
        <f t="shared" si="3"/>
        <v>0</v>
      </c>
      <c r="R162" s="232">
        <f t="shared" si="3"/>
        <v>0</v>
      </c>
      <c r="S162" s="232">
        <f t="shared" si="3"/>
        <v>0</v>
      </c>
      <c r="T162" s="232">
        <f t="shared" si="3"/>
        <v>0</v>
      </c>
      <c r="U162" s="232">
        <f t="shared" si="3"/>
        <v>0</v>
      </c>
      <c r="V162" s="232">
        <f t="shared" si="3"/>
        <v>0</v>
      </c>
      <c r="W162" s="232">
        <f t="shared" si="3"/>
        <v>0</v>
      </c>
      <c r="X162" s="232">
        <f t="shared" si="3"/>
        <v>0</v>
      </c>
      <c r="Y162" s="232">
        <f t="shared" si="3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4">IF(B$6=0,0,B$6/B$5)</f>
        <v>0</v>
      </c>
      <c r="C163" s="299">
        <f t="shared" si="4"/>
        <v>0</v>
      </c>
      <c r="D163" s="299">
        <f t="shared" si="4"/>
        <v>0</v>
      </c>
      <c r="E163" s="299">
        <f t="shared" si="4"/>
        <v>0</v>
      </c>
      <c r="F163" s="299">
        <f t="shared" si="4"/>
        <v>0</v>
      </c>
      <c r="G163" s="299">
        <f t="shared" si="4"/>
        <v>0</v>
      </c>
      <c r="H163" s="299">
        <f t="shared" si="4"/>
        <v>0</v>
      </c>
      <c r="I163" s="299">
        <f t="shared" si="4"/>
        <v>0</v>
      </c>
      <c r="J163" s="299">
        <f t="shared" si="4"/>
        <v>0</v>
      </c>
      <c r="K163" s="299">
        <f t="shared" si="4"/>
        <v>0</v>
      </c>
      <c r="L163" s="299">
        <f t="shared" si="4"/>
        <v>0</v>
      </c>
      <c r="M163" s="299">
        <f t="shared" si="4"/>
        <v>0</v>
      </c>
      <c r="N163" s="299">
        <f t="shared" si="4"/>
        <v>0</v>
      </c>
      <c r="O163" s="299">
        <f t="shared" si="4"/>
        <v>0</v>
      </c>
      <c r="P163" s="299">
        <f t="shared" si="4"/>
        <v>0</v>
      </c>
      <c r="Q163" s="299">
        <f t="shared" si="4"/>
        <v>0</v>
      </c>
      <c r="R163" s="299">
        <f t="shared" si="4"/>
        <v>0</v>
      </c>
      <c r="S163" s="299">
        <f t="shared" si="4"/>
        <v>0</v>
      </c>
      <c r="T163" s="299">
        <f t="shared" si="4"/>
        <v>0</v>
      </c>
      <c r="U163" s="299">
        <f t="shared" si="4"/>
        <v>0</v>
      </c>
      <c r="V163" s="299">
        <f t="shared" si="4"/>
        <v>0</v>
      </c>
      <c r="W163" s="299">
        <f t="shared" si="4"/>
        <v>0</v>
      </c>
      <c r="X163" s="299">
        <f t="shared" si="4"/>
        <v>0</v>
      </c>
      <c r="Y163" s="299">
        <f t="shared" si="4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5">IF(B$7=0,0,B$7/B$5)</f>
        <v>0</v>
      </c>
      <c r="C164" s="233">
        <f t="shared" si="5"/>
        <v>0</v>
      </c>
      <c r="D164" s="233">
        <f t="shared" si="5"/>
        <v>0</v>
      </c>
      <c r="E164" s="233">
        <f t="shared" si="5"/>
        <v>0</v>
      </c>
      <c r="F164" s="233">
        <f t="shared" si="5"/>
        <v>0</v>
      </c>
      <c r="G164" s="233">
        <f t="shared" si="5"/>
        <v>0</v>
      </c>
      <c r="H164" s="233">
        <f t="shared" si="5"/>
        <v>0</v>
      </c>
      <c r="I164" s="233">
        <f t="shared" si="5"/>
        <v>0</v>
      </c>
      <c r="J164" s="233">
        <f t="shared" si="5"/>
        <v>0</v>
      </c>
      <c r="K164" s="233">
        <f t="shared" si="5"/>
        <v>0</v>
      </c>
      <c r="L164" s="233">
        <f t="shared" si="5"/>
        <v>0</v>
      </c>
      <c r="M164" s="233">
        <f t="shared" si="5"/>
        <v>0</v>
      </c>
      <c r="N164" s="233">
        <f t="shared" si="5"/>
        <v>0</v>
      </c>
      <c r="O164" s="233">
        <f t="shared" si="5"/>
        <v>0</v>
      </c>
      <c r="P164" s="233">
        <f t="shared" si="5"/>
        <v>0</v>
      </c>
      <c r="Q164" s="233">
        <f t="shared" si="5"/>
        <v>0</v>
      </c>
      <c r="R164" s="233">
        <f t="shared" si="5"/>
        <v>0</v>
      </c>
      <c r="S164" s="233">
        <f t="shared" si="5"/>
        <v>0</v>
      </c>
      <c r="T164" s="233">
        <f t="shared" si="5"/>
        <v>0</v>
      </c>
      <c r="U164" s="233">
        <f t="shared" si="5"/>
        <v>0</v>
      </c>
      <c r="V164" s="233">
        <f t="shared" si="5"/>
        <v>0</v>
      </c>
      <c r="W164" s="233">
        <f t="shared" si="5"/>
        <v>0</v>
      </c>
      <c r="X164" s="233">
        <f t="shared" si="5"/>
        <v>0</v>
      </c>
      <c r="Y164" s="233">
        <f t="shared" si="5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6">IF(B$8=0,0,B$8/B$5)</f>
        <v>0</v>
      </c>
      <c r="C165" s="233">
        <f t="shared" si="6"/>
        <v>0</v>
      </c>
      <c r="D165" s="233">
        <f t="shared" si="6"/>
        <v>0</v>
      </c>
      <c r="E165" s="233">
        <f t="shared" si="6"/>
        <v>0</v>
      </c>
      <c r="F165" s="233">
        <f t="shared" si="6"/>
        <v>0</v>
      </c>
      <c r="G165" s="233">
        <f t="shared" si="6"/>
        <v>0</v>
      </c>
      <c r="H165" s="233">
        <f t="shared" si="6"/>
        <v>0</v>
      </c>
      <c r="I165" s="233">
        <f t="shared" si="6"/>
        <v>0</v>
      </c>
      <c r="J165" s="233">
        <f t="shared" si="6"/>
        <v>0</v>
      </c>
      <c r="K165" s="233">
        <f t="shared" si="6"/>
        <v>0</v>
      </c>
      <c r="L165" s="233">
        <f t="shared" si="6"/>
        <v>0</v>
      </c>
      <c r="M165" s="233">
        <f t="shared" si="6"/>
        <v>0</v>
      </c>
      <c r="N165" s="233">
        <f t="shared" si="6"/>
        <v>0</v>
      </c>
      <c r="O165" s="233">
        <f t="shared" si="6"/>
        <v>0</v>
      </c>
      <c r="P165" s="233">
        <f t="shared" si="6"/>
        <v>0</v>
      </c>
      <c r="Q165" s="233">
        <f t="shared" si="6"/>
        <v>0</v>
      </c>
      <c r="R165" s="233">
        <f t="shared" si="6"/>
        <v>0</v>
      </c>
      <c r="S165" s="233">
        <f t="shared" si="6"/>
        <v>0</v>
      </c>
      <c r="T165" s="233">
        <f t="shared" si="6"/>
        <v>0</v>
      </c>
      <c r="U165" s="233">
        <f t="shared" si="6"/>
        <v>0</v>
      </c>
      <c r="V165" s="233">
        <f t="shared" si="6"/>
        <v>0</v>
      </c>
      <c r="W165" s="233">
        <f t="shared" si="6"/>
        <v>0</v>
      </c>
      <c r="X165" s="233">
        <f t="shared" si="6"/>
        <v>0</v>
      </c>
      <c r="Y165" s="233">
        <f t="shared" si="6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7">IF(B$9=0,0,B$9/B$5)</f>
        <v>0</v>
      </c>
      <c r="C166" s="233">
        <f t="shared" si="7"/>
        <v>0</v>
      </c>
      <c r="D166" s="233">
        <f t="shared" si="7"/>
        <v>0</v>
      </c>
      <c r="E166" s="233">
        <f t="shared" si="7"/>
        <v>0</v>
      </c>
      <c r="F166" s="233">
        <f t="shared" si="7"/>
        <v>0</v>
      </c>
      <c r="G166" s="233">
        <f t="shared" si="7"/>
        <v>0</v>
      </c>
      <c r="H166" s="233">
        <f t="shared" si="7"/>
        <v>0</v>
      </c>
      <c r="I166" s="233">
        <f t="shared" si="7"/>
        <v>0</v>
      </c>
      <c r="J166" s="233">
        <f t="shared" si="7"/>
        <v>0</v>
      </c>
      <c r="K166" s="233">
        <f t="shared" si="7"/>
        <v>0</v>
      </c>
      <c r="L166" s="233">
        <f t="shared" si="7"/>
        <v>0</v>
      </c>
      <c r="M166" s="233">
        <f t="shared" si="7"/>
        <v>0</v>
      </c>
      <c r="N166" s="233">
        <f t="shared" si="7"/>
        <v>0</v>
      </c>
      <c r="O166" s="233">
        <f t="shared" si="7"/>
        <v>0</v>
      </c>
      <c r="P166" s="233">
        <f t="shared" si="7"/>
        <v>0</v>
      </c>
      <c r="Q166" s="233">
        <f t="shared" si="7"/>
        <v>0</v>
      </c>
      <c r="R166" s="233">
        <f t="shared" si="7"/>
        <v>0</v>
      </c>
      <c r="S166" s="233">
        <f t="shared" si="7"/>
        <v>0</v>
      </c>
      <c r="T166" s="233">
        <f t="shared" si="7"/>
        <v>0</v>
      </c>
      <c r="U166" s="233">
        <f t="shared" si="7"/>
        <v>0</v>
      </c>
      <c r="V166" s="233">
        <f t="shared" si="7"/>
        <v>0</v>
      </c>
      <c r="W166" s="233">
        <f t="shared" si="7"/>
        <v>0</v>
      </c>
      <c r="X166" s="233">
        <f t="shared" si="7"/>
        <v>0</v>
      </c>
      <c r="Y166" s="233">
        <f t="shared" si="7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8">IF(B$10=0,0,B$10/B$5)</f>
        <v>0</v>
      </c>
      <c r="C167" s="300">
        <f t="shared" si="8"/>
        <v>0</v>
      </c>
      <c r="D167" s="300">
        <f t="shared" si="8"/>
        <v>0</v>
      </c>
      <c r="E167" s="300">
        <f t="shared" si="8"/>
        <v>0</v>
      </c>
      <c r="F167" s="300">
        <f t="shared" si="8"/>
        <v>0</v>
      </c>
      <c r="G167" s="300">
        <f t="shared" si="8"/>
        <v>0</v>
      </c>
      <c r="H167" s="300">
        <f t="shared" si="8"/>
        <v>0</v>
      </c>
      <c r="I167" s="300">
        <f t="shared" si="8"/>
        <v>0</v>
      </c>
      <c r="J167" s="300">
        <f t="shared" si="8"/>
        <v>0</v>
      </c>
      <c r="K167" s="300">
        <f t="shared" si="8"/>
        <v>0</v>
      </c>
      <c r="L167" s="300">
        <f t="shared" si="8"/>
        <v>0</v>
      </c>
      <c r="M167" s="300">
        <f t="shared" si="8"/>
        <v>0</v>
      </c>
      <c r="N167" s="300">
        <f t="shared" si="8"/>
        <v>0</v>
      </c>
      <c r="O167" s="300">
        <f t="shared" si="8"/>
        <v>0</v>
      </c>
      <c r="P167" s="300">
        <f t="shared" si="8"/>
        <v>0</v>
      </c>
      <c r="Q167" s="300">
        <f t="shared" si="8"/>
        <v>0</v>
      </c>
      <c r="R167" s="300">
        <f t="shared" si="8"/>
        <v>0</v>
      </c>
      <c r="S167" s="300">
        <f t="shared" si="8"/>
        <v>0</v>
      </c>
      <c r="T167" s="300">
        <f t="shared" si="8"/>
        <v>0</v>
      </c>
      <c r="U167" s="300">
        <f t="shared" si="8"/>
        <v>0</v>
      </c>
      <c r="V167" s="300">
        <f t="shared" si="8"/>
        <v>0</v>
      </c>
      <c r="W167" s="300">
        <f t="shared" si="8"/>
        <v>0</v>
      </c>
      <c r="X167" s="300">
        <f t="shared" si="8"/>
        <v>0</v>
      </c>
      <c r="Y167" s="300">
        <f t="shared" si="8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9">IF(B$16=0,0,B$16/B$5)</f>
        <v>0</v>
      </c>
      <c r="C168" s="301">
        <f t="shared" si="9"/>
        <v>0</v>
      </c>
      <c r="D168" s="301">
        <f t="shared" si="9"/>
        <v>0</v>
      </c>
      <c r="E168" s="301">
        <f t="shared" si="9"/>
        <v>0</v>
      </c>
      <c r="F168" s="301">
        <f t="shared" si="9"/>
        <v>0</v>
      </c>
      <c r="G168" s="301">
        <f t="shared" si="9"/>
        <v>0</v>
      </c>
      <c r="H168" s="301">
        <f t="shared" si="9"/>
        <v>0</v>
      </c>
      <c r="I168" s="301">
        <f t="shared" si="9"/>
        <v>0</v>
      </c>
      <c r="J168" s="301">
        <f t="shared" si="9"/>
        <v>0</v>
      </c>
      <c r="K168" s="301">
        <f t="shared" si="9"/>
        <v>0</v>
      </c>
      <c r="L168" s="301">
        <f t="shared" si="9"/>
        <v>0</v>
      </c>
      <c r="M168" s="301">
        <f t="shared" si="9"/>
        <v>0</v>
      </c>
      <c r="N168" s="301">
        <f t="shared" si="9"/>
        <v>0</v>
      </c>
      <c r="O168" s="301">
        <f t="shared" si="9"/>
        <v>0</v>
      </c>
      <c r="P168" s="301">
        <f t="shared" si="9"/>
        <v>0</v>
      </c>
      <c r="Q168" s="301">
        <f t="shared" si="9"/>
        <v>0</v>
      </c>
      <c r="R168" s="301">
        <f t="shared" si="9"/>
        <v>0</v>
      </c>
      <c r="S168" s="301">
        <f t="shared" si="9"/>
        <v>0</v>
      </c>
      <c r="T168" s="301">
        <f t="shared" si="9"/>
        <v>0</v>
      </c>
      <c r="U168" s="301">
        <f t="shared" si="9"/>
        <v>0</v>
      </c>
      <c r="V168" s="301">
        <f t="shared" si="9"/>
        <v>0</v>
      </c>
      <c r="W168" s="301">
        <f t="shared" si="9"/>
        <v>0</v>
      </c>
      <c r="X168" s="301">
        <f t="shared" si="9"/>
        <v>0</v>
      </c>
      <c r="Y168" s="301">
        <f t="shared" si="9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0">IF(B$27=0,0,B$27/B$5)</f>
        <v>0</v>
      </c>
      <c r="C169" s="235">
        <f t="shared" si="10"/>
        <v>0</v>
      </c>
      <c r="D169" s="235">
        <f t="shared" si="10"/>
        <v>0</v>
      </c>
      <c r="E169" s="235">
        <f t="shared" si="10"/>
        <v>0</v>
      </c>
      <c r="F169" s="235">
        <f t="shared" si="10"/>
        <v>0</v>
      </c>
      <c r="G169" s="235">
        <f t="shared" si="10"/>
        <v>0</v>
      </c>
      <c r="H169" s="235">
        <f t="shared" si="10"/>
        <v>0</v>
      </c>
      <c r="I169" s="235">
        <f t="shared" si="10"/>
        <v>0</v>
      </c>
      <c r="J169" s="235">
        <f t="shared" si="10"/>
        <v>0</v>
      </c>
      <c r="K169" s="235">
        <f t="shared" si="10"/>
        <v>0</v>
      </c>
      <c r="L169" s="235">
        <f t="shared" si="10"/>
        <v>0</v>
      </c>
      <c r="M169" s="235">
        <f t="shared" si="10"/>
        <v>0</v>
      </c>
      <c r="N169" s="235">
        <f t="shared" si="10"/>
        <v>0</v>
      </c>
      <c r="O169" s="235">
        <f t="shared" si="10"/>
        <v>0</v>
      </c>
      <c r="P169" s="235">
        <f t="shared" si="10"/>
        <v>0</v>
      </c>
      <c r="Q169" s="235">
        <f t="shared" si="10"/>
        <v>0</v>
      </c>
      <c r="R169" s="235">
        <f t="shared" si="10"/>
        <v>0</v>
      </c>
      <c r="S169" s="235">
        <f t="shared" si="10"/>
        <v>0</v>
      </c>
      <c r="T169" s="235">
        <f t="shared" si="10"/>
        <v>0</v>
      </c>
      <c r="U169" s="235">
        <f t="shared" si="10"/>
        <v>0</v>
      </c>
      <c r="V169" s="235">
        <f t="shared" si="10"/>
        <v>0</v>
      </c>
      <c r="W169" s="235">
        <f t="shared" si="10"/>
        <v>0</v>
      </c>
      <c r="X169" s="235">
        <f t="shared" si="10"/>
        <v>0</v>
      </c>
      <c r="Y169" s="235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0"/>
    </row>
    <row r="171" spans="1:105" ht="12" customHeight="1" x14ac:dyDescent="0.25">
      <c r="A171" s="35" t="s">
        <v>46</v>
      </c>
      <c r="B171" s="232">
        <f t="shared" ref="B171:Y171" si="11">SUM(B$172:B$177,B$179:B$180,B$182:B$184)</f>
        <v>0</v>
      </c>
      <c r="C171" s="232">
        <f t="shared" si="11"/>
        <v>0</v>
      </c>
      <c r="D171" s="232">
        <f t="shared" si="11"/>
        <v>0</v>
      </c>
      <c r="E171" s="232">
        <f t="shared" si="11"/>
        <v>0</v>
      </c>
      <c r="F171" s="232">
        <f t="shared" si="11"/>
        <v>0</v>
      </c>
      <c r="G171" s="232">
        <f t="shared" si="11"/>
        <v>0</v>
      </c>
      <c r="H171" s="232">
        <f t="shared" si="11"/>
        <v>0</v>
      </c>
      <c r="I171" s="232">
        <f t="shared" si="11"/>
        <v>0</v>
      </c>
      <c r="J171" s="232">
        <f t="shared" si="11"/>
        <v>0</v>
      </c>
      <c r="K171" s="232">
        <f t="shared" si="11"/>
        <v>0</v>
      </c>
      <c r="L171" s="232">
        <f t="shared" si="11"/>
        <v>0</v>
      </c>
      <c r="M171" s="232">
        <f t="shared" si="11"/>
        <v>0</v>
      </c>
      <c r="N171" s="232">
        <f t="shared" si="11"/>
        <v>0</v>
      </c>
      <c r="O171" s="232">
        <f t="shared" si="11"/>
        <v>0</v>
      </c>
      <c r="P171" s="232">
        <f t="shared" si="11"/>
        <v>0</v>
      </c>
      <c r="Q171" s="232">
        <f t="shared" si="11"/>
        <v>0</v>
      </c>
      <c r="R171" s="232">
        <f t="shared" si="11"/>
        <v>0</v>
      </c>
      <c r="S171" s="232">
        <f t="shared" si="11"/>
        <v>0</v>
      </c>
      <c r="T171" s="232">
        <f t="shared" si="11"/>
        <v>0</v>
      </c>
      <c r="U171" s="232">
        <f t="shared" si="11"/>
        <v>0</v>
      </c>
      <c r="V171" s="232">
        <f t="shared" si="11"/>
        <v>0</v>
      </c>
      <c r="W171" s="232">
        <f t="shared" si="11"/>
        <v>0</v>
      </c>
      <c r="X171" s="232">
        <f t="shared" si="11"/>
        <v>0</v>
      </c>
      <c r="Y171" s="232">
        <f t="shared" si="11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2">IF(B$35=0,0,B$35/B$34)</f>
        <v>0</v>
      </c>
      <c r="C172" s="299">
        <f t="shared" si="12"/>
        <v>0</v>
      </c>
      <c r="D172" s="299">
        <f t="shared" si="12"/>
        <v>0</v>
      </c>
      <c r="E172" s="299">
        <f t="shared" si="12"/>
        <v>0</v>
      </c>
      <c r="F172" s="299">
        <f t="shared" si="12"/>
        <v>0</v>
      </c>
      <c r="G172" s="299">
        <f t="shared" si="12"/>
        <v>0</v>
      </c>
      <c r="H172" s="299">
        <f t="shared" si="12"/>
        <v>0</v>
      </c>
      <c r="I172" s="299">
        <f t="shared" si="12"/>
        <v>0</v>
      </c>
      <c r="J172" s="299">
        <f t="shared" si="12"/>
        <v>0</v>
      </c>
      <c r="K172" s="299">
        <f t="shared" si="12"/>
        <v>0</v>
      </c>
      <c r="L172" s="299">
        <f t="shared" si="12"/>
        <v>0</v>
      </c>
      <c r="M172" s="299">
        <f t="shared" si="12"/>
        <v>0</v>
      </c>
      <c r="N172" s="299">
        <f t="shared" si="12"/>
        <v>0</v>
      </c>
      <c r="O172" s="299">
        <f t="shared" si="12"/>
        <v>0</v>
      </c>
      <c r="P172" s="299">
        <f t="shared" si="12"/>
        <v>0</v>
      </c>
      <c r="Q172" s="299">
        <f t="shared" si="12"/>
        <v>0</v>
      </c>
      <c r="R172" s="299">
        <f t="shared" si="12"/>
        <v>0</v>
      </c>
      <c r="S172" s="299">
        <f t="shared" si="12"/>
        <v>0</v>
      </c>
      <c r="T172" s="299">
        <f t="shared" si="12"/>
        <v>0</v>
      </c>
      <c r="U172" s="299">
        <f t="shared" si="12"/>
        <v>0</v>
      </c>
      <c r="V172" s="299">
        <f t="shared" si="12"/>
        <v>0</v>
      </c>
      <c r="W172" s="299">
        <f t="shared" si="12"/>
        <v>0</v>
      </c>
      <c r="X172" s="299">
        <f t="shared" si="12"/>
        <v>0</v>
      </c>
      <c r="Y172" s="299">
        <f t="shared" si="12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3">IF(B$36=0,0,B$36/B$34)</f>
        <v>0</v>
      </c>
      <c r="C173" s="233">
        <f t="shared" si="13"/>
        <v>0</v>
      </c>
      <c r="D173" s="233">
        <f t="shared" si="13"/>
        <v>0</v>
      </c>
      <c r="E173" s="233">
        <f t="shared" si="13"/>
        <v>0</v>
      </c>
      <c r="F173" s="233">
        <f t="shared" si="13"/>
        <v>0</v>
      </c>
      <c r="G173" s="233">
        <f t="shared" si="13"/>
        <v>0</v>
      </c>
      <c r="H173" s="233">
        <f t="shared" si="13"/>
        <v>0</v>
      </c>
      <c r="I173" s="233">
        <f t="shared" si="13"/>
        <v>0</v>
      </c>
      <c r="J173" s="233">
        <f t="shared" si="13"/>
        <v>0</v>
      </c>
      <c r="K173" s="233">
        <f t="shared" si="13"/>
        <v>0</v>
      </c>
      <c r="L173" s="233">
        <f t="shared" si="13"/>
        <v>0</v>
      </c>
      <c r="M173" s="233">
        <f t="shared" si="13"/>
        <v>0</v>
      </c>
      <c r="N173" s="233">
        <f t="shared" si="13"/>
        <v>0</v>
      </c>
      <c r="O173" s="233">
        <f t="shared" si="13"/>
        <v>0</v>
      </c>
      <c r="P173" s="233">
        <f t="shared" si="13"/>
        <v>0</v>
      </c>
      <c r="Q173" s="233">
        <f t="shared" si="13"/>
        <v>0</v>
      </c>
      <c r="R173" s="233">
        <f t="shared" si="13"/>
        <v>0</v>
      </c>
      <c r="S173" s="233">
        <f t="shared" si="13"/>
        <v>0</v>
      </c>
      <c r="T173" s="233">
        <f t="shared" si="13"/>
        <v>0</v>
      </c>
      <c r="U173" s="233">
        <f t="shared" si="13"/>
        <v>0</v>
      </c>
      <c r="V173" s="233">
        <f t="shared" si="13"/>
        <v>0</v>
      </c>
      <c r="W173" s="233">
        <f t="shared" si="13"/>
        <v>0</v>
      </c>
      <c r="X173" s="233">
        <f t="shared" si="13"/>
        <v>0</v>
      </c>
      <c r="Y173" s="233">
        <f t="shared" si="13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4">IF(B$37=0,0,B$37/B$34)</f>
        <v>0</v>
      </c>
      <c r="C174" s="233">
        <f t="shared" si="14"/>
        <v>0</v>
      </c>
      <c r="D174" s="233">
        <f t="shared" si="14"/>
        <v>0</v>
      </c>
      <c r="E174" s="233">
        <f t="shared" si="14"/>
        <v>0</v>
      </c>
      <c r="F174" s="233">
        <f t="shared" si="14"/>
        <v>0</v>
      </c>
      <c r="G174" s="233">
        <f t="shared" si="14"/>
        <v>0</v>
      </c>
      <c r="H174" s="233">
        <f t="shared" si="14"/>
        <v>0</v>
      </c>
      <c r="I174" s="233">
        <f t="shared" si="14"/>
        <v>0</v>
      </c>
      <c r="J174" s="233">
        <f t="shared" si="14"/>
        <v>0</v>
      </c>
      <c r="K174" s="233">
        <f t="shared" si="14"/>
        <v>0</v>
      </c>
      <c r="L174" s="233">
        <f t="shared" si="14"/>
        <v>0</v>
      </c>
      <c r="M174" s="233">
        <f t="shared" si="14"/>
        <v>0</v>
      </c>
      <c r="N174" s="233">
        <f t="shared" si="14"/>
        <v>0</v>
      </c>
      <c r="O174" s="233">
        <f t="shared" si="14"/>
        <v>0</v>
      </c>
      <c r="P174" s="233">
        <f t="shared" si="14"/>
        <v>0</v>
      </c>
      <c r="Q174" s="233">
        <f t="shared" si="14"/>
        <v>0</v>
      </c>
      <c r="R174" s="233">
        <f t="shared" si="14"/>
        <v>0</v>
      </c>
      <c r="S174" s="233">
        <f t="shared" si="14"/>
        <v>0</v>
      </c>
      <c r="T174" s="233">
        <f t="shared" si="14"/>
        <v>0</v>
      </c>
      <c r="U174" s="233">
        <f t="shared" si="14"/>
        <v>0</v>
      </c>
      <c r="V174" s="233">
        <f t="shared" si="14"/>
        <v>0</v>
      </c>
      <c r="W174" s="233">
        <f t="shared" si="14"/>
        <v>0</v>
      </c>
      <c r="X174" s="233">
        <f t="shared" si="14"/>
        <v>0</v>
      </c>
      <c r="Y174" s="233">
        <f t="shared" si="14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5">IF(B$38=0,0,B$38/B$34)</f>
        <v>0</v>
      </c>
      <c r="C175" s="233">
        <f t="shared" si="15"/>
        <v>0</v>
      </c>
      <c r="D175" s="233">
        <f t="shared" si="15"/>
        <v>0</v>
      </c>
      <c r="E175" s="233">
        <f t="shared" si="15"/>
        <v>0</v>
      </c>
      <c r="F175" s="233">
        <f t="shared" si="15"/>
        <v>0</v>
      </c>
      <c r="G175" s="233">
        <f t="shared" si="15"/>
        <v>0</v>
      </c>
      <c r="H175" s="233">
        <f t="shared" si="15"/>
        <v>0</v>
      </c>
      <c r="I175" s="233">
        <f t="shared" si="15"/>
        <v>0</v>
      </c>
      <c r="J175" s="233">
        <f t="shared" si="15"/>
        <v>0</v>
      </c>
      <c r="K175" s="233">
        <f t="shared" si="15"/>
        <v>0</v>
      </c>
      <c r="L175" s="233">
        <f t="shared" si="15"/>
        <v>0</v>
      </c>
      <c r="M175" s="233">
        <f t="shared" si="15"/>
        <v>0</v>
      </c>
      <c r="N175" s="233">
        <f t="shared" si="15"/>
        <v>0</v>
      </c>
      <c r="O175" s="233">
        <f t="shared" si="15"/>
        <v>0</v>
      </c>
      <c r="P175" s="233">
        <f t="shared" si="15"/>
        <v>0</v>
      </c>
      <c r="Q175" s="233">
        <f t="shared" si="15"/>
        <v>0</v>
      </c>
      <c r="R175" s="233">
        <f t="shared" si="15"/>
        <v>0</v>
      </c>
      <c r="S175" s="233">
        <f t="shared" si="15"/>
        <v>0</v>
      </c>
      <c r="T175" s="233">
        <f t="shared" si="15"/>
        <v>0</v>
      </c>
      <c r="U175" s="233">
        <f t="shared" si="15"/>
        <v>0</v>
      </c>
      <c r="V175" s="233">
        <f t="shared" si="15"/>
        <v>0</v>
      </c>
      <c r="W175" s="233">
        <f t="shared" si="15"/>
        <v>0</v>
      </c>
      <c r="X175" s="233">
        <f t="shared" si="15"/>
        <v>0</v>
      </c>
      <c r="Y175" s="233">
        <f t="shared" si="15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6">IF(B$39=0,0,B$39/B$34)</f>
        <v>0</v>
      </c>
      <c r="C176" s="300">
        <f t="shared" si="16"/>
        <v>0</v>
      </c>
      <c r="D176" s="300">
        <f t="shared" si="16"/>
        <v>0</v>
      </c>
      <c r="E176" s="300">
        <f t="shared" si="16"/>
        <v>0</v>
      </c>
      <c r="F176" s="300">
        <f t="shared" si="16"/>
        <v>0</v>
      </c>
      <c r="G176" s="300">
        <f t="shared" si="16"/>
        <v>0</v>
      </c>
      <c r="H176" s="300">
        <f t="shared" si="16"/>
        <v>0</v>
      </c>
      <c r="I176" s="300">
        <f t="shared" si="16"/>
        <v>0</v>
      </c>
      <c r="J176" s="300">
        <f t="shared" si="16"/>
        <v>0</v>
      </c>
      <c r="K176" s="300">
        <f t="shared" si="16"/>
        <v>0</v>
      </c>
      <c r="L176" s="300">
        <f t="shared" si="16"/>
        <v>0</v>
      </c>
      <c r="M176" s="300">
        <f t="shared" si="16"/>
        <v>0</v>
      </c>
      <c r="N176" s="300">
        <f t="shared" si="16"/>
        <v>0</v>
      </c>
      <c r="O176" s="300">
        <f t="shared" si="16"/>
        <v>0</v>
      </c>
      <c r="P176" s="300">
        <f t="shared" si="16"/>
        <v>0</v>
      </c>
      <c r="Q176" s="300">
        <f t="shared" si="16"/>
        <v>0</v>
      </c>
      <c r="R176" s="300">
        <f t="shared" si="16"/>
        <v>0</v>
      </c>
      <c r="S176" s="300">
        <f t="shared" si="16"/>
        <v>0</v>
      </c>
      <c r="T176" s="300">
        <f t="shared" si="16"/>
        <v>0</v>
      </c>
      <c r="U176" s="300">
        <f t="shared" si="16"/>
        <v>0</v>
      </c>
      <c r="V176" s="300">
        <f t="shared" si="16"/>
        <v>0</v>
      </c>
      <c r="W176" s="300">
        <f t="shared" si="16"/>
        <v>0</v>
      </c>
      <c r="X176" s="300">
        <f t="shared" si="16"/>
        <v>0</v>
      </c>
      <c r="Y176" s="300">
        <f t="shared" si="16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7">IF(B$45=0,0,B$45/B$34)</f>
        <v>0</v>
      </c>
      <c r="C177" s="301">
        <f t="shared" si="17"/>
        <v>0</v>
      </c>
      <c r="D177" s="301">
        <f t="shared" si="17"/>
        <v>0</v>
      </c>
      <c r="E177" s="301">
        <f t="shared" si="17"/>
        <v>0</v>
      </c>
      <c r="F177" s="301">
        <f t="shared" si="17"/>
        <v>0</v>
      </c>
      <c r="G177" s="301">
        <f t="shared" si="17"/>
        <v>0</v>
      </c>
      <c r="H177" s="301">
        <f t="shared" si="17"/>
        <v>0</v>
      </c>
      <c r="I177" s="301">
        <f t="shared" si="17"/>
        <v>0</v>
      </c>
      <c r="J177" s="301">
        <f t="shared" si="17"/>
        <v>0</v>
      </c>
      <c r="K177" s="301">
        <f t="shared" si="17"/>
        <v>0</v>
      </c>
      <c r="L177" s="301">
        <f t="shared" si="17"/>
        <v>0</v>
      </c>
      <c r="M177" s="301">
        <f t="shared" si="17"/>
        <v>0</v>
      </c>
      <c r="N177" s="301">
        <f t="shared" si="17"/>
        <v>0</v>
      </c>
      <c r="O177" s="301">
        <f t="shared" si="17"/>
        <v>0</v>
      </c>
      <c r="P177" s="301">
        <f t="shared" si="17"/>
        <v>0</v>
      </c>
      <c r="Q177" s="301">
        <f t="shared" si="17"/>
        <v>0</v>
      </c>
      <c r="R177" s="301">
        <f t="shared" si="17"/>
        <v>0</v>
      </c>
      <c r="S177" s="301">
        <f t="shared" si="17"/>
        <v>0</v>
      </c>
      <c r="T177" s="301">
        <f t="shared" si="17"/>
        <v>0</v>
      </c>
      <c r="U177" s="301">
        <f t="shared" si="17"/>
        <v>0</v>
      </c>
      <c r="V177" s="301">
        <f t="shared" si="17"/>
        <v>0</v>
      </c>
      <c r="W177" s="301">
        <f t="shared" si="17"/>
        <v>0</v>
      </c>
      <c r="X177" s="301">
        <f t="shared" si="17"/>
        <v>0</v>
      </c>
      <c r="Y177" s="301">
        <f t="shared" si="17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18">IF(B$46=0,0,B$46/B$34)</f>
        <v>0</v>
      </c>
      <c r="C178" s="301">
        <f t="shared" si="18"/>
        <v>0</v>
      </c>
      <c r="D178" s="301">
        <f t="shared" si="18"/>
        <v>0</v>
      </c>
      <c r="E178" s="301">
        <f t="shared" si="18"/>
        <v>0</v>
      </c>
      <c r="F178" s="301">
        <f t="shared" si="18"/>
        <v>0</v>
      </c>
      <c r="G178" s="301">
        <f t="shared" si="18"/>
        <v>0</v>
      </c>
      <c r="H178" s="301">
        <f t="shared" si="18"/>
        <v>0</v>
      </c>
      <c r="I178" s="301">
        <f t="shared" si="18"/>
        <v>0</v>
      </c>
      <c r="J178" s="301">
        <f t="shared" si="18"/>
        <v>0</v>
      </c>
      <c r="K178" s="301">
        <f t="shared" si="18"/>
        <v>0</v>
      </c>
      <c r="L178" s="301">
        <f t="shared" si="18"/>
        <v>0</v>
      </c>
      <c r="M178" s="301">
        <f t="shared" si="18"/>
        <v>0</v>
      </c>
      <c r="N178" s="301">
        <f t="shared" si="18"/>
        <v>0</v>
      </c>
      <c r="O178" s="301">
        <f t="shared" si="18"/>
        <v>0</v>
      </c>
      <c r="P178" s="301">
        <f t="shared" si="18"/>
        <v>0</v>
      </c>
      <c r="Q178" s="301">
        <f t="shared" si="18"/>
        <v>0</v>
      </c>
      <c r="R178" s="301">
        <f t="shared" si="18"/>
        <v>0</v>
      </c>
      <c r="S178" s="301">
        <f t="shared" si="18"/>
        <v>0</v>
      </c>
      <c r="T178" s="301">
        <f t="shared" si="18"/>
        <v>0</v>
      </c>
      <c r="U178" s="301">
        <f t="shared" si="18"/>
        <v>0</v>
      </c>
      <c r="V178" s="301">
        <f t="shared" si="18"/>
        <v>0</v>
      </c>
      <c r="W178" s="301">
        <f t="shared" si="18"/>
        <v>0</v>
      </c>
      <c r="X178" s="301">
        <f t="shared" si="18"/>
        <v>0</v>
      </c>
      <c r="Y178" s="301">
        <f t="shared" si="18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19">IF(B$47=0,0,B$47/B$34)</f>
        <v>0</v>
      </c>
      <c r="C179" s="302">
        <f t="shared" si="19"/>
        <v>0</v>
      </c>
      <c r="D179" s="302">
        <f t="shared" si="19"/>
        <v>0</v>
      </c>
      <c r="E179" s="302">
        <f t="shared" si="19"/>
        <v>0</v>
      </c>
      <c r="F179" s="302">
        <f t="shared" si="19"/>
        <v>0</v>
      </c>
      <c r="G179" s="302">
        <f t="shared" si="19"/>
        <v>0</v>
      </c>
      <c r="H179" s="302">
        <f t="shared" si="19"/>
        <v>0</v>
      </c>
      <c r="I179" s="302">
        <f t="shared" si="19"/>
        <v>0</v>
      </c>
      <c r="J179" s="302">
        <f t="shared" si="19"/>
        <v>0</v>
      </c>
      <c r="K179" s="302">
        <f t="shared" si="19"/>
        <v>0</v>
      </c>
      <c r="L179" s="302">
        <f t="shared" si="19"/>
        <v>0</v>
      </c>
      <c r="M179" s="302">
        <f t="shared" si="19"/>
        <v>0</v>
      </c>
      <c r="N179" s="302">
        <f t="shared" si="19"/>
        <v>0</v>
      </c>
      <c r="O179" s="302">
        <f t="shared" si="19"/>
        <v>0</v>
      </c>
      <c r="P179" s="302">
        <f t="shared" si="19"/>
        <v>0</v>
      </c>
      <c r="Q179" s="302">
        <f t="shared" si="19"/>
        <v>0</v>
      </c>
      <c r="R179" s="302">
        <f t="shared" si="19"/>
        <v>0</v>
      </c>
      <c r="S179" s="302">
        <f t="shared" si="19"/>
        <v>0</v>
      </c>
      <c r="T179" s="302">
        <f t="shared" si="19"/>
        <v>0</v>
      </c>
      <c r="U179" s="302">
        <f t="shared" si="19"/>
        <v>0</v>
      </c>
      <c r="V179" s="302">
        <f t="shared" si="19"/>
        <v>0</v>
      </c>
      <c r="W179" s="302">
        <f t="shared" si="19"/>
        <v>0</v>
      </c>
      <c r="X179" s="302">
        <f t="shared" si="19"/>
        <v>0</v>
      </c>
      <c r="Y179" s="302">
        <f t="shared" si="19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0">IF(B$52=0,0,B$52/B$34)</f>
        <v>0</v>
      </c>
      <c r="C180" s="302">
        <f t="shared" si="20"/>
        <v>0</v>
      </c>
      <c r="D180" s="302">
        <f t="shared" si="20"/>
        <v>0</v>
      </c>
      <c r="E180" s="302">
        <f t="shared" si="20"/>
        <v>0</v>
      </c>
      <c r="F180" s="302">
        <f t="shared" si="20"/>
        <v>0</v>
      </c>
      <c r="G180" s="302">
        <f t="shared" si="20"/>
        <v>0</v>
      </c>
      <c r="H180" s="302">
        <f t="shared" si="20"/>
        <v>0</v>
      </c>
      <c r="I180" s="302">
        <f t="shared" si="20"/>
        <v>0</v>
      </c>
      <c r="J180" s="302">
        <f t="shared" si="20"/>
        <v>0</v>
      </c>
      <c r="K180" s="302">
        <f t="shared" si="20"/>
        <v>0</v>
      </c>
      <c r="L180" s="302">
        <f t="shared" si="20"/>
        <v>0</v>
      </c>
      <c r="M180" s="302">
        <f t="shared" si="20"/>
        <v>0</v>
      </c>
      <c r="N180" s="302">
        <f t="shared" si="20"/>
        <v>0</v>
      </c>
      <c r="O180" s="302">
        <f t="shared" si="20"/>
        <v>0</v>
      </c>
      <c r="P180" s="302">
        <f t="shared" si="20"/>
        <v>0</v>
      </c>
      <c r="Q180" s="302">
        <f t="shared" si="20"/>
        <v>0</v>
      </c>
      <c r="R180" s="302">
        <f t="shared" si="20"/>
        <v>0</v>
      </c>
      <c r="S180" s="302">
        <f t="shared" si="20"/>
        <v>0</v>
      </c>
      <c r="T180" s="302">
        <f t="shared" si="20"/>
        <v>0</v>
      </c>
      <c r="U180" s="302">
        <f t="shared" si="20"/>
        <v>0</v>
      </c>
      <c r="V180" s="302">
        <f t="shared" si="20"/>
        <v>0</v>
      </c>
      <c r="W180" s="302">
        <f t="shared" si="20"/>
        <v>0</v>
      </c>
      <c r="X180" s="302">
        <f t="shared" si="20"/>
        <v>0</v>
      </c>
      <c r="Y180" s="302">
        <f t="shared" si="20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1">IF(B$53=0,0,B$53/B$34)</f>
        <v>0</v>
      </c>
      <c r="C181" s="301">
        <f t="shared" si="21"/>
        <v>0</v>
      </c>
      <c r="D181" s="301">
        <f t="shared" si="21"/>
        <v>0</v>
      </c>
      <c r="E181" s="301">
        <f t="shared" si="21"/>
        <v>0</v>
      </c>
      <c r="F181" s="301">
        <f t="shared" si="21"/>
        <v>0</v>
      </c>
      <c r="G181" s="301">
        <f t="shared" si="21"/>
        <v>0</v>
      </c>
      <c r="H181" s="301">
        <f t="shared" si="21"/>
        <v>0</v>
      </c>
      <c r="I181" s="301">
        <f t="shared" si="21"/>
        <v>0</v>
      </c>
      <c r="J181" s="301">
        <f t="shared" si="21"/>
        <v>0</v>
      </c>
      <c r="K181" s="301">
        <f t="shared" si="21"/>
        <v>0</v>
      </c>
      <c r="L181" s="301">
        <f t="shared" si="21"/>
        <v>0</v>
      </c>
      <c r="M181" s="301">
        <f t="shared" si="21"/>
        <v>0</v>
      </c>
      <c r="N181" s="301">
        <f t="shared" si="21"/>
        <v>0</v>
      </c>
      <c r="O181" s="301">
        <f t="shared" si="21"/>
        <v>0</v>
      </c>
      <c r="P181" s="301">
        <f t="shared" si="21"/>
        <v>0</v>
      </c>
      <c r="Q181" s="301">
        <f t="shared" si="21"/>
        <v>0</v>
      </c>
      <c r="R181" s="301">
        <f t="shared" si="21"/>
        <v>0</v>
      </c>
      <c r="S181" s="301">
        <f t="shared" si="21"/>
        <v>0</v>
      </c>
      <c r="T181" s="301">
        <f t="shared" si="21"/>
        <v>0</v>
      </c>
      <c r="U181" s="301">
        <f t="shared" si="21"/>
        <v>0</v>
      </c>
      <c r="V181" s="301">
        <f t="shared" si="21"/>
        <v>0</v>
      </c>
      <c r="W181" s="301">
        <f t="shared" si="21"/>
        <v>0</v>
      </c>
      <c r="X181" s="301">
        <f t="shared" si="21"/>
        <v>0</v>
      </c>
      <c r="Y181" s="301">
        <f t="shared" si="21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2">IF(B$54=0,0,B$54/B$34)</f>
        <v>0</v>
      </c>
      <c r="C182" s="302">
        <f t="shared" si="22"/>
        <v>0</v>
      </c>
      <c r="D182" s="302">
        <f t="shared" si="22"/>
        <v>0</v>
      </c>
      <c r="E182" s="302">
        <f t="shared" si="22"/>
        <v>0</v>
      </c>
      <c r="F182" s="302">
        <f t="shared" si="22"/>
        <v>0</v>
      </c>
      <c r="G182" s="302">
        <f t="shared" si="22"/>
        <v>0</v>
      </c>
      <c r="H182" s="302">
        <f t="shared" si="22"/>
        <v>0</v>
      </c>
      <c r="I182" s="302">
        <f t="shared" si="22"/>
        <v>0</v>
      </c>
      <c r="J182" s="302">
        <f t="shared" si="22"/>
        <v>0</v>
      </c>
      <c r="K182" s="302">
        <f t="shared" si="22"/>
        <v>0</v>
      </c>
      <c r="L182" s="302">
        <f t="shared" si="22"/>
        <v>0</v>
      </c>
      <c r="M182" s="302">
        <f t="shared" si="22"/>
        <v>0</v>
      </c>
      <c r="N182" s="302">
        <f t="shared" si="22"/>
        <v>0</v>
      </c>
      <c r="O182" s="302">
        <f t="shared" si="22"/>
        <v>0</v>
      </c>
      <c r="P182" s="302">
        <f t="shared" si="22"/>
        <v>0</v>
      </c>
      <c r="Q182" s="302">
        <f t="shared" si="22"/>
        <v>0</v>
      </c>
      <c r="R182" s="302">
        <f t="shared" si="22"/>
        <v>0</v>
      </c>
      <c r="S182" s="302">
        <f t="shared" si="22"/>
        <v>0</v>
      </c>
      <c r="T182" s="302">
        <f t="shared" si="22"/>
        <v>0</v>
      </c>
      <c r="U182" s="302">
        <f t="shared" si="22"/>
        <v>0</v>
      </c>
      <c r="V182" s="302">
        <f t="shared" si="22"/>
        <v>0</v>
      </c>
      <c r="W182" s="302">
        <f t="shared" si="22"/>
        <v>0</v>
      </c>
      <c r="X182" s="302">
        <f t="shared" si="22"/>
        <v>0</v>
      </c>
      <c r="Y182" s="302">
        <f t="shared" si="22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3">IF(B$58=0,0,B$58/B$34)</f>
        <v>0</v>
      </c>
      <c r="C183" s="302">
        <f t="shared" si="23"/>
        <v>0</v>
      </c>
      <c r="D183" s="302">
        <f t="shared" si="23"/>
        <v>0</v>
      </c>
      <c r="E183" s="302">
        <f t="shared" si="23"/>
        <v>0</v>
      </c>
      <c r="F183" s="302">
        <f t="shared" si="23"/>
        <v>0</v>
      </c>
      <c r="G183" s="302">
        <f t="shared" si="23"/>
        <v>0</v>
      </c>
      <c r="H183" s="302">
        <f t="shared" si="23"/>
        <v>0</v>
      </c>
      <c r="I183" s="302">
        <f t="shared" si="23"/>
        <v>0</v>
      </c>
      <c r="J183" s="302">
        <f t="shared" si="23"/>
        <v>0</v>
      </c>
      <c r="K183" s="302">
        <f t="shared" si="23"/>
        <v>0</v>
      </c>
      <c r="L183" s="302">
        <f t="shared" si="23"/>
        <v>0</v>
      </c>
      <c r="M183" s="302">
        <f t="shared" si="23"/>
        <v>0</v>
      </c>
      <c r="N183" s="302">
        <f t="shared" si="23"/>
        <v>0</v>
      </c>
      <c r="O183" s="302">
        <f t="shared" si="23"/>
        <v>0</v>
      </c>
      <c r="P183" s="302">
        <f t="shared" si="23"/>
        <v>0</v>
      </c>
      <c r="Q183" s="302">
        <f t="shared" si="23"/>
        <v>0</v>
      </c>
      <c r="R183" s="302">
        <f t="shared" si="23"/>
        <v>0</v>
      </c>
      <c r="S183" s="302">
        <f t="shared" si="23"/>
        <v>0</v>
      </c>
      <c r="T183" s="302">
        <f t="shared" si="23"/>
        <v>0</v>
      </c>
      <c r="U183" s="302">
        <f t="shared" si="23"/>
        <v>0</v>
      </c>
      <c r="V183" s="302">
        <f t="shared" si="23"/>
        <v>0</v>
      </c>
      <c r="W183" s="302">
        <f t="shared" si="23"/>
        <v>0</v>
      </c>
      <c r="X183" s="302">
        <f t="shared" si="23"/>
        <v>0</v>
      </c>
      <c r="Y183" s="302">
        <f t="shared" si="23"/>
        <v>0</v>
      </c>
      <c r="DA183" s="72"/>
    </row>
    <row r="184" spans="1:105" ht="12" customHeight="1" x14ac:dyDescent="0.25">
      <c r="A184" s="63" t="s">
        <v>545</v>
      </c>
      <c r="B184" s="303">
        <f t="shared" ref="B184:Y184" si="24">IF(B$69=0,0,B$69/B$34)</f>
        <v>0</v>
      </c>
      <c r="C184" s="303">
        <f t="shared" si="24"/>
        <v>0</v>
      </c>
      <c r="D184" s="303">
        <f t="shared" si="24"/>
        <v>0</v>
      </c>
      <c r="E184" s="303">
        <f t="shared" si="24"/>
        <v>0</v>
      </c>
      <c r="F184" s="303">
        <f t="shared" si="24"/>
        <v>0</v>
      </c>
      <c r="G184" s="303">
        <f t="shared" si="24"/>
        <v>0</v>
      </c>
      <c r="H184" s="303">
        <f t="shared" si="24"/>
        <v>0</v>
      </c>
      <c r="I184" s="303">
        <f t="shared" si="24"/>
        <v>0</v>
      </c>
      <c r="J184" s="303">
        <f t="shared" si="24"/>
        <v>0</v>
      </c>
      <c r="K184" s="303">
        <f t="shared" si="24"/>
        <v>0</v>
      </c>
      <c r="L184" s="303">
        <f t="shared" si="24"/>
        <v>0</v>
      </c>
      <c r="M184" s="303">
        <f t="shared" si="24"/>
        <v>0</v>
      </c>
      <c r="N184" s="303">
        <f t="shared" si="24"/>
        <v>0</v>
      </c>
      <c r="O184" s="303">
        <f t="shared" si="24"/>
        <v>0</v>
      </c>
      <c r="P184" s="303">
        <f t="shared" si="24"/>
        <v>0</v>
      </c>
      <c r="Q184" s="303">
        <f t="shared" si="24"/>
        <v>0</v>
      </c>
      <c r="R184" s="303">
        <f t="shared" si="24"/>
        <v>0</v>
      </c>
      <c r="S184" s="303">
        <f t="shared" si="24"/>
        <v>0</v>
      </c>
      <c r="T184" s="303">
        <f t="shared" si="24"/>
        <v>0</v>
      </c>
      <c r="U184" s="303">
        <f t="shared" si="24"/>
        <v>0</v>
      </c>
      <c r="V184" s="303">
        <f t="shared" si="24"/>
        <v>0</v>
      </c>
      <c r="W184" s="303">
        <f t="shared" si="24"/>
        <v>0</v>
      </c>
      <c r="X184" s="303">
        <f t="shared" si="24"/>
        <v>0</v>
      </c>
      <c r="Y184" s="303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DA185" s="121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0"/>
    </row>
    <row r="187" spans="1:105" ht="12" customHeight="1" x14ac:dyDescent="0.25">
      <c r="A187" s="35" t="s">
        <v>80</v>
      </c>
      <c r="B187" s="232">
        <f t="shared" ref="B187:Y187" si="25">SUM(B$188:B$193,B$197:B$198,B$200:B$202)</f>
        <v>0</v>
      </c>
      <c r="C187" s="232">
        <f t="shared" si="25"/>
        <v>0</v>
      </c>
      <c r="D187" s="232">
        <f t="shared" si="25"/>
        <v>0</v>
      </c>
      <c r="E187" s="232">
        <f t="shared" si="25"/>
        <v>0</v>
      </c>
      <c r="F187" s="232">
        <f t="shared" si="25"/>
        <v>0</v>
      </c>
      <c r="G187" s="232">
        <f t="shared" si="25"/>
        <v>0</v>
      </c>
      <c r="H187" s="232">
        <f t="shared" si="25"/>
        <v>0</v>
      </c>
      <c r="I187" s="232">
        <f t="shared" si="25"/>
        <v>0</v>
      </c>
      <c r="J187" s="232">
        <f t="shared" si="25"/>
        <v>0</v>
      </c>
      <c r="K187" s="232">
        <f t="shared" si="25"/>
        <v>0</v>
      </c>
      <c r="L187" s="232">
        <f t="shared" si="25"/>
        <v>0</v>
      </c>
      <c r="M187" s="232">
        <f t="shared" si="25"/>
        <v>0</v>
      </c>
      <c r="N187" s="232">
        <f t="shared" si="25"/>
        <v>0</v>
      </c>
      <c r="O187" s="232">
        <f t="shared" si="25"/>
        <v>0</v>
      </c>
      <c r="P187" s="232">
        <f t="shared" si="25"/>
        <v>0</v>
      </c>
      <c r="Q187" s="232">
        <f t="shared" si="25"/>
        <v>0</v>
      </c>
      <c r="R187" s="232">
        <f t="shared" si="25"/>
        <v>0</v>
      </c>
      <c r="S187" s="232">
        <f t="shared" si="25"/>
        <v>0</v>
      </c>
      <c r="T187" s="232">
        <f t="shared" si="25"/>
        <v>0</v>
      </c>
      <c r="U187" s="232">
        <f t="shared" si="25"/>
        <v>0</v>
      </c>
      <c r="V187" s="232">
        <f t="shared" si="25"/>
        <v>0</v>
      </c>
      <c r="W187" s="232">
        <f t="shared" si="25"/>
        <v>0</v>
      </c>
      <c r="X187" s="232">
        <f t="shared" si="25"/>
        <v>0</v>
      </c>
      <c r="Y187" s="232">
        <f t="shared" si="25"/>
        <v>0</v>
      </c>
      <c r="DA187" s="95"/>
    </row>
    <row r="188" spans="1:105" ht="12" customHeight="1" x14ac:dyDescent="0.25">
      <c r="A188" s="55" t="s">
        <v>91</v>
      </c>
      <c r="B188" s="299">
        <f t="shared" ref="B188:Y188" si="26">IF(B$73=0,0,B$73/B$72)</f>
        <v>0</v>
      </c>
      <c r="C188" s="299">
        <f t="shared" si="26"/>
        <v>0</v>
      </c>
      <c r="D188" s="299">
        <f t="shared" si="26"/>
        <v>0</v>
      </c>
      <c r="E188" s="299">
        <f t="shared" si="26"/>
        <v>0</v>
      </c>
      <c r="F188" s="299">
        <f t="shared" si="26"/>
        <v>0</v>
      </c>
      <c r="G188" s="299">
        <f t="shared" si="26"/>
        <v>0</v>
      </c>
      <c r="H188" s="299">
        <f t="shared" si="26"/>
        <v>0</v>
      </c>
      <c r="I188" s="299">
        <f t="shared" si="26"/>
        <v>0</v>
      </c>
      <c r="J188" s="299">
        <f t="shared" si="26"/>
        <v>0</v>
      </c>
      <c r="K188" s="299">
        <f t="shared" si="26"/>
        <v>0</v>
      </c>
      <c r="L188" s="299">
        <f t="shared" si="26"/>
        <v>0</v>
      </c>
      <c r="M188" s="299">
        <f t="shared" si="26"/>
        <v>0</v>
      </c>
      <c r="N188" s="299">
        <f t="shared" si="26"/>
        <v>0</v>
      </c>
      <c r="O188" s="299">
        <f t="shared" si="26"/>
        <v>0</v>
      </c>
      <c r="P188" s="299">
        <f t="shared" si="26"/>
        <v>0</v>
      </c>
      <c r="Q188" s="299">
        <f t="shared" si="26"/>
        <v>0</v>
      </c>
      <c r="R188" s="299">
        <f t="shared" si="26"/>
        <v>0</v>
      </c>
      <c r="S188" s="299">
        <f t="shared" si="26"/>
        <v>0</v>
      </c>
      <c r="T188" s="299">
        <f t="shared" si="26"/>
        <v>0</v>
      </c>
      <c r="U188" s="299">
        <f t="shared" si="26"/>
        <v>0</v>
      </c>
      <c r="V188" s="299">
        <f t="shared" si="26"/>
        <v>0</v>
      </c>
      <c r="W188" s="299">
        <f t="shared" si="26"/>
        <v>0</v>
      </c>
      <c r="X188" s="299">
        <f t="shared" si="26"/>
        <v>0</v>
      </c>
      <c r="Y188" s="299">
        <f t="shared" si="26"/>
        <v>0</v>
      </c>
      <c r="DA188" s="67"/>
    </row>
    <row r="189" spans="1:105" ht="12" customHeight="1" x14ac:dyDescent="0.25">
      <c r="A189" s="173" t="s">
        <v>92</v>
      </c>
      <c r="B189" s="233">
        <f t="shared" ref="B189:Y189" si="27">IF(B$74=0,0,B$74/B$72)</f>
        <v>0</v>
      </c>
      <c r="C189" s="233">
        <f t="shared" si="27"/>
        <v>0</v>
      </c>
      <c r="D189" s="233">
        <f t="shared" si="27"/>
        <v>0</v>
      </c>
      <c r="E189" s="233">
        <f t="shared" si="27"/>
        <v>0</v>
      </c>
      <c r="F189" s="233">
        <f t="shared" si="27"/>
        <v>0</v>
      </c>
      <c r="G189" s="233">
        <f t="shared" si="27"/>
        <v>0</v>
      </c>
      <c r="H189" s="233">
        <f t="shared" si="27"/>
        <v>0</v>
      </c>
      <c r="I189" s="233">
        <f t="shared" si="27"/>
        <v>0</v>
      </c>
      <c r="J189" s="233">
        <f t="shared" si="27"/>
        <v>0</v>
      </c>
      <c r="K189" s="233">
        <f t="shared" si="27"/>
        <v>0</v>
      </c>
      <c r="L189" s="233">
        <f t="shared" si="27"/>
        <v>0</v>
      </c>
      <c r="M189" s="233">
        <f t="shared" si="27"/>
        <v>0</v>
      </c>
      <c r="N189" s="233">
        <f t="shared" si="27"/>
        <v>0</v>
      </c>
      <c r="O189" s="233">
        <f t="shared" si="27"/>
        <v>0</v>
      </c>
      <c r="P189" s="233">
        <f t="shared" si="27"/>
        <v>0</v>
      </c>
      <c r="Q189" s="233">
        <f t="shared" si="27"/>
        <v>0</v>
      </c>
      <c r="R189" s="233">
        <f t="shared" si="27"/>
        <v>0</v>
      </c>
      <c r="S189" s="233">
        <f t="shared" si="27"/>
        <v>0</v>
      </c>
      <c r="T189" s="233">
        <f t="shared" si="27"/>
        <v>0</v>
      </c>
      <c r="U189" s="233">
        <f t="shared" si="27"/>
        <v>0</v>
      </c>
      <c r="V189" s="233">
        <f t="shared" si="27"/>
        <v>0</v>
      </c>
      <c r="W189" s="233">
        <f t="shared" si="27"/>
        <v>0</v>
      </c>
      <c r="X189" s="233">
        <f t="shared" si="27"/>
        <v>0</v>
      </c>
      <c r="Y189" s="233">
        <f t="shared" si="27"/>
        <v>0</v>
      </c>
      <c r="DA189" s="177"/>
    </row>
    <row r="190" spans="1:105" ht="12" customHeight="1" x14ac:dyDescent="0.25">
      <c r="A190" s="173" t="s">
        <v>93</v>
      </c>
      <c r="B190" s="233">
        <f t="shared" ref="B190:Y190" si="28">IF(B$75=0,0,B$75/B$72)</f>
        <v>0</v>
      </c>
      <c r="C190" s="233">
        <f t="shared" si="28"/>
        <v>0</v>
      </c>
      <c r="D190" s="233">
        <f t="shared" si="28"/>
        <v>0</v>
      </c>
      <c r="E190" s="233">
        <f t="shared" si="28"/>
        <v>0</v>
      </c>
      <c r="F190" s="233">
        <f t="shared" si="28"/>
        <v>0</v>
      </c>
      <c r="G190" s="233">
        <f t="shared" si="28"/>
        <v>0</v>
      </c>
      <c r="H190" s="233">
        <f t="shared" si="28"/>
        <v>0</v>
      </c>
      <c r="I190" s="233">
        <f t="shared" si="28"/>
        <v>0</v>
      </c>
      <c r="J190" s="233">
        <f t="shared" si="28"/>
        <v>0</v>
      </c>
      <c r="K190" s="233">
        <f t="shared" si="28"/>
        <v>0</v>
      </c>
      <c r="L190" s="233">
        <f t="shared" si="28"/>
        <v>0</v>
      </c>
      <c r="M190" s="233">
        <f t="shared" si="28"/>
        <v>0</v>
      </c>
      <c r="N190" s="233">
        <f t="shared" si="28"/>
        <v>0</v>
      </c>
      <c r="O190" s="233">
        <f t="shared" si="28"/>
        <v>0</v>
      </c>
      <c r="P190" s="233">
        <f t="shared" si="28"/>
        <v>0</v>
      </c>
      <c r="Q190" s="233">
        <f t="shared" si="28"/>
        <v>0</v>
      </c>
      <c r="R190" s="233">
        <f t="shared" si="28"/>
        <v>0</v>
      </c>
      <c r="S190" s="233">
        <f t="shared" si="28"/>
        <v>0</v>
      </c>
      <c r="T190" s="233">
        <f t="shared" si="28"/>
        <v>0</v>
      </c>
      <c r="U190" s="233">
        <f t="shared" si="28"/>
        <v>0</v>
      </c>
      <c r="V190" s="233">
        <f t="shared" si="28"/>
        <v>0</v>
      </c>
      <c r="W190" s="233">
        <f t="shared" si="28"/>
        <v>0</v>
      </c>
      <c r="X190" s="233">
        <f t="shared" si="28"/>
        <v>0</v>
      </c>
      <c r="Y190" s="233">
        <f t="shared" si="28"/>
        <v>0</v>
      </c>
      <c r="DA190" s="177"/>
    </row>
    <row r="191" spans="1:105" ht="12" customHeight="1" x14ac:dyDescent="0.25">
      <c r="A191" s="173" t="s">
        <v>94</v>
      </c>
      <c r="B191" s="233">
        <f t="shared" ref="B191:Y191" si="29">IF(B$76=0,0,B$76/B$72)</f>
        <v>0</v>
      </c>
      <c r="C191" s="233">
        <f t="shared" si="29"/>
        <v>0</v>
      </c>
      <c r="D191" s="233">
        <f t="shared" si="29"/>
        <v>0</v>
      </c>
      <c r="E191" s="233">
        <f t="shared" si="29"/>
        <v>0</v>
      </c>
      <c r="F191" s="233">
        <f t="shared" si="29"/>
        <v>0</v>
      </c>
      <c r="G191" s="233">
        <f t="shared" si="29"/>
        <v>0</v>
      </c>
      <c r="H191" s="233">
        <f t="shared" si="29"/>
        <v>0</v>
      </c>
      <c r="I191" s="233">
        <f t="shared" si="29"/>
        <v>0</v>
      </c>
      <c r="J191" s="233">
        <f t="shared" si="29"/>
        <v>0</v>
      </c>
      <c r="K191" s="233">
        <f t="shared" si="29"/>
        <v>0</v>
      </c>
      <c r="L191" s="233">
        <f t="shared" si="29"/>
        <v>0</v>
      </c>
      <c r="M191" s="233">
        <f t="shared" si="29"/>
        <v>0</v>
      </c>
      <c r="N191" s="233">
        <f t="shared" si="29"/>
        <v>0</v>
      </c>
      <c r="O191" s="233">
        <f t="shared" si="29"/>
        <v>0</v>
      </c>
      <c r="P191" s="233">
        <f t="shared" si="29"/>
        <v>0</v>
      </c>
      <c r="Q191" s="233">
        <f t="shared" si="29"/>
        <v>0</v>
      </c>
      <c r="R191" s="233">
        <f t="shared" si="29"/>
        <v>0</v>
      </c>
      <c r="S191" s="233">
        <f t="shared" si="29"/>
        <v>0</v>
      </c>
      <c r="T191" s="233">
        <f t="shared" si="29"/>
        <v>0</v>
      </c>
      <c r="U191" s="233">
        <f t="shared" si="29"/>
        <v>0</v>
      </c>
      <c r="V191" s="233">
        <f t="shared" si="29"/>
        <v>0</v>
      </c>
      <c r="W191" s="233">
        <f t="shared" si="29"/>
        <v>0</v>
      </c>
      <c r="X191" s="233">
        <f t="shared" si="29"/>
        <v>0</v>
      </c>
      <c r="Y191" s="233">
        <f t="shared" si="29"/>
        <v>0</v>
      </c>
      <c r="DA191" s="177"/>
    </row>
    <row r="192" spans="1:105" ht="12" customHeight="1" x14ac:dyDescent="0.25">
      <c r="A192" s="56" t="s">
        <v>95</v>
      </c>
      <c r="B192" s="300">
        <f t="shared" ref="B192:Y192" si="30">IF(B$77=0,0,B$77/B$72)</f>
        <v>0</v>
      </c>
      <c r="C192" s="300">
        <f t="shared" si="30"/>
        <v>0</v>
      </c>
      <c r="D192" s="300">
        <f t="shared" si="30"/>
        <v>0</v>
      </c>
      <c r="E192" s="300">
        <f t="shared" si="30"/>
        <v>0</v>
      </c>
      <c r="F192" s="300">
        <f t="shared" si="30"/>
        <v>0</v>
      </c>
      <c r="G192" s="300">
        <f t="shared" si="30"/>
        <v>0</v>
      </c>
      <c r="H192" s="300">
        <f t="shared" si="30"/>
        <v>0</v>
      </c>
      <c r="I192" s="300">
        <f t="shared" si="30"/>
        <v>0</v>
      </c>
      <c r="J192" s="300">
        <f t="shared" si="30"/>
        <v>0</v>
      </c>
      <c r="K192" s="300">
        <f t="shared" si="30"/>
        <v>0</v>
      </c>
      <c r="L192" s="300">
        <f t="shared" si="30"/>
        <v>0</v>
      </c>
      <c r="M192" s="300">
        <f t="shared" si="30"/>
        <v>0</v>
      </c>
      <c r="N192" s="300">
        <f t="shared" si="30"/>
        <v>0</v>
      </c>
      <c r="O192" s="300">
        <f t="shared" si="30"/>
        <v>0</v>
      </c>
      <c r="P192" s="300">
        <f t="shared" si="30"/>
        <v>0</v>
      </c>
      <c r="Q192" s="300">
        <f t="shared" si="30"/>
        <v>0</v>
      </c>
      <c r="R192" s="300">
        <f t="shared" si="30"/>
        <v>0</v>
      </c>
      <c r="S192" s="300">
        <f t="shared" si="30"/>
        <v>0</v>
      </c>
      <c r="T192" s="300">
        <f t="shared" si="30"/>
        <v>0</v>
      </c>
      <c r="U192" s="300">
        <f t="shared" si="30"/>
        <v>0</v>
      </c>
      <c r="V192" s="300">
        <f t="shared" si="30"/>
        <v>0</v>
      </c>
      <c r="W192" s="300">
        <f t="shared" si="30"/>
        <v>0</v>
      </c>
      <c r="X192" s="300">
        <f t="shared" si="30"/>
        <v>0</v>
      </c>
      <c r="Y192" s="300">
        <f t="shared" si="30"/>
        <v>0</v>
      </c>
      <c r="DA192" s="68"/>
    </row>
    <row r="193" spans="1:105" ht="12" customHeight="1" x14ac:dyDescent="0.25">
      <c r="A193" s="174" t="s">
        <v>558</v>
      </c>
      <c r="B193" s="301">
        <f t="shared" ref="B193:Y193" si="31">IF(B$83=0,0,B$83/B$72)</f>
        <v>0</v>
      </c>
      <c r="C193" s="301">
        <f t="shared" si="31"/>
        <v>0</v>
      </c>
      <c r="D193" s="301">
        <f t="shared" si="31"/>
        <v>0</v>
      </c>
      <c r="E193" s="301">
        <f t="shared" si="31"/>
        <v>0</v>
      </c>
      <c r="F193" s="301">
        <f t="shared" si="31"/>
        <v>0</v>
      </c>
      <c r="G193" s="301">
        <f t="shared" si="31"/>
        <v>0</v>
      </c>
      <c r="H193" s="301">
        <f t="shared" si="31"/>
        <v>0</v>
      </c>
      <c r="I193" s="301">
        <f t="shared" si="31"/>
        <v>0</v>
      </c>
      <c r="J193" s="301">
        <f t="shared" si="31"/>
        <v>0</v>
      </c>
      <c r="K193" s="301">
        <f t="shared" si="31"/>
        <v>0</v>
      </c>
      <c r="L193" s="301">
        <f t="shared" si="31"/>
        <v>0</v>
      </c>
      <c r="M193" s="301">
        <f t="shared" si="31"/>
        <v>0</v>
      </c>
      <c r="N193" s="301">
        <f t="shared" si="31"/>
        <v>0</v>
      </c>
      <c r="O193" s="301">
        <f t="shared" si="31"/>
        <v>0</v>
      </c>
      <c r="P193" s="301">
        <f t="shared" si="31"/>
        <v>0</v>
      </c>
      <c r="Q193" s="301">
        <f t="shared" si="31"/>
        <v>0</v>
      </c>
      <c r="R193" s="301">
        <f t="shared" si="31"/>
        <v>0</v>
      </c>
      <c r="S193" s="301">
        <f t="shared" si="31"/>
        <v>0</v>
      </c>
      <c r="T193" s="301">
        <f t="shared" si="31"/>
        <v>0</v>
      </c>
      <c r="U193" s="301">
        <f t="shared" si="31"/>
        <v>0</v>
      </c>
      <c r="V193" s="301">
        <f t="shared" si="31"/>
        <v>0</v>
      </c>
      <c r="W193" s="301">
        <f t="shared" si="31"/>
        <v>0</v>
      </c>
      <c r="X193" s="301">
        <f t="shared" si="31"/>
        <v>0</v>
      </c>
      <c r="Y193" s="301">
        <f t="shared" si="31"/>
        <v>0</v>
      </c>
      <c r="DA193" s="178"/>
    </row>
    <row r="194" spans="1:105" ht="12" customHeight="1" x14ac:dyDescent="0.25">
      <c r="A194" s="62" t="s">
        <v>560</v>
      </c>
      <c r="B194" s="302">
        <f t="shared" ref="B194:Y194" si="32">IF(B$84=0,0,B$84/B$72)</f>
        <v>0</v>
      </c>
      <c r="C194" s="302">
        <f t="shared" si="32"/>
        <v>0</v>
      </c>
      <c r="D194" s="302">
        <f t="shared" si="32"/>
        <v>0</v>
      </c>
      <c r="E194" s="302">
        <f t="shared" si="32"/>
        <v>0</v>
      </c>
      <c r="F194" s="302">
        <f t="shared" si="32"/>
        <v>0</v>
      </c>
      <c r="G194" s="302">
        <f t="shared" si="32"/>
        <v>0</v>
      </c>
      <c r="H194" s="302">
        <f t="shared" si="32"/>
        <v>0</v>
      </c>
      <c r="I194" s="302">
        <f t="shared" si="32"/>
        <v>0</v>
      </c>
      <c r="J194" s="302">
        <f t="shared" si="32"/>
        <v>0</v>
      </c>
      <c r="K194" s="302">
        <f t="shared" si="32"/>
        <v>0</v>
      </c>
      <c r="L194" s="302">
        <f t="shared" si="32"/>
        <v>0</v>
      </c>
      <c r="M194" s="302">
        <f t="shared" si="32"/>
        <v>0</v>
      </c>
      <c r="N194" s="302">
        <f t="shared" si="32"/>
        <v>0</v>
      </c>
      <c r="O194" s="302">
        <f t="shared" si="32"/>
        <v>0</v>
      </c>
      <c r="P194" s="302">
        <f t="shared" si="32"/>
        <v>0</v>
      </c>
      <c r="Q194" s="302">
        <f t="shared" si="32"/>
        <v>0</v>
      </c>
      <c r="R194" s="302">
        <f t="shared" si="32"/>
        <v>0</v>
      </c>
      <c r="S194" s="302">
        <f t="shared" si="32"/>
        <v>0</v>
      </c>
      <c r="T194" s="302">
        <f t="shared" si="32"/>
        <v>0</v>
      </c>
      <c r="U194" s="302">
        <f t="shared" si="32"/>
        <v>0</v>
      </c>
      <c r="V194" s="302">
        <f t="shared" si="32"/>
        <v>0</v>
      </c>
      <c r="W194" s="302">
        <f t="shared" si="32"/>
        <v>0</v>
      </c>
      <c r="X194" s="302">
        <f t="shared" si="32"/>
        <v>0</v>
      </c>
      <c r="Y194" s="302">
        <f t="shared" si="32"/>
        <v>0</v>
      </c>
      <c r="DA194" s="72"/>
    </row>
    <row r="195" spans="1:105" ht="12" customHeight="1" x14ac:dyDescent="0.25">
      <c r="A195" s="62" t="s">
        <v>566</v>
      </c>
      <c r="B195" s="302">
        <f t="shared" ref="B195:Y195" si="33">IF(B$89=0,0,B$89/B$72)</f>
        <v>0</v>
      </c>
      <c r="C195" s="302">
        <f t="shared" si="33"/>
        <v>0</v>
      </c>
      <c r="D195" s="302">
        <f t="shared" si="33"/>
        <v>0</v>
      </c>
      <c r="E195" s="302">
        <f t="shared" si="33"/>
        <v>0</v>
      </c>
      <c r="F195" s="302">
        <f t="shared" si="33"/>
        <v>0</v>
      </c>
      <c r="G195" s="302">
        <f t="shared" si="33"/>
        <v>0</v>
      </c>
      <c r="H195" s="302">
        <f t="shared" si="33"/>
        <v>0</v>
      </c>
      <c r="I195" s="302">
        <f t="shared" si="33"/>
        <v>0</v>
      </c>
      <c r="J195" s="302">
        <f t="shared" si="33"/>
        <v>0</v>
      </c>
      <c r="K195" s="302">
        <f t="shared" si="33"/>
        <v>0</v>
      </c>
      <c r="L195" s="302">
        <f t="shared" si="33"/>
        <v>0</v>
      </c>
      <c r="M195" s="302">
        <f t="shared" si="33"/>
        <v>0</v>
      </c>
      <c r="N195" s="302">
        <f t="shared" si="33"/>
        <v>0</v>
      </c>
      <c r="O195" s="302">
        <f t="shared" si="33"/>
        <v>0</v>
      </c>
      <c r="P195" s="302">
        <f t="shared" si="33"/>
        <v>0</v>
      </c>
      <c r="Q195" s="302">
        <f t="shared" si="33"/>
        <v>0</v>
      </c>
      <c r="R195" s="302">
        <f t="shared" si="33"/>
        <v>0</v>
      </c>
      <c r="S195" s="302">
        <f t="shared" si="33"/>
        <v>0</v>
      </c>
      <c r="T195" s="302">
        <f t="shared" si="33"/>
        <v>0</v>
      </c>
      <c r="U195" s="302">
        <f t="shared" si="33"/>
        <v>0</v>
      </c>
      <c r="V195" s="302">
        <f t="shared" si="33"/>
        <v>0</v>
      </c>
      <c r="W195" s="302">
        <f t="shared" si="33"/>
        <v>0</v>
      </c>
      <c r="X195" s="302">
        <f t="shared" si="33"/>
        <v>0</v>
      </c>
      <c r="Y195" s="302">
        <f t="shared" si="33"/>
        <v>0</v>
      </c>
      <c r="DA195" s="72"/>
    </row>
    <row r="196" spans="1:105" ht="12" customHeight="1" x14ac:dyDescent="0.25">
      <c r="A196" s="174" t="s">
        <v>517</v>
      </c>
      <c r="B196" s="301">
        <f t="shared" ref="B196:Y196" si="34">IF(B$90=0,0,B$90/B$72)</f>
        <v>0</v>
      </c>
      <c r="C196" s="301">
        <f t="shared" si="34"/>
        <v>0</v>
      </c>
      <c r="D196" s="301">
        <f t="shared" si="34"/>
        <v>0</v>
      </c>
      <c r="E196" s="301">
        <f t="shared" si="34"/>
        <v>0</v>
      </c>
      <c r="F196" s="301">
        <f t="shared" si="34"/>
        <v>0</v>
      </c>
      <c r="G196" s="301">
        <f t="shared" si="34"/>
        <v>0</v>
      </c>
      <c r="H196" s="301">
        <f t="shared" si="34"/>
        <v>0</v>
      </c>
      <c r="I196" s="301">
        <f t="shared" si="34"/>
        <v>0</v>
      </c>
      <c r="J196" s="301">
        <f t="shared" si="34"/>
        <v>0</v>
      </c>
      <c r="K196" s="301">
        <f t="shared" si="34"/>
        <v>0</v>
      </c>
      <c r="L196" s="301">
        <f t="shared" si="34"/>
        <v>0</v>
      </c>
      <c r="M196" s="301">
        <f t="shared" si="34"/>
        <v>0</v>
      </c>
      <c r="N196" s="301">
        <f t="shared" si="34"/>
        <v>0</v>
      </c>
      <c r="O196" s="301">
        <f t="shared" si="34"/>
        <v>0</v>
      </c>
      <c r="P196" s="301">
        <f t="shared" si="34"/>
        <v>0</v>
      </c>
      <c r="Q196" s="301">
        <f t="shared" si="34"/>
        <v>0</v>
      </c>
      <c r="R196" s="301">
        <f t="shared" si="34"/>
        <v>0</v>
      </c>
      <c r="S196" s="301">
        <f t="shared" si="34"/>
        <v>0</v>
      </c>
      <c r="T196" s="301">
        <f t="shared" si="34"/>
        <v>0</v>
      </c>
      <c r="U196" s="301">
        <f t="shared" si="34"/>
        <v>0</v>
      </c>
      <c r="V196" s="301">
        <f t="shared" si="34"/>
        <v>0</v>
      </c>
      <c r="W196" s="301">
        <f t="shared" si="34"/>
        <v>0</v>
      </c>
      <c r="X196" s="301">
        <f t="shared" si="34"/>
        <v>0</v>
      </c>
      <c r="Y196" s="301">
        <f t="shared" si="34"/>
        <v>0</v>
      </c>
      <c r="DA196" s="178"/>
    </row>
    <row r="197" spans="1:105" ht="12" customHeight="1" x14ac:dyDescent="0.25">
      <c r="A197" s="62" t="s">
        <v>519</v>
      </c>
      <c r="B197" s="302">
        <f t="shared" ref="B197:Y197" si="35">IF(B$91=0,0,B$91/B$72)</f>
        <v>0</v>
      </c>
      <c r="C197" s="302">
        <f t="shared" si="35"/>
        <v>0</v>
      </c>
      <c r="D197" s="302">
        <f t="shared" si="35"/>
        <v>0</v>
      </c>
      <c r="E197" s="302">
        <f t="shared" si="35"/>
        <v>0</v>
      </c>
      <c r="F197" s="302">
        <f t="shared" si="35"/>
        <v>0</v>
      </c>
      <c r="G197" s="302">
        <f t="shared" si="35"/>
        <v>0</v>
      </c>
      <c r="H197" s="302">
        <f t="shared" si="35"/>
        <v>0</v>
      </c>
      <c r="I197" s="302">
        <f t="shared" si="35"/>
        <v>0</v>
      </c>
      <c r="J197" s="302">
        <f t="shared" si="35"/>
        <v>0</v>
      </c>
      <c r="K197" s="302">
        <f t="shared" si="35"/>
        <v>0</v>
      </c>
      <c r="L197" s="302">
        <f t="shared" si="35"/>
        <v>0</v>
      </c>
      <c r="M197" s="302">
        <f t="shared" si="35"/>
        <v>0</v>
      </c>
      <c r="N197" s="302">
        <f t="shared" si="35"/>
        <v>0</v>
      </c>
      <c r="O197" s="302">
        <f t="shared" si="35"/>
        <v>0</v>
      </c>
      <c r="P197" s="302">
        <f t="shared" si="35"/>
        <v>0</v>
      </c>
      <c r="Q197" s="302">
        <f t="shared" si="35"/>
        <v>0</v>
      </c>
      <c r="R197" s="302">
        <f t="shared" si="35"/>
        <v>0</v>
      </c>
      <c r="S197" s="302">
        <f t="shared" si="35"/>
        <v>0</v>
      </c>
      <c r="T197" s="302">
        <f t="shared" si="35"/>
        <v>0</v>
      </c>
      <c r="U197" s="302">
        <f t="shared" si="35"/>
        <v>0</v>
      </c>
      <c r="V197" s="302">
        <f t="shared" si="35"/>
        <v>0</v>
      </c>
      <c r="W197" s="302">
        <f t="shared" si="35"/>
        <v>0</v>
      </c>
      <c r="X197" s="302">
        <f t="shared" si="35"/>
        <v>0</v>
      </c>
      <c r="Y197" s="302">
        <f t="shared" si="35"/>
        <v>0</v>
      </c>
      <c r="DA197" s="72"/>
    </row>
    <row r="198" spans="1:105" ht="12" customHeight="1" x14ac:dyDescent="0.25">
      <c r="A198" s="62" t="s">
        <v>525</v>
      </c>
      <c r="B198" s="302">
        <f t="shared" ref="B198:Y198" si="36">IF(B$96=0,0,B$96/B$72)</f>
        <v>0</v>
      </c>
      <c r="C198" s="302">
        <f t="shared" si="36"/>
        <v>0</v>
      </c>
      <c r="D198" s="302">
        <f t="shared" si="36"/>
        <v>0</v>
      </c>
      <c r="E198" s="302">
        <f t="shared" si="36"/>
        <v>0</v>
      </c>
      <c r="F198" s="302">
        <f t="shared" si="36"/>
        <v>0</v>
      </c>
      <c r="G198" s="302">
        <f t="shared" si="36"/>
        <v>0</v>
      </c>
      <c r="H198" s="302">
        <f t="shared" si="36"/>
        <v>0</v>
      </c>
      <c r="I198" s="302">
        <f t="shared" si="36"/>
        <v>0</v>
      </c>
      <c r="J198" s="302">
        <f t="shared" si="36"/>
        <v>0</v>
      </c>
      <c r="K198" s="302">
        <f t="shared" si="36"/>
        <v>0</v>
      </c>
      <c r="L198" s="302">
        <f t="shared" si="36"/>
        <v>0</v>
      </c>
      <c r="M198" s="302">
        <f t="shared" si="36"/>
        <v>0</v>
      </c>
      <c r="N198" s="302">
        <f t="shared" si="36"/>
        <v>0</v>
      </c>
      <c r="O198" s="302">
        <f t="shared" si="36"/>
        <v>0</v>
      </c>
      <c r="P198" s="302">
        <f t="shared" si="36"/>
        <v>0</v>
      </c>
      <c r="Q198" s="302">
        <f t="shared" si="36"/>
        <v>0</v>
      </c>
      <c r="R198" s="302">
        <f t="shared" si="36"/>
        <v>0</v>
      </c>
      <c r="S198" s="302">
        <f t="shared" si="36"/>
        <v>0</v>
      </c>
      <c r="T198" s="302">
        <f t="shared" si="36"/>
        <v>0</v>
      </c>
      <c r="U198" s="302">
        <f t="shared" si="36"/>
        <v>0</v>
      </c>
      <c r="V198" s="302">
        <f t="shared" si="36"/>
        <v>0</v>
      </c>
      <c r="W198" s="302">
        <f t="shared" si="36"/>
        <v>0</v>
      </c>
      <c r="X198" s="302">
        <f t="shared" si="36"/>
        <v>0</v>
      </c>
      <c r="Y198" s="302">
        <f t="shared" si="36"/>
        <v>0</v>
      </c>
      <c r="DA198" s="72"/>
    </row>
    <row r="199" spans="1:105" ht="12" customHeight="1" x14ac:dyDescent="0.25">
      <c r="A199" s="174" t="s">
        <v>527</v>
      </c>
      <c r="B199" s="301">
        <f t="shared" ref="B199:Y199" si="37">IF(B$97=0,0,B$97/B$72)</f>
        <v>0</v>
      </c>
      <c r="C199" s="301">
        <f t="shared" si="37"/>
        <v>0</v>
      </c>
      <c r="D199" s="301">
        <f t="shared" si="37"/>
        <v>0</v>
      </c>
      <c r="E199" s="301">
        <f t="shared" si="37"/>
        <v>0</v>
      </c>
      <c r="F199" s="301">
        <f t="shared" si="37"/>
        <v>0</v>
      </c>
      <c r="G199" s="301">
        <f t="shared" si="37"/>
        <v>0</v>
      </c>
      <c r="H199" s="301">
        <f t="shared" si="37"/>
        <v>0</v>
      </c>
      <c r="I199" s="301">
        <f t="shared" si="37"/>
        <v>0</v>
      </c>
      <c r="J199" s="301">
        <f t="shared" si="37"/>
        <v>0</v>
      </c>
      <c r="K199" s="301">
        <f t="shared" si="37"/>
        <v>0</v>
      </c>
      <c r="L199" s="301">
        <f t="shared" si="37"/>
        <v>0</v>
      </c>
      <c r="M199" s="301">
        <f t="shared" si="37"/>
        <v>0</v>
      </c>
      <c r="N199" s="301">
        <f t="shared" si="37"/>
        <v>0</v>
      </c>
      <c r="O199" s="301">
        <f t="shared" si="37"/>
        <v>0</v>
      </c>
      <c r="P199" s="301">
        <f t="shared" si="37"/>
        <v>0</v>
      </c>
      <c r="Q199" s="301">
        <f t="shared" si="37"/>
        <v>0</v>
      </c>
      <c r="R199" s="301">
        <f t="shared" si="37"/>
        <v>0</v>
      </c>
      <c r="S199" s="301">
        <f t="shared" si="37"/>
        <v>0</v>
      </c>
      <c r="T199" s="301">
        <f t="shared" si="37"/>
        <v>0</v>
      </c>
      <c r="U199" s="301">
        <f t="shared" si="37"/>
        <v>0</v>
      </c>
      <c r="V199" s="301">
        <f t="shared" si="37"/>
        <v>0</v>
      </c>
      <c r="W199" s="301">
        <f t="shared" si="37"/>
        <v>0</v>
      </c>
      <c r="X199" s="301">
        <f t="shared" si="37"/>
        <v>0</v>
      </c>
      <c r="Y199" s="301">
        <f t="shared" si="37"/>
        <v>0</v>
      </c>
      <c r="DA199" s="178"/>
    </row>
    <row r="200" spans="1:105" ht="12" customHeight="1" x14ac:dyDescent="0.25">
      <c r="A200" s="62" t="s">
        <v>528</v>
      </c>
      <c r="B200" s="302">
        <f t="shared" ref="B200:Y200" si="38">IF(B$98=0,0,B$98/B$72)</f>
        <v>0</v>
      </c>
      <c r="C200" s="302">
        <f t="shared" si="38"/>
        <v>0</v>
      </c>
      <c r="D200" s="302">
        <f t="shared" si="38"/>
        <v>0</v>
      </c>
      <c r="E200" s="302">
        <f t="shared" si="38"/>
        <v>0</v>
      </c>
      <c r="F200" s="302">
        <f t="shared" si="38"/>
        <v>0</v>
      </c>
      <c r="G200" s="302">
        <f t="shared" si="38"/>
        <v>0</v>
      </c>
      <c r="H200" s="302">
        <f t="shared" si="38"/>
        <v>0</v>
      </c>
      <c r="I200" s="302">
        <f t="shared" si="38"/>
        <v>0</v>
      </c>
      <c r="J200" s="302">
        <f t="shared" si="38"/>
        <v>0</v>
      </c>
      <c r="K200" s="302">
        <f t="shared" si="38"/>
        <v>0</v>
      </c>
      <c r="L200" s="302">
        <f t="shared" si="38"/>
        <v>0</v>
      </c>
      <c r="M200" s="302">
        <f t="shared" si="38"/>
        <v>0</v>
      </c>
      <c r="N200" s="302">
        <f t="shared" si="38"/>
        <v>0</v>
      </c>
      <c r="O200" s="302">
        <f t="shared" si="38"/>
        <v>0</v>
      </c>
      <c r="P200" s="302">
        <f t="shared" si="38"/>
        <v>0</v>
      </c>
      <c r="Q200" s="302">
        <f t="shared" si="38"/>
        <v>0</v>
      </c>
      <c r="R200" s="302">
        <f t="shared" si="38"/>
        <v>0</v>
      </c>
      <c r="S200" s="302">
        <f t="shared" si="38"/>
        <v>0</v>
      </c>
      <c r="T200" s="302">
        <f t="shared" si="38"/>
        <v>0</v>
      </c>
      <c r="U200" s="302">
        <f t="shared" si="38"/>
        <v>0</v>
      </c>
      <c r="V200" s="302">
        <f t="shared" si="38"/>
        <v>0</v>
      </c>
      <c r="W200" s="302">
        <f t="shared" si="38"/>
        <v>0</v>
      </c>
      <c r="X200" s="302">
        <f t="shared" si="38"/>
        <v>0</v>
      </c>
      <c r="Y200" s="302">
        <f t="shared" si="38"/>
        <v>0</v>
      </c>
      <c r="DA200" s="72"/>
    </row>
    <row r="201" spans="1:105" ht="12" customHeight="1" x14ac:dyDescent="0.25">
      <c r="A201" s="62" t="s">
        <v>533</v>
      </c>
      <c r="B201" s="302">
        <f t="shared" ref="B201:Y201" si="39">IF(B$102=0,0,B$102/B$72)</f>
        <v>0</v>
      </c>
      <c r="C201" s="302">
        <f t="shared" si="39"/>
        <v>0</v>
      </c>
      <c r="D201" s="302">
        <f t="shared" si="39"/>
        <v>0</v>
      </c>
      <c r="E201" s="302">
        <f t="shared" si="39"/>
        <v>0</v>
      </c>
      <c r="F201" s="302">
        <f t="shared" si="39"/>
        <v>0</v>
      </c>
      <c r="G201" s="302">
        <f t="shared" si="39"/>
        <v>0</v>
      </c>
      <c r="H201" s="302">
        <f t="shared" si="39"/>
        <v>0</v>
      </c>
      <c r="I201" s="302">
        <f t="shared" si="39"/>
        <v>0</v>
      </c>
      <c r="J201" s="302">
        <f t="shared" si="39"/>
        <v>0</v>
      </c>
      <c r="K201" s="302">
        <f t="shared" si="39"/>
        <v>0</v>
      </c>
      <c r="L201" s="302">
        <f t="shared" si="39"/>
        <v>0</v>
      </c>
      <c r="M201" s="302">
        <f t="shared" si="39"/>
        <v>0</v>
      </c>
      <c r="N201" s="302">
        <f t="shared" si="39"/>
        <v>0</v>
      </c>
      <c r="O201" s="302">
        <f t="shared" si="39"/>
        <v>0</v>
      </c>
      <c r="P201" s="302">
        <f t="shared" si="39"/>
        <v>0</v>
      </c>
      <c r="Q201" s="302">
        <f t="shared" si="39"/>
        <v>0</v>
      </c>
      <c r="R201" s="302">
        <f t="shared" si="39"/>
        <v>0</v>
      </c>
      <c r="S201" s="302">
        <f t="shared" si="39"/>
        <v>0</v>
      </c>
      <c r="T201" s="302">
        <f t="shared" si="39"/>
        <v>0</v>
      </c>
      <c r="U201" s="302">
        <f t="shared" si="39"/>
        <v>0</v>
      </c>
      <c r="V201" s="302">
        <f t="shared" si="39"/>
        <v>0</v>
      </c>
      <c r="W201" s="302">
        <f t="shared" si="39"/>
        <v>0</v>
      </c>
      <c r="X201" s="302">
        <f t="shared" si="39"/>
        <v>0</v>
      </c>
      <c r="Y201" s="302">
        <f t="shared" si="39"/>
        <v>0</v>
      </c>
      <c r="DA201" s="72"/>
    </row>
    <row r="202" spans="1:105" ht="12" customHeight="1" x14ac:dyDescent="0.25">
      <c r="A202" s="63" t="s">
        <v>545</v>
      </c>
      <c r="B202" s="303">
        <f t="shared" ref="B202:Y202" si="40">IF(B$113=0,0,B$113/B$72)</f>
        <v>0</v>
      </c>
      <c r="C202" s="303">
        <f t="shared" si="40"/>
        <v>0</v>
      </c>
      <c r="D202" s="303">
        <f t="shared" si="40"/>
        <v>0</v>
      </c>
      <c r="E202" s="303">
        <f t="shared" si="40"/>
        <v>0</v>
      </c>
      <c r="F202" s="303">
        <f t="shared" si="40"/>
        <v>0</v>
      </c>
      <c r="G202" s="303">
        <f t="shared" si="40"/>
        <v>0</v>
      </c>
      <c r="H202" s="303">
        <f t="shared" si="40"/>
        <v>0</v>
      </c>
      <c r="I202" s="303">
        <f t="shared" si="40"/>
        <v>0</v>
      </c>
      <c r="J202" s="303">
        <f t="shared" si="40"/>
        <v>0</v>
      </c>
      <c r="K202" s="303">
        <f t="shared" si="40"/>
        <v>0</v>
      </c>
      <c r="L202" s="303">
        <f t="shared" si="40"/>
        <v>0</v>
      </c>
      <c r="M202" s="303">
        <f t="shared" si="40"/>
        <v>0</v>
      </c>
      <c r="N202" s="303">
        <f t="shared" si="40"/>
        <v>0</v>
      </c>
      <c r="O202" s="303">
        <f t="shared" si="40"/>
        <v>0</v>
      </c>
      <c r="P202" s="303">
        <f t="shared" si="40"/>
        <v>0</v>
      </c>
      <c r="Q202" s="303">
        <f t="shared" si="40"/>
        <v>0</v>
      </c>
      <c r="R202" s="303">
        <f t="shared" si="40"/>
        <v>0</v>
      </c>
      <c r="S202" s="303">
        <f t="shared" si="40"/>
        <v>0</v>
      </c>
      <c r="T202" s="303">
        <f t="shared" si="40"/>
        <v>0</v>
      </c>
      <c r="U202" s="303">
        <f t="shared" si="40"/>
        <v>0</v>
      </c>
      <c r="V202" s="303">
        <f t="shared" si="40"/>
        <v>0</v>
      </c>
      <c r="W202" s="303">
        <f t="shared" si="40"/>
        <v>0</v>
      </c>
      <c r="X202" s="303">
        <f t="shared" si="40"/>
        <v>0</v>
      </c>
      <c r="Y202" s="303">
        <f t="shared" si="40"/>
        <v>0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1">SUM(B$205:B$210,B$214:B$215,B$217:B$219)</f>
        <v>0.99999999999999978</v>
      </c>
      <c r="C204" s="232">
        <f t="shared" si="41"/>
        <v>1.0000000000000002</v>
      </c>
      <c r="D204" s="232">
        <f t="shared" si="41"/>
        <v>1.0000000000000002</v>
      </c>
      <c r="E204" s="232">
        <f t="shared" si="41"/>
        <v>0.99999999999999978</v>
      </c>
      <c r="F204" s="232">
        <f t="shared" si="41"/>
        <v>1</v>
      </c>
      <c r="G204" s="232">
        <f t="shared" si="41"/>
        <v>1.0000000000000002</v>
      </c>
      <c r="H204" s="232">
        <f t="shared" si="41"/>
        <v>0.99999999999999978</v>
      </c>
      <c r="I204" s="232">
        <f t="shared" si="41"/>
        <v>1.0000000000000002</v>
      </c>
      <c r="J204" s="232">
        <f t="shared" si="41"/>
        <v>1.0000000000000004</v>
      </c>
      <c r="K204" s="232">
        <f t="shared" si="41"/>
        <v>1.0000000000000002</v>
      </c>
      <c r="L204" s="232">
        <f t="shared" si="41"/>
        <v>0.99999999999999978</v>
      </c>
      <c r="M204" s="232">
        <f t="shared" si="41"/>
        <v>1</v>
      </c>
      <c r="N204" s="232">
        <f t="shared" si="41"/>
        <v>1.0000000000000002</v>
      </c>
      <c r="O204" s="232">
        <f t="shared" si="41"/>
        <v>1.0000000000000002</v>
      </c>
      <c r="P204" s="232">
        <f t="shared" si="41"/>
        <v>1.0000000000000002</v>
      </c>
      <c r="Q204" s="232">
        <f t="shared" si="41"/>
        <v>1</v>
      </c>
      <c r="R204" s="232">
        <f t="shared" si="41"/>
        <v>1.0000000000000002</v>
      </c>
      <c r="S204" s="232">
        <f t="shared" si="41"/>
        <v>1</v>
      </c>
      <c r="T204" s="232">
        <f t="shared" si="41"/>
        <v>1</v>
      </c>
      <c r="U204" s="232">
        <f t="shared" si="41"/>
        <v>1</v>
      </c>
      <c r="V204" s="232">
        <f t="shared" si="41"/>
        <v>0.99999999999999989</v>
      </c>
      <c r="W204" s="232">
        <f t="shared" si="41"/>
        <v>1.0000000000000002</v>
      </c>
      <c r="X204" s="232">
        <f t="shared" si="41"/>
        <v>0.99999999999999989</v>
      </c>
      <c r="Y204" s="232">
        <f t="shared" si="41"/>
        <v>1.0000000000000002</v>
      </c>
      <c r="DA204" s="95"/>
    </row>
    <row r="205" spans="1:105" ht="12" customHeight="1" x14ac:dyDescent="0.25">
      <c r="A205" s="55" t="s">
        <v>91</v>
      </c>
      <c r="B205" s="299">
        <f t="shared" ref="B205:Y205" si="42">IF(B$116=0,0,B$116/B$115)</f>
        <v>1.5640521960113077E-3</v>
      </c>
      <c r="C205" s="299">
        <f t="shared" si="42"/>
        <v>1.5846891083123142E-3</v>
      </c>
      <c r="D205" s="299">
        <f t="shared" si="42"/>
        <v>1.6488015693787927E-3</v>
      </c>
      <c r="E205" s="299">
        <f t="shared" si="42"/>
        <v>1.7532302211042546E-3</v>
      </c>
      <c r="F205" s="299">
        <f t="shared" si="42"/>
        <v>1.6665793001332677E-3</v>
      </c>
      <c r="G205" s="299">
        <f t="shared" si="42"/>
        <v>1.5958291283342321E-3</v>
      </c>
      <c r="H205" s="299">
        <f t="shared" si="42"/>
        <v>1.7059931124667619E-3</v>
      </c>
      <c r="I205" s="299">
        <f t="shared" si="42"/>
        <v>1.6629604147424461E-3</v>
      </c>
      <c r="J205" s="299">
        <f t="shared" si="42"/>
        <v>1.5889823575661369E-3</v>
      </c>
      <c r="K205" s="299">
        <f t="shared" si="42"/>
        <v>1.6947499530310466E-3</v>
      </c>
      <c r="L205" s="299">
        <f t="shared" si="42"/>
        <v>1.6523081425484905E-3</v>
      </c>
      <c r="M205" s="299">
        <f t="shared" si="42"/>
        <v>1.6325232234200933E-3</v>
      </c>
      <c r="N205" s="299">
        <f t="shared" si="42"/>
        <v>1.6896493657688715E-3</v>
      </c>
      <c r="O205" s="299">
        <f t="shared" si="42"/>
        <v>1.7252184455849387E-3</v>
      </c>
      <c r="P205" s="299">
        <f t="shared" si="42"/>
        <v>1.726013617551024E-3</v>
      </c>
      <c r="Q205" s="299">
        <f t="shared" si="42"/>
        <v>1.620318515095124E-3</v>
      </c>
      <c r="R205" s="299">
        <f t="shared" si="42"/>
        <v>1.6337842072080408E-3</v>
      </c>
      <c r="S205" s="299">
        <f t="shared" si="42"/>
        <v>1.6965398703888595E-3</v>
      </c>
      <c r="T205" s="299">
        <f t="shared" si="42"/>
        <v>1.6313473304020564E-3</v>
      </c>
      <c r="U205" s="299">
        <f t="shared" si="42"/>
        <v>1.5479439185898411E-3</v>
      </c>
      <c r="V205" s="299">
        <f t="shared" si="42"/>
        <v>1.5325310542774573E-3</v>
      </c>
      <c r="W205" s="299">
        <f t="shared" si="42"/>
        <v>1.4977250975429205E-3</v>
      </c>
      <c r="X205" s="299">
        <f t="shared" si="42"/>
        <v>1.4676330962600866E-3</v>
      </c>
      <c r="Y205" s="299">
        <f t="shared" si="42"/>
        <v>1.5129717770772473E-3</v>
      </c>
      <c r="DA205" s="67"/>
    </row>
    <row r="206" spans="1:105" ht="12" customHeight="1" x14ac:dyDescent="0.25">
      <c r="A206" s="173" t="s">
        <v>92</v>
      </c>
      <c r="B206" s="233">
        <f t="shared" ref="B206:Y206" si="43">IF(B$117=0,0,B$117/B$115)</f>
        <v>2.184915204726207E-4</v>
      </c>
      <c r="C206" s="233">
        <f t="shared" si="43"/>
        <v>2.2230880502500269E-4</v>
      </c>
      <c r="D206" s="233">
        <f t="shared" si="43"/>
        <v>2.3339151189074307E-4</v>
      </c>
      <c r="E206" s="233">
        <f t="shared" si="43"/>
        <v>2.5024204452759458E-4</v>
      </c>
      <c r="F206" s="233">
        <f t="shared" si="43"/>
        <v>2.3787418583855072E-4</v>
      </c>
      <c r="G206" s="233">
        <f t="shared" si="43"/>
        <v>2.2953882876116345E-4</v>
      </c>
      <c r="H206" s="233">
        <f t="shared" si="43"/>
        <v>2.4708064641714393E-4</v>
      </c>
      <c r="I206" s="233">
        <f t="shared" si="43"/>
        <v>2.4233624420978939E-4</v>
      </c>
      <c r="J206" s="233">
        <f t="shared" si="43"/>
        <v>2.3283541320767321E-4</v>
      </c>
      <c r="K206" s="233">
        <f t="shared" si="43"/>
        <v>2.4956203505181241E-4</v>
      </c>
      <c r="L206" s="233">
        <f t="shared" si="43"/>
        <v>2.4439007626886642E-4</v>
      </c>
      <c r="M206" s="233">
        <f t="shared" si="43"/>
        <v>2.4242217275874769E-4</v>
      </c>
      <c r="N206" s="233">
        <f t="shared" si="43"/>
        <v>2.5179793138208929E-4</v>
      </c>
      <c r="O206" s="233">
        <f t="shared" si="43"/>
        <v>2.5730379275825944E-4</v>
      </c>
      <c r="P206" s="233">
        <f t="shared" si="43"/>
        <v>2.5742238687791571E-4</v>
      </c>
      <c r="Q206" s="233">
        <f t="shared" si="43"/>
        <v>2.4165873050879124E-4</v>
      </c>
      <c r="R206" s="233">
        <f t="shared" si="43"/>
        <v>2.4366704062258311E-4</v>
      </c>
      <c r="S206" s="233">
        <f t="shared" si="43"/>
        <v>2.5302659169555448E-4</v>
      </c>
      <c r="T206" s="233">
        <f t="shared" si="43"/>
        <v>2.4330359815750345E-4</v>
      </c>
      <c r="U206" s="233">
        <f t="shared" si="43"/>
        <v>2.3086458543816862E-4</v>
      </c>
      <c r="V206" s="233">
        <f t="shared" si="43"/>
        <v>2.2856586874232424E-4</v>
      </c>
      <c r="W206" s="233">
        <f t="shared" si="43"/>
        <v>2.2337481325523793E-4</v>
      </c>
      <c r="X206" s="233">
        <f t="shared" si="43"/>
        <v>2.1888680996407536E-4</v>
      </c>
      <c r="Y206" s="233">
        <f t="shared" si="43"/>
        <v>2.2564874469921913E-4</v>
      </c>
      <c r="DA206" s="177"/>
    </row>
    <row r="207" spans="1:105" ht="12" customHeight="1" x14ac:dyDescent="0.25">
      <c r="A207" s="173" t="s">
        <v>93</v>
      </c>
      <c r="B207" s="233">
        <f t="shared" ref="B207:Y207" si="44">IF(B$118=0,0,B$118/B$115)</f>
        <v>2.7645041206703646E-2</v>
      </c>
      <c r="C207" s="233">
        <f t="shared" si="44"/>
        <v>2.8009804155405344E-2</v>
      </c>
      <c r="D207" s="233">
        <f t="shared" si="44"/>
        <v>2.914300906542432E-2</v>
      </c>
      <c r="E207" s="233">
        <f t="shared" si="44"/>
        <v>3.0988813436578451E-2</v>
      </c>
      <c r="F207" s="233">
        <f t="shared" si="44"/>
        <v>2.9457235214987939E-2</v>
      </c>
      <c r="G207" s="233">
        <f t="shared" si="44"/>
        <v>2.8206706991087419E-2</v>
      </c>
      <c r="H207" s="233">
        <f t="shared" si="44"/>
        <v>3.0153884897684863E-2</v>
      </c>
      <c r="I207" s="233">
        <f t="shared" si="44"/>
        <v>2.9393270447055808E-2</v>
      </c>
      <c r="J207" s="233">
        <f t="shared" si="44"/>
        <v>2.8085688485119675E-2</v>
      </c>
      <c r="K207" s="233">
        <f t="shared" si="44"/>
        <v>2.9955159045257095E-2</v>
      </c>
      <c r="L207" s="233">
        <f t="shared" si="44"/>
        <v>2.9204988684786014E-2</v>
      </c>
      <c r="M207" s="233">
        <f t="shared" si="44"/>
        <v>2.8855284943459042E-2</v>
      </c>
      <c r="N207" s="233">
        <f t="shared" si="44"/>
        <v>2.9865004800148889E-2</v>
      </c>
      <c r="O207" s="233">
        <f t="shared" si="44"/>
        <v>3.0493697806499544E-2</v>
      </c>
      <c r="P207" s="233">
        <f t="shared" si="44"/>
        <v>3.0507752683839894E-2</v>
      </c>
      <c r="Q207" s="233">
        <f t="shared" si="44"/>
        <v>2.8639563457040589E-2</v>
      </c>
      <c r="R207" s="233">
        <f t="shared" si="44"/>
        <v>2.8877573169432368E-2</v>
      </c>
      <c r="S207" s="233">
        <f t="shared" si="44"/>
        <v>2.9986796313654855E-2</v>
      </c>
      <c r="T207" s="233">
        <f t="shared" si="44"/>
        <v>2.8834500719619707E-2</v>
      </c>
      <c r="U207" s="233">
        <f t="shared" si="44"/>
        <v>2.7360323091655356E-2</v>
      </c>
      <c r="V207" s="233">
        <f t="shared" si="44"/>
        <v>2.7087896589447932E-2</v>
      </c>
      <c r="W207" s="233">
        <f t="shared" si="44"/>
        <v>2.6472691987824749E-2</v>
      </c>
      <c r="X207" s="233">
        <f t="shared" si="44"/>
        <v>2.5940807810571814E-2</v>
      </c>
      <c r="Y207" s="233">
        <f t="shared" si="44"/>
        <v>2.6742181129598135E-2</v>
      </c>
      <c r="DA207" s="177"/>
    </row>
    <row r="208" spans="1:105" ht="12" customHeight="1" x14ac:dyDescent="0.25">
      <c r="A208" s="173" t="s">
        <v>94</v>
      </c>
      <c r="B208" s="233">
        <f t="shared" ref="B208:Y208" si="45">IF(B$119=0,0,B$119/B$115)</f>
        <v>5.5709590712427366E-4</v>
      </c>
      <c r="C208" s="233">
        <f t="shared" si="45"/>
        <v>5.6682897866801481E-4</v>
      </c>
      <c r="D208" s="233">
        <f t="shared" si="45"/>
        <v>5.9508696607826642E-4</v>
      </c>
      <c r="E208" s="233">
        <f t="shared" si="45"/>
        <v>6.3805139208687278E-4</v>
      </c>
      <c r="F208" s="233">
        <f t="shared" si="45"/>
        <v>6.0651660556218902E-4</v>
      </c>
      <c r="G208" s="233">
        <f t="shared" si="45"/>
        <v>5.863414206684766E-4</v>
      </c>
      <c r="H208" s="233">
        <f t="shared" si="45"/>
        <v>6.3217981033599586E-4</v>
      </c>
      <c r="I208" s="233">
        <f t="shared" si="45"/>
        <v>6.2093734134544183E-4</v>
      </c>
      <c r="J208" s="233">
        <f t="shared" si="45"/>
        <v>5.973596547035494E-4</v>
      </c>
      <c r="K208" s="233">
        <f t="shared" si="45"/>
        <v>6.4100476488408286E-4</v>
      </c>
      <c r="L208" s="233">
        <f t="shared" si="45"/>
        <v>6.2833104622084495E-4</v>
      </c>
      <c r="M208" s="233">
        <f t="shared" si="45"/>
        <v>6.2080734128033312E-4</v>
      </c>
      <c r="N208" s="233">
        <f t="shared" si="45"/>
        <v>6.4253097010250016E-4</v>
      </c>
      <c r="O208" s="233">
        <f t="shared" si="45"/>
        <v>6.560569926151483E-4</v>
      </c>
      <c r="P208" s="233">
        <f t="shared" si="45"/>
        <v>6.5635937642632123E-4</v>
      </c>
      <c r="Q208" s="233">
        <f t="shared" si="45"/>
        <v>6.1616619901807906E-4</v>
      </c>
      <c r="R208" s="233">
        <f t="shared" si="45"/>
        <v>6.2128686156008334E-4</v>
      </c>
      <c r="S208" s="233">
        <f t="shared" si="45"/>
        <v>6.4515125494246292E-4</v>
      </c>
      <c r="T208" s="233">
        <f t="shared" si="45"/>
        <v>6.2036017887082801E-4</v>
      </c>
      <c r="U208" s="233">
        <f t="shared" si="45"/>
        <v>5.8864396828462991E-4</v>
      </c>
      <c r="V208" s="233">
        <f t="shared" si="45"/>
        <v>5.8278284534437556E-4</v>
      </c>
      <c r="W208" s="233">
        <f t="shared" si="45"/>
        <v>5.6954701926171917E-4</v>
      </c>
      <c r="X208" s="233">
        <f t="shared" si="45"/>
        <v>5.5810379135402442E-4</v>
      </c>
      <c r="Y208" s="233">
        <f t="shared" si="45"/>
        <v>5.7534494632901622E-4</v>
      </c>
      <c r="DA208" s="177"/>
    </row>
    <row r="209" spans="1:105" ht="12" customHeight="1" x14ac:dyDescent="0.25">
      <c r="A209" s="56" t="s">
        <v>95</v>
      </c>
      <c r="B209" s="300">
        <f t="shared" ref="B209:Y209" si="46">IF(B$120=0,0,B$120/B$115)</f>
        <v>4.6440373114966784E-3</v>
      </c>
      <c r="C209" s="300">
        <f t="shared" si="46"/>
        <v>4.6077258948095069E-3</v>
      </c>
      <c r="D209" s="300">
        <f t="shared" si="46"/>
        <v>4.6895220649723537E-3</v>
      </c>
      <c r="E209" s="300">
        <f t="shared" si="46"/>
        <v>4.7421047581608176E-3</v>
      </c>
      <c r="F209" s="300">
        <f t="shared" si="46"/>
        <v>4.760730446005495E-3</v>
      </c>
      <c r="G209" s="300">
        <f t="shared" si="46"/>
        <v>4.8121938731040259E-3</v>
      </c>
      <c r="H209" s="300">
        <f t="shared" si="46"/>
        <v>4.6740072392946388E-3</v>
      </c>
      <c r="I209" s="300">
        <f t="shared" si="46"/>
        <v>4.7644540918721145E-3</v>
      </c>
      <c r="J209" s="300">
        <f t="shared" si="46"/>
        <v>4.7699489583782895E-3</v>
      </c>
      <c r="K209" s="300">
        <f t="shared" si="46"/>
        <v>4.7352666995665186E-3</v>
      </c>
      <c r="L209" s="300">
        <f t="shared" si="46"/>
        <v>4.6882729477552712E-3</v>
      </c>
      <c r="M209" s="300">
        <f t="shared" si="46"/>
        <v>4.6869290330818266E-3</v>
      </c>
      <c r="N209" s="300">
        <f t="shared" si="46"/>
        <v>4.7185213518189766E-3</v>
      </c>
      <c r="O209" s="300">
        <f t="shared" si="46"/>
        <v>4.6626463594193531E-3</v>
      </c>
      <c r="P209" s="300">
        <f t="shared" si="46"/>
        <v>4.7168870959729521E-3</v>
      </c>
      <c r="Q209" s="300">
        <f t="shared" si="46"/>
        <v>4.7542883200201221E-3</v>
      </c>
      <c r="R209" s="300">
        <f t="shared" si="46"/>
        <v>4.7447985866905101E-3</v>
      </c>
      <c r="S209" s="300">
        <f t="shared" si="46"/>
        <v>4.712074134508238E-3</v>
      </c>
      <c r="T209" s="300">
        <f t="shared" si="46"/>
        <v>4.7451084524067636E-3</v>
      </c>
      <c r="U209" s="300">
        <f t="shared" si="46"/>
        <v>4.8021332681741991E-3</v>
      </c>
      <c r="V209" s="300">
        <f t="shared" si="46"/>
        <v>4.814650564240657E-3</v>
      </c>
      <c r="W209" s="300">
        <f t="shared" si="46"/>
        <v>4.8487642329021032E-3</v>
      </c>
      <c r="X209" s="300">
        <f t="shared" si="46"/>
        <v>4.8951754909266031E-3</v>
      </c>
      <c r="Y209" s="300">
        <f t="shared" si="46"/>
        <v>4.8040175735171303E-3</v>
      </c>
      <c r="DA209" s="68"/>
    </row>
    <row r="210" spans="1:105" ht="12" customHeight="1" x14ac:dyDescent="0.25">
      <c r="A210" s="174" t="s">
        <v>602</v>
      </c>
      <c r="B210" s="301">
        <f t="shared" ref="B210:Y210" si="47">IF(B$126=0,0,B$126/B$115)</f>
        <v>0.47442751140361611</v>
      </c>
      <c r="C210" s="301">
        <f t="shared" si="47"/>
        <v>0.47089577517499703</v>
      </c>
      <c r="D210" s="301">
        <f t="shared" si="47"/>
        <v>0.47968706640579861</v>
      </c>
      <c r="E210" s="301">
        <f t="shared" si="47"/>
        <v>0.47522846917450262</v>
      </c>
      <c r="F210" s="301">
        <f t="shared" si="47"/>
        <v>0.48715234182152312</v>
      </c>
      <c r="G210" s="301">
        <f t="shared" si="47"/>
        <v>0.4845106699012483</v>
      </c>
      <c r="H210" s="301">
        <f t="shared" si="47"/>
        <v>0.48040895764546432</v>
      </c>
      <c r="I210" s="301">
        <f t="shared" si="47"/>
        <v>0.47919273534613854</v>
      </c>
      <c r="J210" s="301">
        <f t="shared" si="47"/>
        <v>0.48749894720779446</v>
      </c>
      <c r="K210" s="301">
        <f t="shared" si="47"/>
        <v>0.48165082829554523</v>
      </c>
      <c r="L210" s="301">
        <f t="shared" si="47"/>
        <v>0.47299853124793428</v>
      </c>
      <c r="M210" s="301">
        <f t="shared" si="47"/>
        <v>0.46039864358365024</v>
      </c>
      <c r="N210" s="301">
        <f t="shared" si="47"/>
        <v>0.48011365180082405</v>
      </c>
      <c r="O210" s="301">
        <f t="shared" si="47"/>
        <v>0.47899699629730486</v>
      </c>
      <c r="P210" s="301">
        <f t="shared" si="47"/>
        <v>0.48375962014452439</v>
      </c>
      <c r="Q210" s="301">
        <f t="shared" si="47"/>
        <v>0.48663374688772565</v>
      </c>
      <c r="R210" s="301">
        <f t="shared" si="47"/>
        <v>0.48574804270836702</v>
      </c>
      <c r="S210" s="301">
        <f t="shared" si="47"/>
        <v>0.48246915804974444</v>
      </c>
      <c r="T210" s="301">
        <f t="shared" si="47"/>
        <v>0.48576670754735696</v>
      </c>
      <c r="U210" s="301">
        <f t="shared" si="47"/>
        <v>0.49108212103435783</v>
      </c>
      <c r="V210" s="301">
        <f t="shared" si="47"/>
        <v>0.49226604465628393</v>
      </c>
      <c r="W210" s="301">
        <f t="shared" si="47"/>
        <v>0.49553528964761229</v>
      </c>
      <c r="X210" s="301">
        <f t="shared" si="47"/>
        <v>0.50008537263751196</v>
      </c>
      <c r="Y210" s="301">
        <f t="shared" si="47"/>
        <v>0.47050123129046262</v>
      </c>
      <c r="DA210" s="178"/>
    </row>
    <row r="211" spans="1:105" ht="12" customHeight="1" x14ac:dyDescent="0.25">
      <c r="A211" s="62" t="s">
        <v>604</v>
      </c>
      <c r="B211" s="302">
        <f t="shared" ref="B211:Y211" si="48">IF(B$127=0,0,B$127/B$115)</f>
        <v>5.6845215233683292E-2</v>
      </c>
      <c r="C211" s="302">
        <f t="shared" si="48"/>
        <v>0.10421625110405201</v>
      </c>
      <c r="D211" s="302">
        <f t="shared" si="48"/>
        <v>0.22224740068697421</v>
      </c>
      <c r="E211" s="302">
        <f t="shared" si="48"/>
        <v>0.29298701471534105</v>
      </c>
      <c r="F211" s="302">
        <f t="shared" si="48"/>
        <v>0.27441996833633792</v>
      </c>
      <c r="G211" s="302">
        <f t="shared" si="48"/>
        <v>0.19791477613505201</v>
      </c>
      <c r="H211" s="302">
        <f t="shared" si="48"/>
        <v>0.32210815165891882</v>
      </c>
      <c r="I211" s="302">
        <f t="shared" si="48"/>
        <v>0.30405177030509856</v>
      </c>
      <c r="J211" s="302">
        <f t="shared" si="48"/>
        <v>0.25362090817153043</v>
      </c>
      <c r="K211" s="302">
        <f t="shared" si="48"/>
        <v>0.35079561901975576</v>
      </c>
      <c r="L211" s="302">
        <f t="shared" si="48"/>
        <v>0.29440747894675545</v>
      </c>
      <c r="M211" s="302">
        <f t="shared" si="48"/>
        <v>0.23730809327484562</v>
      </c>
      <c r="N211" s="302">
        <f t="shared" si="48"/>
        <v>0.35114367122332674</v>
      </c>
      <c r="O211" s="302">
        <f t="shared" si="48"/>
        <v>0.37975197325817117</v>
      </c>
      <c r="P211" s="302">
        <f t="shared" si="48"/>
        <v>0.38228220791884443</v>
      </c>
      <c r="Q211" s="302">
        <f t="shared" si="48"/>
        <v>0.31186676916897355</v>
      </c>
      <c r="R211" s="302">
        <f t="shared" si="48"/>
        <v>0.33427635676626732</v>
      </c>
      <c r="S211" s="302">
        <f t="shared" si="48"/>
        <v>0.42323697984035097</v>
      </c>
      <c r="T211" s="302">
        <f t="shared" si="48"/>
        <v>0.33078623937710533</v>
      </c>
      <c r="U211" s="302">
        <f t="shared" si="48"/>
        <v>0.1942750175687894</v>
      </c>
      <c r="V211" s="302">
        <f t="shared" si="48"/>
        <v>0.16892470081009489</v>
      </c>
      <c r="W211" s="302">
        <f t="shared" si="48"/>
        <v>0.11131369067105766</v>
      </c>
      <c r="X211" s="302">
        <f t="shared" si="48"/>
        <v>6.0452278152811956E-2</v>
      </c>
      <c r="Y211" s="302">
        <f t="shared" si="48"/>
        <v>0.11950662552086239</v>
      </c>
      <c r="DA211" s="72"/>
    </row>
    <row r="212" spans="1:105" ht="12" customHeight="1" x14ac:dyDescent="0.25">
      <c r="A212" s="62" t="s">
        <v>611</v>
      </c>
      <c r="B212" s="302">
        <f t="shared" ref="B212:Y212" si="49">IF(B$133=0,0,B$133/B$115)</f>
        <v>0.41758229616993309</v>
      </c>
      <c r="C212" s="302">
        <f t="shared" si="49"/>
        <v>0.36667952407094495</v>
      </c>
      <c r="D212" s="302">
        <f t="shared" si="49"/>
        <v>0.25743966571882426</v>
      </c>
      <c r="E212" s="302">
        <f t="shared" si="49"/>
        <v>0.18224145445916171</v>
      </c>
      <c r="F212" s="302">
        <f t="shared" si="49"/>
        <v>0.21273237348518534</v>
      </c>
      <c r="G212" s="302">
        <f t="shared" si="49"/>
        <v>0.28659589376619615</v>
      </c>
      <c r="H212" s="302">
        <f t="shared" si="49"/>
        <v>0.1583008059865457</v>
      </c>
      <c r="I212" s="302">
        <f t="shared" si="49"/>
        <v>0.17514096504103999</v>
      </c>
      <c r="J212" s="302">
        <f t="shared" si="49"/>
        <v>0.23387803903626392</v>
      </c>
      <c r="K212" s="302">
        <f t="shared" si="49"/>
        <v>0.13085520927578945</v>
      </c>
      <c r="L212" s="302">
        <f t="shared" si="49"/>
        <v>0.1785910523011788</v>
      </c>
      <c r="M212" s="302">
        <f t="shared" si="49"/>
        <v>0.22309055030880454</v>
      </c>
      <c r="N212" s="302">
        <f t="shared" si="49"/>
        <v>0.12896998057749728</v>
      </c>
      <c r="O212" s="302">
        <f t="shared" si="49"/>
        <v>9.9245023039133656E-2</v>
      </c>
      <c r="P212" s="302">
        <f t="shared" si="49"/>
        <v>0.10147741222567999</v>
      </c>
      <c r="Q212" s="302">
        <f t="shared" si="49"/>
        <v>0.17476697771875213</v>
      </c>
      <c r="R212" s="302">
        <f t="shared" si="49"/>
        <v>0.15147168594209973</v>
      </c>
      <c r="S212" s="302">
        <f t="shared" si="49"/>
        <v>5.9232178209393464E-2</v>
      </c>
      <c r="T212" s="302">
        <f t="shared" si="49"/>
        <v>0.15498046817025163</v>
      </c>
      <c r="U212" s="302">
        <f t="shared" si="49"/>
        <v>0.29680710346556838</v>
      </c>
      <c r="V212" s="302">
        <f t="shared" si="49"/>
        <v>0.32334134384618912</v>
      </c>
      <c r="W212" s="302">
        <f t="shared" si="49"/>
        <v>0.38422159897655467</v>
      </c>
      <c r="X212" s="302">
        <f t="shared" si="49"/>
        <v>0.43963309448469989</v>
      </c>
      <c r="Y212" s="302">
        <f t="shared" si="49"/>
        <v>0.35099460576960023</v>
      </c>
      <c r="DA212" s="72"/>
    </row>
    <row r="213" spans="1:105" ht="12" customHeight="1" x14ac:dyDescent="0.25">
      <c r="A213" s="174" t="s">
        <v>613</v>
      </c>
      <c r="B213" s="301">
        <f t="shared" ref="B213:Y213" si="50">IF(B$134=0,0,B$134/B$115)</f>
        <v>0.3241382380892775</v>
      </c>
      <c r="C213" s="301">
        <f t="shared" si="50"/>
        <v>0.32172528620300539</v>
      </c>
      <c r="D213" s="301">
        <f t="shared" si="50"/>
        <v>0.32773166985822627</v>
      </c>
      <c r="E213" s="301">
        <f t="shared" si="50"/>
        <v>0.33114993449610947</v>
      </c>
      <c r="F213" s="301">
        <f t="shared" si="50"/>
        <v>0.33283209334114167</v>
      </c>
      <c r="G213" s="301">
        <f t="shared" si="50"/>
        <v>0.33102725095475782</v>
      </c>
      <c r="H213" s="301">
        <f t="shared" si="50"/>
        <v>0.32822488019888529</v>
      </c>
      <c r="I213" s="301">
        <f t="shared" si="50"/>
        <v>0.33136556561775599</v>
      </c>
      <c r="J213" s="301">
        <f t="shared" si="50"/>
        <v>0.33306890098091335</v>
      </c>
      <c r="K213" s="301">
        <f t="shared" si="50"/>
        <v>0.33113962800090485</v>
      </c>
      <c r="L213" s="301">
        <f t="shared" si="50"/>
        <v>0.32769169645475943</v>
      </c>
      <c r="M213" s="301">
        <f t="shared" si="50"/>
        <v>0.32709438057738094</v>
      </c>
      <c r="N213" s="301">
        <f t="shared" si="50"/>
        <v>0.32999054371130698</v>
      </c>
      <c r="O213" s="301">
        <f t="shared" si="50"/>
        <v>0.32613613074128012</v>
      </c>
      <c r="P213" s="301">
        <f t="shared" si="50"/>
        <v>0.32992683560627778</v>
      </c>
      <c r="Q213" s="301">
        <f t="shared" si="50"/>
        <v>0.33247777904847814</v>
      </c>
      <c r="R213" s="301">
        <f t="shared" si="50"/>
        <v>0.33187264847475517</v>
      </c>
      <c r="S213" s="301">
        <f t="shared" si="50"/>
        <v>0.32980999262835875</v>
      </c>
      <c r="T213" s="301">
        <f t="shared" si="50"/>
        <v>0.33188540066108285</v>
      </c>
      <c r="U213" s="301">
        <f t="shared" si="50"/>
        <v>0.33551699604916441</v>
      </c>
      <c r="V213" s="301">
        <f t="shared" si="50"/>
        <v>0.33632587603107794</v>
      </c>
      <c r="W213" s="301">
        <f t="shared" si="50"/>
        <v>0.33855948872406072</v>
      </c>
      <c r="X213" s="301">
        <f t="shared" si="50"/>
        <v>0.34166819521357844</v>
      </c>
      <c r="Y213" s="301">
        <f t="shared" si="50"/>
        <v>0.32145572603520745</v>
      </c>
      <c r="DA213" s="178"/>
    </row>
    <row r="214" spans="1:105" ht="12" customHeight="1" x14ac:dyDescent="0.25">
      <c r="A214" s="62" t="s">
        <v>615</v>
      </c>
      <c r="B214" s="302">
        <f t="shared" ref="B214:Y214" si="51">IF(B$135=0,0,B$135/B$115)</f>
        <v>3.8837772824637726E-2</v>
      </c>
      <c r="C214" s="302">
        <f t="shared" si="51"/>
        <v>7.120259934588534E-2</v>
      </c>
      <c r="D214" s="302">
        <f t="shared" si="51"/>
        <v>0.15184380995416366</v>
      </c>
      <c r="E214" s="302">
        <f t="shared" si="51"/>
        <v>8.4551622109062335E-2</v>
      </c>
      <c r="F214" s="302">
        <f t="shared" si="51"/>
        <v>0.18748913773970038</v>
      </c>
      <c r="G214" s="302">
        <f t="shared" si="51"/>
        <v>0.13521928068305644</v>
      </c>
      <c r="H214" s="302">
        <f t="shared" si="51"/>
        <v>0.22007064565885107</v>
      </c>
      <c r="I214" s="302">
        <f t="shared" si="51"/>
        <v>0.17741612891518979</v>
      </c>
      <c r="J214" s="302">
        <f t="shared" si="51"/>
        <v>0.17327880938882614</v>
      </c>
      <c r="K214" s="302">
        <f t="shared" si="51"/>
        <v>0.21008886522830147</v>
      </c>
      <c r="L214" s="302">
        <f t="shared" si="51"/>
        <v>0.16453107348821105</v>
      </c>
      <c r="M214" s="302">
        <f t="shared" si="51"/>
        <v>2.9095518924190444E-2</v>
      </c>
      <c r="N214" s="302">
        <f t="shared" si="51"/>
        <v>0.21524321992386863</v>
      </c>
      <c r="O214" s="302">
        <f t="shared" si="51"/>
        <v>0.22700658470955754</v>
      </c>
      <c r="P214" s="302">
        <f t="shared" si="51"/>
        <v>0.2287735876698786</v>
      </c>
      <c r="Q214" s="302">
        <f t="shared" si="51"/>
        <v>0.21307353103944812</v>
      </c>
      <c r="R214" s="302">
        <f t="shared" si="51"/>
        <v>0.22838420351416139</v>
      </c>
      <c r="S214" s="302">
        <f t="shared" si="51"/>
        <v>0.28765811455942564</v>
      </c>
      <c r="T214" s="302">
        <f t="shared" si="51"/>
        <v>0.22599968644030796</v>
      </c>
      <c r="U214" s="302">
        <f t="shared" si="51"/>
        <v>0.13273252580400596</v>
      </c>
      <c r="V214" s="302">
        <f t="shared" si="51"/>
        <v>0.11541268913421011</v>
      </c>
      <c r="W214" s="302">
        <f t="shared" si="51"/>
        <v>7.6051710118125435E-2</v>
      </c>
      <c r="X214" s="302">
        <f t="shared" si="51"/>
        <v>4.1302189392354118E-2</v>
      </c>
      <c r="Y214" s="302">
        <f t="shared" si="51"/>
        <v>8.1649284885952647E-2</v>
      </c>
      <c r="DA214" s="72"/>
    </row>
    <row r="215" spans="1:105" ht="12" customHeight="1" x14ac:dyDescent="0.25">
      <c r="A215" s="62" t="s">
        <v>621</v>
      </c>
      <c r="B215" s="302">
        <f t="shared" ref="B215:Y215" si="52">IF(B$140=0,0,B$140/B$115)</f>
        <v>0.2853004652646397</v>
      </c>
      <c r="C215" s="302">
        <f t="shared" si="52"/>
        <v>0.25052268685712009</v>
      </c>
      <c r="D215" s="302">
        <f t="shared" si="52"/>
        <v>0.17588785990406261</v>
      </c>
      <c r="E215" s="302">
        <f t="shared" si="52"/>
        <v>0.2465983123870471</v>
      </c>
      <c r="F215" s="302">
        <f t="shared" si="52"/>
        <v>0.14534295560144134</v>
      </c>
      <c r="G215" s="302">
        <f t="shared" si="52"/>
        <v>0.19580797027170138</v>
      </c>
      <c r="H215" s="302">
        <f t="shared" si="52"/>
        <v>0.10815423454003424</v>
      </c>
      <c r="I215" s="302">
        <f t="shared" si="52"/>
        <v>0.15394943670256625</v>
      </c>
      <c r="J215" s="302">
        <f t="shared" si="52"/>
        <v>0.15979009159208724</v>
      </c>
      <c r="K215" s="302">
        <f t="shared" si="52"/>
        <v>0.12105076277260335</v>
      </c>
      <c r="L215" s="302">
        <f t="shared" si="52"/>
        <v>0.16316062296654835</v>
      </c>
      <c r="M215" s="302">
        <f t="shared" si="52"/>
        <v>0.29799886165319045</v>
      </c>
      <c r="N215" s="302">
        <f t="shared" si="52"/>
        <v>0.11474732378743838</v>
      </c>
      <c r="O215" s="302">
        <f t="shared" si="52"/>
        <v>9.9129546031722568E-2</v>
      </c>
      <c r="P215" s="302">
        <f t="shared" si="52"/>
        <v>0.10115324793639915</v>
      </c>
      <c r="Q215" s="302">
        <f t="shared" si="52"/>
        <v>0.11940424800903007</v>
      </c>
      <c r="R215" s="302">
        <f t="shared" si="52"/>
        <v>0.10348844496059378</v>
      </c>
      <c r="S215" s="302">
        <f t="shared" si="52"/>
        <v>4.2151878068933175E-2</v>
      </c>
      <c r="T215" s="302">
        <f t="shared" si="52"/>
        <v>0.10588571422077488</v>
      </c>
      <c r="U215" s="302">
        <f t="shared" si="52"/>
        <v>0.20278447024515847</v>
      </c>
      <c r="V215" s="302">
        <f t="shared" si="52"/>
        <v>0.22091318689686781</v>
      </c>
      <c r="W215" s="302">
        <f t="shared" si="52"/>
        <v>0.26250777860593533</v>
      </c>
      <c r="X215" s="302">
        <f t="shared" si="52"/>
        <v>0.3003660058212243</v>
      </c>
      <c r="Y215" s="302">
        <f t="shared" si="52"/>
        <v>0.23980644114925481</v>
      </c>
      <c r="DA215" s="72"/>
    </row>
    <row r="216" spans="1:105" ht="12" customHeight="1" x14ac:dyDescent="0.25">
      <c r="A216" s="174" t="s">
        <v>623</v>
      </c>
      <c r="B216" s="301">
        <f t="shared" ref="B216:Y216" si="53">IF(B$141=0,0,B$141/B$115)</f>
        <v>0.16680553236529772</v>
      </c>
      <c r="C216" s="301">
        <f t="shared" si="53"/>
        <v>0.1723875816797775</v>
      </c>
      <c r="D216" s="301">
        <f t="shared" si="53"/>
        <v>0.15627145255823072</v>
      </c>
      <c r="E216" s="301">
        <f t="shared" si="53"/>
        <v>0.15524915447692977</v>
      </c>
      <c r="F216" s="301">
        <f t="shared" si="53"/>
        <v>0.14328662908480769</v>
      </c>
      <c r="G216" s="301">
        <f t="shared" si="53"/>
        <v>0.14903146890203886</v>
      </c>
      <c r="H216" s="301">
        <f t="shared" si="53"/>
        <v>0.15395301644945081</v>
      </c>
      <c r="I216" s="301">
        <f t="shared" si="53"/>
        <v>0.15275774049687996</v>
      </c>
      <c r="J216" s="301">
        <f t="shared" si="53"/>
        <v>0.14415733694231714</v>
      </c>
      <c r="K216" s="301">
        <f t="shared" si="53"/>
        <v>0.14993380120575958</v>
      </c>
      <c r="L216" s="301">
        <f t="shared" si="53"/>
        <v>0.16289148139972662</v>
      </c>
      <c r="M216" s="301">
        <f t="shared" si="53"/>
        <v>0.17646900912496871</v>
      </c>
      <c r="N216" s="301">
        <f t="shared" si="53"/>
        <v>0.15272830006864779</v>
      </c>
      <c r="O216" s="301">
        <f t="shared" si="53"/>
        <v>0.15707194956453804</v>
      </c>
      <c r="P216" s="301">
        <f t="shared" si="53"/>
        <v>0.1484491090885299</v>
      </c>
      <c r="Q216" s="301">
        <f t="shared" si="53"/>
        <v>0.14501647884211344</v>
      </c>
      <c r="R216" s="301">
        <f t="shared" si="53"/>
        <v>0.14625819895136449</v>
      </c>
      <c r="S216" s="301">
        <f t="shared" si="53"/>
        <v>0.15042726115670677</v>
      </c>
      <c r="T216" s="301">
        <f t="shared" si="53"/>
        <v>0.14627327151210331</v>
      </c>
      <c r="U216" s="301">
        <f t="shared" si="53"/>
        <v>0.13887097408433555</v>
      </c>
      <c r="V216" s="301">
        <f t="shared" si="53"/>
        <v>0.13716165239058534</v>
      </c>
      <c r="W216" s="301">
        <f t="shared" si="53"/>
        <v>0.13229311847754033</v>
      </c>
      <c r="X216" s="301">
        <f t="shared" si="53"/>
        <v>0.12516582514983307</v>
      </c>
      <c r="Y216" s="301">
        <f t="shared" si="53"/>
        <v>0.1741828785031094</v>
      </c>
      <c r="DA216" s="178"/>
    </row>
    <row r="217" spans="1:105" ht="12" customHeight="1" x14ac:dyDescent="0.25">
      <c r="A217" s="62" t="s">
        <v>624</v>
      </c>
      <c r="B217" s="302">
        <f t="shared" ref="B217:Y217" si="54">IF(B$142=0,0,B$142/B$115)</f>
        <v>5.2010608055841206E-3</v>
      </c>
      <c r="C217" s="302">
        <f t="shared" si="54"/>
        <v>9.5352802640285943E-3</v>
      </c>
      <c r="D217" s="302">
        <f t="shared" si="54"/>
        <v>2.0334556569169906E-2</v>
      </c>
      <c r="E217" s="302">
        <f t="shared" si="54"/>
        <v>1.1322949175938136E-2</v>
      </c>
      <c r="F217" s="302">
        <f t="shared" si="54"/>
        <v>2.5108092839765336E-2</v>
      </c>
      <c r="G217" s="302">
        <f t="shared" si="54"/>
        <v>1.8108239730826634E-2</v>
      </c>
      <c r="H217" s="302">
        <f t="shared" si="54"/>
        <v>2.9471329748078035E-2</v>
      </c>
      <c r="I217" s="302">
        <f t="shared" si="54"/>
        <v>2.3759139808189077E-2</v>
      </c>
      <c r="J217" s="302">
        <f t="shared" si="54"/>
        <v>2.3205079962226493E-2</v>
      </c>
      <c r="K217" s="302">
        <f t="shared" si="54"/>
        <v>2.81345938028504E-2</v>
      </c>
      <c r="L217" s="302">
        <f t="shared" si="54"/>
        <v>2.2033604282204317E-2</v>
      </c>
      <c r="M217" s="302">
        <f t="shared" si="54"/>
        <v>3.8964016751944046E-3</v>
      </c>
      <c r="N217" s="302">
        <f t="shared" si="54"/>
        <v>2.882485254415974E-2</v>
      </c>
      <c r="O217" s="302">
        <f t="shared" si="54"/>
        <v>3.0400173966551466E-2</v>
      </c>
      <c r="P217" s="302">
        <f t="shared" si="54"/>
        <v>3.0636806738512257E-2</v>
      </c>
      <c r="Q217" s="302">
        <f t="shared" si="54"/>
        <v>2.8534293045085885E-2</v>
      </c>
      <c r="R217" s="302">
        <f t="shared" si="54"/>
        <v>3.0584661352118441E-2</v>
      </c>
      <c r="S217" s="302">
        <f t="shared" si="54"/>
        <v>3.8522480467627379E-2</v>
      </c>
      <c r="T217" s="302">
        <f t="shared" si="54"/>
        <v>3.026533258038213E-2</v>
      </c>
      <c r="U217" s="302">
        <f t="shared" si="54"/>
        <v>1.7775219518959079E-2</v>
      </c>
      <c r="V217" s="302">
        <f t="shared" si="54"/>
        <v>1.5455788791838487E-2</v>
      </c>
      <c r="W217" s="302">
        <f t="shared" si="54"/>
        <v>1.0184661475801741E-2</v>
      </c>
      <c r="X217" s="302">
        <f t="shared" si="54"/>
        <v>5.5310895247090933E-3</v>
      </c>
      <c r="Y217" s="302">
        <f t="shared" si="54"/>
        <v>1.093427517952072E-2</v>
      </c>
      <c r="DA217" s="72"/>
    </row>
    <row r="218" spans="1:105" ht="12" customHeight="1" x14ac:dyDescent="0.25">
      <c r="A218" s="62" t="s">
        <v>629</v>
      </c>
      <c r="B218" s="302">
        <f t="shared" ref="B218:Y218" si="55">IF(B$146=0,0,B$146/B$115)</f>
        <v>0.1233977217956925</v>
      </c>
      <c r="C218" s="302">
        <f t="shared" si="55"/>
        <v>0.12930290780336307</v>
      </c>
      <c r="D218" s="302">
        <f t="shared" si="55"/>
        <v>0.11238241827851705</v>
      </c>
      <c r="E218" s="302">
        <f t="shared" si="55"/>
        <v>0.11090235444655158</v>
      </c>
      <c r="F218" s="302">
        <f t="shared" si="55"/>
        <v>9.8714558401625366E-2</v>
      </c>
      <c r="G218" s="302">
        <f t="shared" si="55"/>
        <v>0.10470109835543399</v>
      </c>
      <c r="H218" s="302">
        <f t="shared" si="55"/>
        <v>0.10999793263123005</v>
      </c>
      <c r="I218" s="302">
        <f t="shared" si="55"/>
        <v>0.10838206366709503</v>
      </c>
      <c r="J218" s="302">
        <f t="shared" si="55"/>
        <v>9.955355355152827E-2</v>
      </c>
      <c r="K218" s="302">
        <f t="shared" si="55"/>
        <v>0.10558838139634549</v>
      </c>
      <c r="L218" s="302">
        <f t="shared" si="55"/>
        <v>0.11900780026173341</v>
      </c>
      <c r="M218" s="302">
        <f t="shared" si="55"/>
        <v>0.13266531908771173</v>
      </c>
      <c r="N218" s="302">
        <f t="shared" si="55"/>
        <v>0.10853676285409632</v>
      </c>
      <c r="O218" s="302">
        <f t="shared" si="55"/>
        <v>0.11339658603269129</v>
      </c>
      <c r="P218" s="302">
        <f t="shared" si="55"/>
        <v>0.10426610350965079</v>
      </c>
      <c r="Q218" s="302">
        <f t="shared" si="55"/>
        <v>0.10049185707390243</v>
      </c>
      <c r="R218" s="302">
        <f t="shared" si="55"/>
        <v>0.10181461480916416</v>
      </c>
      <c r="S218" s="302">
        <f t="shared" si="55"/>
        <v>0.10625990290744168</v>
      </c>
      <c r="T218" s="302">
        <f t="shared" si="55"/>
        <v>0.10182797962788612</v>
      </c>
      <c r="U218" s="302">
        <f t="shared" si="55"/>
        <v>9.3939347710239748E-2</v>
      </c>
      <c r="V218" s="302">
        <f t="shared" si="55"/>
        <v>9.2121702761462851E-2</v>
      </c>
      <c r="W218" s="302">
        <f t="shared" si="55"/>
        <v>8.6954048827175098E-2</v>
      </c>
      <c r="X218" s="302">
        <f t="shared" si="55"/>
        <v>7.9410445028944704E-2</v>
      </c>
      <c r="Y218" s="302">
        <f t="shared" si="55"/>
        <v>0.13113430347380992</v>
      </c>
      <c r="DA218" s="72"/>
    </row>
    <row r="219" spans="1:105" ht="12" customHeight="1" x14ac:dyDescent="0.25">
      <c r="A219" s="63" t="s">
        <v>641</v>
      </c>
      <c r="B219" s="303">
        <f t="shared" ref="B219:Y219" si="56">IF(B$157=0,0,B$157/B$115)</f>
        <v>3.8206749764021102E-2</v>
      </c>
      <c r="C219" s="303">
        <f t="shared" si="56"/>
        <v>3.3549393612385833E-2</v>
      </c>
      <c r="D219" s="303">
        <f t="shared" si="56"/>
        <v>2.3554477710543757E-2</v>
      </c>
      <c r="E219" s="303">
        <f t="shared" si="56"/>
        <v>3.302385085444004E-2</v>
      </c>
      <c r="F219" s="303">
        <f t="shared" si="56"/>
        <v>1.9463977843416969E-2</v>
      </c>
      <c r="G219" s="303">
        <f t="shared" si="56"/>
        <v>2.6222130815778233E-2</v>
      </c>
      <c r="H219" s="303">
        <f t="shared" si="56"/>
        <v>1.4483754070142707E-2</v>
      </c>
      <c r="I219" s="303">
        <f t="shared" si="56"/>
        <v>2.061653702159583E-2</v>
      </c>
      <c r="J219" s="303">
        <f t="shared" si="56"/>
        <v>2.1398703428562385E-2</v>
      </c>
      <c r="K219" s="303">
        <f t="shared" si="56"/>
        <v>1.6210826006563671E-2</v>
      </c>
      <c r="L219" s="303">
        <f t="shared" si="56"/>
        <v>2.1850076855788898E-2</v>
      </c>
      <c r="M219" s="303">
        <f t="shared" si="56"/>
        <v>3.990728836206258E-2</v>
      </c>
      <c r="N219" s="303">
        <f t="shared" si="56"/>
        <v>1.5366684670391723E-2</v>
      </c>
      <c r="O219" s="303">
        <f t="shared" si="56"/>
        <v>1.3275189565295286E-2</v>
      </c>
      <c r="P219" s="303">
        <f t="shared" si="56"/>
        <v>1.3546198840366858E-2</v>
      </c>
      <c r="Q219" s="303">
        <f t="shared" si="56"/>
        <v>1.599032872312511E-2</v>
      </c>
      <c r="R219" s="303">
        <f t="shared" si="56"/>
        <v>1.3858922790081879E-2</v>
      </c>
      <c r="S219" s="303">
        <f t="shared" si="56"/>
        <v>5.6448777816376864E-3</v>
      </c>
      <c r="T219" s="303">
        <f t="shared" si="56"/>
        <v>1.4179959303835057E-2</v>
      </c>
      <c r="U219" s="303">
        <f t="shared" si="56"/>
        <v>2.7156406855136716E-2</v>
      </c>
      <c r="V219" s="303">
        <f t="shared" si="56"/>
        <v>2.9584160837284004E-2</v>
      </c>
      <c r="W219" s="303">
        <f t="shared" si="56"/>
        <v>3.5154408174563508E-2</v>
      </c>
      <c r="X219" s="303">
        <f t="shared" si="56"/>
        <v>4.0224290596179262E-2</v>
      </c>
      <c r="Y219" s="303">
        <f t="shared" si="56"/>
        <v>3.2114299849778788E-2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DA220" s="94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341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304">
        <f>IF(B$5=0,0,B$5/NFM_fec!B$5)</f>
        <v>0</v>
      </c>
      <c r="C224" s="304">
        <f>IF(C$5=0,0,C$5/NFM_fec!C$5)</f>
        <v>0</v>
      </c>
      <c r="D224" s="304">
        <f>IF(D$5=0,0,D$5/NFM_fec!D$5)</f>
        <v>0</v>
      </c>
      <c r="E224" s="304">
        <f>IF(E$5=0,0,E$5/NFM_fec!E$5)</f>
        <v>0</v>
      </c>
      <c r="F224" s="304">
        <f>IF(F$5=0,0,F$5/NFM_fec!F$5)</f>
        <v>0</v>
      </c>
      <c r="G224" s="304">
        <f>IF(G$5=0,0,G$5/NFM_fec!G$5)</f>
        <v>0</v>
      </c>
      <c r="H224" s="304">
        <f>IF(H$5=0,0,H$5/NFM_fec!H$5)</f>
        <v>0</v>
      </c>
      <c r="I224" s="304">
        <f>IF(I$5=0,0,I$5/NFM_fec!I$5)</f>
        <v>0</v>
      </c>
      <c r="J224" s="304">
        <f>IF(J$5=0,0,J$5/NFM_fec!J$5)</f>
        <v>0</v>
      </c>
      <c r="K224" s="304">
        <f>IF(K$5=0,0,K$5/NFM_fec!K$5)</f>
        <v>0</v>
      </c>
      <c r="L224" s="304">
        <f>IF(L$5=0,0,L$5/NFM_fec!L$5)</f>
        <v>0</v>
      </c>
      <c r="M224" s="304">
        <f>IF(M$5=0,0,M$5/NFM_fec!M$5)</f>
        <v>0</v>
      </c>
      <c r="N224" s="304">
        <f>IF(N$5=0,0,N$5/NFM_fec!N$5)</f>
        <v>0</v>
      </c>
      <c r="O224" s="304">
        <f>IF(O$5=0,0,O$5/NFM_fec!O$5)</f>
        <v>0</v>
      </c>
      <c r="P224" s="304">
        <f>IF(P$5=0,0,P$5/NFM_fec!P$5)</f>
        <v>0</v>
      </c>
      <c r="Q224" s="304">
        <f>IF(Q$5=0,0,Q$5/NFM_fec!Q$5)</f>
        <v>0</v>
      </c>
      <c r="R224" s="304">
        <f>IF(R$5=0,0,R$5/NFM_fec!R$5)</f>
        <v>0</v>
      </c>
      <c r="S224" s="304">
        <f>IF(S$5=0,0,S$5/NFM_fec!S$5)</f>
        <v>0</v>
      </c>
      <c r="T224" s="304">
        <f>IF(T$5=0,0,T$5/NFM_fec!T$5)</f>
        <v>0</v>
      </c>
      <c r="U224" s="304">
        <f>IF(U$5=0,0,U$5/NFM_fec!U$5)</f>
        <v>0</v>
      </c>
      <c r="V224" s="304">
        <f>IF(V$5=0,0,V$5/NFM_fec!V$5)</f>
        <v>0</v>
      </c>
      <c r="W224" s="304">
        <f>IF(W$5=0,0,W$5/NFM_fec!W$5)</f>
        <v>0</v>
      </c>
      <c r="X224" s="304">
        <f>IF(X$5=0,0,X$5/NFM_fec!X$5)</f>
        <v>0</v>
      </c>
      <c r="Y224" s="304">
        <f>IF(Y$5=0,0,Y$5/NFM_fec!Y$5)</f>
        <v>0</v>
      </c>
      <c r="DA224" s="111"/>
    </row>
    <row r="225" spans="1:105" ht="12" customHeight="1" x14ac:dyDescent="0.25">
      <c r="A225" s="55" t="s">
        <v>91</v>
      </c>
      <c r="B225" s="305">
        <f>IF(B$6=0,0,B$6/NFM_fec!B$6)</f>
        <v>0</v>
      </c>
      <c r="C225" s="305">
        <f>IF(C$6=0,0,C$6/NFM_fec!C$6)</f>
        <v>0</v>
      </c>
      <c r="D225" s="305">
        <f>IF(D$6=0,0,D$6/NFM_fec!D$6)</f>
        <v>0</v>
      </c>
      <c r="E225" s="305">
        <f>IF(E$6=0,0,E$6/NFM_fec!E$6)</f>
        <v>0</v>
      </c>
      <c r="F225" s="305">
        <f>IF(F$6=0,0,F$6/NFM_fec!F$6)</f>
        <v>0</v>
      </c>
      <c r="G225" s="305">
        <f>IF(G$6=0,0,G$6/NFM_fec!G$6)</f>
        <v>0</v>
      </c>
      <c r="H225" s="305">
        <f>IF(H$6=0,0,H$6/NFM_fec!H$6)</f>
        <v>0</v>
      </c>
      <c r="I225" s="305">
        <f>IF(I$6=0,0,I$6/NFM_fec!I$6)</f>
        <v>0</v>
      </c>
      <c r="J225" s="305">
        <f>IF(J$6=0,0,J$6/NFM_fec!J$6)</f>
        <v>0</v>
      </c>
      <c r="K225" s="305">
        <f>IF(K$6=0,0,K$6/NFM_fec!K$6)</f>
        <v>0</v>
      </c>
      <c r="L225" s="305">
        <f>IF(L$6=0,0,L$6/NFM_fec!L$6)</f>
        <v>0</v>
      </c>
      <c r="M225" s="305">
        <f>IF(M$6=0,0,M$6/NFM_fec!M$6)</f>
        <v>0</v>
      </c>
      <c r="N225" s="305">
        <f>IF(N$6=0,0,N$6/NFM_fec!N$6)</f>
        <v>0</v>
      </c>
      <c r="O225" s="305">
        <f>IF(O$6=0,0,O$6/NFM_fec!O$6)</f>
        <v>0</v>
      </c>
      <c r="P225" s="305">
        <f>IF(P$6=0,0,P$6/NFM_fec!P$6)</f>
        <v>0</v>
      </c>
      <c r="Q225" s="305">
        <f>IF(Q$6=0,0,Q$6/NFM_fec!Q$6)</f>
        <v>0</v>
      </c>
      <c r="R225" s="305">
        <f>IF(R$6=0,0,R$6/NFM_fec!R$6)</f>
        <v>0</v>
      </c>
      <c r="S225" s="305">
        <f>IF(S$6=0,0,S$6/NFM_fec!S$6)</f>
        <v>0</v>
      </c>
      <c r="T225" s="305">
        <f>IF(T$6=0,0,T$6/NFM_fec!T$6)</f>
        <v>0</v>
      </c>
      <c r="U225" s="305">
        <f>IF(U$6=0,0,U$6/NFM_fec!U$6)</f>
        <v>0</v>
      </c>
      <c r="V225" s="305">
        <f>IF(V$6=0,0,V$6/NFM_fec!V$6)</f>
        <v>0</v>
      </c>
      <c r="W225" s="305">
        <f>IF(W$6=0,0,W$6/NFM_fec!W$6)</f>
        <v>0</v>
      </c>
      <c r="X225" s="305">
        <f>IF(X$6=0,0,X$6/NFM_fec!X$6)</f>
        <v>0</v>
      </c>
      <c r="Y225" s="305">
        <f>IF(Y$6=0,0,Y$6/NFM_fec!Y$6)</f>
        <v>0</v>
      </c>
      <c r="DA225" s="76"/>
    </row>
    <row r="226" spans="1:105" ht="12" customHeight="1" x14ac:dyDescent="0.25">
      <c r="A226" s="173" t="s">
        <v>92</v>
      </c>
      <c r="B226" s="306">
        <f>IF(B$7=0,0,B$7/NFM_fec!B$7)</f>
        <v>0</v>
      </c>
      <c r="C226" s="306">
        <f>IF(C$7=0,0,C$7/NFM_fec!C$7)</f>
        <v>0</v>
      </c>
      <c r="D226" s="306">
        <f>IF(D$7=0,0,D$7/NFM_fec!D$7)</f>
        <v>0</v>
      </c>
      <c r="E226" s="306">
        <f>IF(E$7=0,0,E$7/NFM_fec!E$7)</f>
        <v>0</v>
      </c>
      <c r="F226" s="306">
        <f>IF(F$7=0,0,F$7/NFM_fec!F$7)</f>
        <v>0</v>
      </c>
      <c r="G226" s="306">
        <f>IF(G$7=0,0,G$7/NFM_fec!G$7)</f>
        <v>0</v>
      </c>
      <c r="H226" s="306">
        <f>IF(H$7=0,0,H$7/NFM_fec!H$7)</f>
        <v>0</v>
      </c>
      <c r="I226" s="306">
        <f>IF(I$7=0,0,I$7/NFM_fec!I$7)</f>
        <v>0</v>
      </c>
      <c r="J226" s="306">
        <f>IF(J$7=0,0,J$7/NFM_fec!J$7)</f>
        <v>0</v>
      </c>
      <c r="K226" s="306">
        <f>IF(K$7=0,0,K$7/NFM_fec!K$7)</f>
        <v>0</v>
      </c>
      <c r="L226" s="306">
        <f>IF(L$7=0,0,L$7/NFM_fec!L$7)</f>
        <v>0</v>
      </c>
      <c r="M226" s="306">
        <f>IF(M$7=0,0,M$7/NFM_fec!M$7)</f>
        <v>0</v>
      </c>
      <c r="N226" s="306">
        <f>IF(N$7=0,0,N$7/NFM_fec!N$7)</f>
        <v>0</v>
      </c>
      <c r="O226" s="306">
        <f>IF(O$7=0,0,O$7/NFM_fec!O$7)</f>
        <v>0</v>
      </c>
      <c r="P226" s="306">
        <f>IF(P$7=0,0,P$7/NFM_fec!P$7)</f>
        <v>0</v>
      </c>
      <c r="Q226" s="306">
        <f>IF(Q$7=0,0,Q$7/NFM_fec!Q$7)</f>
        <v>0</v>
      </c>
      <c r="R226" s="306">
        <f>IF(R$7=0,0,R$7/NFM_fec!R$7)</f>
        <v>0</v>
      </c>
      <c r="S226" s="306">
        <f>IF(S$7=0,0,S$7/NFM_fec!S$7)</f>
        <v>0</v>
      </c>
      <c r="T226" s="306">
        <f>IF(T$7=0,0,T$7/NFM_fec!T$7)</f>
        <v>0</v>
      </c>
      <c r="U226" s="306">
        <f>IF(U$7=0,0,U$7/NFM_fec!U$7)</f>
        <v>0</v>
      </c>
      <c r="V226" s="306">
        <f>IF(V$7=0,0,V$7/NFM_fec!V$7)</f>
        <v>0</v>
      </c>
      <c r="W226" s="306">
        <f>IF(W$7=0,0,W$7/NFM_fec!W$7)</f>
        <v>0</v>
      </c>
      <c r="X226" s="306">
        <f>IF(X$7=0,0,X$7/NFM_fec!X$7)</f>
        <v>0</v>
      </c>
      <c r="Y226" s="306">
        <f>IF(Y$7=0,0,Y$7/NFM_fec!Y$7)</f>
        <v>0</v>
      </c>
      <c r="DA226" s="77"/>
    </row>
    <row r="227" spans="1:105" ht="12" customHeight="1" x14ac:dyDescent="0.25">
      <c r="A227" s="173" t="s">
        <v>93</v>
      </c>
      <c r="B227" s="306">
        <f>IF(B$8=0,0,B$8/NFM_fec!B$8)</f>
        <v>0</v>
      </c>
      <c r="C227" s="306">
        <f>IF(C$8=0,0,C$8/NFM_fec!C$8)</f>
        <v>0</v>
      </c>
      <c r="D227" s="306">
        <f>IF(D$8=0,0,D$8/NFM_fec!D$8)</f>
        <v>0</v>
      </c>
      <c r="E227" s="306">
        <f>IF(E$8=0,0,E$8/NFM_fec!E$8)</f>
        <v>0</v>
      </c>
      <c r="F227" s="306">
        <f>IF(F$8=0,0,F$8/NFM_fec!F$8)</f>
        <v>0</v>
      </c>
      <c r="G227" s="306">
        <f>IF(G$8=0,0,G$8/NFM_fec!G$8)</f>
        <v>0</v>
      </c>
      <c r="H227" s="306">
        <f>IF(H$8=0,0,H$8/NFM_fec!H$8)</f>
        <v>0</v>
      </c>
      <c r="I227" s="306">
        <f>IF(I$8=0,0,I$8/NFM_fec!I$8)</f>
        <v>0</v>
      </c>
      <c r="J227" s="306">
        <f>IF(J$8=0,0,J$8/NFM_fec!J$8)</f>
        <v>0</v>
      </c>
      <c r="K227" s="306">
        <f>IF(K$8=0,0,K$8/NFM_fec!K$8)</f>
        <v>0</v>
      </c>
      <c r="L227" s="306">
        <f>IF(L$8=0,0,L$8/NFM_fec!L$8)</f>
        <v>0</v>
      </c>
      <c r="M227" s="306">
        <f>IF(M$8=0,0,M$8/NFM_fec!M$8)</f>
        <v>0</v>
      </c>
      <c r="N227" s="306">
        <f>IF(N$8=0,0,N$8/NFM_fec!N$8)</f>
        <v>0</v>
      </c>
      <c r="O227" s="306">
        <f>IF(O$8=0,0,O$8/NFM_fec!O$8)</f>
        <v>0</v>
      </c>
      <c r="P227" s="306">
        <f>IF(P$8=0,0,P$8/NFM_fec!P$8)</f>
        <v>0</v>
      </c>
      <c r="Q227" s="306">
        <f>IF(Q$8=0,0,Q$8/NFM_fec!Q$8)</f>
        <v>0</v>
      </c>
      <c r="R227" s="306">
        <f>IF(R$8=0,0,R$8/NFM_fec!R$8)</f>
        <v>0</v>
      </c>
      <c r="S227" s="306">
        <f>IF(S$8=0,0,S$8/NFM_fec!S$8)</f>
        <v>0</v>
      </c>
      <c r="T227" s="306">
        <f>IF(T$8=0,0,T$8/NFM_fec!T$8)</f>
        <v>0</v>
      </c>
      <c r="U227" s="306">
        <f>IF(U$8=0,0,U$8/NFM_fec!U$8)</f>
        <v>0</v>
      </c>
      <c r="V227" s="306">
        <f>IF(V$8=0,0,V$8/NFM_fec!V$8)</f>
        <v>0</v>
      </c>
      <c r="W227" s="306">
        <f>IF(W$8=0,0,W$8/NFM_fec!W$8)</f>
        <v>0</v>
      </c>
      <c r="X227" s="306">
        <f>IF(X$8=0,0,X$8/NFM_fec!X$8)</f>
        <v>0</v>
      </c>
      <c r="Y227" s="306">
        <f>IF(Y$8=0,0,Y$8/NFM_fec!Y$8)</f>
        <v>0</v>
      </c>
      <c r="DA227" s="77"/>
    </row>
    <row r="228" spans="1:105" ht="12" customHeight="1" x14ac:dyDescent="0.25">
      <c r="A228" s="173" t="s">
        <v>94</v>
      </c>
      <c r="B228" s="306">
        <f>IF(B$9=0,0,B$9/NFM_fec!B$9)</f>
        <v>0</v>
      </c>
      <c r="C228" s="306">
        <f>IF(C$9=0,0,C$9/NFM_fec!C$9)</f>
        <v>0</v>
      </c>
      <c r="D228" s="306">
        <f>IF(D$9=0,0,D$9/NFM_fec!D$9)</f>
        <v>0</v>
      </c>
      <c r="E228" s="306">
        <f>IF(E$9=0,0,E$9/NFM_fec!E$9)</f>
        <v>0</v>
      </c>
      <c r="F228" s="306">
        <f>IF(F$9=0,0,F$9/NFM_fec!F$9)</f>
        <v>0</v>
      </c>
      <c r="G228" s="306">
        <f>IF(G$9=0,0,G$9/NFM_fec!G$9)</f>
        <v>0</v>
      </c>
      <c r="H228" s="306">
        <f>IF(H$9=0,0,H$9/NFM_fec!H$9)</f>
        <v>0</v>
      </c>
      <c r="I228" s="306">
        <f>IF(I$9=0,0,I$9/NFM_fec!I$9)</f>
        <v>0</v>
      </c>
      <c r="J228" s="306">
        <f>IF(J$9=0,0,J$9/NFM_fec!J$9)</f>
        <v>0</v>
      </c>
      <c r="K228" s="306">
        <f>IF(K$9=0,0,K$9/NFM_fec!K$9)</f>
        <v>0</v>
      </c>
      <c r="L228" s="306">
        <f>IF(L$9=0,0,L$9/NFM_fec!L$9)</f>
        <v>0</v>
      </c>
      <c r="M228" s="306">
        <f>IF(M$9=0,0,M$9/NFM_fec!M$9)</f>
        <v>0</v>
      </c>
      <c r="N228" s="306">
        <f>IF(N$9=0,0,N$9/NFM_fec!N$9)</f>
        <v>0</v>
      </c>
      <c r="O228" s="306">
        <f>IF(O$9=0,0,O$9/NFM_fec!O$9)</f>
        <v>0</v>
      </c>
      <c r="P228" s="306">
        <f>IF(P$9=0,0,P$9/NFM_fec!P$9)</f>
        <v>0</v>
      </c>
      <c r="Q228" s="306">
        <f>IF(Q$9=0,0,Q$9/NFM_fec!Q$9)</f>
        <v>0</v>
      </c>
      <c r="R228" s="306">
        <f>IF(R$9=0,0,R$9/NFM_fec!R$9)</f>
        <v>0</v>
      </c>
      <c r="S228" s="306">
        <f>IF(S$9=0,0,S$9/NFM_fec!S$9)</f>
        <v>0</v>
      </c>
      <c r="T228" s="306">
        <f>IF(T$9=0,0,T$9/NFM_fec!T$9)</f>
        <v>0</v>
      </c>
      <c r="U228" s="306">
        <f>IF(U$9=0,0,U$9/NFM_fec!U$9)</f>
        <v>0</v>
      </c>
      <c r="V228" s="306">
        <f>IF(V$9=0,0,V$9/NFM_fec!V$9)</f>
        <v>0</v>
      </c>
      <c r="W228" s="306">
        <f>IF(W$9=0,0,W$9/NFM_fec!W$9)</f>
        <v>0</v>
      </c>
      <c r="X228" s="306">
        <f>IF(X$9=0,0,X$9/NFM_fec!X$9)</f>
        <v>0</v>
      </c>
      <c r="Y228" s="306">
        <f>IF(Y$9=0,0,Y$9/NFM_fec!Y$9)</f>
        <v>0</v>
      </c>
      <c r="DA228" s="77"/>
    </row>
    <row r="229" spans="1:105" ht="12" customHeight="1" x14ac:dyDescent="0.25">
      <c r="A229" s="56" t="s">
        <v>95</v>
      </c>
      <c r="B229" s="307">
        <f>IF(B$10=0,0,B$10/NFM_fec!B$10)</f>
        <v>0</v>
      </c>
      <c r="C229" s="307">
        <f>IF(C$10=0,0,C$10/NFM_fec!C$10)</f>
        <v>0</v>
      </c>
      <c r="D229" s="307">
        <f>IF(D$10=0,0,D$10/NFM_fec!D$10)</f>
        <v>0</v>
      </c>
      <c r="E229" s="307">
        <f>IF(E$10=0,0,E$10/NFM_fec!E$10)</f>
        <v>0</v>
      </c>
      <c r="F229" s="307">
        <f>IF(F$10=0,0,F$10/NFM_fec!F$10)</f>
        <v>0</v>
      </c>
      <c r="G229" s="307">
        <f>IF(G$10=0,0,G$10/NFM_fec!G$10)</f>
        <v>0</v>
      </c>
      <c r="H229" s="307">
        <f>IF(H$10=0,0,H$10/NFM_fec!H$10)</f>
        <v>0</v>
      </c>
      <c r="I229" s="307">
        <f>IF(I$10=0,0,I$10/NFM_fec!I$10)</f>
        <v>0</v>
      </c>
      <c r="J229" s="307">
        <f>IF(J$10=0,0,J$10/NFM_fec!J$10)</f>
        <v>0</v>
      </c>
      <c r="K229" s="307">
        <f>IF(K$10=0,0,K$10/NFM_fec!K$10)</f>
        <v>0</v>
      </c>
      <c r="L229" s="307">
        <f>IF(L$10=0,0,L$10/NFM_fec!L$10)</f>
        <v>0</v>
      </c>
      <c r="M229" s="307">
        <f>IF(M$10=0,0,M$10/NFM_fec!M$10)</f>
        <v>0</v>
      </c>
      <c r="N229" s="307">
        <f>IF(N$10=0,0,N$10/NFM_fec!N$10)</f>
        <v>0</v>
      </c>
      <c r="O229" s="307">
        <f>IF(O$10=0,0,O$10/NFM_fec!O$10)</f>
        <v>0</v>
      </c>
      <c r="P229" s="307">
        <f>IF(P$10=0,0,P$10/NFM_fec!P$10)</f>
        <v>0</v>
      </c>
      <c r="Q229" s="307">
        <f>IF(Q$10=0,0,Q$10/NFM_fec!Q$10)</f>
        <v>0</v>
      </c>
      <c r="R229" s="307">
        <f>IF(R$10=0,0,R$10/NFM_fec!R$10)</f>
        <v>0</v>
      </c>
      <c r="S229" s="307">
        <f>IF(S$10=0,0,S$10/NFM_fec!S$10)</f>
        <v>0</v>
      </c>
      <c r="T229" s="307">
        <f>IF(T$10=0,0,T$10/NFM_fec!T$10)</f>
        <v>0</v>
      </c>
      <c r="U229" s="307">
        <f>IF(U$10=0,0,U$10/NFM_fec!U$10)</f>
        <v>0</v>
      </c>
      <c r="V229" s="307">
        <f>IF(V$10=0,0,V$10/NFM_fec!V$10)</f>
        <v>0</v>
      </c>
      <c r="W229" s="307">
        <f>IF(W$10=0,0,W$10/NFM_fec!W$10)</f>
        <v>0</v>
      </c>
      <c r="X229" s="307">
        <f>IF(X$10=0,0,X$10/NFM_fec!X$10)</f>
        <v>0</v>
      </c>
      <c r="Y229" s="307">
        <f>IF(Y$10=0,0,Y$10/NFM_fec!Y$10)</f>
        <v>0</v>
      </c>
      <c r="DA229" s="78"/>
    </row>
    <row r="230" spans="1:105" ht="12" customHeight="1" x14ac:dyDescent="0.25">
      <c r="A230" s="174" t="s">
        <v>485</v>
      </c>
      <c r="B230" s="308">
        <f>IF(B$16=0,0,B$16/NFM_fec!B$16)</f>
        <v>0</v>
      </c>
      <c r="C230" s="308">
        <f>IF(C$16=0,0,C$16/NFM_fec!C$16)</f>
        <v>0</v>
      </c>
      <c r="D230" s="308">
        <f>IF(D$16=0,0,D$16/NFM_fec!D$16)</f>
        <v>0</v>
      </c>
      <c r="E230" s="308">
        <f>IF(E$16=0,0,E$16/NFM_fec!E$16)</f>
        <v>0</v>
      </c>
      <c r="F230" s="308">
        <f>IF(F$16=0,0,F$16/NFM_fec!F$16)</f>
        <v>0</v>
      </c>
      <c r="G230" s="308">
        <f>IF(G$16=0,0,G$16/NFM_fec!G$16)</f>
        <v>0</v>
      </c>
      <c r="H230" s="308">
        <f>IF(H$16=0,0,H$16/NFM_fec!H$16)</f>
        <v>0</v>
      </c>
      <c r="I230" s="308">
        <f>IF(I$16=0,0,I$16/NFM_fec!I$16)</f>
        <v>0</v>
      </c>
      <c r="J230" s="308">
        <f>IF(J$16=0,0,J$16/NFM_fec!J$16)</f>
        <v>0</v>
      </c>
      <c r="K230" s="308">
        <f>IF(K$16=0,0,K$16/NFM_fec!K$16)</f>
        <v>0</v>
      </c>
      <c r="L230" s="308">
        <f>IF(L$16=0,0,L$16/NFM_fec!L$16)</f>
        <v>0</v>
      </c>
      <c r="M230" s="308">
        <f>IF(M$16=0,0,M$16/NFM_fec!M$16)</f>
        <v>0</v>
      </c>
      <c r="N230" s="308">
        <f>IF(N$16=0,0,N$16/NFM_fec!N$16)</f>
        <v>0</v>
      </c>
      <c r="O230" s="308">
        <f>IF(O$16=0,0,O$16/NFM_fec!O$16)</f>
        <v>0</v>
      </c>
      <c r="P230" s="308">
        <f>IF(P$16=0,0,P$16/NFM_fec!P$16)</f>
        <v>0</v>
      </c>
      <c r="Q230" s="308">
        <f>IF(Q$16=0,0,Q$16/NFM_fec!Q$16)</f>
        <v>0</v>
      </c>
      <c r="R230" s="308">
        <f>IF(R$16=0,0,R$16/NFM_fec!R$16)</f>
        <v>0</v>
      </c>
      <c r="S230" s="308">
        <f>IF(S$16=0,0,S$16/NFM_fec!S$16)</f>
        <v>0</v>
      </c>
      <c r="T230" s="308">
        <f>IF(T$16=0,0,T$16/NFM_fec!T$16)</f>
        <v>0</v>
      </c>
      <c r="U230" s="308">
        <f>IF(U$16=0,0,U$16/NFM_fec!U$16)</f>
        <v>0</v>
      </c>
      <c r="V230" s="308">
        <f>IF(V$16=0,0,V$16/NFM_fec!V$16)</f>
        <v>0</v>
      </c>
      <c r="W230" s="308">
        <f>IF(W$16=0,0,W$16/NFM_fec!W$16)</f>
        <v>0</v>
      </c>
      <c r="X230" s="308">
        <f>IF(X$16=0,0,X$16/NFM_fec!X$16)</f>
        <v>0</v>
      </c>
      <c r="Y230" s="308">
        <f>IF(Y$16=0,0,Y$16/NFM_fec!Y$16)</f>
        <v>0</v>
      </c>
      <c r="DA230" s="79"/>
    </row>
    <row r="231" spans="1:105" ht="12" customHeight="1" x14ac:dyDescent="0.25">
      <c r="A231" s="41" t="s">
        <v>497</v>
      </c>
      <c r="B231" s="309">
        <f>IF(B$27=0,0,B$27/NFM_fec!B$27)</f>
        <v>0</v>
      </c>
      <c r="C231" s="309">
        <f>IF(C$27=0,0,C$27/NFM_fec!C$27)</f>
        <v>0</v>
      </c>
      <c r="D231" s="309">
        <f>IF(D$27=0,0,D$27/NFM_fec!D$27)</f>
        <v>0</v>
      </c>
      <c r="E231" s="309">
        <f>IF(E$27=0,0,E$27/NFM_fec!E$27)</f>
        <v>0</v>
      </c>
      <c r="F231" s="309">
        <f>IF(F$27=0,0,F$27/NFM_fec!F$27)</f>
        <v>0</v>
      </c>
      <c r="G231" s="309">
        <f>IF(G$27=0,0,G$27/NFM_fec!G$27)</f>
        <v>0</v>
      </c>
      <c r="H231" s="309">
        <f>IF(H$27=0,0,H$27/NFM_fec!H$27)</f>
        <v>0</v>
      </c>
      <c r="I231" s="309">
        <f>IF(I$27=0,0,I$27/NFM_fec!I$27)</f>
        <v>0</v>
      </c>
      <c r="J231" s="309">
        <f>IF(J$27=0,0,J$27/NFM_fec!J$27)</f>
        <v>0</v>
      </c>
      <c r="K231" s="309">
        <f>IF(K$27=0,0,K$27/NFM_fec!K$27)</f>
        <v>0</v>
      </c>
      <c r="L231" s="309">
        <f>IF(L$27=0,0,L$27/NFM_fec!L$27)</f>
        <v>0</v>
      </c>
      <c r="M231" s="309">
        <f>IF(M$27=0,0,M$27/NFM_fec!M$27)</f>
        <v>0</v>
      </c>
      <c r="N231" s="309">
        <f>IF(N$27=0,0,N$27/NFM_fec!N$27)</f>
        <v>0</v>
      </c>
      <c r="O231" s="309">
        <f>IF(O$27=0,0,O$27/NFM_fec!O$27)</f>
        <v>0</v>
      </c>
      <c r="P231" s="309">
        <f>IF(P$27=0,0,P$27/NFM_fec!P$27)</f>
        <v>0</v>
      </c>
      <c r="Q231" s="309">
        <f>IF(Q$27=0,0,Q$27/NFM_fec!Q$27)</f>
        <v>0</v>
      </c>
      <c r="R231" s="309">
        <f>IF(R$27=0,0,R$27/NFM_fec!R$27)</f>
        <v>0</v>
      </c>
      <c r="S231" s="309">
        <f>IF(S$27=0,0,S$27/NFM_fec!S$27)</f>
        <v>0</v>
      </c>
      <c r="T231" s="309">
        <f>IF(T$27=0,0,T$27/NFM_fec!T$27)</f>
        <v>0</v>
      </c>
      <c r="U231" s="309">
        <f>IF(U$27=0,0,U$27/NFM_fec!U$27)</f>
        <v>0</v>
      </c>
      <c r="V231" s="309">
        <f>IF(V$27=0,0,V$27/NFM_fec!V$27)</f>
        <v>0</v>
      </c>
      <c r="W231" s="309">
        <f>IF(W$27=0,0,W$27/NFM_fec!W$27)</f>
        <v>0</v>
      </c>
      <c r="X231" s="309">
        <f>IF(X$27=0,0,X$27/NFM_fec!X$27)</f>
        <v>0</v>
      </c>
      <c r="Y231" s="309">
        <f>IF(Y$27=0,0,Y$27/NFM_fec!Y$27)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0"/>
    </row>
    <row r="233" spans="1:105" ht="12" customHeight="1" x14ac:dyDescent="0.25">
      <c r="A233" s="35" t="s">
        <v>46</v>
      </c>
      <c r="B233" s="304">
        <f>IF(B$34=0,0,B$34/NFM_fec!B$34)</f>
        <v>0</v>
      </c>
      <c r="C233" s="304">
        <f>IF(C$34=0,0,C$34/NFM_fec!C$34)</f>
        <v>0</v>
      </c>
      <c r="D233" s="304">
        <f>IF(D$34=0,0,D$34/NFM_fec!D$34)</f>
        <v>0</v>
      </c>
      <c r="E233" s="304">
        <f>IF(E$34=0,0,E$34/NFM_fec!E$34)</f>
        <v>0</v>
      </c>
      <c r="F233" s="304">
        <f>IF(F$34=0,0,F$34/NFM_fec!F$34)</f>
        <v>0</v>
      </c>
      <c r="G233" s="304">
        <f>IF(G$34=0,0,G$34/NFM_fec!G$34)</f>
        <v>0</v>
      </c>
      <c r="H233" s="304">
        <f>IF(H$34=0,0,H$34/NFM_fec!H$34)</f>
        <v>0</v>
      </c>
      <c r="I233" s="304">
        <f>IF(I$34=0,0,I$34/NFM_fec!I$34)</f>
        <v>0</v>
      </c>
      <c r="J233" s="304">
        <f>IF(J$34=0,0,J$34/NFM_fec!J$34)</f>
        <v>0</v>
      </c>
      <c r="K233" s="304">
        <f>IF(K$34=0,0,K$34/NFM_fec!K$34)</f>
        <v>0</v>
      </c>
      <c r="L233" s="304">
        <f>IF(L$34=0,0,L$34/NFM_fec!L$34)</f>
        <v>0</v>
      </c>
      <c r="M233" s="304">
        <f>IF(M$34=0,0,M$34/NFM_fec!M$34)</f>
        <v>0</v>
      </c>
      <c r="N233" s="304">
        <f>IF(N$34=0,0,N$34/NFM_fec!N$34)</f>
        <v>0</v>
      </c>
      <c r="O233" s="304">
        <f>IF(O$34=0,0,O$34/NFM_fec!O$34)</f>
        <v>0</v>
      </c>
      <c r="P233" s="304">
        <f>IF(P$34=0,0,P$34/NFM_fec!P$34)</f>
        <v>0</v>
      </c>
      <c r="Q233" s="304">
        <f>IF(Q$34=0,0,Q$34/NFM_fec!Q$34)</f>
        <v>0</v>
      </c>
      <c r="R233" s="304">
        <f>IF(R$34=0,0,R$34/NFM_fec!R$34)</f>
        <v>0</v>
      </c>
      <c r="S233" s="304">
        <f>IF(S$34=0,0,S$34/NFM_fec!S$34)</f>
        <v>0</v>
      </c>
      <c r="T233" s="304">
        <f>IF(T$34=0,0,T$34/NFM_fec!T$34)</f>
        <v>0</v>
      </c>
      <c r="U233" s="304">
        <f>IF(U$34=0,0,U$34/NFM_fec!U$34)</f>
        <v>0</v>
      </c>
      <c r="V233" s="304">
        <f>IF(V$34=0,0,V$34/NFM_fec!V$34)</f>
        <v>0</v>
      </c>
      <c r="W233" s="304">
        <f>IF(W$34=0,0,W$34/NFM_fec!W$34)</f>
        <v>0</v>
      </c>
      <c r="X233" s="304">
        <f>IF(X$34=0,0,X$34/NFM_fec!X$34)</f>
        <v>0</v>
      </c>
      <c r="Y233" s="304">
        <f>IF(Y$34=0,0,Y$34/NFM_fec!Y$34)</f>
        <v>0</v>
      </c>
      <c r="DA233" s="111"/>
    </row>
    <row r="234" spans="1:105" ht="12" customHeight="1" x14ac:dyDescent="0.25">
      <c r="A234" s="55" t="s">
        <v>91</v>
      </c>
      <c r="B234" s="305">
        <f>IF(B$35=0,0,B$35/NFM_fec!B$35)</f>
        <v>0</v>
      </c>
      <c r="C234" s="305">
        <f>IF(C$35=0,0,C$35/NFM_fec!C$35)</f>
        <v>0</v>
      </c>
      <c r="D234" s="305">
        <f>IF(D$35=0,0,D$35/NFM_fec!D$35)</f>
        <v>0</v>
      </c>
      <c r="E234" s="305">
        <f>IF(E$35=0,0,E$35/NFM_fec!E$35)</f>
        <v>0</v>
      </c>
      <c r="F234" s="305">
        <f>IF(F$35=0,0,F$35/NFM_fec!F$35)</f>
        <v>0</v>
      </c>
      <c r="G234" s="305">
        <f>IF(G$35=0,0,G$35/NFM_fec!G$35)</f>
        <v>0</v>
      </c>
      <c r="H234" s="305">
        <f>IF(H$35=0,0,H$35/NFM_fec!H$35)</f>
        <v>0</v>
      </c>
      <c r="I234" s="305">
        <f>IF(I$35=0,0,I$35/NFM_fec!I$35)</f>
        <v>0</v>
      </c>
      <c r="J234" s="305">
        <f>IF(J$35=0,0,J$35/NFM_fec!J$35)</f>
        <v>0</v>
      </c>
      <c r="K234" s="305">
        <f>IF(K$35=0,0,K$35/NFM_fec!K$35)</f>
        <v>0</v>
      </c>
      <c r="L234" s="305">
        <f>IF(L$35=0,0,L$35/NFM_fec!L$35)</f>
        <v>0</v>
      </c>
      <c r="M234" s="305">
        <f>IF(M$35=0,0,M$35/NFM_fec!M$35)</f>
        <v>0</v>
      </c>
      <c r="N234" s="305">
        <f>IF(N$35=0,0,N$35/NFM_fec!N$35)</f>
        <v>0</v>
      </c>
      <c r="O234" s="305">
        <f>IF(O$35=0,0,O$35/NFM_fec!O$35)</f>
        <v>0</v>
      </c>
      <c r="P234" s="305">
        <f>IF(P$35=0,0,P$35/NFM_fec!P$35)</f>
        <v>0</v>
      </c>
      <c r="Q234" s="305">
        <f>IF(Q$35=0,0,Q$35/NFM_fec!Q$35)</f>
        <v>0</v>
      </c>
      <c r="R234" s="305">
        <f>IF(R$35=0,0,R$35/NFM_fec!R$35)</f>
        <v>0</v>
      </c>
      <c r="S234" s="305">
        <f>IF(S$35=0,0,S$35/NFM_fec!S$35)</f>
        <v>0</v>
      </c>
      <c r="T234" s="305">
        <f>IF(T$35=0,0,T$35/NFM_fec!T$35)</f>
        <v>0</v>
      </c>
      <c r="U234" s="305">
        <f>IF(U$35=0,0,U$35/NFM_fec!U$35)</f>
        <v>0</v>
      </c>
      <c r="V234" s="305">
        <f>IF(V$35=0,0,V$35/NFM_fec!V$35)</f>
        <v>0</v>
      </c>
      <c r="W234" s="305">
        <f>IF(W$35=0,0,W$35/NFM_fec!W$35)</f>
        <v>0</v>
      </c>
      <c r="X234" s="305">
        <f>IF(X$35=0,0,X$35/NFM_fec!X$35)</f>
        <v>0</v>
      </c>
      <c r="Y234" s="305">
        <f>IF(Y$35=0,0,Y$35/NFM_fec!Y$35)</f>
        <v>0</v>
      </c>
      <c r="DA234" s="76"/>
    </row>
    <row r="235" spans="1:105" ht="12" customHeight="1" x14ac:dyDescent="0.25">
      <c r="A235" s="173" t="s">
        <v>92</v>
      </c>
      <c r="B235" s="306">
        <f>IF(B$36=0,0,B$36/NFM_fec!B$36)</f>
        <v>0</v>
      </c>
      <c r="C235" s="306">
        <f>IF(C$36=0,0,C$36/NFM_fec!C$36)</f>
        <v>0</v>
      </c>
      <c r="D235" s="306">
        <f>IF(D$36=0,0,D$36/NFM_fec!D$36)</f>
        <v>0</v>
      </c>
      <c r="E235" s="306">
        <f>IF(E$36=0,0,E$36/NFM_fec!E$36)</f>
        <v>0</v>
      </c>
      <c r="F235" s="306">
        <f>IF(F$36=0,0,F$36/NFM_fec!F$36)</f>
        <v>0</v>
      </c>
      <c r="G235" s="306">
        <f>IF(G$36=0,0,G$36/NFM_fec!G$36)</f>
        <v>0</v>
      </c>
      <c r="H235" s="306">
        <f>IF(H$36=0,0,H$36/NFM_fec!H$36)</f>
        <v>0</v>
      </c>
      <c r="I235" s="306">
        <f>IF(I$36=0,0,I$36/NFM_fec!I$36)</f>
        <v>0</v>
      </c>
      <c r="J235" s="306">
        <f>IF(J$36=0,0,J$36/NFM_fec!J$36)</f>
        <v>0</v>
      </c>
      <c r="K235" s="306">
        <f>IF(K$36=0,0,K$36/NFM_fec!K$36)</f>
        <v>0</v>
      </c>
      <c r="L235" s="306">
        <f>IF(L$36=0,0,L$36/NFM_fec!L$36)</f>
        <v>0</v>
      </c>
      <c r="M235" s="306">
        <f>IF(M$36=0,0,M$36/NFM_fec!M$36)</f>
        <v>0</v>
      </c>
      <c r="N235" s="306">
        <f>IF(N$36=0,0,N$36/NFM_fec!N$36)</f>
        <v>0</v>
      </c>
      <c r="O235" s="306">
        <f>IF(O$36=0,0,O$36/NFM_fec!O$36)</f>
        <v>0</v>
      </c>
      <c r="P235" s="306">
        <f>IF(P$36=0,0,P$36/NFM_fec!P$36)</f>
        <v>0</v>
      </c>
      <c r="Q235" s="306">
        <f>IF(Q$36=0,0,Q$36/NFM_fec!Q$36)</f>
        <v>0</v>
      </c>
      <c r="R235" s="306">
        <f>IF(R$36=0,0,R$36/NFM_fec!R$36)</f>
        <v>0</v>
      </c>
      <c r="S235" s="306">
        <f>IF(S$36=0,0,S$36/NFM_fec!S$36)</f>
        <v>0</v>
      </c>
      <c r="T235" s="306">
        <f>IF(T$36=0,0,T$36/NFM_fec!T$36)</f>
        <v>0</v>
      </c>
      <c r="U235" s="306">
        <f>IF(U$36=0,0,U$36/NFM_fec!U$36)</f>
        <v>0</v>
      </c>
      <c r="V235" s="306">
        <f>IF(V$36=0,0,V$36/NFM_fec!V$36)</f>
        <v>0</v>
      </c>
      <c r="W235" s="306">
        <f>IF(W$36=0,0,W$36/NFM_fec!W$36)</f>
        <v>0</v>
      </c>
      <c r="X235" s="306">
        <f>IF(X$36=0,0,X$36/NFM_fec!X$36)</f>
        <v>0</v>
      </c>
      <c r="Y235" s="306">
        <f>IF(Y$36=0,0,Y$36/NFM_fec!Y$36)</f>
        <v>0</v>
      </c>
      <c r="DA235" s="77"/>
    </row>
    <row r="236" spans="1:105" ht="12" customHeight="1" x14ac:dyDescent="0.25">
      <c r="A236" s="173" t="s">
        <v>93</v>
      </c>
      <c r="B236" s="306">
        <f>IF(B$37=0,0,B$37/NFM_fec!B$37)</f>
        <v>0</v>
      </c>
      <c r="C236" s="306">
        <f>IF(C$37=0,0,C$37/NFM_fec!C$37)</f>
        <v>0</v>
      </c>
      <c r="D236" s="306">
        <f>IF(D$37=0,0,D$37/NFM_fec!D$37)</f>
        <v>0</v>
      </c>
      <c r="E236" s="306">
        <f>IF(E$37=0,0,E$37/NFM_fec!E$37)</f>
        <v>0</v>
      </c>
      <c r="F236" s="306">
        <f>IF(F$37=0,0,F$37/NFM_fec!F$37)</f>
        <v>0</v>
      </c>
      <c r="G236" s="306">
        <f>IF(G$37=0,0,G$37/NFM_fec!G$37)</f>
        <v>0</v>
      </c>
      <c r="H236" s="306">
        <f>IF(H$37=0,0,H$37/NFM_fec!H$37)</f>
        <v>0</v>
      </c>
      <c r="I236" s="306">
        <f>IF(I$37=0,0,I$37/NFM_fec!I$37)</f>
        <v>0</v>
      </c>
      <c r="J236" s="306">
        <f>IF(J$37=0,0,J$37/NFM_fec!J$37)</f>
        <v>0</v>
      </c>
      <c r="K236" s="306">
        <f>IF(K$37=0,0,K$37/NFM_fec!K$37)</f>
        <v>0</v>
      </c>
      <c r="L236" s="306">
        <f>IF(L$37=0,0,L$37/NFM_fec!L$37)</f>
        <v>0</v>
      </c>
      <c r="M236" s="306">
        <f>IF(M$37=0,0,M$37/NFM_fec!M$37)</f>
        <v>0</v>
      </c>
      <c r="N236" s="306">
        <f>IF(N$37=0,0,N$37/NFM_fec!N$37)</f>
        <v>0</v>
      </c>
      <c r="O236" s="306">
        <f>IF(O$37=0,0,O$37/NFM_fec!O$37)</f>
        <v>0</v>
      </c>
      <c r="P236" s="306">
        <f>IF(P$37=0,0,P$37/NFM_fec!P$37)</f>
        <v>0</v>
      </c>
      <c r="Q236" s="306">
        <f>IF(Q$37=0,0,Q$37/NFM_fec!Q$37)</f>
        <v>0</v>
      </c>
      <c r="R236" s="306">
        <f>IF(R$37=0,0,R$37/NFM_fec!R$37)</f>
        <v>0</v>
      </c>
      <c r="S236" s="306">
        <f>IF(S$37=0,0,S$37/NFM_fec!S$37)</f>
        <v>0</v>
      </c>
      <c r="T236" s="306">
        <f>IF(T$37=0,0,T$37/NFM_fec!T$37)</f>
        <v>0</v>
      </c>
      <c r="U236" s="306">
        <f>IF(U$37=0,0,U$37/NFM_fec!U$37)</f>
        <v>0</v>
      </c>
      <c r="V236" s="306">
        <f>IF(V$37=0,0,V$37/NFM_fec!V$37)</f>
        <v>0</v>
      </c>
      <c r="W236" s="306">
        <f>IF(W$37=0,0,W$37/NFM_fec!W$37)</f>
        <v>0</v>
      </c>
      <c r="X236" s="306">
        <f>IF(X$37=0,0,X$37/NFM_fec!X$37)</f>
        <v>0</v>
      </c>
      <c r="Y236" s="306">
        <f>IF(Y$37=0,0,Y$37/NFM_fec!Y$37)</f>
        <v>0</v>
      </c>
      <c r="DA236" s="77"/>
    </row>
    <row r="237" spans="1:105" ht="12" customHeight="1" x14ac:dyDescent="0.25">
      <c r="A237" s="173" t="s">
        <v>94</v>
      </c>
      <c r="B237" s="306">
        <f>IF(B$38=0,0,B$38/NFM_fec!B$38)</f>
        <v>0</v>
      </c>
      <c r="C237" s="306">
        <f>IF(C$38=0,0,C$38/NFM_fec!C$38)</f>
        <v>0</v>
      </c>
      <c r="D237" s="306">
        <f>IF(D$38=0,0,D$38/NFM_fec!D$38)</f>
        <v>0</v>
      </c>
      <c r="E237" s="306">
        <f>IF(E$38=0,0,E$38/NFM_fec!E$38)</f>
        <v>0</v>
      </c>
      <c r="F237" s="306">
        <f>IF(F$38=0,0,F$38/NFM_fec!F$38)</f>
        <v>0</v>
      </c>
      <c r="G237" s="306">
        <f>IF(G$38=0,0,G$38/NFM_fec!G$38)</f>
        <v>0</v>
      </c>
      <c r="H237" s="306">
        <f>IF(H$38=0,0,H$38/NFM_fec!H$38)</f>
        <v>0</v>
      </c>
      <c r="I237" s="306">
        <f>IF(I$38=0,0,I$38/NFM_fec!I$38)</f>
        <v>0</v>
      </c>
      <c r="J237" s="306">
        <f>IF(J$38=0,0,J$38/NFM_fec!J$38)</f>
        <v>0</v>
      </c>
      <c r="K237" s="306">
        <f>IF(K$38=0,0,K$38/NFM_fec!K$38)</f>
        <v>0</v>
      </c>
      <c r="L237" s="306">
        <f>IF(L$38=0,0,L$38/NFM_fec!L$38)</f>
        <v>0</v>
      </c>
      <c r="M237" s="306">
        <f>IF(M$38=0,0,M$38/NFM_fec!M$38)</f>
        <v>0</v>
      </c>
      <c r="N237" s="306">
        <f>IF(N$38=0,0,N$38/NFM_fec!N$38)</f>
        <v>0</v>
      </c>
      <c r="O237" s="306">
        <f>IF(O$38=0,0,O$38/NFM_fec!O$38)</f>
        <v>0</v>
      </c>
      <c r="P237" s="306">
        <f>IF(P$38=0,0,P$38/NFM_fec!P$38)</f>
        <v>0</v>
      </c>
      <c r="Q237" s="306">
        <f>IF(Q$38=0,0,Q$38/NFM_fec!Q$38)</f>
        <v>0</v>
      </c>
      <c r="R237" s="306">
        <f>IF(R$38=0,0,R$38/NFM_fec!R$38)</f>
        <v>0</v>
      </c>
      <c r="S237" s="306">
        <f>IF(S$38=0,0,S$38/NFM_fec!S$38)</f>
        <v>0</v>
      </c>
      <c r="T237" s="306">
        <f>IF(T$38=0,0,T$38/NFM_fec!T$38)</f>
        <v>0</v>
      </c>
      <c r="U237" s="306">
        <f>IF(U$38=0,0,U$38/NFM_fec!U$38)</f>
        <v>0</v>
      </c>
      <c r="V237" s="306">
        <f>IF(V$38=0,0,V$38/NFM_fec!V$38)</f>
        <v>0</v>
      </c>
      <c r="W237" s="306">
        <f>IF(W$38=0,0,W$38/NFM_fec!W$38)</f>
        <v>0</v>
      </c>
      <c r="X237" s="306">
        <f>IF(X$38=0,0,X$38/NFM_fec!X$38)</f>
        <v>0</v>
      </c>
      <c r="Y237" s="306">
        <f>IF(Y$38=0,0,Y$38/NFM_fec!Y$38)</f>
        <v>0</v>
      </c>
      <c r="DA237" s="77"/>
    </row>
    <row r="238" spans="1:105" ht="12" customHeight="1" x14ac:dyDescent="0.25">
      <c r="A238" s="56" t="s">
        <v>95</v>
      </c>
      <c r="B238" s="307">
        <f>IF(B$39=0,0,B$39/NFM_fec!B$39)</f>
        <v>0</v>
      </c>
      <c r="C238" s="307">
        <f>IF(C$39=0,0,C$39/NFM_fec!C$39)</f>
        <v>0</v>
      </c>
      <c r="D238" s="307">
        <f>IF(D$39=0,0,D$39/NFM_fec!D$39)</f>
        <v>0</v>
      </c>
      <c r="E238" s="307">
        <f>IF(E$39=0,0,E$39/NFM_fec!E$39)</f>
        <v>0</v>
      </c>
      <c r="F238" s="307">
        <f>IF(F$39=0,0,F$39/NFM_fec!F$39)</f>
        <v>0</v>
      </c>
      <c r="G238" s="307">
        <f>IF(G$39=0,0,G$39/NFM_fec!G$39)</f>
        <v>0</v>
      </c>
      <c r="H238" s="307">
        <f>IF(H$39=0,0,H$39/NFM_fec!H$39)</f>
        <v>0</v>
      </c>
      <c r="I238" s="307">
        <f>IF(I$39=0,0,I$39/NFM_fec!I$39)</f>
        <v>0</v>
      </c>
      <c r="J238" s="307">
        <f>IF(J$39=0,0,J$39/NFM_fec!J$39)</f>
        <v>0</v>
      </c>
      <c r="K238" s="307">
        <f>IF(K$39=0,0,K$39/NFM_fec!K$39)</f>
        <v>0</v>
      </c>
      <c r="L238" s="307">
        <f>IF(L$39=0,0,L$39/NFM_fec!L$39)</f>
        <v>0</v>
      </c>
      <c r="M238" s="307">
        <f>IF(M$39=0,0,M$39/NFM_fec!M$39)</f>
        <v>0</v>
      </c>
      <c r="N238" s="307">
        <f>IF(N$39=0,0,N$39/NFM_fec!N$39)</f>
        <v>0</v>
      </c>
      <c r="O238" s="307">
        <f>IF(O$39=0,0,O$39/NFM_fec!O$39)</f>
        <v>0</v>
      </c>
      <c r="P238" s="307">
        <f>IF(P$39=0,0,P$39/NFM_fec!P$39)</f>
        <v>0</v>
      </c>
      <c r="Q238" s="307">
        <f>IF(Q$39=0,0,Q$39/NFM_fec!Q$39)</f>
        <v>0</v>
      </c>
      <c r="R238" s="307">
        <f>IF(R$39=0,0,R$39/NFM_fec!R$39)</f>
        <v>0</v>
      </c>
      <c r="S238" s="307">
        <f>IF(S$39=0,0,S$39/NFM_fec!S$39)</f>
        <v>0</v>
      </c>
      <c r="T238" s="307">
        <f>IF(T$39=0,0,T$39/NFM_fec!T$39)</f>
        <v>0</v>
      </c>
      <c r="U238" s="307">
        <f>IF(U$39=0,0,U$39/NFM_fec!U$39)</f>
        <v>0</v>
      </c>
      <c r="V238" s="307">
        <f>IF(V$39=0,0,V$39/NFM_fec!V$39)</f>
        <v>0</v>
      </c>
      <c r="W238" s="307">
        <f>IF(W$39=0,0,W$39/NFM_fec!W$39)</f>
        <v>0</v>
      </c>
      <c r="X238" s="307">
        <f>IF(X$39=0,0,X$39/NFM_fec!X$39)</f>
        <v>0</v>
      </c>
      <c r="Y238" s="307">
        <f>IF(Y$39=0,0,Y$39/NFM_fec!Y$39)</f>
        <v>0</v>
      </c>
      <c r="DA238" s="78"/>
    </row>
    <row r="239" spans="1:105" ht="12" customHeight="1" x14ac:dyDescent="0.25">
      <c r="A239" s="174" t="s">
        <v>515</v>
      </c>
      <c r="B239" s="308">
        <f>IF(B$45=0,0,B$45/NFM_fec!B$45)</f>
        <v>0</v>
      </c>
      <c r="C239" s="308">
        <f>IF(C$45=0,0,C$45/NFM_fec!C$45)</f>
        <v>0</v>
      </c>
      <c r="D239" s="308">
        <f>IF(D$45=0,0,D$45/NFM_fec!D$45)</f>
        <v>0</v>
      </c>
      <c r="E239" s="308">
        <f>IF(E$45=0,0,E$45/NFM_fec!E$45)</f>
        <v>0</v>
      </c>
      <c r="F239" s="308">
        <f>IF(F$45=0,0,F$45/NFM_fec!F$45)</f>
        <v>0</v>
      </c>
      <c r="G239" s="308">
        <f>IF(G$45=0,0,G$45/NFM_fec!G$45)</f>
        <v>0</v>
      </c>
      <c r="H239" s="308">
        <f>IF(H$45=0,0,H$45/NFM_fec!H$45)</f>
        <v>0</v>
      </c>
      <c r="I239" s="308">
        <f>IF(I$45=0,0,I$45/NFM_fec!I$45)</f>
        <v>0</v>
      </c>
      <c r="J239" s="308">
        <f>IF(J$45=0,0,J$45/NFM_fec!J$45)</f>
        <v>0</v>
      </c>
      <c r="K239" s="308">
        <f>IF(K$45=0,0,K$45/NFM_fec!K$45)</f>
        <v>0</v>
      </c>
      <c r="L239" s="308">
        <f>IF(L$45=0,0,L$45/NFM_fec!L$45)</f>
        <v>0</v>
      </c>
      <c r="M239" s="308">
        <f>IF(M$45=0,0,M$45/NFM_fec!M$45)</f>
        <v>0</v>
      </c>
      <c r="N239" s="308">
        <f>IF(N$45=0,0,N$45/NFM_fec!N$45)</f>
        <v>0</v>
      </c>
      <c r="O239" s="308">
        <f>IF(O$45=0,0,O$45/NFM_fec!O$45)</f>
        <v>0</v>
      </c>
      <c r="P239" s="308">
        <f>IF(P$45=0,0,P$45/NFM_fec!P$45)</f>
        <v>0</v>
      </c>
      <c r="Q239" s="308">
        <f>IF(Q$45=0,0,Q$45/NFM_fec!Q$45)</f>
        <v>0</v>
      </c>
      <c r="R239" s="308">
        <f>IF(R$45=0,0,R$45/NFM_fec!R$45)</f>
        <v>0</v>
      </c>
      <c r="S239" s="308">
        <f>IF(S$45=0,0,S$45/NFM_fec!S$45)</f>
        <v>0</v>
      </c>
      <c r="T239" s="308">
        <f>IF(T$45=0,0,T$45/NFM_fec!T$45)</f>
        <v>0</v>
      </c>
      <c r="U239" s="308">
        <f>IF(U$45=0,0,U$45/NFM_fec!U$45)</f>
        <v>0</v>
      </c>
      <c r="V239" s="308">
        <f>IF(V$45=0,0,V$45/NFM_fec!V$45)</f>
        <v>0</v>
      </c>
      <c r="W239" s="308">
        <f>IF(W$45=0,0,W$45/NFM_fec!W$45)</f>
        <v>0</v>
      </c>
      <c r="X239" s="308">
        <f>IF(X$45=0,0,X$45/NFM_fec!X$45)</f>
        <v>0</v>
      </c>
      <c r="Y239" s="308">
        <f>IF(Y$45=0,0,Y$45/NFM_fec!Y$45)</f>
        <v>0</v>
      </c>
      <c r="DA239" s="79"/>
    </row>
    <row r="240" spans="1:105" ht="12" customHeight="1" x14ac:dyDescent="0.25">
      <c r="A240" s="174" t="s">
        <v>517</v>
      </c>
      <c r="B240" s="308">
        <f>IF(B$46=0,0,B$46/NFM_fec!B$46)</f>
        <v>0</v>
      </c>
      <c r="C240" s="308">
        <f>IF(C$46=0,0,C$46/NFM_fec!C$46)</f>
        <v>0</v>
      </c>
      <c r="D240" s="308">
        <f>IF(D$46=0,0,D$46/NFM_fec!D$46)</f>
        <v>0</v>
      </c>
      <c r="E240" s="308">
        <f>IF(E$46=0,0,E$46/NFM_fec!E$46)</f>
        <v>0</v>
      </c>
      <c r="F240" s="308">
        <f>IF(F$46=0,0,F$46/NFM_fec!F$46)</f>
        <v>0</v>
      </c>
      <c r="G240" s="308">
        <f>IF(G$46=0,0,G$46/NFM_fec!G$46)</f>
        <v>0</v>
      </c>
      <c r="H240" s="308">
        <f>IF(H$46=0,0,H$46/NFM_fec!H$46)</f>
        <v>0</v>
      </c>
      <c r="I240" s="308">
        <f>IF(I$46=0,0,I$46/NFM_fec!I$46)</f>
        <v>0</v>
      </c>
      <c r="J240" s="308">
        <f>IF(J$46=0,0,J$46/NFM_fec!J$46)</f>
        <v>0</v>
      </c>
      <c r="K240" s="308">
        <f>IF(K$46=0,0,K$46/NFM_fec!K$46)</f>
        <v>0</v>
      </c>
      <c r="L240" s="308">
        <f>IF(L$46=0,0,L$46/NFM_fec!L$46)</f>
        <v>0</v>
      </c>
      <c r="M240" s="308">
        <f>IF(M$46=0,0,M$46/NFM_fec!M$46)</f>
        <v>0</v>
      </c>
      <c r="N240" s="308">
        <f>IF(N$46=0,0,N$46/NFM_fec!N$46)</f>
        <v>0</v>
      </c>
      <c r="O240" s="308">
        <f>IF(O$46=0,0,O$46/NFM_fec!O$46)</f>
        <v>0</v>
      </c>
      <c r="P240" s="308">
        <f>IF(P$46=0,0,P$46/NFM_fec!P$46)</f>
        <v>0</v>
      </c>
      <c r="Q240" s="308">
        <f>IF(Q$46=0,0,Q$46/NFM_fec!Q$46)</f>
        <v>0</v>
      </c>
      <c r="R240" s="308">
        <f>IF(R$46=0,0,R$46/NFM_fec!R$46)</f>
        <v>0</v>
      </c>
      <c r="S240" s="308">
        <f>IF(S$46=0,0,S$46/NFM_fec!S$46)</f>
        <v>0</v>
      </c>
      <c r="T240" s="308">
        <f>IF(T$46=0,0,T$46/NFM_fec!T$46)</f>
        <v>0</v>
      </c>
      <c r="U240" s="308">
        <f>IF(U$46=0,0,U$46/NFM_fec!U$46)</f>
        <v>0</v>
      </c>
      <c r="V240" s="308">
        <f>IF(V$46=0,0,V$46/NFM_fec!V$46)</f>
        <v>0</v>
      </c>
      <c r="W240" s="308">
        <f>IF(W$46=0,0,W$46/NFM_fec!W$46)</f>
        <v>0</v>
      </c>
      <c r="X240" s="308">
        <f>IF(X$46=0,0,X$46/NFM_fec!X$46)</f>
        <v>0</v>
      </c>
      <c r="Y240" s="308">
        <f>IF(Y$46=0,0,Y$46/NFM_fec!Y$46)</f>
        <v>0</v>
      </c>
      <c r="DA240" s="79"/>
    </row>
    <row r="241" spans="1:105" ht="12" customHeight="1" x14ac:dyDescent="0.25">
      <c r="A241" s="41" t="s">
        <v>527</v>
      </c>
      <c r="B241" s="309">
        <f>IF(B$53=0,0,B$53/NFM_fec!B$53)</f>
        <v>0</v>
      </c>
      <c r="C241" s="309">
        <f>IF(C$53=0,0,C$53/NFM_fec!C$53)</f>
        <v>0</v>
      </c>
      <c r="D241" s="309">
        <f>IF(D$53=0,0,D$53/NFM_fec!D$53)</f>
        <v>0</v>
      </c>
      <c r="E241" s="309">
        <f>IF(E$53=0,0,E$53/NFM_fec!E$53)</f>
        <v>0</v>
      </c>
      <c r="F241" s="309">
        <f>IF(F$53=0,0,F$53/NFM_fec!F$53)</f>
        <v>0</v>
      </c>
      <c r="G241" s="309">
        <f>IF(G$53=0,0,G$53/NFM_fec!G$53)</f>
        <v>0</v>
      </c>
      <c r="H241" s="309">
        <f>IF(H$53=0,0,H$53/NFM_fec!H$53)</f>
        <v>0</v>
      </c>
      <c r="I241" s="309">
        <f>IF(I$53=0,0,I$53/NFM_fec!I$53)</f>
        <v>0</v>
      </c>
      <c r="J241" s="309">
        <f>IF(J$53=0,0,J$53/NFM_fec!J$53)</f>
        <v>0</v>
      </c>
      <c r="K241" s="309">
        <f>IF(K$53=0,0,K$53/NFM_fec!K$53)</f>
        <v>0</v>
      </c>
      <c r="L241" s="309">
        <f>IF(L$53=0,0,L$53/NFM_fec!L$53)</f>
        <v>0</v>
      </c>
      <c r="M241" s="309">
        <f>IF(M$53=0,0,M$53/NFM_fec!M$53)</f>
        <v>0</v>
      </c>
      <c r="N241" s="309">
        <f>IF(N$53=0,0,N$53/NFM_fec!N$53)</f>
        <v>0</v>
      </c>
      <c r="O241" s="309">
        <f>IF(O$53=0,0,O$53/NFM_fec!O$53)</f>
        <v>0</v>
      </c>
      <c r="P241" s="309">
        <f>IF(P$53=0,0,P$53/NFM_fec!P$53)</f>
        <v>0</v>
      </c>
      <c r="Q241" s="309">
        <f>IF(Q$53=0,0,Q$53/NFM_fec!Q$53)</f>
        <v>0</v>
      </c>
      <c r="R241" s="309">
        <f>IF(R$53=0,0,R$53/NFM_fec!R$53)</f>
        <v>0</v>
      </c>
      <c r="S241" s="309">
        <f>IF(S$53=0,0,S$53/NFM_fec!S$53)</f>
        <v>0</v>
      </c>
      <c r="T241" s="309">
        <f>IF(T$53=0,0,T$53/NFM_fec!T$53)</f>
        <v>0</v>
      </c>
      <c r="U241" s="309">
        <f>IF(U$53=0,0,U$53/NFM_fec!U$53)</f>
        <v>0</v>
      </c>
      <c r="V241" s="309">
        <f>IF(V$53=0,0,V$53/NFM_fec!V$53)</f>
        <v>0</v>
      </c>
      <c r="W241" s="309">
        <f>IF(W$53=0,0,W$53/NFM_fec!W$53)</f>
        <v>0</v>
      </c>
      <c r="X241" s="309">
        <f>IF(X$53=0,0,X$53/NFM_fec!X$53)</f>
        <v>0</v>
      </c>
      <c r="Y241" s="309">
        <f>IF(Y$53=0,0,Y$53/NFM_fec!Y$53)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0"/>
    </row>
    <row r="243" spans="1:105" ht="12" customHeight="1" x14ac:dyDescent="0.25">
      <c r="A243" s="35" t="s">
        <v>80</v>
      </c>
      <c r="B243" s="304">
        <f>IF(B$72=0,0,B$72/NFM_fec!B$72)</f>
        <v>0</v>
      </c>
      <c r="C243" s="304">
        <f>IF(C$72=0,0,C$72/NFM_fec!C$72)</f>
        <v>0</v>
      </c>
      <c r="D243" s="304">
        <f>IF(D$72=0,0,D$72/NFM_fec!D$72)</f>
        <v>0</v>
      </c>
      <c r="E243" s="304">
        <f>IF(E$72=0,0,E$72/NFM_fec!E$72)</f>
        <v>0</v>
      </c>
      <c r="F243" s="304">
        <f>IF(F$72=0,0,F$72/NFM_fec!F$72)</f>
        <v>0</v>
      </c>
      <c r="G243" s="304">
        <f>IF(G$72=0,0,G$72/NFM_fec!G$72)</f>
        <v>0</v>
      </c>
      <c r="H243" s="304">
        <f>IF(H$72=0,0,H$72/NFM_fec!H$72)</f>
        <v>0</v>
      </c>
      <c r="I243" s="304">
        <f>IF(I$72=0,0,I$72/NFM_fec!I$72)</f>
        <v>0</v>
      </c>
      <c r="J243" s="304">
        <f>IF(J$72=0,0,J$72/NFM_fec!J$72)</f>
        <v>0</v>
      </c>
      <c r="K243" s="304">
        <f>IF(K$72=0,0,K$72/NFM_fec!K$72)</f>
        <v>0</v>
      </c>
      <c r="L243" s="304">
        <f>IF(L$72=0,0,L$72/NFM_fec!L$72)</f>
        <v>0</v>
      </c>
      <c r="M243" s="304">
        <f>IF(M$72=0,0,M$72/NFM_fec!M$72)</f>
        <v>0</v>
      </c>
      <c r="N243" s="304">
        <f>IF(N$72=0,0,N$72/NFM_fec!N$72)</f>
        <v>0</v>
      </c>
      <c r="O243" s="304">
        <f>IF(O$72=0,0,O$72/NFM_fec!O$72)</f>
        <v>0</v>
      </c>
      <c r="P243" s="304">
        <f>IF(P$72=0,0,P$72/NFM_fec!P$72)</f>
        <v>0</v>
      </c>
      <c r="Q243" s="304">
        <f>IF(Q$72=0,0,Q$72/NFM_fec!Q$72)</f>
        <v>0</v>
      </c>
      <c r="R243" s="304">
        <f>IF(R$72=0,0,R$72/NFM_fec!R$72)</f>
        <v>0</v>
      </c>
      <c r="S243" s="304">
        <f>IF(S$72=0,0,S$72/NFM_fec!S$72)</f>
        <v>0</v>
      </c>
      <c r="T243" s="304">
        <f>IF(T$72=0,0,T$72/NFM_fec!T$72)</f>
        <v>0</v>
      </c>
      <c r="U243" s="304">
        <f>IF(U$72=0,0,U$72/NFM_fec!U$72)</f>
        <v>0</v>
      </c>
      <c r="V243" s="304">
        <f>IF(V$72=0,0,V$72/NFM_fec!V$72)</f>
        <v>0</v>
      </c>
      <c r="W243" s="304">
        <f>IF(W$72=0,0,W$72/NFM_fec!W$72)</f>
        <v>0</v>
      </c>
      <c r="X243" s="304">
        <f>IF(X$72=0,0,X$72/NFM_fec!X$72)</f>
        <v>0</v>
      </c>
      <c r="Y243" s="304">
        <f>IF(Y$72=0,0,Y$72/NFM_fec!Y$72)</f>
        <v>0</v>
      </c>
      <c r="DA243" s="111"/>
    </row>
    <row r="244" spans="1:105" ht="12" customHeight="1" x14ac:dyDescent="0.25">
      <c r="A244" s="55" t="s">
        <v>91</v>
      </c>
      <c r="B244" s="305">
        <f>IF(B$73=0,0,B$73/NFM_fec!B$73)</f>
        <v>0</v>
      </c>
      <c r="C244" s="305">
        <f>IF(C$73=0,0,C$73/NFM_fec!C$73)</f>
        <v>0</v>
      </c>
      <c r="D244" s="305">
        <f>IF(D$73=0,0,D$73/NFM_fec!D$73)</f>
        <v>0</v>
      </c>
      <c r="E244" s="305">
        <f>IF(E$73=0,0,E$73/NFM_fec!E$73)</f>
        <v>0</v>
      </c>
      <c r="F244" s="305">
        <f>IF(F$73=0,0,F$73/NFM_fec!F$73)</f>
        <v>0</v>
      </c>
      <c r="G244" s="305">
        <f>IF(G$73=0,0,G$73/NFM_fec!G$73)</f>
        <v>0</v>
      </c>
      <c r="H244" s="305">
        <f>IF(H$73=0,0,H$73/NFM_fec!H$73)</f>
        <v>0</v>
      </c>
      <c r="I244" s="305">
        <f>IF(I$73=0,0,I$73/NFM_fec!I$73)</f>
        <v>0</v>
      </c>
      <c r="J244" s="305">
        <f>IF(J$73=0,0,J$73/NFM_fec!J$73)</f>
        <v>0</v>
      </c>
      <c r="K244" s="305">
        <f>IF(K$73=0,0,K$73/NFM_fec!K$73)</f>
        <v>0</v>
      </c>
      <c r="L244" s="305">
        <f>IF(L$73=0,0,L$73/NFM_fec!L$73)</f>
        <v>0</v>
      </c>
      <c r="M244" s="305">
        <f>IF(M$73=0,0,M$73/NFM_fec!M$73)</f>
        <v>0</v>
      </c>
      <c r="N244" s="305">
        <f>IF(N$73=0,0,N$73/NFM_fec!N$73)</f>
        <v>0</v>
      </c>
      <c r="O244" s="305">
        <f>IF(O$73=0,0,O$73/NFM_fec!O$73)</f>
        <v>0</v>
      </c>
      <c r="P244" s="305">
        <f>IF(P$73=0,0,P$73/NFM_fec!P$73)</f>
        <v>0</v>
      </c>
      <c r="Q244" s="305">
        <f>IF(Q$73=0,0,Q$73/NFM_fec!Q$73)</f>
        <v>0</v>
      </c>
      <c r="R244" s="305">
        <f>IF(R$73=0,0,R$73/NFM_fec!R$73)</f>
        <v>0</v>
      </c>
      <c r="S244" s="305">
        <f>IF(S$73=0,0,S$73/NFM_fec!S$73)</f>
        <v>0</v>
      </c>
      <c r="T244" s="305">
        <f>IF(T$73=0,0,T$73/NFM_fec!T$73)</f>
        <v>0</v>
      </c>
      <c r="U244" s="305">
        <f>IF(U$73=0,0,U$73/NFM_fec!U$73)</f>
        <v>0</v>
      </c>
      <c r="V244" s="305">
        <f>IF(V$73=0,0,V$73/NFM_fec!V$73)</f>
        <v>0</v>
      </c>
      <c r="W244" s="305">
        <f>IF(W$73=0,0,W$73/NFM_fec!W$73)</f>
        <v>0</v>
      </c>
      <c r="X244" s="305">
        <f>IF(X$73=0,0,X$73/NFM_fec!X$73)</f>
        <v>0</v>
      </c>
      <c r="Y244" s="305">
        <f>IF(Y$73=0,0,Y$73/NFM_fec!Y$73)</f>
        <v>0</v>
      </c>
      <c r="DA244" s="76"/>
    </row>
    <row r="245" spans="1:105" ht="12" customHeight="1" x14ac:dyDescent="0.25">
      <c r="A245" s="173" t="s">
        <v>92</v>
      </c>
      <c r="B245" s="306">
        <f>IF(B$74=0,0,B$74/NFM_fec!B$74)</f>
        <v>0</v>
      </c>
      <c r="C245" s="306">
        <f>IF(C$74=0,0,C$74/NFM_fec!C$74)</f>
        <v>0</v>
      </c>
      <c r="D245" s="306">
        <f>IF(D$74=0,0,D$74/NFM_fec!D$74)</f>
        <v>0</v>
      </c>
      <c r="E245" s="306">
        <f>IF(E$74=0,0,E$74/NFM_fec!E$74)</f>
        <v>0</v>
      </c>
      <c r="F245" s="306">
        <f>IF(F$74=0,0,F$74/NFM_fec!F$74)</f>
        <v>0</v>
      </c>
      <c r="G245" s="306">
        <f>IF(G$74=0,0,G$74/NFM_fec!G$74)</f>
        <v>0</v>
      </c>
      <c r="H245" s="306">
        <f>IF(H$74=0,0,H$74/NFM_fec!H$74)</f>
        <v>0</v>
      </c>
      <c r="I245" s="306">
        <f>IF(I$74=0,0,I$74/NFM_fec!I$74)</f>
        <v>0</v>
      </c>
      <c r="J245" s="306">
        <f>IF(J$74=0,0,J$74/NFM_fec!J$74)</f>
        <v>0</v>
      </c>
      <c r="K245" s="306">
        <f>IF(K$74=0,0,K$74/NFM_fec!K$74)</f>
        <v>0</v>
      </c>
      <c r="L245" s="306">
        <f>IF(L$74=0,0,L$74/NFM_fec!L$74)</f>
        <v>0</v>
      </c>
      <c r="M245" s="306">
        <f>IF(M$74=0,0,M$74/NFM_fec!M$74)</f>
        <v>0</v>
      </c>
      <c r="N245" s="306">
        <f>IF(N$74=0,0,N$74/NFM_fec!N$74)</f>
        <v>0</v>
      </c>
      <c r="O245" s="306">
        <f>IF(O$74=0,0,O$74/NFM_fec!O$74)</f>
        <v>0</v>
      </c>
      <c r="P245" s="306">
        <f>IF(P$74=0,0,P$74/NFM_fec!P$74)</f>
        <v>0</v>
      </c>
      <c r="Q245" s="306">
        <f>IF(Q$74=0,0,Q$74/NFM_fec!Q$74)</f>
        <v>0</v>
      </c>
      <c r="R245" s="306">
        <f>IF(R$74=0,0,R$74/NFM_fec!R$74)</f>
        <v>0</v>
      </c>
      <c r="S245" s="306">
        <f>IF(S$74=0,0,S$74/NFM_fec!S$74)</f>
        <v>0</v>
      </c>
      <c r="T245" s="306">
        <f>IF(T$74=0,0,T$74/NFM_fec!T$74)</f>
        <v>0</v>
      </c>
      <c r="U245" s="306">
        <f>IF(U$74=0,0,U$74/NFM_fec!U$74)</f>
        <v>0</v>
      </c>
      <c r="V245" s="306">
        <f>IF(V$74=0,0,V$74/NFM_fec!V$74)</f>
        <v>0</v>
      </c>
      <c r="W245" s="306">
        <f>IF(W$74=0,0,W$74/NFM_fec!W$74)</f>
        <v>0</v>
      </c>
      <c r="X245" s="306">
        <f>IF(X$74=0,0,X$74/NFM_fec!X$74)</f>
        <v>0</v>
      </c>
      <c r="Y245" s="306">
        <f>IF(Y$74=0,0,Y$74/NFM_fec!Y$74)</f>
        <v>0</v>
      </c>
      <c r="DA245" s="77"/>
    </row>
    <row r="246" spans="1:105" ht="12" customHeight="1" x14ac:dyDescent="0.25">
      <c r="A246" s="173" t="s">
        <v>93</v>
      </c>
      <c r="B246" s="306">
        <f>IF(B$75=0,0,B$75/NFM_fec!B$75)</f>
        <v>0</v>
      </c>
      <c r="C246" s="306">
        <f>IF(C$75=0,0,C$75/NFM_fec!C$75)</f>
        <v>0</v>
      </c>
      <c r="D246" s="306">
        <f>IF(D$75=0,0,D$75/NFM_fec!D$75)</f>
        <v>0</v>
      </c>
      <c r="E246" s="306">
        <f>IF(E$75=0,0,E$75/NFM_fec!E$75)</f>
        <v>0</v>
      </c>
      <c r="F246" s="306">
        <f>IF(F$75=0,0,F$75/NFM_fec!F$75)</f>
        <v>0</v>
      </c>
      <c r="G246" s="306">
        <f>IF(G$75=0,0,G$75/NFM_fec!G$75)</f>
        <v>0</v>
      </c>
      <c r="H246" s="306">
        <f>IF(H$75=0,0,H$75/NFM_fec!H$75)</f>
        <v>0</v>
      </c>
      <c r="I246" s="306">
        <f>IF(I$75=0,0,I$75/NFM_fec!I$75)</f>
        <v>0</v>
      </c>
      <c r="J246" s="306">
        <f>IF(J$75=0,0,J$75/NFM_fec!J$75)</f>
        <v>0</v>
      </c>
      <c r="K246" s="306">
        <f>IF(K$75=0,0,K$75/NFM_fec!K$75)</f>
        <v>0</v>
      </c>
      <c r="L246" s="306">
        <f>IF(L$75=0,0,L$75/NFM_fec!L$75)</f>
        <v>0</v>
      </c>
      <c r="M246" s="306">
        <f>IF(M$75=0,0,M$75/NFM_fec!M$75)</f>
        <v>0</v>
      </c>
      <c r="N246" s="306">
        <f>IF(N$75=0,0,N$75/NFM_fec!N$75)</f>
        <v>0</v>
      </c>
      <c r="O246" s="306">
        <f>IF(O$75=0,0,O$75/NFM_fec!O$75)</f>
        <v>0</v>
      </c>
      <c r="P246" s="306">
        <f>IF(P$75=0,0,P$75/NFM_fec!P$75)</f>
        <v>0</v>
      </c>
      <c r="Q246" s="306">
        <f>IF(Q$75=0,0,Q$75/NFM_fec!Q$75)</f>
        <v>0</v>
      </c>
      <c r="R246" s="306">
        <f>IF(R$75=0,0,R$75/NFM_fec!R$75)</f>
        <v>0</v>
      </c>
      <c r="S246" s="306">
        <f>IF(S$75=0,0,S$75/NFM_fec!S$75)</f>
        <v>0</v>
      </c>
      <c r="T246" s="306">
        <f>IF(T$75=0,0,T$75/NFM_fec!T$75)</f>
        <v>0</v>
      </c>
      <c r="U246" s="306">
        <f>IF(U$75=0,0,U$75/NFM_fec!U$75)</f>
        <v>0</v>
      </c>
      <c r="V246" s="306">
        <f>IF(V$75=0,0,V$75/NFM_fec!V$75)</f>
        <v>0</v>
      </c>
      <c r="W246" s="306">
        <f>IF(W$75=0,0,W$75/NFM_fec!W$75)</f>
        <v>0</v>
      </c>
      <c r="X246" s="306">
        <f>IF(X$75=0,0,X$75/NFM_fec!X$75)</f>
        <v>0</v>
      </c>
      <c r="Y246" s="306">
        <f>IF(Y$75=0,0,Y$75/NFM_fec!Y$75)</f>
        <v>0</v>
      </c>
      <c r="DA246" s="77"/>
    </row>
    <row r="247" spans="1:105" ht="12" customHeight="1" x14ac:dyDescent="0.25">
      <c r="A247" s="173" t="s">
        <v>94</v>
      </c>
      <c r="B247" s="306">
        <f>IF(B$76=0,0,B$76/NFM_fec!B$76)</f>
        <v>0</v>
      </c>
      <c r="C247" s="306">
        <f>IF(C$76=0,0,C$76/NFM_fec!C$76)</f>
        <v>0</v>
      </c>
      <c r="D247" s="306">
        <f>IF(D$76=0,0,D$76/NFM_fec!D$76)</f>
        <v>0</v>
      </c>
      <c r="E247" s="306">
        <f>IF(E$76=0,0,E$76/NFM_fec!E$76)</f>
        <v>0</v>
      </c>
      <c r="F247" s="306">
        <f>IF(F$76=0,0,F$76/NFM_fec!F$76)</f>
        <v>0</v>
      </c>
      <c r="G247" s="306">
        <f>IF(G$76=0,0,G$76/NFM_fec!G$76)</f>
        <v>0</v>
      </c>
      <c r="H247" s="306">
        <f>IF(H$76=0,0,H$76/NFM_fec!H$76)</f>
        <v>0</v>
      </c>
      <c r="I247" s="306">
        <f>IF(I$76=0,0,I$76/NFM_fec!I$76)</f>
        <v>0</v>
      </c>
      <c r="J247" s="306">
        <f>IF(J$76=0,0,J$76/NFM_fec!J$76)</f>
        <v>0</v>
      </c>
      <c r="K247" s="306">
        <f>IF(K$76=0,0,K$76/NFM_fec!K$76)</f>
        <v>0</v>
      </c>
      <c r="L247" s="306">
        <f>IF(L$76=0,0,L$76/NFM_fec!L$76)</f>
        <v>0</v>
      </c>
      <c r="M247" s="306">
        <f>IF(M$76=0,0,M$76/NFM_fec!M$76)</f>
        <v>0</v>
      </c>
      <c r="N247" s="306">
        <f>IF(N$76=0,0,N$76/NFM_fec!N$76)</f>
        <v>0</v>
      </c>
      <c r="O247" s="306">
        <f>IF(O$76=0,0,O$76/NFM_fec!O$76)</f>
        <v>0</v>
      </c>
      <c r="P247" s="306">
        <f>IF(P$76=0,0,P$76/NFM_fec!P$76)</f>
        <v>0</v>
      </c>
      <c r="Q247" s="306">
        <f>IF(Q$76=0,0,Q$76/NFM_fec!Q$76)</f>
        <v>0</v>
      </c>
      <c r="R247" s="306">
        <f>IF(R$76=0,0,R$76/NFM_fec!R$76)</f>
        <v>0</v>
      </c>
      <c r="S247" s="306">
        <f>IF(S$76=0,0,S$76/NFM_fec!S$76)</f>
        <v>0</v>
      </c>
      <c r="T247" s="306">
        <f>IF(T$76=0,0,T$76/NFM_fec!T$76)</f>
        <v>0</v>
      </c>
      <c r="U247" s="306">
        <f>IF(U$76=0,0,U$76/NFM_fec!U$76)</f>
        <v>0</v>
      </c>
      <c r="V247" s="306">
        <f>IF(V$76=0,0,V$76/NFM_fec!V$76)</f>
        <v>0</v>
      </c>
      <c r="W247" s="306">
        <f>IF(W$76=0,0,W$76/NFM_fec!W$76)</f>
        <v>0</v>
      </c>
      <c r="X247" s="306">
        <f>IF(X$76=0,0,X$76/NFM_fec!X$76)</f>
        <v>0</v>
      </c>
      <c r="Y247" s="306">
        <f>IF(Y$76=0,0,Y$76/NFM_fec!Y$76)</f>
        <v>0</v>
      </c>
      <c r="DA247" s="77"/>
    </row>
    <row r="248" spans="1:105" ht="12" customHeight="1" x14ac:dyDescent="0.25">
      <c r="A248" s="56" t="s">
        <v>95</v>
      </c>
      <c r="B248" s="307">
        <f>IF(B$77=0,0,B$77/NFM_fec!B$77)</f>
        <v>0</v>
      </c>
      <c r="C248" s="307">
        <f>IF(C$77=0,0,C$77/NFM_fec!C$77)</f>
        <v>0</v>
      </c>
      <c r="D248" s="307">
        <f>IF(D$77=0,0,D$77/NFM_fec!D$77)</f>
        <v>0</v>
      </c>
      <c r="E248" s="307">
        <f>IF(E$77=0,0,E$77/NFM_fec!E$77)</f>
        <v>0</v>
      </c>
      <c r="F248" s="307">
        <f>IF(F$77=0,0,F$77/NFM_fec!F$77)</f>
        <v>0</v>
      </c>
      <c r="G248" s="307">
        <f>IF(G$77=0,0,G$77/NFM_fec!G$77)</f>
        <v>0</v>
      </c>
      <c r="H248" s="307">
        <f>IF(H$77=0,0,H$77/NFM_fec!H$77)</f>
        <v>0</v>
      </c>
      <c r="I248" s="307">
        <f>IF(I$77=0,0,I$77/NFM_fec!I$77)</f>
        <v>0</v>
      </c>
      <c r="J248" s="307">
        <f>IF(J$77=0,0,J$77/NFM_fec!J$77)</f>
        <v>0</v>
      </c>
      <c r="K248" s="307">
        <f>IF(K$77=0,0,K$77/NFM_fec!K$77)</f>
        <v>0</v>
      </c>
      <c r="L248" s="307">
        <f>IF(L$77=0,0,L$77/NFM_fec!L$77)</f>
        <v>0</v>
      </c>
      <c r="M248" s="307">
        <f>IF(M$77=0,0,M$77/NFM_fec!M$77)</f>
        <v>0</v>
      </c>
      <c r="N248" s="307">
        <f>IF(N$77=0,0,N$77/NFM_fec!N$77)</f>
        <v>0</v>
      </c>
      <c r="O248" s="307">
        <f>IF(O$77=0,0,O$77/NFM_fec!O$77)</f>
        <v>0</v>
      </c>
      <c r="P248" s="307">
        <f>IF(P$77=0,0,P$77/NFM_fec!P$77)</f>
        <v>0</v>
      </c>
      <c r="Q248" s="307">
        <f>IF(Q$77=0,0,Q$77/NFM_fec!Q$77)</f>
        <v>0</v>
      </c>
      <c r="R248" s="307">
        <f>IF(R$77=0,0,R$77/NFM_fec!R$77)</f>
        <v>0</v>
      </c>
      <c r="S248" s="307">
        <f>IF(S$77=0,0,S$77/NFM_fec!S$77)</f>
        <v>0</v>
      </c>
      <c r="T248" s="307">
        <f>IF(T$77=0,0,T$77/NFM_fec!T$77)</f>
        <v>0</v>
      </c>
      <c r="U248" s="307">
        <f>IF(U$77=0,0,U$77/NFM_fec!U$77)</f>
        <v>0</v>
      </c>
      <c r="V248" s="307">
        <f>IF(V$77=0,0,V$77/NFM_fec!V$77)</f>
        <v>0</v>
      </c>
      <c r="W248" s="307">
        <f>IF(W$77=0,0,W$77/NFM_fec!W$77)</f>
        <v>0</v>
      </c>
      <c r="X248" s="307">
        <f>IF(X$77=0,0,X$77/NFM_fec!X$77)</f>
        <v>0</v>
      </c>
      <c r="Y248" s="307">
        <f>IF(Y$77=0,0,Y$77/NFM_fec!Y$77)</f>
        <v>0</v>
      </c>
      <c r="DA248" s="78"/>
    </row>
    <row r="249" spans="1:105" ht="12" customHeight="1" x14ac:dyDescent="0.25">
      <c r="A249" s="174" t="s">
        <v>558</v>
      </c>
      <c r="B249" s="308">
        <f>IF(B$83=0,0,B$83/NFM_fec!B$83)</f>
        <v>0</v>
      </c>
      <c r="C249" s="308">
        <f>IF(C$83=0,0,C$83/NFM_fec!C$83)</f>
        <v>0</v>
      </c>
      <c r="D249" s="308">
        <f>IF(D$83=0,0,D$83/NFM_fec!D$83)</f>
        <v>0</v>
      </c>
      <c r="E249" s="308">
        <f>IF(E$83=0,0,E$83/NFM_fec!E$83)</f>
        <v>0</v>
      </c>
      <c r="F249" s="308">
        <f>IF(F$83=0,0,F$83/NFM_fec!F$83)</f>
        <v>0</v>
      </c>
      <c r="G249" s="308">
        <f>IF(G$83=0,0,G$83/NFM_fec!G$83)</f>
        <v>0</v>
      </c>
      <c r="H249" s="308">
        <f>IF(H$83=0,0,H$83/NFM_fec!H$83)</f>
        <v>0</v>
      </c>
      <c r="I249" s="308">
        <f>IF(I$83=0,0,I$83/NFM_fec!I$83)</f>
        <v>0</v>
      </c>
      <c r="J249" s="308">
        <f>IF(J$83=0,0,J$83/NFM_fec!J$83)</f>
        <v>0</v>
      </c>
      <c r="K249" s="308">
        <f>IF(K$83=0,0,K$83/NFM_fec!K$83)</f>
        <v>0</v>
      </c>
      <c r="L249" s="308">
        <f>IF(L$83=0,0,L$83/NFM_fec!L$83)</f>
        <v>0</v>
      </c>
      <c r="M249" s="308">
        <f>IF(M$83=0,0,M$83/NFM_fec!M$83)</f>
        <v>0</v>
      </c>
      <c r="N249" s="308">
        <f>IF(N$83=0,0,N$83/NFM_fec!N$83)</f>
        <v>0</v>
      </c>
      <c r="O249" s="308">
        <f>IF(O$83=0,0,O$83/NFM_fec!O$83)</f>
        <v>0</v>
      </c>
      <c r="P249" s="308">
        <f>IF(P$83=0,0,P$83/NFM_fec!P$83)</f>
        <v>0</v>
      </c>
      <c r="Q249" s="308">
        <f>IF(Q$83=0,0,Q$83/NFM_fec!Q$83)</f>
        <v>0</v>
      </c>
      <c r="R249" s="308">
        <f>IF(R$83=0,0,R$83/NFM_fec!R$83)</f>
        <v>0</v>
      </c>
      <c r="S249" s="308">
        <f>IF(S$83=0,0,S$83/NFM_fec!S$83)</f>
        <v>0</v>
      </c>
      <c r="T249" s="308">
        <f>IF(T$83=0,0,T$83/NFM_fec!T$83)</f>
        <v>0</v>
      </c>
      <c r="U249" s="308">
        <f>IF(U$83=0,0,U$83/NFM_fec!U$83)</f>
        <v>0</v>
      </c>
      <c r="V249" s="308">
        <f>IF(V$83=0,0,V$83/NFM_fec!V$83)</f>
        <v>0</v>
      </c>
      <c r="W249" s="308">
        <f>IF(W$83=0,0,W$83/NFM_fec!W$83)</f>
        <v>0</v>
      </c>
      <c r="X249" s="308">
        <f>IF(X$83=0,0,X$83/NFM_fec!X$83)</f>
        <v>0</v>
      </c>
      <c r="Y249" s="308">
        <f>IF(Y$83=0,0,Y$83/NFM_fec!Y$83)</f>
        <v>0</v>
      </c>
      <c r="DA249" s="79"/>
    </row>
    <row r="250" spans="1:105" ht="12" customHeight="1" x14ac:dyDescent="0.25">
      <c r="A250" s="174" t="s">
        <v>517</v>
      </c>
      <c r="B250" s="308">
        <f>IF(B$90=0,0,B$90/NFM_fec!B$90)</f>
        <v>0</v>
      </c>
      <c r="C250" s="308">
        <f>IF(C$90=0,0,C$90/NFM_fec!C$90)</f>
        <v>0</v>
      </c>
      <c r="D250" s="308">
        <f>IF(D$90=0,0,D$90/NFM_fec!D$90)</f>
        <v>0</v>
      </c>
      <c r="E250" s="308">
        <f>IF(E$90=0,0,E$90/NFM_fec!E$90)</f>
        <v>0</v>
      </c>
      <c r="F250" s="308">
        <f>IF(F$90=0,0,F$90/NFM_fec!F$90)</f>
        <v>0</v>
      </c>
      <c r="G250" s="308">
        <f>IF(G$90=0,0,G$90/NFM_fec!G$90)</f>
        <v>0</v>
      </c>
      <c r="H250" s="308">
        <f>IF(H$90=0,0,H$90/NFM_fec!H$90)</f>
        <v>0</v>
      </c>
      <c r="I250" s="308">
        <f>IF(I$90=0,0,I$90/NFM_fec!I$90)</f>
        <v>0</v>
      </c>
      <c r="J250" s="308">
        <f>IF(J$90=0,0,J$90/NFM_fec!J$90)</f>
        <v>0</v>
      </c>
      <c r="K250" s="308">
        <f>IF(K$90=0,0,K$90/NFM_fec!K$90)</f>
        <v>0</v>
      </c>
      <c r="L250" s="308">
        <f>IF(L$90=0,0,L$90/NFM_fec!L$90)</f>
        <v>0</v>
      </c>
      <c r="M250" s="308">
        <f>IF(M$90=0,0,M$90/NFM_fec!M$90)</f>
        <v>0</v>
      </c>
      <c r="N250" s="308">
        <f>IF(N$90=0,0,N$90/NFM_fec!N$90)</f>
        <v>0</v>
      </c>
      <c r="O250" s="308">
        <f>IF(O$90=0,0,O$90/NFM_fec!O$90)</f>
        <v>0</v>
      </c>
      <c r="P250" s="308">
        <f>IF(P$90=0,0,P$90/NFM_fec!P$90)</f>
        <v>0</v>
      </c>
      <c r="Q250" s="308">
        <f>IF(Q$90=0,0,Q$90/NFM_fec!Q$90)</f>
        <v>0</v>
      </c>
      <c r="R250" s="308">
        <f>IF(R$90=0,0,R$90/NFM_fec!R$90)</f>
        <v>0</v>
      </c>
      <c r="S250" s="308">
        <f>IF(S$90=0,0,S$90/NFM_fec!S$90)</f>
        <v>0</v>
      </c>
      <c r="T250" s="308">
        <f>IF(T$90=0,0,T$90/NFM_fec!T$90)</f>
        <v>0</v>
      </c>
      <c r="U250" s="308">
        <f>IF(U$90=0,0,U$90/NFM_fec!U$90)</f>
        <v>0</v>
      </c>
      <c r="V250" s="308">
        <f>IF(V$90=0,0,V$90/NFM_fec!V$90)</f>
        <v>0</v>
      </c>
      <c r="W250" s="308">
        <f>IF(W$90=0,0,W$90/NFM_fec!W$90)</f>
        <v>0</v>
      </c>
      <c r="X250" s="308">
        <f>IF(X$90=0,0,X$90/NFM_fec!X$90)</f>
        <v>0</v>
      </c>
      <c r="Y250" s="308">
        <f>IF(Y$90=0,0,Y$90/NFM_fec!Y$90)</f>
        <v>0</v>
      </c>
      <c r="DA250" s="79"/>
    </row>
    <row r="251" spans="1:105" ht="12" customHeight="1" x14ac:dyDescent="0.25">
      <c r="A251" s="41" t="s">
        <v>527</v>
      </c>
      <c r="B251" s="309">
        <f>IF(B$97=0,0,B$97/NFM_fec!B$97)</f>
        <v>0</v>
      </c>
      <c r="C251" s="309">
        <f>IF(C$97=0,0,C$97/NFM_fec!C$97)</f>
        <v>0</v>
      </c>
      <c r="D251" s="309">
        <f>IF(D$97=0,0,D$97/NFM_fec!D$97)</f>
        <v>0</v>
      </c>
      <c r="E251" s="309">
        <f>IF(E$97=0,0,E$97/NFM_fec!E$97)</f>
        <v>0</v>
      </c>
      <c r="F251" s="309">
        <f>IF(F$97=0,0,F$97/NFM_fec!F$97)</f>
        <v>0</v>
      </c>
      <c r="G251" s="309">
        <f>IF(G$97=0,0,G$97/NFM_fec!G$97)</f>
        <v>0</v>
      </c>
      <c r="H251" s="309">
        <f>IF(H$97=0,0,H$97/NFM_fec!H$97)</f>
        <v>0</v>
      </c>
      <c r="I251" s="309">
        <f>IF(I$97=0,0,I$97/NFM_fec!I$97)</f>
        <v>0</v>
      </c>
      <c r="J251" s="309">
        <f>IF(J$97=0,0,J$97/NFM_fec!J$97)</f>
        <v>0</v>
      </c>
      <c r="K251" s="309">
        <f>IF(K$97=0,0,K$97/NFM_fec!K$97)</f>
        <v>0</v>
      </c>
      <c r="L251" s="309">
        <f>IF(L$97=0,0,L$97/NFM_fec!L$97)</f>
        <v>0</v>
      </c>
      <c r="M251" s="309">
        <f>IF(M$97=0,0,M$97/NFM_fec!M$97)</f>
        <v>0</v>
      </c>
      <c r="N251" s="309">
        <f>IF(N$97=0,0,N$97/NFM_fec!N$97)</f>
        <v>0</v>
      </c>
      <c r="O251" s="309">
        <f>IF(O$97=0,0,O$97/NFM_fec!O$97)</f>
        <v>0</v>
      </c>
      <c r="P251" s="309">
        <f>IF(P$97=0,0,P$97/NFM_fec!P$97)</f>
        <v>0</v>
      </c>
      <c r="Q251" s="309">
        <f>IF(Q$97=0,0,Q$97/NFM_fec!Q$97)</f>
        <v>0</v>
      </c>
      <c r="R251" s="309">
        <f>IF(R$97=0,0,R$97/NFM_fec!R$97)</f>
        <v>0</v>
      </c>
      <c r="S251" s="309">
        <f>IF(S$97=0,0,S$97/NFM_fec!S$97)</f>
        <v>0</v>
      </c>
      <c r="T251" s="309">
        <f>IF(T$97=0,0,T$97/NFM_fec!T$97)</f>
        <v>0</v>
      </c>
      <c r="U251" s="309">
        <f>IF(U$97=0,0,U$97/NFM_fec!U$97)</f>
        <v>0</v>
      </c>
      <c r="V251" s="309">
        <f>IF(V$97=0,0,V$97/NFM_fec!V$97)</f>
        <v>0</v>
      </c>
      <c r="W251" s="309">
        <f>IF(W$97=0,0,W$97/NFM_fec!W$97)</f>
        <v>0</v>
      </c>
      <c r="X251" s="309">
        <f>IF(X$97=0,0,X$97/NFM_fec!X$97)</f>
        <v>0</v>
      </c>
      <c r="Y251" s="309">
        <f>IF(Y$97=0,0,Y$97/NFM_fec!Y$97)</f>
        <v>0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47</v>
      </c>
      <c r="B253" s="304">
        <f>IF(B$115=0,0,B$115/NFM_fec!B$115)</f>
        <v>0.55697092285840055</v>
      </c>
      <c r="C253" s="304">
        <f>IF(C$115=0,0,C$115/NFM_fec!C$115)</f>
        <v>0.54971766415325507</v>
      </c>
      <c r="D253" s="304">
        <f>IF(D$115=0,0,D$115/NFM_fec!D$115)</f>
        <v>0.52834228883470602</v>
      </c>
      <c r="E253" s="304">
        <f>IF(E$115=0,0,E$115/NFM_fec!E$115)</f>
        <v>0.49687233572901635</v>
      </c>
      <c r="F253" s="304">
        <f>IF(F$115=0,0,F$115/NFM_fec!F$115)</f>
        <v>0.52270635712541347</v>
      </c>
      <c r="G253" s="304">
        <f>IF(G$115=0,0,G$115/NFM_fec!G$115)</f>
        <v>0.54588024467331708</v>
      </c>
      <c r="H253" s="304">
        <f>IF(H$115=0,0,H$115/NFM_fec!H$115)</f>
        <v>0.51063019459293968</v>
      </c>
      <c r="I253" s="304">
        <f>IF(I$115=0,0,I$115/NFM_fec!I$115)</f>
        <v>0.52384385540216627</v>
      </c>
      <c r="J253" s="304">
        <f>IF(J$115=0,0,J$115/NFM_fec!J$115)</f>
        <v>0.54823238965347143</v>
      </c>
      <c r="K253" s="304">
        <f>IF(K$115=0,0,K$115/NFM_fec!K$115)</f>
        <v>0.51401777201646603</v>
      </c>
      <c r="L253" s="304">
        <f>IF(L$115=0,0,L$115/NFM_fec!L$115)</f>
        <v>0.5272210265229097</v>
      </c>
      <c r="M253" s="304">
        <f>IF(M$115=0,0,M$115/NFM_fec!M$115)</f>
        <v>0.53361053769035915</v>
      </c>
      <c r="N253" s="304">
        <f>IF(N$115=0,0,N$115/NFM_fec!N$115)</f>
        <v>0.51556945050081493</v>
      </c>
      <c r="O253" s="304">
        <f>IF(O$115=0,0,O$115/NFM_fec!O$115)</f>
        <v>0.50493988004279389</v>
      </c>
      <c r="P253" s="304">
        <f>IF(P$115=0,0,P$115/NFM_fec!P$115)</f>
        <v>0.50470725501457092</v>
      </c>
      <c r="Q253" s="304">
        <f>IF(Q$115=0,0,Q$115/NFM_fec!Q$115)</f>
        <v>0.53762984678815617</v>
      </c>
      <c r="R253" s="304">
        <f>IF(R$115=0,0,R$115/NFM_fec!R$115)</f>
        <v>0.53319868751186261</v>
      </c>
      <c r="S253" s="304">
        <f>IF(S$115=0,0,S$115/NFM_fec!S$115)</f>
        <v>0.51347546263350186</v>
      </c>
      <c r="T253" s="304">
        <f>IF(T$115=0,0,T$115/NFM_fec!T$115)</f>
        <v>0.53399516996751539</v>
      </c>
      <c r="U253" s="304">
        <f>IF(U$115=0,0,U$115/NFM_fec!U$115)</f>
        <v>0.56276689646802069</v>
      </c>
      <c r="V253" s="304">
        <f>IF(V$115=0,0,V$115/NFM_fec!V$115)</f>
        <v>0.5684267164094855</v>
      </c>
      <c r="W253" s="304">
        <f>IF(W$115=0,0,W$115/NFM_fec!W$115)</f>
        <v>0.58163650760083296</v>
      </c>
      <c r="X253" s="304">
        <f>IF(X$115=0,0,X$115/NFM_fec!X$115)</f>
        <v>0.59356224474234132</v>
      </c>
      <c r="Y253" s="304">
        <f>IF(Y$115=0,0,Y$115/NFM_fec!Y$115)</f>
        <v>0.57577517852681792</v>
      </c>
      <c r="DA253" s="111"/>
    </row>
    <row r="254" spans="1:105" ht="12" customHeight="1" x14ac:dyDescent="0.25">
      <c r="A254" s="55" t="s">
        <v>91</v>
      </c>
      <c r="B254" s="305">
        <f>IF(B$116=0,0,B$116/NFM_fec!B$116)</f>
        <v>0.54449999999999998</v>
      </c>
      <c r="C254" s="305">
        <f>IF(C$116=0,0,C$116/NFM_fec!C$116)</f>
        <v>0.5445000000000001</v>
      </c>
      <c r="D254" s="305">
        <f>IF(D$116=0,0,D$116/NFM_fec!D$116)</f>
        <v>0.5445000000000001</v>
      </c>
      <c r="E254" s="305">
        <f>IF(E$116=0,0,E$116/NFM_fec!E$116)</f>
        <v>0.5445000000000001</v>
      </c>
      <c r="F254" s="305">
        <f>IF(F$116=0,0,F$116/NFM_fec!F$116)</f>
        <v>0.54449999999999987</v>
      </c>
      <c r="G254" s="305">
        <f>IF(G$116=0,0,G$116/NFM_fec!G$116)</f>
        <v>0.54450000000000021</v>
      </c>
      <c r="H254" s="305">
        <f>IF(H$116=0,0,H$116/NFM_fec!H$116)</f>
        <v>0.54449999999999998</v>
      </c>
      <c r="I254" s="305">
        <f>IF(I$116=0,0,I$116/NFM_fec!I$116)</f>
        <v>0.54449999999999987</v>
      </c>
      <c r="J254" s="305">
        <f>IF(J$116=0,0,J$116/NFM_fec!J$116)</f>
        <v>0.54449999999999998</v>
      </c>
      <c r="K254" s="305">
        <f>IF(K$116=0,0,K$116/NFM_fec!K$116)</f>
        <v>0.54449999999999976</v>
      </c>
      <c r="L254" s="305">
        <f>IF(L$116=0,0,L$116/NFM_fec!L$116)</f>
        <v>0.54449999999999998</v>
      </c>
      <c r="M254" s="305">
        <f>IF(M$116=0,0,M$116/NFM_fec!M$116)</f>
        <v>0.54449999999999987</v>
      </c>
      <c r="N254" s="305">
        <f>IF(N$116=0,0,N$116/NFM_fec!N$116)</f>
        <v>0.54449999999999998</v>
      </c>
      <c r="O254" s="305">
        <f>IF(O$116=0,0,O$116/NFM_fec!O$116)</f>
        <v>0.54449999999999998</v>
      </c>
      <c r="P254" s="305">
        <f>IF(P$116=0,0,P$116/NFM_fec!P$116)</f>
        <v>0.54449999999999987</v>
      </c>
      <c r="Q254" s="305">
        <f>IF(Q$116=0,0,Q$116/NFM_fec!Q$116)</f>
        <v>0.5445000000000001</v>
      </c>
      <c r="R254" s="305">
        <f>IF(R$116=0,0,R$116/NFM_fec!R$116)</f>
        <v>0.54449999999999998</v>
      </c>
      <c r="S254" s="305">
        <f>IF(S$116=0,0,S$116/NFM_fec!S$116)</f>
        <v>0.54449999999999998</v>
      </c>
      <c r="T254" s="305">
        <f>IF(T$116=0,0,T$116/NFM_fec!T$116)</f>
        <v>0.54449999999999998</v>
      </c>
      <c r="U254" s="305">
        <f>IF(U$116=0,0,U$116/NFM_fec!U$116)</f>
        <v>0.5445000000000001</v>
      </c>
      <c r="V254" s="305">
        <f>IF(V$116=0,0,V$116/NFM_fec!V$116)</f>
        <v>0.54449999999999998</v>
      </c>
      <c r="W254" s="305">
        <f>IF(W$116=0,0,W$116/NFM_fec!W$116)</f>
        <v>0.54449999999999998</v>
      </c>
      <c r="X254" s="305">
        <f>IF(X$116=0,0,X$116/NFM_fec!X$116)</f>
        <v>0.54450000000000021</v>
      </c>
      <c r="Y254" s="305">
        <f>IF(Y$116=0,0,Y$116/NFM_fec!Y$116)</f>
        <v>0.5445000000000001</v>
      </c>
      <c r="DA254" s="76"/>
    </row>
    <row r="255" spans="1:105" ht="12" customHeight="1" x14ac:dyDescent="0.25">
      <c r="A255" s="173" t="s">
        <v>92</v>
      </c>
      <c r="B255" s="306">
        <f>IF(B$117=0,0,B$117/NFM_fec!B$117)</f>
        <v>0.15239056733097855</v>
      </c>
      <c r="C255" s="306">
        <f>IF(C$117=0,0,C$117/NFM_fec!C$117)</f>
        <v>0.15303378948270852</v>
      </c>
      <c r="D255" s="306">
        <f>IF(D$117=0,0,D$117/NFM_fec!D$117)</f>
        <v>0.15441568293219537</v>
      </c>
      <c r="E255" s="306">
        <f>IF(E$117=0,0,E$117/NFM_fec!E$117)</f>
        <v>0.155702674627586</v>
      </c>
      <c r="F255" s="306">
        <f>IF(F$117=0,0,F$117/NFM_fec!F$117)</f>
        <v>0.15570267462758602</v>
      </c>
      <c r="G255" s="306">
        <f>IF(G$117=0,0,G$117/NFM_fec!G$117)</f>
        <v>0.15690779332008489</v>
      </c>
      <c r="H255" s="306">
        <f>IF(H$117=0,0,H$117/NFM_fec!H$117)</f>
        <v>0.15799240014333382</v>
      </c>
      <c r="I255" s="306">
        <f>IF(I$117=0,0,I$117/NFM_fec!I$117)</f>
        <v>0.15896854628425783</v>
      </c>
      <c r="J255" s="306">
        <f>IF(J$117=0,0,J$117/NFM_fec!J$117)</f>
        <v>0.15984707781108951</v>
      </c>
      <c r="K255" s="306">
        <f>IF(K$117=0,0,K$117/NFM_fec!K$117)</f>
        <v>0.16063775618523796</v>
      </c>
      <c r="L255" s="306">
        <f>IF(L$117=0,0,L$117/NFM_fec!L$117)</f>
        <v>0.16134936672197162</v>
      </c>
      <c r="M255" s="306">
        <f>IF(M$117=0,0,M$117/NFM_fec!M$117)</f>
        <v>0.16198981620503186</v>
      </c>
      <c r="N255" s="306">
        <f>IF(N$117=0,0,N$117/NFM_fec!N$117)</f>
        <v>0.1625662207397861</v>
      </c>
      <c r="O255" s="306">
        <f>IF(O$117=0,0,O$117/NFM_fec!O$117)</f>
        <v>0.16269598530586446</v>
      </c>
      <c r="P255" s="306">
        <f>IF(P$117=0,0,P$117/NFM_fec!P$117)</f>
        <v>0.16269598530586452</v>
      </c>
      <c r="Q255" s="306">
        <f>IF(Q$117=0,0,Q$117/NFM_fec!Q$117)</f>
        <v>0.16269598530586454</v>
      </c>
      <c r="R255" s="306">
        <f>IF(R$117=0,0,R$117/NFM_fec!R$117)</f>
        <v>0.16269598530586457</v>
      </c>
      <c r="S255" s="306">
        <f>IF(S$117=0,0,S$117/NFM_fec!S$117)</f>
        <v>0.16269598530586457</v>
      </c>
      <c r="T255" s="306">
        <f>IF(T$117=0,0,T$117/NFM_fec!T$117)</f>
        <v>0.16269598530586449</v>
      </c>
      <c r="U255" s="306">
        <f>IF(U$117=0,0,U$117/NFM_fec!U$117)</f>
        <v>0.16269598530586457</v>
      </c>
      <c r="V255" s="306">
        <f>IF(V$117=0,0,V$117/NFM_fec!V$117)</f>
        <v>0.16269598530586446</v>
      </c>
      <c r="W255" s="306">
        <f>IF(W$117=0,0,W$117/NFM_fec!W$117)</f>
        <v>0.16269598530586449</v>
      </c>
      <c r="X255" s="306">
        <f>IF(X$117=0,0,X$117/NFM_fec!X$117)</f>
        <v>0.16269598530586452</v>
      </c>
      <c r="Y255" s="306">
        <f>IF(Y$117=0,0,Y$117/NFM_fec!Y$117)</f>
        <v>0.16269598530586457</v>
      </c>
      <c r="DA255" s="77"/>
    </row>
    <row r="256" spans="1:105" ht="12" customHeight="1" x14ac:dyDescent="0.25">
      <c r="A256" s="173" t="s">
        <v>93</v>
      </c>
      <c r="B256" s="306">
        <f>IF(B$118=0,0,B$118/NFM_fec!B$118)</f>
        <v>0.75849841896575698</v>
      </c>
      <c r="C256" s="306">
        <f>IF(C$118=0,0,C$118/NFM_fec!C$118)</f>
        <v>0.7584984189657572</v>
      </c>
      <c r="D256" s="306">
        <f>IF(D$118=0,0,D$118/NFM_fec!D$118)</f>
        <v>0.7584984189657572</v>
      </c>
      <c r="E256" s="306">
        <f>IF(E$118=0,0,E$118/NFM_fec!E$118)</f>
        <v>0.75849841896575698</v>
      </c>
      <c r="F256" s="306">
        <f>IF(F$118=0,0,F$118/NFM_fec!F$118)</f>
        <v>0.75849841896575709</v>
      </c>
      <c r="G256" s="306">
        <f>IF(G$118=0,0,G$118/NFM_fec!G$118)</f>
        <v>0.75849841896575687</v>
      </c>
      <c r="H256" s="306">
        <f>IF(H$118=0,0,H$118/NFM_fec!H$118)</f>
        <v>0.75849841896575698</v>
      </c>
      <c r="I256" s="306">
        <f>IF(I$118=0,0,I$118/NFM_fec!I$118)</f>
        <v>0.75849841896575709</v>
      </c>
      <c r="J256" s="306">
        <f>IF(J$118=0,0,J$118/NFM_fec!J$118)</f>
        <v>0.75849841896575709</v>
      </c>
      <c r="K256" s="306">
        <f>IF(K$118=0,0,K$118/NFM_fec!K$118)</f>
        <v>0.75849841896575709</v>
      </c>
      <c r="L256" s="306">
        <f>IF(L$118=0,0,L$118/NFM_fec!L$118)</f>
        <v>0.75849841896575709</v>
      </c>
      <c r="M256" s="306">
        <f>IF(M$118=0,0,M$118/NFM_fec!M$118)</f>
        <v>0.7584984189657572</v>
      </c>
      <c r="N256" s="306">
        <f>IF(N$118=0,0,N$118/NFM_fec!N$118)</f>
        <v>0.75849841896575709</v>
      </c>
      <c r="O256" s="306">
        <f>IF(O$118=0,0,O$118/NFM_fec!O$118)</f>
        <v>0.75849841896575698</v>
      </c>
      <c r="P256" s="306">
        <f>IF(P$118=0,0,P$118/NFM_fec!P$118)</f>
        <v>0.75849841896575698</v>
      </c>
      <c r="Q256" s="306">
        <f>IF(Q$118=0,0,Q$118/NFM_fec!Q$118)</f>
        <v>0.75849841896575687</v>
      </c>
      <c r="R256" s="306">
        <f>IF(R$118=0,0,R$118/NFM_fec!R$118)</f>
        <v>0.75849841896575709</v>
      </c>
      <c r="S256" s="306">
        <f>IF(S$118=0,0,S$118/NFM_fec!S$118)</f>
        <v>0.75849841896575709</v>
      </c>
      <c r="T256" s="306">
        <f>IF(T$118=0,0,T$118/NFM_fec!T$118)</f>
        <v>0.75849841896575709</v>
      </c>
      <c r="U256" s="306">
        <f>IF(U$118=0,0,U$118/NFM_fec!U$118)</f>
        <v>0.75849841896575709</v>
      </c>
      <c r="V256" s="306">
        <f>IF(V$118=0,0,V$118/NFM_fec!V$118)</f>
        <v>0.75849841896575676</v>
      </c>
      <c r="W256" s="306">
        <f>IF(W$118=0,0,W$118/NFM_fec!W$118)</f>
        <v>0.75849841896575709</v>
      </c>
      <c r="X256" s="306">
        <f>IF(X$118=0,0,X$118/NFM_fec!X$118)</f>
        <v>0.7584984189657572</v>
      </c>
      <c r="Y256" s="306">
        <f>IF(Y$118=0,0,Y$118/NFM_fec!Y$118)</f>
        <v>0.7584984189657572</v>
      </c>
      <c r="DA256" s="77"/>
    </row>
    <row r="257" spans="1:105" ht="12" customHeight="1" x14ac:dyDescent="0.25">
      <c r="A257" s="173" t="s">
        <v>94</v>
      </c>
      <c r="B257" s="306">
        <f>IF(B$119=0,0,B$119/NFM_fec!B$119)</f>
        <v>0.58183234971841136</v>
      </c>
      <c r="C257" s="306">
        <f>IF(C$119=0,0,C$119/NFM_fec!C$119)</f>
        <v>0.58428819368885321</v>
      </c>
      <c r="D257" s="306">
        <f>IF(D$119=0,0,D$119/NFM_fec!D$119)</f>
        <v>0.58956430970349549</v>
      </c>
      <c r="E257" s="306">
        <f>IF(E$119=0,0,E$119/NFM_fec!E$119)</f>
        <v>0.59447808760531828</v>
      </c>
      <c r="F257" s="306">
        <f>IF(F$119=0,0,F$119/NFM_fec!F$119)</f>
        <v>0.59447808760531828</v>
      </c>
      <c r="G257" s="306">
        <f>IF(G$119=0,0,G$119/NFM_fec!G$119)</f>
        <v>0.60018249677001523</v>
      </c>
      <c r="H257" s="306">
        <f>IF(H$119=0,0,H$119/NFM_fec!H$119)</f>
        <v>0.60531646501824232</v>
      </c>
      <c r="I257" s="306">
        <f>IF(I$119=0,0,I$119/NFM_fec!I$119)</f>
        <v>0.60993703644164632</v>
      </c>
      <c r="J257" s="306">
        <f>IF(J$119=0,0,J$119/NFM_fec!J$119)</f>
        <v>0.6140955507227106</v>
      </c>
      <c r="K257" s="306">
        <f>IF(K$119=0,0,K$119/NFM_fec!K$119)</f>
        <v>0.61783821357566793</v>
      </c>
      <c r="L257" s="306">
        <f>IF(L$119=0,0,L$119/NFM_fec!L$119)</f>
        <v>0.62117878473846977</v>
      </c>
      <c r="M257" s="306">
        <f>IF(M$119=0,0,M$119/NFM_fec!M$119)</f>
        <v>0.6211787847384701</v>
      </c>
      <c r="N257" s="306">
        <f>IF(N$119=0,0,N$119/NFM_fec!N$119)</f>
        <v>0.62117878473846966</v>
      </c>
      <c r="O257" s="306">
        <f>IF(O$119=0,0,O$119/NFM_fec!O$119)</f>
        <v>0.6211787847384701</v>
      </c>
      <c r="P257" s="306">
        <f>IF(P$119=0,0,P$119/NFM_fec!P$119)</f>
        <v>0.62117878473846988</v>
      </c>
      <c r="Q257" s="306">
        <f>IF(Q$119=0,0,Q$119/NFM_fec!Q$119)</f>
        <v>0.6211787847384701</v>
      </c>
      <c r="R257" s="306">
        <f>IF(R$119=0,0,R$119/NFM_fec!R$119)</f>
        <v>0.62117878473847044</v>
      </c>
      <c r="S257" s="306">
        <f>IF(S$119=0,0,S$119/NFM_fec!S$119)</f>
        <v>0.6211787847384701</v>
      </c>
      <c r="T257" s="306">
        <f>IF(T$119=0,0,T$119/NFM_fec!T$119)</f>
        <v>0.62117878473847032</v>
      </c>
      <c r="U257" s="306">
        <f>IF(U$119=0,0,U$119/NFM_fec!U$119)</f>
        <v>0.62117878473846999</v>
      </c>
      <c r="V257" s="306">
        <f>IF(V$119=0,0,V$119/NFM_fec!V$119)</f>
        <v>0.6211787847384701</v>
      </c>
      <c r="W257" s="306">
        <f>IF(W$119=0,0,W$119/NFM_fec!W$119)</f>
        <v>0.6211787847384701</v>
      </c>
      <c r="X257" s="306">
        <f>IF(X$119=0,0,X$119/NFM_fec!X$119)</f>
        <v>0.6211787847384701</v>
      </c>
      <c r="Y257" s="306">
        <f>IF(Y$119=0,0,Y$119/NFM_fec!Y$119)</f>
        <v>0.6211787847384701</v>
      </c>
      <c r="DA257" s="77"/>
    </row>
    <row r="258" spans="1:105" ht="12" customHeight="1" x14ac:dyDescent="0.25">
      <c r="A258" s="56" t="s">
        <v>95</v>
      </c>
      <c r="B258" s="307">
        <f>IF(B$120=0,0,B$120/NFM_fec!B$120)</f>
        <v>1.0091213584552143</v>
      </c>
      <c r="C258" s="307">
        <f>IF(C$120=0,0,C$120/NFM_fec!C$120)</f>
        <v>0.9894391285807238</v>
      </c>
      <c r="D258" s="307">
        <f>IF(D$120=0,0,D$120/NFM_fec!D$120)</f>
        <v>0.94506864121361156</v>
      </c>
      <c r="E258" s="307">
        <f>IF(E$120=0,0,E$120/NFM_fec!E$120)</f>
        <v>0.998783307618899</v>
      </c>
      <c r="F258" s="307">
        <f>IF(F$120=0,0,F$120/NFM_fec!F$120)</f>
        <v>0.93234979399826634</v>
      </c>
      <c r="G258" s="307">
        <f>IF(G$120=0,0,G$120/NFM_fec!G$120)</f>
        <v>0.99424116466981904</v>
      </c>
      <c r="H258" s="307">
        <f>IF(H$120=0,0,H$120/NFM_fec!H$120)</f>
        <v>0.90255786303809804</v>
      </c>
      <c r="I258" s="307">
        <f>IF(I$120=0,0,I$120/NFM_fec!I$120)</f>
        <v>0.98071795490654112</v>
      </c>
      <c r="J258" s="307">
        <f>IF(J$120=0,0,J$120/NFM_fec!J$120)</f>
        <v>0.9834992513159666</v>
      </c>
      <c r="K258" s="307">
        <f>IF(K$120=0,0,K$120/NFM_fec!K$120)</f>
        <v>0.95946660906505055</v>
      </c>
      <c r="L258" s="307">
        <f>IF(L$120=0,0,L$120/NFM_fec!L$120)</f>
        <v>0.98729192072722449</v>
      </c>
      <c r="M258" s="307">
        <f>IF(M$120=0,0,M$120/NFM_fec!M$120)</f>
        <v>1.0853461911972058</v>
      </c>
      <c r="N258" s="307">
        <f>IF(N$120=0,0,N$120/NFM_fec!N$120)</f>
        <v>0.95583566571253831</v>
      </c>
      <c r="O258" s="307">
        <f>IF(O$120=0,0,O$120/NFM_fec!O$120)</f>
        <v>0.94703365227855107</v>
      </c>
      <c r="P258" s="307">
        <f>IF(P$120=0,0,P$120/NFM_fec!P$120)</f>
        <v>0.94756024514373993</v>
      </c>
      <c r="Q258" s="307">
        <f>IF(Q$120=0,0,Q$120/NFM_fec!Q$120)</f>
        <v>0.95815530606737653</v>
      </c>
      <c r="R258" s="307">
        <f>IF(R$120=0,0,R$120/NFM_fec!R$120)</f>
        <v>0.94860631709777321</v>
      </c>
      <c r="S258" s="307">
        <f>IF(S$120=0,0,S$120/NFM_fec!S$120)</f>
        <v>0.91317075430335193</v>
      </c>
      <c r="T258" s="307">
        <f>IF(T$120=0,0,T$120/NFM_fec!T$120)</f>
        <v>0.95004994195091341</v>
      </c>
      <c r="U258" s="307">
        <f>IF(U$120=0,0,U$120/NFM_fec!U$120)</f>
        <v>1.0108573695643785</v>
      </c>
      <c r="V258" s="307">
        <f>IF(V$120=0,0,V$120/NFM_fec!V$120)</f>
        <v>1.0228756214733228</v>
      </c>
      <c r="W258" s="307">
        <f>IF(W$120=0,0,W$120/NFM_fec!W$120)</f>
        <v>1.0510978049096924</v>
      </c>
      <c r="X258" s="307">
        <f>IF(X$120=0,0,X$120/NFM_fec!X$120)</f>
        <v>1.0770897631163301</v>
      </c>
      <c r="Y258" s="307">
        <f>IF(Y$120=0,0,Y$120/NFM_fec!Y$120)</f>
        <v>1.0758347291897725</v>
      </c>
      <c r="DA258" s="78"/>
    </row>
    <row r="259" spans="1:105" ht="12" customHeight="1" x14ac:dyDescent="0.25">
      <c r="A259" s="174" t="s">
        <v>602</v>
      </c>
      <c r="B259" s="308">
        <f>IF(B$126=0,0,B$126/NFM_fec!B$126)</f>
        <v>0.48242320260552213</v>
      </c>
      <c r="C259" s="308">
        <f>IF(C$126=0,0,C$126/NFM_fec!C$126)</f>
        <v>0.47319251199390316</v>
      </c>
      <c r="D259" s="308">
        <f>IF(D$126=0,0,D$126/NFM_fec!D$126)</f>
        <v>0.45238000642672399</v>
      </c>
      <c r="E259" s="308">
        <f>IF(E$126=0,0,E$126/NFM_fec!E$126)</f>
        <v>0.39931439870824731</v>
      </c>
      <c r="F259" s="308">
        <f>IF(F$126=0,0,F$126/NFM_fec!F$126)</f>
        <v>0.44645809906685985</v>
      </c>
      <c r="G259" s="308">
        <f>IF(G$126=0,0,G$126/NFM_fec!G$126)</f>
        <v>0.46844929994306789</v>
      </c>
      <c r="H259" s="308">
        <f>IF(H$126=0,0,H$126/NFM_fec!H$126)</f>
        <v>0.43411760089538287</v>
      </c>
      <c r="I259" s="308">
        <f>IF(I$126=0,0,I$126/NFM_fec!I$126)</f>
        <v>0.43778899141368294</v>
      </c>
      <c r="J259" s="308">
        <f>IF(J$126=0,0,J$126/NFM_fec!J$126)</f>
        <v>0.47037540820173035</v>
      </c>
      <c r="K259" s="308">
        <f>IF(K$126=0,0,K$126/NFM_fec!K$126)</f>
        <v>0.42736999331514952</v>
      </c>
      <c r="L259" s="308">
        <f>IF(L$126=0,0,L$126/NFM_fec!L$126)</f>
        <v>0.43772738157159274</v>
      </c>
      <c r="M259" s="308">
        <f>IF(M$126=0,0,M$126/NFM_fec!M$126)</f>
        <v>0.42686992706335702</v>
      </c>
      <c r="N259" s="308">
        <f>IF(N$126=0,0,N$126/NFM_fec!N$126)</f>
        <v>0.4296539611577746</v>
      </c>
      <c r="O259" s="308">
        <f>IF(O$126=0,0,O$126/NFM_fec!O$126)</f>
        <v>0.41696292072065216</v>
      </c>
      <c r="P259" s="308">
        <f>IF(P$126=0,0,P$126/NFM_fec!P$126)</f>
        <v>0.41737435817304658</v>
      </c>
      <c r="Q259" s="308">
        <f>IF(Q$126=0,0,Q$126/NFM_fec!Q$126)</f>
        <v>0.45894774519710652</v>
      </c>
      <c r="R259" s="308">
        <f>IF(R$126=0,0,R$126/NFM_fec!R$126)</f>
        <v>0.45445398326245406</v>
      </c>
      <c r="S259" s="308">
        <f>IF(S$126=0,0,S$126/NFM_fec!S$126)</f>
        <v>0.43381041095941425</v>
      </c>
      <c r="T259" s="308">
        <f>IF(T$126=0,0,T$126/NFM_fec!T$126)</f>
        <v>0.45513335428629847</v>
      </c>
      <c r="U259" s="308">
        <f>IF(U$126=0,0,U$126/NFM_fec!U$126)</f>
        <v>0.48374937891711228</v>
      </c>
      <c r="V259" s="308">
        <f>IF(V$126=0,0,V$126/NFM_fec!V$126)</f>
        <v>0.48940517798876215</v>
      </c>
      <c r="W259" s="308">
        <f>IF(W$126=0,0,W$126/NFM_fec!W$126)</f>
        <v>0.50268656034692072</v>
      </c>
      <c r="X259" s="308">
        <f>IF(X$126=0,0,X$126/NFM_fec!X$126)</f>
        <v>0.51491839690761643</v>
      </c>
      <c r="Y259" s="308">
        <f>IF(Y$126=0,0,Y$126/NFM_fec!Y$126)</f>
        <v>0.49633897203014943</v>
      </c>
      <c r="DA259" s="79"/>
    </row>
    <row r="260" spans="1:105" ht="12" customHeight="1" x14ac:dyDescent="0.25">
      <c r="A260" s="174" t="s">
        <v>613</v>
      </c>
      <c r="B260" s="308">
        <f>IF(B$134=0,0,B$134/NFM_fec!B$134)</f>
        <v>0.64323093680736321</v>
      </c>
      <c r="C260" s="308">
        <f>IF(C$134=0,0,C$134/NFM_fec!C$134)</f>
        <v>0.630923349325204</v>
      </c>
      <c r="D260" s="308">
        <f>IF(D$134=0,0,D$134/NFM_fec!D$134)</f>
        <v>0.60317334190229865</v>
      </c>
      <c r="E260" s="308">
        <f>IF(E$134=0,0,E$134/NFM_fec!E$134)</f>
        <v>0.63696235243253396</v>
      </c>
      <c r="F260" s="308">
        <f>IF(F$134=0,0,F$134/NFM_fec!F$134)</f>
        <v>0.59527746542247972</v>
      </c>
      <c r="G260" s="308">
        <f>IF(G$134=0,0,G$134/NFM_fec!G$134)</f>
        <v>0.62459906659075703</v>
      </c>
      <c r="H260" s="308">
        <f>IF(H$134=0,0,H$134/NFM_fec!H$134)</f>
        <v>0.57882346786051053</v>
      </c>
      <c r="I260" s="308">
        <f>IF(I$134=0,0,I$134/NFM_fec!I$134)</f>
        <v>0.62291288555585889</v>
      </c>
      <c r="J260" s="308">
        <f>IF(J$134=0,0,J$134/NFM_fec!J$134)</f>
        <v>0.62716721093564043</v>
      </c>
      <c r="K260" s="308">
        <f>IF(K$134=0,0,K$134/NFM_fec!K$134)</f>
        <v>0.61275312726495279</v>
      </c>
      <c r="L260" s="308">
        <f>IF(L$134=0,0,L$134/NFM_fec!L$134)</f>
        <v>0.63021261283846663</v>
      </c>
      <c r="M260" s="308">
        <f>IF(M$134=0,0,M$134/NFM_fec!M$134)</f>
        <v>0.69173850485639243</v>
      </c>
      <c r="N260" s="308">
        <f>IF(N$134=0,0,N$134/NFM_fec!N$134)</f>
        <v>0.61047482742590309</v>
      </c>
      <c r="O260" s="308">
        <f>IF(O$134=0,0,O$134/NFM_fec!O$134)</f>
        <v>0.60495184790156287</v>
      </c>
      <c r="P260" s="308">
        <f>IF(P$134=0,0,P$134/NFM_fec!P$134)</f>
        <v>0.60528226793942286</v>
      </c>
      <c r="Q260" s="308">
        <f>IF(Q$134=0,0,Q$134/NFM_fec!Q$134)</f>
        <v>0.61193032692947558</v>
      </c>
      <c r="R260" s="308">
        <f>IF(R$134=0,0,R$134/NFM_fec!R$134)</f>
        <v>0.60593864434993872</v>
      </c>
      <c r="S260" s="308">
        <f>IF(S$134=0,0,S$134/NFM_fec!S$134)</f>
        <v>0.58370397165660115</v>
      </c>
      <c r="T260" s="308">
        <f>IF(T$134=0,0,T$134/NFM_fec!T$134)</f>
        <v>0.60684447238173156</v>
      </c>
      <c r="U260" s="308">
        <f>IF(U$134=0,0,U$134/NFM_fec!U$134)</f>
        <v>0.64499917188948253</v>
      </c>
      <c r="V260" s="308">
        <f>IF(V$134=0,0,V$134/NFM_fec!V$134)</f>
        <v>0.65254023731834965</v>
      </c>
      <c r="W260" s="308">
        <f>IF(W$134=0,0,W$134/NFM_fec!W$134)</f>
        <v>0.67024874712922755</v>
      </c>
      <c r="X260" s="308">
        <f>IF(X$134=0,0,X$134/NFM_fec!X$134)</f>
        <v>0.68655786254348861</v>
      </c>
      <c r="Y260" s="308">
        <f>IF(Y$134=0,0,Y$134/NFM_fec!Y$134)</f>
        <v>0.66178529604019931</v>
      </c>
      <c r="DA260" s="79"/>
    </row>
    <row r="261" spans="1:105" ht="12" customHeight="1" x14ac:dyDescent="0.25">
      <c r="A261" s="41" t="s">
        <v>623</v>
      </c>
      <c r="B261" s="309">
        <f>IF(B$141=0,0,B$141/NFM_fec!B$141)</f>
        <v>0.63723383488569074</v>
      </c>
      <c r="C261" s="309">
        <f>IF(C$141=0,0,C$141/NFM_fec!C$141)</f>
        <v>0.64534756201673704</v>
      </c>
      <c r="D261" s="309">
        <f>IF(D$141=0,0,D$141/NFM_fec!D$141)</f>
        <v>0.65093968576509453</v>
      </c>
      <c r="E261" s="309">
        <f>IF(E$141=0,0,E$141/NFM_fec!E$141)</f>
        <v>0.61831234532182178</v>
      </c>
      <c r="F261" s="309">
        <f>IF(F$141=0,0,F$141/NFM_fec!F$141)</f>
        <v>0.67176464861012741</v>
      </c>
      <c r="G261" s="309">
        <f>IF(G$141=0,0,G$141/NFM_fec!G$141)</f>
        <v>0.67669133656176284</v>
      </c>
      <c r="H261" s="309">
        <f>IF(H$141=0,0,H$141/NFM_fec!H$141)</f>
        <v>0.65791542516499479</v>
      </c>
      <c r="I261" s="309">
        <f>IF(I$141=0,0,I$141/NFM_fec!I$141)</f>
        <v>0.65498521891598904</v>
      </c>
      <c r="J261" s="309">
        <f>IF(J$141=0,0,J$141/NFM_fec!J$141)</f>
        <v>0.68860907693011142</v>
      </c>
      <c r="K261" s="309">
        <f>IF(K$141=0,0,K$141/NFM_fec!K$141)</f>
        <v>0.65788624944212482</v>
      </c>
      <c r="L261" s="309">
        <f>IF(L$141=0,0,L$141/NFM_fec!L$141)</f>
        <v>0.658475404329812</v>
      </c>
      <c r="M261" s="309">
        <f>IF(M$141=0,0,M$141/NFM_fec!M$141)</f>
        <v>0.64224994858586204</v>
      </c>
      <c r="N261" s="309">
        <f>IF(N$141=0,0,N$141/NFM_fec!N$141)</f>
        <v>0.65940264444052266</v>
      </c>
      <c r="O261" s="309">
        <f>IF(O$141=0,0,O$141/NFM_fec!O$141)</f>
        <v>0.65009278813170746</v>
      </c>
      <c r="P261" s="309">
        <f>IF(P$141=0,0,P$141/NFM_fec!P$141)</f>
        <v>0.65625958014698649</v>
      </c>
      <c r="Q261" s="309">
        <f>IF(Q$141=0,0,Q$141/NFM_fec!Q$141)</f>
        <v>0.6965536092424145</v>
      </c>
      <c r="R261" s="309">
        <f>IF(R$141=0,0,R$141/NFM_fec!R$141)</f>
        <v>0.69534070447397134</v>
      </c>
      <c r="S261" s="309">
        <f>IF(S$141=0,0,S$141/NFM_fec!S$141)</f>
        <v>0.68403038265262039</v>
      </c>
      <c r="T261" s="309">
        <f>IF(T$141=0,0,T$141/NFM_fec!T$141)</f>
        <v>0.6966514348141547</v>
      </c>
      <c r="U261" s="309">
        <f>IF(U$141=0,0,U$141/NFM_fec!U$141)</f>
        <v>0.71010966763258854</v>
      </c>
      <c r="V261" s="309">
        <f>IF(V$141=0,0,V$141/NFM_fec!V$141)</f>
        <v>0.71286566658991135</v>
      </c>
      <c r="W261" s="309">
        <f>IF(W$141=0,0,W$141/NFM_fec!W$141)</f>
        <v>0.71963810206732948</v>
      </c>
      <c r="X261" s="309">
        <f>IF(X$141=0,0,X$141/NFM_fec!X$141)</f>
        <v>0.72681374705130242</v>
      </c>
      <c r="Y261" s="309">
        <f>IF(Y$141=0,0,Y$141/NFM_fec!Y$141)</f>
        <v>0.67436544603079907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CO2 emissions"</f>
        <v>EE: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58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105" ht="15" customHeight="1" x14ac:dyDescent="0.25">
      <c r="A3" s="32" t="s">
        <v>342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DA3" s="88"/>
    </row>
    <row r="4" spans="1:105" ht="12" customHeight="1" x14ac:dyDescent="0.25">
      <c r="A4" s="58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</row>
    <row r="5" spans="1:105" ht="15" customHeight="1" x14ac:dyDescent="0.25">
      <c r="A5" s="34" t="s">
        <v>45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</v>
      </c>
      <c r="I5" s="223">
        <v>0</v>
      </c>
      <c r="J5" s="223">
        <v>0</v>
      </c>
      <c r="K5" s="223">
        <v>0</v>
      </c>
      <c r="L5" s="223">
        <v>0</v>
      </c>
      <c r="M5" s="223">
        <v>0</v>
      </c>
      <c r="N5" s="223">
        <v>0</v>
      </c>
      <c r="O5" s="223">
        <v>0</v>
      </c>
      <c r="P5" s="223">
        <v>0</v>
      </c>
      <c r="Q5" s="223">
        <v>0</v>
      </c>
      <c r="R5" s="223">
        <v>0</v>
      </c>
      <c r="S5" s="223">
        <v>0</v>
      </c>
      <c r="T5" s="223">
        <v>0</v>
      </c>
      <c r="U5" s="223">
        <v>0</v>
      </c>
      <c r="V5" s="223">
        <v>0</v>
      </c>
      <c r="W5" s="223">
        <v>0</v>
      </c>
      <c r="X5" s="223">
        <v>0</v>
      </c>
      <c r="Y5" s="223">
        <v>0</v>
      </c>
      <c r="DA5" s="89" t="s">
        <v>789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790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791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792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793</v>
      </c>
    </row>
    <row r="10" spans="1:105" ht="12" customHeight="1" x14ac:dyDescent="0.25">
      <c r="A10" s="56" t="s">
        <v>95</v>
      </c>
      <c r="B10" s="260">
        <v>0</v>
      </c>
      <c r="C10" s="260">
        <v>0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DA10" s="68" t="s">
        <v>794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</v>
      </c>
      <c r="F11" s="226">
        <v>0</v>
      </c>
      <c r="G11" s="226">
        <v>0</v>
      </c>
      <c r="H11" s="226">
        <v>0</v>
      </c>
      <c r="I11" s="226">
        <v>0</v>
      </c>
      <c r="J11" s="226">
        <v>0</v>
      </c>
      <c r="K11" s="226">
        <v>0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0</v>
      </c>
      <c r="DA11" s="69" t="s">
        <v>795</v>
      </c>
    </row>
    <row r="12" spans="1:105" ht="12" customHeight="1" x14ac:dyDescent="0.25">
      <c r="A12" s="37" t="s">
        <v>35</v>
      </c>
      <c r="B12" s="226">
        <v>0</v>
      </c>
      <c r="C12" s="226">
        <v>0</v>
      </c>
      <c r="D12" s="226">
        <v>0</v>
      </c>
      <c r="E12" s="226">
        <v>0</v>
      </c>
      <c r="F12" s="226">
        <v>0</v>
      </c>
      <c r="G12" s="226">
        <v>0</v>
      </c>
      <c r="H12" s="226">
        <v>0</v>
      </c>
      <c r="I12" s="226">
        <v>0</v>
      </c>
      <c r="J12" s="226">
        <v>0</v>
      </c>
      <c r="K12" s="226">
        <v>0</v>
      </c>
      <c r="L12" s="226">
        <v>0</v>
      </c>
      <c r="M12" s="226">
        <v>0</v>
      </c>
      <c r="N12" s="226">
        <v>0</v>
      </c>
      <c r="O12" s="226">
        <v>0</v>
      </c>
      <c r="P12" s="226">
        <v>0</v>
      </c>
      <c r="Q12" s="226">
        <v>0</v>
      </c>
      <c r="R12" s="226">
        <v>0</v>
      </c>
      <c r="S12" s="226">
        <v>0</v>
      </c>
      <c r="T12" s="226">
        <v>0</v>
      </c>
      <c r="U12" s="226">
        <v>0</v>
      </c>
      <c r="V12" s="226">
        <v>0</v>
      </c>
      <c r="W12" s="226">
        <v>0</v>
      </c>
      <c r="X12" s="226">
        <v>0</v>
      </c>
      <c r="Y12" s="226">
        <v>0</v>
      </c>
      <c r="DA12" s="69" t="s">
        <v>796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797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798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799</v>
      </c>
    </row>
    <row r="16" spans="1:105" ht="12" customHeight="1" x14ac:dyDescent="0.25">
      <c r="A16" s="57" t="s">
        <v>485</v>
      </c>
      <c r="B16" s="294">
        <v>0</v>
      </c>
      <c r="C16" s="294">
        <v>0</v>
      </c>
      <c r="D16" s="294">
        <v>0</v>
      </c>
      <c r="E16" s="294">
        <v>0</v>
      </c>
      <c r="F16" s="294">
        <v>0</v>
      </c>
      <c r="G16" s="294">
        <v>0</v>
      </c>
      <c r="H16" s="294">
        <v>0</v>
      </c>
      <c r="I16" s="294">
        <v>0</v>
      </c>
      <c r="J16" s="294">
        <v>0</v>
      </c>
      <c r="K16" s="294">
        <v>0</v>
      </c>
      <c r="L16" s="294">
        <v>0</v>
      </c>
      <c r="M16" s="294">
        <v>0</v>
      </c>
      <c r="N16" s="294">
        <v>0</v>
      </c>
      <c r="O16" s="294">
        <v>0</v>
      </c>
      <c r="P16" s="294">
        <v>0</v>
      </c>
      <c r="Q16" s="294">
        <v>0</v>
      </c>
      <c r="R16" s="294">
        <v>0</v>
      </c>
      <c r="S16" s="294">
        <v>0</v>
      </c>
      <c r="T16" s="294">
        <v>0</v>
      </c>
      <c r="U16" s="294">
        <v>0</v>
      </c>
      <c r="V16" s="294">
        <v>0</v>
      </c>
      <c r="W16" s="294">
        <v>0</v>
      </c>
      <c r="X16" s="294">
        <v>0</v>
      </c>
      <c r="Y16" s="294">
        <v>0</v>
      </c>
      <c r="DA16" s="70" t="s">
        <v>800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801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802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803</v>
      </c>
    </row>
    <row r="20" spans="1:105" ht="12" customHeight="1" x14ac:dyDescent="0.25">
      <c r="A20" s="46" t="s">
        <v>159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804</v>
      </c>
    </row>
    <row r="21" spans="1:105" ht="12" customHeight="1" x14ac:dyDescent="0.25">
      <c r="A21" s="46" t="s">
        <v>32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0</v>
      </c>
      <c r="V21" s="229">
        <v>0</v>
      </c>
      <c r="W21" s="229">
        <v>0</v>
      </c>
      <c r="X21" s="229">
        <v>0</v>
      </c>
      <c r="Y21" s="229">
        <v>0</v>
      </c>
      <c r="DA21" s="73" t="s">
        <v>805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806</v>
      </c>
    </row>
    <row r="23" spans="1:105" ht="12" customHeight="1" x14ac:dyDescent="0.25">
      <c r="A23" s="46" t="s">
        <v>35</v>
      </c>
      <c r="B23" s="229">
        <v>0</v>
      </c>
      <c r="C23" s="229">
        <v>0</v>
      </c>
      <c r="D23" s="229">
        <v>0</v>
      </c>
      <c r="E23" s="229">
        <v>0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</v>
      </c>
      <c r="DA23" s="73" t="s">
        <v>807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808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809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810</v>
      </c>
    </row>
    <row r="27" spans="1:105" ht="12" customHeight="1" x14ac:dyDescent="0.25">
      <c r="A27" s="57" t="s">
        <v>497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811</v>
      </c>
    </row>
    <row r="28" spans="1:105" ht="12" customHeight="1" x14ac:dyDescent="0.25">
      <c r="A28" s="18" t="s">
        <v>31</v>
      </c>
      <c r="B28" s="295">
        <v>0</v>
      </c>
      <c r="C28" s="295">
        <v>0</v>
      </c>
      <c r="D28" s="295">
        <v>0</v>
      </c>
      <c r="E28" s="295">
        <v>0</v>
      </c>
      <c r="F28" s="295">
        <v>0</v>
      </c>
      <c r="G28" s="295">
        <v>0</v>
      </c>
      <c r="H28" s="295">
        <v>0</v>
      </c>
      <c r="I28" s="295">
        <v>0</v>
      </c>
      <c r="J28" s="295">
        <v>0</v>
      </c>
      <c r="K28" s="295">
        <v>0</v>
      </c>
      <c r="L28" s="295">
        <v>0</v>
      </c>
      <c r="M28" s="295">
        <v>0</v>
      </c>
      <c r="N28" s="295">
        <v>0</v>
      </c>
      <c r="O28" s="295">
        <v>0</v>
      </c>
      <c r="P28" s="295">
        <v>0</v>
      </c>
      <c r="Q28" s="295">
        <v>0</v>
      </c>
      <c r="R28" s="295">
        <v>0</v>
      </c>
      <c r="S28" s="295">
        <v>0</v>
      </c>
      <c r="T28" s="295">
        <v>0</v>
      </c>
      <c r="U28" s="295">
        <v>0</v>
      </c>
      <c r="V28" s="295">
        <v>0</v>
      </c>
      <c r="W28" s="295">
        <v>0</v>
      </c>
      <c r="X28" s="295">
        <v>0</v>
      </c>
      <c r="Y28" s="295">
        <v>0</v>
      </c>
      <c r="DA28" s="122" t="s">
        <v>812</v>
      </c>
    </row>
    <row r="29" spans="1:105" ht="12" customHeight="1" x14ac:dyDescent="0.25">
      <c r="A29" s="18" t="s">
        <v>159</v>
      </c>
      <c r="B29" s="295">
        <v>0</v>
      </c>
      <c r="C29" s="295">
        <v>0</v>
      </c>
      <c r="D29" s="295">
        <v>0</v>
      </c>
      <c r="E29" s="295">
        <v>0</v>
      </c>
      <c r="F29" s="295">
        <v>0</v>
      </c>
      <c r="G29" s="295">
        <v>0</v>
      </c>
      <c r="H29" s="295">
        <v>0</v>
      </c>
      <c r="I29" s="295">
        <v>0</v>
      </c>
      <c r="J29" s="295">
        <v>0</v>
      </c>
      <c r="K29" s="295">
        <v>0</v>
      </c>
      <c r="L29" s="295">
        <v>0</v>
      </c>
      <c r="M29" s="295">
        <v>0</v>
      </c>
      <c r="N29" s="295">
        <v>0</v>
      </c>
      <c r="O29" s="295">
        <v>0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</v>
      </c>
      <c r="DA29" s="122" t="s">
        <v>813</v>
      </c>
    </row>
    <row r="30" spans="1:105" ht="12" customHeight="1" x14ac:dyDescent="0.25">
      <c r="A30" s="18" t="s">
        <v>32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814</v>
      </c>
    </row>
    <row r="31" spans="1:105" ht="12" customHeight="1" x14ac:dyDescent="0.25">
      <c r="A31" s="18" t="s">
        <v>35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0</v>
      </c>
      <c r="V31" s="295">
        <v>0</v>
      </c>
      <c r="W31" s="295">
        <v>0</v>
      </c>
      <c r="X31" s="295">
        <v>0</v>
      </c>
      <c r="Y31" s="295">
        <v>0</v>
      </c>
      <c r="DA31" s="122" t="s">
        <v>815</v>
      </c>
    </row>
    <row r="32" spans="1:105" ht="12" customHeight="1" x14ac:dyDescent="0.25">
      <c r="A32" s="47" t="s">
        <v>40</v>
      </c>
      <c r="B32" s="296">
        <v>0</v>
      </c>
      <c r="C32" s="296">
        <v>0</v>
      </c>
      <c r="D32" s="296">
        <v>0</v>
      </c>
      <c r="E32" s="296">
        <v>0</v>
      </c>
      <c r="F32" s="296">
        <v>0</v>
      </c>
      <c r="G32" s="296">
        <v>0</v>
      </c>
      <c r="H32" s="296">
        <v>0</v>
      </c>
      <c r="I32" s="296">
        <v>0</v>
      </c>
      <c r="J32" s="296">
        <v>0</v>
      </c>
      <c r="K32" s="296">
        <v>0</v>
      </c>
      <c r="L32" s="296">
        <v>0</v>
      </c>
      <c r="M32" s="296">
        <v>0</v>
      </c>
      <c r="N32" s="296">
        <v>0</v>
      </c>
      <c r="O32" s="296">
        <v>0</v>
      </c>
      <c r="P32" s="296">
        <v>0</v>
      </c>
      <c r="Q32" s="296">
        <v>0</v>
      </c>
      <c r="R32" s="296">
        <v>0</v>
      </c>
      <c r="S32" s="296">
        <v>0</v>
      </c>
      <c r="T32" s="296">
        <v>0</v>
      </c>
      <c r="U32" s="296">
        <v>0</v>
      </c>
      <c r="V32" s="296">
        <v>0</v>
      </c>
      <c r="W32" s="296">
        <v>0</v>
      </c>
      <c r="X32" s="296">
        <v>0</v>
      </c>
      <c r="Y32" s="296">
        <v>0</v>
      </c>
      <c r="DA32" s="123" t="s">
        <v>816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DA33" s="124"/>
    </row>
    <row r="34" spans="1:105" ht="15" customHeight="1" x14ac:dyDescent="0.25">
      <c r="A34" s="34" t="s">
        <v>46</v>
      </c>
      <c r="B34" s="223">
        <f t="shared" ref="B34:Y34" si="0">B35+B36+B37+B38+B39+B45+B46+B53+B70</f>
        <v>0</v>
      </c>
      <c r="C34" s="223">
        <f t="shared" si="0"/>
        <v>0</v>
      </c>
      <c r="D34" s="223">
        <f t="shared" si="0"/>
        <v>0</v>
      </c>
      <c r="E34" s="223">
        <f t="shared" si="0"/>
        <v>0</v>
      </c>
      <c r="F34" s="223">
        <f t="shared" si="0"/>
        <v>0</v>
      </c>
      <c r="G34" s="223">
        <f t="shared" si="0"/>
        <v>0</v>
      </c>
      <c r="H34" s="223">
        <f t="shared" si="0"/>
        <v>0</v>
      </c>
      <c r="I34" s="223">
        <f t="shared" si="0"/>
        <v>0</v>
      </c>
      <c r="J34" s="223">
        <f t="shared" si="0"/>
        <v>0</v>
      </c>
      <c r="K34" s="223">
        <f t="shared" si="0"/>
        <v>0</v>
      </c>
      <c r="L34" s="223">
        <f t="shared" si="0"/>
        <v>0</v>
      </c>
      <c r="M34" s="223">
        <f t="shared" si="0"/>
        <v>0</v>
      </c>
      <c r="N34" s="223">
        <f t="shared" si="0"/>
        <v>0</v>
      </c>
      <c r="O34" s="223">
        <f t="shared" si="0"/>
        <v>0</v>
      </c>
      <c r="P34" s="223">
        <f t="shared" si="0"/>
        <v>0</v>
      </c>
      <c r="Q34" s="223">
        <f t="shared" si="0"/>
        <v>0</v>
      </c>
      <c r="R34" s="223">
        <f t="shared" si="0"/>
        <v>0</v>
      </c>
      <c r="S34" s="223">
        <f t="shared" si="0"/>
        <v>0</v>
      </c>
      <c r="T34" s="223">
        <f t="shared" si="0"/>
        <v>0</v>
      </c>
      <c r="U34" s="223">
        <f t="shared" si="0"/>
        <v>0</v>
      </c>
      <c r="V34" s="223">
        <f t="shared" si="0"/>
        <v>0</v>
      </c>
      <c r="W34" s="223">
        <f t="shared" si="0"/>
        <v>0</v>
      </c>
      <c r="X34" s="223">
        <f t="shared" si="0"/>
        <v>0</v>
      </c>
      <c r="Y34" s="223">
        <f t="shared" si="0"/>
        <v>0</v>
      </c>
      <c r="DA34" s="89"/>
    </row>
    <row r="35" spans="1:105" ht="12" customHeight="1" x14ac:dyDescent="0.25">
      <c r="A35" s="55" t="s">
        <v>91</v>
      </c>
      <c r="B35" s="259">
        <v>0</v>
      </c>
      <c r="C35" s="259">
        <v>0</v>
      </c>
      <c r="D35" s="259">
        <v>0</v>
      </c>
      <c r="E35" s="259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v>0</v>
      </c>
      <c r="R35" s="259">
        <v>0</v>
      </c>
      <c r="S35" s="259">
        <v>0</v>
      </c>
      <c r="T35" s="259">
        <v>0</v>
      </c>
      <c r="U35" s="259">
        <v>0</v>
      </c>
      <c r="V35" s="259">
        <v>0</v>
      </c>
      <c r="W35" s="259">
        <v>0</v>
      </c>
      <c r="X35" s="259">
        <v>0</v>
      </c>
      <c r="Y35" s="259">
        <v>0</v>
      </c>
      <c r="DA35" s="67" t="s">
        <v>817</v>
      </c>
    </row>
    <row r="36" spans="1:105" ht="12" customHeight="1" x14ac:dyDescent="0.25">
      <c r="A36" s="173" t="s">
        <v>92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818</v>
      </c>
    </row>
    <row r="37" spans="1:105" ht="12" customHeight="1" x14ac:dyDescent="0.25">
      <c r="A37" s="173" t="s">
        <v>93</v>
      </c>
      <c r="B37" s="224">
        <v>0</v>
      </c>
      <c r="C37" s="224">
        <v>0</v>
      </c>
      <c r="D37" s="224">
        <v>0</v>
      </c>
      <c r="E37" s="224">
        <v>0</v>
      </c>
      <c r="F37" s="224">
        <v>0</v>
      </c>
      <c r="G37" s="224">
        <v>0</v>
      </c>
      <c r="H37" s="224">
        <v>0</v>
      </c>
      <c r="I37" s="224">
        <v>0</v>
      </c>
      <c r="J37" s="224">
        <v>0</v>
      </c>
      <c r="K37" s="224">
        <v>0</v>
      </c>
      <c r="L37" s="224">
        <v>0</v>
      </c>
      <c r="M37" s="224">
        <v>0</v>
      </c>
      <c r="N37" s="224">
        <v>0</v>
      </c>
      <c r="O37" s="224">
        <v>0</v>
      </c>
      <c r="P37" s="224">
        <v>0</v>
      </c>
      <c r="Q37" s="224">
        <v>0</v>
      </c>
      <c r="R37" s="224">
        <v>0</v>
      </c>
      <c r="S37" s="224">
        <v>0</v>
      </c>
      <c r="T37" s="224">
        <v>0</v>
      </c>
      <c r="U37" s="224">
        <v>0</v>
      </c>
      <c r="V37" s="224">
        <v>0</v>
      </c>
      <c r="W37" s="224">
        <v>0</v>
      </c>
      <c r="X37" s="224">
        <v>0</v>
      </c>
      <c r="Y37" s="224">
        <v>0</v>
      </c>
      <c r="DA37" s="177" t="s">
        <v>819</v>
      </c>
    </row>
    <row r="38" spans="1:105" ht="12" customHeight="1" x14ac:dyDescent="0.25">
      <c r="A38" s="173" t="s">
        <v>94</v>
      </c>
      <c r="B38" s="224">
        <v>0</v>
      </c>
      <c r="C38" s="224">
        <v>0</v>
      </c>
      <c r="D38" s="224">
        <v>0</v>
      </c>
      <c r="E38" s="224">
        <v>0</v>
      </c>
      <c r="F38" s="224">
        <v>0</v>
      </c>
      <c r="G38" s="224">
        <v>0</v>
      </c>
      <c r="H38" s="224">
        <v>0</v>
      </c>
      <c r="I38" s="224">
        <v>0</v>
      </c>
      <c r="J38" s="224">
        <v>0</v>
      </c>
      <c r="K38" s="224">
        <v>0</v>
      </c>
      <c r="L38" s="224">
        <v>0</v>
      </c>
      <c r="M38" s="224">
        <v>0</v>
      </c>
      <c r="N38" s="224">
        <v>0</v>
      </c>
      <c r="O38" s="224">
        <v>0</v>
      </c>
      <c r="P38" s="224">
        <v>0</v>
      </c>
      <c r="Q38" s="224">
        <v>0</v>
      </c>
      <c r="R38" s="224">
        <v>0</v>
      </c>
      <c r="S38" s="224">
        <v>0</v>
      </c>
      <c r="T38" s="224">
        <v>0</v>
      </c>
      <c r="U38" s="224">
        <v>0</v>
      </c>
      <c r="V38" s="224">
        <v>0</v>
      </c>
      <c r="W38" s="224">
        <v>0</v>
      </c>
      <c r="X38" s="224">
        <v>0</v>
      </c>
      <c r="Y38" s="224">
        <v>0</v>
      </c>
      <c r="DA38" s="177" t="s">
        <v>820</v>
      </c>
    </row>
    <row r="39" spans="1:105" ht="12" customHeight="1" x14ac:dyDescent="0.25">
      <c r="A39" s="56" t="s">
        <v>95</v>
      </c>
      <c r="B39" s="260">
        <v>0</v>
      </c>
      <c r="C39" s="260">
        <v>0</v>
      </c>
      <c r="D39" s="260">
        <v>0</v>
      </c>
      <c r="E39" s="260">
        <v>0</v>
      </c>
      <c r="F39" s="260">
        <v>0</v>
      </c>
      <c r="G39" s="260">
        <v>0</v>
      </c>
      <c r="H39" s="260">
        <v>0</v>
      </c>
      <c r="I39" s="260">
        <v>0</v>
      </c>
      <c r="J39" s="260">
        <v>0</v>
      </c>
      <c r="K39" s="260">
        <v>0</v>
      </c>
      <c r="L39" s="260">
        <v>0</v>
      </c>
      <c r="M39" s="260">
        <v>0</v>
      </c>
      <c r="N39" s="260">
        <v>0</v>
      </c>
      <c r="O39" s="260">
        <v>0</v>
      </c>
      <c r="P39" s="260">
        <v>0</v>
      </c>
      <c r="Q39" s="260">
        <v>0</v>
      </c>
      <c r="R39" s="260">
        <v>0</v>
      </c>
      <c r="S39" s="260">
        <v>0</v>
      </c>
      <c r="T39" s="260">
        <v>0</v>
      </c>
      <c r="U39" s="260">
        <v>0</v>
      </c>
      <c r="V39" s="260">
        <v>0</v>
      </c>
      <c r="W39" s="260">
        <v>0</v>
      </c>
      <c r="X39" s="260">
        <v>0</v>
      </c>
      <c r="Y39" s="260">
        <v>0</v>
      </c>
      <c r="DA39" s="68" t="s">
        <v>821</v>
      </c>
    </row>
    <row r="40" spans="1:105" ht="12" customHeight="1" x14ac:dyDescent="0.25">
      <c r="A40" s="37" t="s">
        <v>159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822</v>
      </c>
    </row>
    <row r="41" spans="1:105" ht="12" customHeight="1" x14ac:dyDescent="0.25">
      <c r="A41" s="37" t="s">
        <v>35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823</v>
      </c>
    </row>
    <row r="42" spans="1:105" ht="12" customHeight="1" x14ac:dyDescent="0.25">
      <c r="A42" s="37" t="s">
        <v>96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824</v>
      </c>
    </row>
    <row r="43" spans="1:105" ht="12" customHeight="1" x14ac:dyDescent="0.25">
      <c r="A43" s="37" t="s">
        <v>78</v>
      </c>
      <c r="B43" s="226">
        <v>0</v>
      </c>
      <c r="C43" s="226">
        <v>0</v>
      </c>
      <c r="D43" s="226">
        <v>0</v>
      </c>
      <c r="E43" s="226">
        <v>0</v>
      </c>
      <c r="F43" s="226">
        <v>0</v>
      </c>
      <c r="G43" s="226">
        <v>0</v>
      </c>
      <c r="H43" s="226">
        <v>0</v>
      </c>
      <c r="I43" s="226">
        <v>0</v>
      </c>
      <c r="J43" s="226">
        <v>0</v>
      </c>
      <c r="K43" s="226">
        <v>0</v>
      </c>
      <c r="L43" s="226">
        <v>0</v>
      </c>
      <c r="M43" s="226">
        <v>0</v>
      </c>
      <c r="N43" s="226">
        <v>0</v>
      </c>
      <c r="O43" s="226">
        <v>0</v>
      </c>
      <c r="P43" s="226">
        <v>0</v>
      </c>
      <c r="Q43" s="226">
        <v>0</v>
      </c>
      <c r="R43" s="226">
        <v>0</v>
      </c>
      <c r="S43" s="226">
        <v>0</v>
      </c>
      <c r="T43" s="226">
        <v>0</v>
      </c>
      <c r="U43" s="226">
        <v>0</v>
      </c>
      <c r="V43" s="226">
        <v>0</v>
      </c>
      <c r="W43" s="226">
        <v>0</v>
      </c>
      <c r="X43" s="226">
        <v>0</v>
      </c>
      <c r="Y43" s="226">
        <v>0</v>
      </c>
      <c r="DA43" s="69" t="s">
        <v>825</v>
      </c>
    </row>
    <row r="44" spans="1:105" ht="12" customHeight="1" x14ac:dyDescent="0.25">
      <c r="A44" s="37" t="s">
        <v>40</v>
      </c>
      <c r="B44" s="226">
        <v>0</v>
      </c>
      <c r="C44" s="226">
        <v>0</v>
      </c>
      <c r="D44" s="226">
        <v>0</v>
      </c>
      <c r="E44" s="226">
        <v>0</v>
      </c>
      <c r="F44" s="226">
        <v>0</v>
      </c>
      <c r="G44" s="226">
        <v>0</v>
      </c>
      <c r="H44" s="226">
        <v>0</v>
      </c>
      <c r="I44" s="226">
        <v>0</v>
      </c>
      <c r="J44" s="226">
        <v>0</v>
      </c>
      <c r="K44" s="226">
        <v>0</v>
      </c>
      <c r="L44" s="226">
        <v>0</v>
      </c>
      <c r="M44" s="226">
        <v>0</v>
      </c>
      <c r="N44" s="226">
        <v>0</v>
      </c>
      <c r="O44" s="226">
        <v>0</v>
      </c>
      <c r="P44" s="226">
        <v>0</v>
      </c>
      <c r="Q44" s="226">
        <v>0</v>
      </c>
      <c r="R44" s="226">
        <v>0</v>
      </c>
      <c r="S44" s="226">
        <v>0</v>
      </c>
      <c r="T44" s="226">
        <v>0</v>
      </c>
      <c r="U44" s="226">
        <v>0</v>
      </c>
      <c r="V44" s="226">
        <v>0</v>
      </c>
      <c r="W44" s="226">
        <v>0</v>
      </c>
      <c r="X44" s="226">
        <v>0</v>
      </c>
      <c r="Y44" s="226">
        <v>0</v>
      </c>
      <c r="DA44" s="69" t="s">
        <v>826</v>
      </c>
    </row>
    <row r="45" spans="1:105" ht="12" customHeight="1" x14ac:dyDescent="0.25">
      <c r="A45" s="57" t="s">
        <v>515</v>
      </c>
      <c r="B45" s="261">
        <v>0</v>
      </c>
      <c r="C45" s="261">
        <v>0</v>
      </c>
      <c r="D45" s="261">
        <v>0</v>
      </c>
      <c r="E45" s="261">
        <v>0</v>
      </c>
      <c r="F45" s="261">
        <v>0</v>
      </c>
      <c r="G45" s="261">
        <v>0</v>
      </c>
      <c r="H45" s="261">
        <v>0</v>
      </c>
      <c r="I45" s="261">
        <v>0</v>
      </c>
      <c r="J45" s="261">
        <v>0</v>
      </c>
      <c r="K45" s="261">
        <v>0</v>
      </c>
      <c r="L45" s="261">
        <v>0</v>
      </c>
      <c r="M45" s="261">
        <v>0</v>
      </c>
      <c r="N45" s="261">
        <v>0</v>
      </c>
      <c r="O45" s="261">
        <v>0</v>
      </c>
      <c r="P45" s="261">
        <v>0</v>
      </c>
      <c r="Q45" s="261">
        <v>0</v>
      </c>
      <c r="R45" s="261">
        <v>0</v>
      </c>
      <c r="S45" s="261">
        <v>0</v>
      </c>
      <c r="T45" s="261">
        <v>0</v>
      </c>
      <c r="U45" s="261">
        <v>0</v>
      </c>
      <c r="V45" s="261">
        <v>0</v>
      </c>
      <c r="W45" s="261">
        <v>0</v>
      </c>
      <c r="X45" s="261">
        <v>0</v>
      </c>
      <c r="Y45" s="261">
        <v>0</v>
      </c>
      <c r="DA45" s="70" t="s">
        <v>827</v>
      </c>
    </row>
    <row r="46" spans="1:105" ht="12" customHeight="1" x14ac:dyDescent="0.25">
      <c r="A46" s="57" t="s">
        <v>517</v>
      </c>
      <c r="B46" s="294">
        <v>0</v>
      </c>
      <c r="C46" s="294">
        <v>0</v>
      </c>
      <c r="D46" s="294">
        <v>0</v>
      </c>
      <c r="E46" s="294">
        <v>0</v>
      </c>
      <c r="F46" s="294">
        <v>0</v>
      </c>
      <c r="G46" s="294">
        <v>0</v>
      </c>
      <c r="H46" s="294">
        <v>0</v>
      </c>
      <c r="I46" s="294">
        <v>0</v>
      </c>
      <c r="J46" s="294">
        <v>0</v>
      </c>
      <c r="K46" s="294">
        <v>0</v>
      </c>
      <c r="L46" s="294">
        <v>0</v>
      </c>
      <c r="M46" s="294">
        <v>0</v>
      </c>
      <c r="N46" s="294">
        <v>0</v>
      </c>
      <c r="O46" s="294">
        <v>0</v>
      </c>
      <c r="P46" s="294">
        <v>0</v>
      </c>
      <c r="Q46" s="294">
        <v>0</v>
      </c>
      <c r="R46" s="294">
        <v>0</v>
      </c>
      <c r="S46" s="294">
        <v>0</v>
      </c>
      <c r="T46" s="294">
        <v>0</v>
      </c>
      <c r="U46" s="294">
        <v>0</v>
      </c>
      <c r="V46" s="294">
        <v>0</v>
      </c>
      <c r="W46" s="294">
        <v>0</v>
      </c>
      <c r="X46" s="294">
        <v>0</v>
      </c>
      <c r="Y46" s="294">
        <v>0</v>
      </c>
      <c r="DA46" s="70" t="s">
        <v>828</v>
      </c>
    </row>
    <row r="47" spans="1:105" ht="12" customHeight="1" x14ac:dyDescent="0.25">
      <c r="A47" s="60" t="s">
        <v>519</v>
      </c>
      <c r="B47" s="262">
        <v>0</v>
      </c>
      <c r="C47" s="262">
        <v>0</v>
      </c>
      <c r="D47" s="262">
        <v>0</v>
      </c>
      <c r="E47" s="262">
        <v>0</v>
      </c>
      <c r="F47" s="262">
        <v>0</v>
      </c>
      <c r="G47" s="262">
        <v>0</v>
      </c>
      <c r="H47" s="262">
        <v>0</v>
      </c>
      <c r="I47" s="262">
        <v>0</v>
      </c>
      <c r="J47" s="262">
        <v>0</v>
      </c>
      <c r="K47" s="262">
        <v>0</v>
      </c>
      <c r="L47" s="262">
        <v>0</v>
      </c>
      <c r="M47" s="262">
        <v>0</v>
      </c>
      <c r="N47" s="262">
        <v>0</v>
      </c>
      <c r="O47" s="262">
        <v>0</v>
      </c>
      <c r="P47" s="262">
        <v>0</v>
      </c>
      <c r="Q47" s="262">
        <v>0</v>
      </c>
      <c r="R47" s="262">
        <v>0</v>
      </c>
      <c r="S47" s="262">
        <v>0</v>
      </c>
      <c r="T47" s="262">
        <v>0</v>
      </c>
      <c r="U47" s="262">
        <v>0</v>
      </c>
      <c r="V47" s="262">
        <v>0</v>
      </c>
      <c r="W47" s="262">
        <v>0</v>
      </c>
      <c r="X47" s="262">
        <v>0</v>
      </c>
      <c r="Y47" s="262">
        <v>0</v>
      </c>
      <c r="DA47" s="72" t="s">
        <v>829</v>
      </c>
    </row>
    <row r="48" spans="1:105" ht="12" customHeight="1" x14ac:dyDescent="0.25">
      <c r="A48" s="59" t="s">
        <v>31</v>
      </c>
      <c r="B48" s="297">
        <v>0</v>
      </c>
      <c r="C48" s="297">
        <v>0</v>
      </c>
      <c r="D48" s="297">
        <v>0</v>
      </c>
      <c r="E48" s="297">
        <v>0</v>
      </c>
      <c r="F48" s="297">
        <v>0</v>
      </c>
      <c r="G48" s="297">
        <v>0</v>
      </c>
      <c r="H48" s="297">
        <v>0</v>
      </c>
      <c r="I48" s="297">
        <v>0</v>
      </c>
      <c r="J48" s="297">
        <v>0</v>
      </c>
      <c r="K48" s="297">
        <v>0</v>
      </c>
      <c r="L48" s="297">
        <v>0</v>
      </c>
      <c r="M48" s="297">
        <v>0</v>
      </c>
      <c r="N48" s="297">
        <v>0</v>
      </c>
      <c r="O48" s="297">
        <v>0</v>
      </c>
      <c r="P48" s="297">
        <v>0</v>
      </c>
      <c r="Q48" s="297">
        <v>0</v>
      </c>
      <c r="R48" s="297">
        <v>0</v>
      </c>
      <c r="S48" s="297">
        <v>0</v>
      </c>
      <c r="T48" s="297">
        <v>0</v>
      </c>
      <c r="U48" s="297">
        <v>0</v>
      </c>
      <c r="V48" s="297">
        <v>0</v>
      </c>
      <c r="W48" s="297">
        <v>0</v>
      </c>
      <c r="X48" s="297">
        <v>0</v>
      </c>
      <c r="Y48" s="297">
        <v>0</v>
      </c>
      <c r="DA48" s="71" t="s">
        <v>830</v>
      </c>
    </row>
    <row r="49" spans="1:105" ht="12" customHeight="1" x14ac:dyDescent="0.25">
      <c r="A49" s="59" t="s">
        <v>159</v>
      </c>
      <c r="B49" s="297">
        <v>0</v>
      </c>
      <c r="C49" s="297">
        <v>0</v>
      </c>
      <c r="D49" s="297">
        <v>0</v>
      </c>
      <c r="E49" s="297">
        <v>0</v>
      </c>
      <c r="F49" s="297">
        <v>0</v>
      </c>
      <c r="G49" s="297">
        <v>0</v>
      </c>
      <c r="H49" s="297">
        <v>0</v>
      </c>
      <c r="I49" s="297">
        <v>0</v>
      </c>
      <c r="J49" s="297">
        <v>0</v>
      </c>
      <c r="K49" s="297">
        <v>0</v>
      </c>
      <c r="L49" s="297">
        <v>0</v>
      </c>
      <c r="M49" s="297">
        <v>0</v>
      </c>
      <c r="N49" s="297">
        <v>0</v>
      </c>
      <c r="O49" s="297">
        <v>0</v>
      </c>
      <c r="P49" s="297">
        <v>0</v>
      </c>
      <c r="Q49" s="297">
        <v>0</v>
      </c>
      <c r="R49" s="297">
        <v>0</v>
      </c>
      <c r="S49" s="297">
        <v>0</v>
      </c>
      <c r="T49" s="297">
        <v>0</v>
      </c>
      <c r="U49" s="297">
        <v>0</v>
      </c>
      <c r="V49" s="297">
        <v>0</v>
      </c>
      <c r="W49" s="297">
        <v>0</v>
      </c>
      <c r="X49" s="297">
        <v>0</v>
      </c>
      <c r="Y49" s="297">
        <v>0</v>
      </c>
      <c r="DA49" s="71" t="s">
        <v>831</v>
      </c>
    </row>
    <row r="50" spans="1:105" ht="12" customHeight="1" x14ac:dyDescent="0.25">
      <c r="A50" s="59" t="s">
        <v>32</v>
      </c>
      <c r="B50" s="297">
        <v>0</v>
      </c>
      <c r="C50" s="297">
        <v>0</v>
      </c>
      <c r="D50" s="297">
        <v>0</v>
      </c>
      <c r="E50" s="297">
        <v>0</v>
      </c>
      <c r="F50" s="297">
        <v>0</v>
      </c>
      <c r="G50" s="297">
        <v>0</v>
      </c>
      <c r="H50" s="297">
        <v>0</v>
      </c>
      <c r="I50" s="297">
        <v>0</v>
      </c>
      <c r="J50" s="297">
        <v>0</v>
      </c>
      <c r="K50" s="297">
        <v>0</v>
      </c>
      <c r="L50" s="297">
        <v>0</v>
      </c>
      <c r="M50" s="297">
        <v>0</v>
      </c>
      <c r="N50" s="297">
        <v>0</v>
      </c>
      <c r="O50" s="297">
        <v>0</v>
      </c>
      <c r="P50" s="297">
        <v>0</v>
      </c>
      <c r="Q50" s="297">
        <v>0</v>
      </c>
      <c r="R50" s="297">
        <v>0</v>
      </c>
      <c r="S50" s="297">
        <v>0</v>
      </c>
      <c r="T50" s="297">
        <v>0</v>
      </c>
      <c r="U50" s="297">
        <v>0</v>
      </c>
      <c r="V50" s="297">
        <v>0</v>
      </c>
      <c r="W50" s="297">
        <v>0</v>
      </c>
      <c r="X50" s="297">
        <v>0</v>
      </c>
      <c r="Y50" s="297">
        <v>0</v>
      </c>
      <c r="DA50" s="71" t="s">
        <v>832</v>
      </c>
    </row>
    <row r="51" spans="1:105" ht="12" customHeight="1" x14ac:dyDescent="0.25">
      <c r="A51" s="59" t="s">
        <v>35</v>
      </c>
      <c r="B51" s="297">
        <v>0</v>
      </c>
      <c r="C51" s="297">
        <v>0</v>
      </c>
      <c r="D51" s="297">
        <v>0</v>
      </c>
      <c r="E51" s="297">
        <v>0</v>
      </c>
      <c r="F51" s="297">
        <v>0</v>
      </c>
      <c r="G51" s="297">
        <v>0</v>
      </c>
      <c r="H51" s="297">
        <v>0</v>
      </c>
      <c r="I51" s="297">
        <v>0</v>
      </c>
      <c r="J51" s="297">
        <v>0</v>
      </c>
      <c r="K51" s="297">
        <v>0</v>
      </c>
      <c r="L51" s="297">
        <v>0</v>
      </c>
      <c r="M51" s="297">
        <v>0</v>
      </c>
      <c r="N51" s="297">
        <v>0</v>
      </c>
      <c r="O51" s="297">
        <v>0</v>
      </c>
      <c r="P51" s="297">
        <v>0</v>
      </c>
      <c r="Q51" s="297">
        <v>0</v>
      </c>
      <c r="R51" s="297">
        <v>0</v>
      </c>
      <c r="S51" s="297">
        <v>0</v>
      </c>
      <c r="T51" s="297">
        <v>0</v>
      </c>
      <c r="U51" s="297">
        <v>0</v>
      </c>
      <c r="V51" s="297">
        <v>0</v>
      </c>
      <c r="W51" s="297">
        <v>0</v>
      </c>
      <c r="X51" s="297">
        <v>0</v>
      </c>
      <c r="Y51" s="297">
        <v>0</v>
      </c>
      <c r="DA51" s="71" t="s">
        <v>833</v>
      </c>
    </row>
    <row r="52" spans="1:105" ht="12" customHeight="1" x14ac:dyDescent="0.25">
      <c r="A52" s="60" t="s">
        <v>525</v>
      </c>
      <c r="B52" s="262">
        <v>0</v>
      </c>
      <c r="C52" s="262">
        <v>0</v>
      </c>
      <c r="D52" s="262">
        <v>0</v>
      </c>
      <c r="E52" s="262">
        <v>0</v>
      </c>
      <c r="F52" s="262">
        <v>0</v>
      </c>
      <c r="G52" s="262">
        <v>0</v>
      </c>
      <c r="H52" s="262">
        <v>0</v>
      </c>
      <c r="I52" s="262">
        <v>0</v>
      </c>
      <c r="J52" s="262">
        <v>0</v>
      </c>
      <c r="K52" s="262">
        <v>0</v>
      </c>
      <c r="L52" s="262">
        <v>0</v>
      </c>
      <c r="M52" s="262">
        <v>0</v>
      </c>
      <c r="N52" s="262">
        <v>0</v>
      </c>
      <c r="O52" s="262">
        <v>0</v>
      </c>
      <c r="P52" s="262">
        <v>0</v>
      </c>
      <c r="Q52" s="262">
        <v>0</v>
      </c>
      <c r="R52" s="262">
        <v>0</v>
      </c>
      <c r="S52" s="262">
        <v>0</v>
      </c>
      <c r="T52" s="262">
        <v>0</v>
      </c>
      <c r="U52" s="262">
        <v>0</v>
      </c>
      <c r="V52" s="262">
        <v>0</v>
      </c>
      <c r="W52" s="262">
        <v>0</v>
      </c>
      <c r="X52" s="262">
        <v>0</v>
      </c>
      <c r="Y52" s="262">
        <v>0</v>
      </c>
      <c r="DA52" s="72" t="s">
        <v>834</v>
      </c>
    </row>
    <row r="53" spans="1:105" ht="12" customHeight="1" x14ac:dyDescent="0.25">
      <c r="A53" s="57" t="s">
        <v>527</v>
      </c>
      <c r="B53" s="294">
        <f t="shared" ref="B53:Y53" si="1">B54+B58+B69</f>
        <v>0</v>
      </c>
      <c r="C53" s="294">
        <f t="shared" si="1"/>
        <v>0</v>
      </c>
      <c r="D53" s="294">
        <f t="shared" si="1"/>
        <v>0</v>
      </c>
      <c r="E53" s="294">
        <f t="shared" si="1"/>
        <v>0</v>
      </c>
      <c r="F53" s="294">
        <f t="shared" si="1"/>
        <v>0</v>
      </c>
      <c r="G53" s="294">
        <f t="shared" si="1"/>
        <v>0</v>
      </c>
      <c r="H53" s="294">
        <f t="shared" si="1"/>
        <v>0</v>
      </c>
      <c r="I53" s="294">
        <f t="shared" si="1"/>
        <v>0</v>
      </c>
      <c r="J53" s="294">
        <f t="shared" si="1"/>
        <v>0</v>
      </c>
      <c r="K53" s="294">
        <f t="shared" si="1"/>
        <v>0</v>
      </c>
      <c r="L53" s="294">
        <f t="shared" si="1"/>
        <v>0</v>
      </c>
      <c r="M53" s="294">
        <f t="shared" si="1"/>
        <v>0</v>
      </c>
      <c r="N53" s="294">
        <f t="shared" si="1"/>
        <v>0</v>
      </c>
      <c r="O53" s="294">
        <f t="shared" si="1"/>
        <v>0</v>
      </c>
      <c r="P53" s="294">
        <f t="shared" si="1"/>
        <v>0</v>
      </c>
      <c r="Q53" s="294">
        <f t="shared" si="1"/>
        <v>0</v>
      </c>
      <c r="R53" s="294">
        <f t="shared" si="1"/>
        <v>0</v>
      </c>
      <c r="S53" s="294">
        <f t="shared" si="1"/>
        <v>0</v>
      </c>
      <c r="T53" s="294">
        <f t="shared" si="1"/>
        <v>0</v>
      </c>
      <c r="U53" s="294">
        <f t="shared" si="1"/>
        <v>0</v>
      </c>
      <c r="V53" s="294">
        <f t="shared" si="1"/>
        <v>0</v>
      </c>
      <c r="W53" s="294">
        <f t="shared" si="1"/>
        <v>0</v>
      </c>
      <c r="X53" s="294">
        <f t="shared" si="1"/>
        <v>0</v>
      </c>
      <c r="Y53" s="294">
        <f t="shared" si="1"/>
        <v>0</v>
      </c>
      <c r="DA53" s="70"/>
    </row>
    <row r="54" spans="1:105" ht="12" customHeight="1" x14ac:dyDescent="0.25">
      <c r="A54" s="60" t="s">
        <v>528</v>
      </c>
      <c r="B54" s="262">
        <v>0</v>
      </c>
      <c r="C54" s="262">
        <v>0</v>
      </c>
      <c r="D54" s="262">
        <v>0</v>
      </c>
      <c r="E54" s="262">
        <v>0</v>
      </c>
      <c r="F54" s="262">
        <v>0</v>
      </c>
      <c r="G54" s="262">
        <v>0</v>
      </c>
      <c r="H54" s="262">
        <v>0</v>
      </c>
      <c r="I54" s="262">
        <v>0</v>
      </c>
      <c r="J54" s="262">
        <v>0</v>
      </c>
      <c r="K54" s="262">
        <v>0</v>
      </c>
      <c r="L54" s="262">
        <v>0</v>
      </c>
      <c r="M54" s="262">
        <v>0</v>
      </c>
      <c r="N54" s="262">
        <v>0</v>
      </c>
      <c r="O54" s="262">
        <v>0</v>
      </c>
      <c r="P54" s="262">
        <v>0</v>
      </c>
      <c r="Q54" s="262">
        <v>0</v>
      </c>
      <c r="R54" s="262">
        <v>0</v>
      </c>
      <c r="S54" s="262">
        <v>0</v>
      </c>
      <c r="T54" s="262">
        <v>0</v>
      </c>
      <c r="U54" s="262">
        <v>0</v>
      </c>
      <c r="V54" s="262">
        <v>0</v>
      </c>
      <c r="W54" s="262">
        <v>0</v>
      </c>
      <c r="X54" s="262">
        <v>0</v>
      </c>
      <c r="Y54" s="262">
        <v>0</v>
      </c>
      <c r="DA54" s="72" t="s">
        <v>835</v>
      </c>
    </row>
    <row r="55" spans="1:105" ht="12" customHeight="1" x14ac:dyDescent="0.25">
      <c r="A55" s="59" t="s">
        <v>31</v>
      </c>
      <c r="B55" s="230">
        <v>0</v>
      </c>
      <c r="C55" s="230">
        <v>0</v>
      </c>
      <c r="D55" s="230">
        <v>0</v>
      </c>
      <c r="E55" s="230">
        <v>0</v>
      </c>
      <c r="F55" s="230">
        <v>0</v>
      </c>
      <c r="G55" s="230">
        <v>0</v>
      </c>
      <c r="H55" s="230">
        <v>0</v>
      </c>
      <c r="I55" s="230">
        <v>0</v>
      </c>
      <c r="J55" s="230">
        <v>0</v>
      </c>
      <c r="K55" s="230">
        <v>0</v>
      </c>
      <c r="L55" s="230">
        <v>0</v>
      </c>
      <c r="M55" s="230">
        <v>0</v>
      </c>
      <c r="N55" s="230">
        <v>0</v>
      </c>
      <c r="O55" s="230">
        <v>0</v>
      </c>
      <c r="P55" s="230">
        <v>0</v>
      </c>
      <c r="Q55" s="230">
        <v>0</v>
      </c>
      <c r="R55" s="230">
        <v>0</v>
      </c>
      <c r="S55" s="230">
        <v>0</v>
      </c>
      <c r="T55" s="230">
        <v>0</v>
      </c>
      <c r="U55" s="230">
        <v>0</v>
      </c>
      <c r="V55" s="230">
        <v>0</v>
      </c>
      <c r="W55" s="230">
        <v>0</v>
      </c>
      <c r="X55" s="230">
        <v>0</v>
      </c>
      <c r="Y55" s="230">
        <v>0</v>
      </c>
      <c r="DA55" s="71" t="s">
        <v>836</v>
      </c>
    </row>
    <row r="56" spans="1:105" ht="12" customHeight="1" x14ac:dyDescent="0.25">
      <c r="A56" s="59" t="s">
        <v>159</v>
      </c>
      <c r="B56" s="230">
        <v>0</v>
      </c>
      <c r="C56" s="230">
        <v>0</v>
      </c>
      <c r="D56" s="230">
        <v>0</v>
      </c>
      <c r="E56" s="230">
        <v>0</v>
      </c>
      <c r="F56" s="230">
        <v>0</v>
      </c>
      <c r="G56" s="230">
        <v>0</v>
      </c>
      <c r="H56" s="230">
        <v>0</v>
      </c>
      <c r="I56" s="230">
        <v>0</v>
      </c>
      <c r="J56" s="230">
        <v>0</v>
      </c>
      <c r="K56" s="230">
        <v>0</v>
      </c>
      <c r="L56" s="230">
        <v>0</v>
      </c>
      <c r="M56" s="230">
        <v>0</v>
      </c>
      <c r="N56" s="230">
        <v>0</v>
      </c>
      <c r="O56" s="230">
        <v>0</v>
      </c>
      <c r="P56" s="230">
        <v>0</v>
      </c>
      <c r="Q56" s="230">
        <v>0</v>
      </c>
      <c r="R56" s="230">
        <v>0</v>
      </c>
      <c r="S56" s="230">
        <v>0</v>
      </c>
      <c r="T56" s="230">
        <v>0</v>
      </c>
      <c r="U56" s="230">
        <v>0</v>
      </c>
      <c r="V56" s="230">
        <v>0</v>
      </c>
      <c r="W56" s="230">
        <v>0</v>
      </c>
      <c r="X56" s="230">
        <v>0</v>
      </c>
      <c r="Y56" s="230">
        <v>0</v>
      </c>
      <c r="DA56" s="71" t="s">
        <v>837</v>
      </c>
    </row>
    <row r="57" spans="1:105" ht="12" customHeight="1" x14ac:dyDescent="0.25">
      <c r="A57" s="59" t="s">
        <v>35</v>
      </c>
      <c r="B57" s="230">
        <v>0</v>
      </c>
      <c r="C57" s="230">
        <v>0</v>
      </c>
      <c r="D57" s="230">
        <v>0</v>
      </c>
      <c r="E57" s="230">
        <v>0</v>
      </c>
      <c r="F57" s="230">
        <v>0</v>
      </c>
      <c r="G57" s="230">
        <v>0</v>
      </c>
      <c r="H57" s="230">
        <v>0</v>
      </c>
      <c r="I57" s="230">
        <v>0</v>
      </c>
      <c r="J57" s="230">
        <v>0</v>
      </c>
      <c r="K57" s="230">
        <v>0</v>
      </c>
      <c r="L57" s="230">
        <v>0</v>
      </c>
      <c r="M57" s="230">
        <v>0</v>
      </c>
      <c r="N57" s="230">
        <v>0</v>
      </c>
      <c r="O57" s="230">
        <v>0</v>
      </c>
      <c r="P57" s="230">
        <v>0</v>
      </c>
      <c r="Q57" s="230">
        <v>0</v>
      </c>
      <c r="R57" s="230">
        <v>0</v>
      </c>
      <c r="S57" s="230">
        <v>0</v>
      </c>
      <c r="T57" s="230">
        <v>0</v>
      </c>
      <c r="U57" s="230">
        <v>0</v>
      </c>
      <c r="V57" s="230">
        <v>0</v>
      </c>
      <c r="W57" s="230">
        <v>0</v>
      </c>
      <c r="X57" s="230">
        <v>0</v>
      </c>
      <c r="Y57" s="230">
        <v>0</v>
      </c>
      <c r="DA57" s="71" t="s">
        <v>838</v>
      </c>
    </row>
    <row r="58" spans="1:105" ht="12" customHeight="1" x14ac:dyDescent="0.25">
      <c r="A58" s="60" t="s">
        <v>533</v>
      </c>
      <c r="B58" s="262">
        <v>0</v>
      </c>
      <c r="C58" s="262">
        <v>0</v>
      </c>
      <c r="D58" s="262">
        <v>0</v>
      </c>
      <c r="E58" s="262">
        <v>0</v>
      </c>
      <c r="F58" s="262">
        <v>0</v>
      </c>
      <c r="G58" s="262">
        <v>0</v>
      </c>
      <c r="H58" s="262">
        <v>0</v>
      </c>
      <c r="I58" s="262">
        <v>0</v>
      </c>
      <c r="J58" s="262">
        <v>0</v>
      </c>
      <c r="K58" s="262">
        <v>0</v>
      </c>
      <c r="L58" s="262">
        <v>0</v>
      </c>
      <c r="M58" s="262">
        <v>0</v>
      </c>
      <c r="N58" s="262">
        <v>0</v>
      </c>
      <c r="O58" s="262">
        <v>0</v>
      </c>
      <c r="P58" s="262">
        <v>0</v>
      </c>
      <c r="Q58" s="262">
        <v>0</v>
      </c>
      <c r="R58" s="262">
        <v>0</v>
      </c>
      <c r="S58" s="262">
        <v>0</v>
      </c>
      <c r="T58" s="262">
        <v>0</v>
      </c>
      <c r="U58" s="262">
        <v>0</v>
      </c>
      <c r="V58" s="262">
        <v>0</v>
      </c>
      <c r="W58" s="262">
        <v>0</v>
      </c>
      <c r="X58" s="262">
        <v>0</v>
      </c>
      <c r="Y58" s="262">
        <v>0</v>
      </c>
      <c r="DA58" s="72" t="s">
        <v>839</v>
      </c>
    </row>
    <row r="59" spans="1:105" ht="12" customHeight="1" x14ac:dyDescent="0.25">
      <c r="A59" s="64" t="s">
        <v>28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840</v>
      </c>
    </row>
    <row r="60" spans="1:105" ht="12" customHeight="1" x14ac:dyDescent="0.25">
      <c r="A60" s="64" t="s">
        <v>30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841</v>
      </c>
    </row>
    <row r="61" spans="1:105" ht="12" customHeight="1" x14ac:dyDescent="0.25">
      <c r="A61" s="64" t="s">
        <v>31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842</v>
      </c>
    </row>
    <row r="62" spans="1:105" ht="12" customHeight="1" x14ac:dyDescent="0.25">
      <c r="A62" s="64" t="s">
        <v>159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843</v>
      </c>
    </row>
    <row r="63" spans="1:105" ht="12" customHeight="1" x14ac:dyDescent="0.25">
      <c r="A63" s="64" t="s">
        <v>32</v>
      </c>
      <c r="B63" s="229">
        <v>0</v>
      </c>
      <c r="C63" s="229">
        <v>0</v>
      </c>
      <c r="D63" s="229">
        <v>0</v>
      </c>
      <c r="E63" s="229">
        <v>0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0</v>
      </c>
      <c r="DA63" s="73" t="s">
        <v>844</v>
      </c>
    </row>
    <row r="64" spans="1:105" ht="12" customHeight="1" x14ac:dyDescent="0.25">
      <c r="A64" s="64" t="s">
        <v>33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845</v>
      </c>
    </row>
    <row r="65" spans="1:105" ht="12" customHeight="1" x14ac:dyDescent="0.25">
      <c r="A65" s="64" t="s">
        <v>35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846</v>
      </c>
    </row>
    <row r="66" spans="1:105" ht="12" customHeight="1" x14ac:dyDescent="0.25">
      <c r="A66" s="64" t="s">
        <v>36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847</v>
      </c>
    </row>
    <row r="67" spans="1:105" ht="12" customHeight="1" x14ac:dyDescent="0.25">
      <c r="A67" s="64" t="s">
        <v>38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848</v>
      </c>
    </row>
    <row r="68" spans="1:105" ht="12" customHeight="1" x14ac:dyDescent="0.25">
      <c r="A68" s="64" t="s">
        <v>39</v>
      </c>
      <c r="B68" s="229">
        <v>0</v>
      </c>
      <c r="C68" s="229">
        <v>0</v>
      </c>
      <c r="D68" s="229">
        <v>0</v>
      </c>
      <c r="E68" s="229">
        <v>0</v>
      </c>
      <c r="F68" s="229">
        <v>0</v>
      </c>
      <c r="G68" s="229">
        <v>0</v>
      </c>
      <c r="H68" s="229">
        <v>0</v>
      </c>
      <c r="I68" s="229">
        <v>0</v>
      </c>
      <c r="J68" s="229">
        <v>0</v>
      </c>
      <c r="K68" s="229">
        <v>0</v>
      </c>
      <c r="L68" s="229">
        <v>0</v>
      </c>
      <c r="M68" s="229">
        <v>0</v>
      </c>
      <c r="N68" s="229">
        <v>0</v>
      </c>
      <c r="O68" s="229">
        <v>0</v>
      </c>
      <c r="P68" s="229">
        <v>0</v>
      </c>
      <c r="Q68" s="229">
        <v>0</v>
      </c>
      <c r="R68" s="229">
        <v>0</v>
      </c>
      <c r="S68" s="229">
        <v>0</v>
      </c>
      <c r="T68" s="229">
        <v>0</v>
      </c>
      <c r="U68" s="229">
        <v>0</v>
      </c>
      <c r="V68" s="229">
        <v>0</v>
      </c>
      <c r="W68" s="229">
        <v>0</v>
      </c>
      <c r="X68" s="229">
        <v>0</v>
      </c>
      <c r="Y68" s="229">
        <v>0</v>
      </c>
      <c r="DA68" s="73" t="s">
        <v>849</v>
      </c>
    </row>
    <row r="69" spans="1:105" ht="12" customHeight="1" x14ac:dyDescent="0.25">
      <c r="A69" s="60" t="s">
        <v>545</v>
      </c>
      <c r="B69" s="262">
        <v>0</v>
      </c>
      <c r="C69" s="262">
        <v>0</v>
      </c>
      <c r="D69" s="262">
        <v>0</v>
      </c>
      <c r="E69" s="262">
        <v>0</v>
      </c>
      <c r="F69" s="262">
        <v>0</v>
      </c>
      <c r="G69" s="262">
        <v>0</v>
      </c>
      <c r="H69" s="262">
        <v>0</v>
      </c>
      <c r="I69" s="262">
        <v>0</v>
      </c>
      <c r="J69" s="262">
        <v>0</v>
      </c>
      <c r="K69" s="262">
        <v>0</v>
      </c>
      <c r="L69" s="262">
        <v>0</v>
      </c>
      <c r="M69" s="262">
        <v>0</v>
      </c>
      <c r="N69" s="262">
        <v>0</v>
      </c>
      <c r="O69" s="262">
        <v>0</v>
      </c>
      <c r="P69" s="262">
        <v>0</v>
      </c>
      <c r="Q69" s="262">
        <v>0</v>
      </c>
      <c r="R69" s="262">
        <v>0</v>
      </c>
      <c r="S69" s="262">
        <v>0</v>
      </c>
      <c r="T69" s="262">
        <v>0</v>
      </c>
      <c r="U69" s="262">
        <v>0</v>
      </c>
      <c r="V69" s="262">
        <v>0</v>
      </c>
      <c r="W69" s="262">
        <v>0</v>
      </c>
      <c r="X69" s="262">
        <v>0</v>
      </c>
      <c r="Y69" s="262">
        <v>0</v>
      </c>
      <c r="DA69" s="72" t="s">
        <v>850</v>
      </c>
    </row>
    <row r="70" spans="1:105" ht="12" customHeight="1" x14ac:dyDescent="0.25">
      <c r="A70" s="100" t="s">
        <v>105</v>
      </c>
      <c r="B70" s="279">
        <v>0</v>
      </c>
      <c r="C70" s="279">
        <v>0</v>
      </c>
      <c r="D70" s="279">
        <v>0</v>
      </c>
      <c r="E70" s="279">
        <v>0</v>
      </c>
      <c r="F70" s="279">
        <v>0</v>
      </c>
      <c r="G70" s="279">
        <v>0</v>
      </c>
      <c r="H70" s="279">
        <v>0</v>
      </c>
      <c r="I70" s="279">
        <v>0</v>
      </c>
      <c r="J70" s="279">
        <v>0</v>
      </c>
      <c r="K70" s="279">
        <v>0</v>
      </c>
      <c r="L70" s="279">
        <v>0</v>
      </c>
      <c r="M70" s="279">
        <v>0</v>
      </c>
      <c r="N70" s="279">
        <v>0</v>
      </c>
      <c r="O70" s="279">
        <v>0</v>
      </c>
      <c r="P70" s="279">
        <v>0</v>
      </c>
      <c r="Q70" s="279">
        <v>0</v>
      </c>
      <c r="R70" s="279">
        <v>0</v>
      </c>
      <c r="S70" s="279">
        <v>0</v>
      </c>
      <c r="T70" s="279">
        <v>0</v>
      </c>
      <c r="U70" s="279">
        <v>0</v>
      </c>
      <c r="V70" s="279">
        <v>0</v>
      </c>
      <c r="W70" s="279">
        <v>0</v>
      </c>
      <c r="X70" s="279">
        <v>0</v>
      </c>
      <c r="Y70" s="279">
        <v>0</v>
      </c>
      <c r="DA70" s="105" t="s">
        <v>851</v>
      </c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DA71" s="124"/>
    </row>
    <row r="72" spans="1:105" ht="15" customHeight="1" x14ac:dyDescent="0.25">
      <c r="A72" s="34" t="s">
        <v>80</v>
      </c>
      <c r="B72" s="223">
        <v>0</v>
      </c>
      <c r="C72" s="223">
        <v>0</v>
      </c>
      <c r="D72" s="223">
        <v>0</v>
      </c>
      <c r="E72" s="223">
        <v>0</v>
      </c>
      <c r="F72" s="223">
        <v>0</v>
      </c>
      <c r="G72" s="223">
        <v>0</v>
      </c>
      <c r="H72" s="223">
        <v>0</v>
      </c>
      <c r="I72" s="223">
        <v>0</v>
      </c>
      <c r="J72" s="223">
        <v>0</v>
      </c>
      <c r="K72" s="223">
        <v>0</v>
      </c>
      <c r="L72" s="223">
        <v>0</v>
      </c>
      <c r="M72" s="223">
        <v>0</v>
      </c>
      <c r="N72" s="223">
        <v>0</v>
      </c>
      <c r="O72" s="223">
        <v>0</v>
      </c>
      <c r="P72" s="223">
        <v>0</v>
      </c>
      <c r="Q72" s="223">
        <v>0</v>
      </c>
      <c r="R72" s="223">
        <v>0</v>
      </c>
      <c r="S72" s="223">
        <v>0</v>
      </c>
      <c r="T72" s="223">
        <v>0</v>
      </c>
      <c r="U72" s="223">
        <v>0</v>
      </c>
      <c r="V72" s="223">
        <v>0</v>
      </c>
      <c r="W72" s="223">
        <v>0</v>
      </c>
      <c r="X72" s="223">
        <v>0</v>
      </c>
      <c r="Y72" s="223">
        <v>0</v>
      </c>
      <c r="DA72" s="89" t="s">
        <v>852</v>
      </c>
    </row>
    <row r="73" spans="1:105" ht="12" customHeight="1" x14ac:dyDescent="0.25">
      <c r="A73" s="55" t="s">
        <v>91</v>
      </c>
      <c r="B73" s="259">
        <v>0</v>
      </c>
      <c r="C73" s="259">
        <v>0</v>
      </c>
      <c r="D73" s="259">
        <v>0</v>
      </c>
      <c r="E73" s="259">
        <v>0</v>
      </c>
      <c r="F73" s="259">
        <v>0</v>
      </c>
      <c r="G73" s="259">
        <v>0</v>
      </c>
      <c r="H73" s="259">
        <v>0</v>
      </c>
      <c r="I73" s="259">
        <v>0</v>
      </c>
      <c r="J73" s="259">
        <v>0</v>
      </c>
      <c r="K73" s="259">
        <v>0</v>
      </c>
      <c r="L73" s="259">
        <v>0</v>
      </c>
      <c r="M73" s="259">
        <v>0</v>
      </c>
      <c r="N73" s="259">
        <v>0</v>
      </c>
      <c r="O73" s="259">
        <v>0</v>
      </c>
      <c r="P73" s="259">
        <v>0</v>
      </c>
      <c r="Q73" s="259">
        <v>0</v>
      </c>
      <c r="R73" s="259">
        <v>0</v>
      </c>
      <c r="S73" s="259">
        <v>0</v>
      </c>
      <c r="T73" s="259">
        <v>0</v>
      </c>
      <c r="U73" s="259">
        <v>0</v>
      </c>
      <c r="V73" s="259">
        <v>0</v>
      </c>
      <c r="W73" s="259">
        <v>0</v>
      </c>
      <c r="X73" s="259">
        <v>0</v>
      </c>
      <c r="Y73" s="259">
        <v>0</v>
      </c>
      <c r="DA73" s="67" t="s">
        <v>853</v>
      </c>
    </row>
    <row r="74" spans="1:105" ht="12" customHeight="1" x14ac:dyDescent="0.25">
      <c r="A74" s="173" t="s">
        <v>92</v>
      </c>
      <c r="B74" s="224">
        <v>0</v>
      </c>
      <c r="C74" s="224">
        <v>0</v>
      </c>
      <c r="D74" s="224">
        <v>0</v>
      </c>
      <c r="E74" s="224">
        <v>0</v>
      </c>
      <c r="F74" s="224">
        <v>0</v>
      </c>
      <c r="G74" s="224">
        <v>0</v>
      </c>
      <c r="H74" s="224">
        <v>0</v>
      </c>
      <c r="I74" s="224">
        <v>0</v>
      </c>
      <c r="J74" s="224">
        <v>0</v>
      </c>
      <c r="K74" s="224">
        <v>0</v>
      </c>
      <c r="L74" s="224">
        <v>0</v>
      </c>
      <c r="M74" s="224">
        <v>0</v>
      </c>
      <c r="N74" s="224">
        <v>0</v>
      </c>
      <c r="O74" s="224">
        <v>0</v>
      </c>
      <c r="P74" s="224">
        <v>0</v>
      </c>
      <c r="Q74" s="224">
        <v>0</v>
      </c>
      <c r="R74" s="224">
        <v>0</v>
      </c>
      <c r="S74" s="224">
        <v>0</v>
      </c>
      <c r="T74" s="224">
        <v>0</v>
      </c>
      <c r="U74" s="224">
        <v>0</v>
      </c>
      <c r="V74" s="224">
        <v>0</v>
      </c>
      <c r="W74" s="224">
        <v>0</v>
      </c>
      <c r="X74" s="224">
        <v>0</v>
      </c>
      <c r="Y74" s="224">
        <v>0</v>
      </c>
      <c r="DA74" s="177" t="s">
        <v>854</v>
      </c>
    </row>
    <row r="75" spans="1:105" ht="12" customHeight="1" x14ac:dyDescent="0.25">
      <c r="A75" s="173" t="s">
        <v>93</v>
      </c>
      <c r="B75" s="224">
        <v>0</v>
      </c>
      <c r="C75" s="224">
        <v>0</v>
      </c>
      <c r="D75" s="224">
        <v>0</v>
      </c>
      <c r="E75" s="224">
        <v>0</v>
      </c>
      <c r="F75" s="224">
        <v>0</v>
      </c>
      <c r="G75" s="224">
        <v>0</v>
      </c>
      <c r="H75" s="224">
        <v>0</v>
      </c>
      <c r="I75" s="224">
        <v>0</v>
      </c>
      <c r="J75" s="224">
        <v>0</v>
      </c>
      <c r="K75" s="224">
        <v>0</v>
      </c>
      <c r="L75" s="224">
        <v>0</v>
      </c>
      <c r="M75" s="224">
        <v>0</v>
      </c>
      <c r="N75" s="224">
        <v>0</v>
      </c>
      <c r="O75" s="224">
        <v>0</v>
      </c>
      <c r="P75" s="224">
        <v>0</v>
      </c>
      <c r="Q75" s="224">
        <v>0</v>
      </c>
      <c r="R75" s="224">
        <v>0</v>
      </c>
      <c r="S75" s="224">
        <v>0</v>
      </c>
      <c r="T75" s="224">
        <v>0</v>
      </c>
      <c r="U75" s="224">
        <v>0</v>
      </c>
      <c r="V75" s="224">
        <v>0</v>
      </c>
      <c r="W75" s="224">
        <v>0</v>
      </c>
      <c r="X75" s="224">
        <v>0</v>
      </c>
      <c r="Y75" s="224">
        <v>0</v>
      </c>
      <c r="DA75" s="177" t="s">
        <v>855</v>
      </c>
    </row>
    <row r="76" spans="1:105" ht="12" customHeight="1" x14ac:dyDescent="0.25">
      <c r="A76" s="173" t="s">
        <v>94</v>
      </c>
      <c r="B76" s="224">
        <v>0</v>
      </c>
      <c r="C76" s="224">
        <v>0</v>
      </c>
      <c r="D76" s="224">
        <v>0</v>
      </c>
      <c r="E76" s="224">
        <v>0</v>
      </c>
      <c r="F76" s="224">
        <v>0</v>
      </c>
      <c r="G76" s="224">
        <v>0</v>
      </c>
      <c r="H76" s="224">
        <v>0</v>
      </c>
      <c r="I76" s="224">
        <v>0</v>
      </c>
      <c r="J76" s="224">
        <v>0</v>
      </c>
      <c r="K76" s="224">
        <v>0</v>
      </c>
      <c r="L76" s="224">
        <v>0</v>
      </c>
      <c r="M76" s="224">
        <v>0</v>
      </c>
      <c r="N76" s="224">
        <v>0</v>
      </c>
      <c r="O76" s="224">
        <v>0</v>
      </c>
      <c r="P76" s="224">
        <v>0</v>
      </c>
      <c r="Q76" s="224">
        <v>0</v>
      </c>
      <c r="R76" s="224">
        <v>0</v>
      </c>
      <c r="S76" s="224">
        <v>0</v>
      </c>
      <c r="T76" s="224">
        <v>0</v>
      </c>
      <c r="U76" s="224">
        <v>0</v>
      </c>
      <c r="V76" s="224">
        <v>0</v>
      </c>
      <c r="W76" s="224">
        <v>0</v>
      </c>
      <c r="X76" s="224">
        <v>0</v>
      </c>
      <c r="Y76" s="224">
        <v>0</v>
      </c>
      <c r="DA76" s="177" t="s">
        <v>856</v>
      </c>
    </row>
    <row r="77" spans="1:105" ht="12" customHeight="1" x14ac:dyDescent="0.25">
      <c r="A77" s="56" t="s">
        <v>95</v>
      </c>
      <c r="B77" s="260">
        <v>0</v>
      </c>
      <c r="C77" s="260">
        <v>0</v>
      </c>
      <c r="D77" s="260">
        <v>0</v>
      </c>
      <c r="E77" s="260">
        <v>0</v>
      </c>
      <c r="F77" s="260">
        <v>0</v>
      </c>
      <c r="G77" s="260">
        <v>0</v>
      </c>
      <c r="H77" s="260">
        <v>0</v>
      </c>
      <c r="I77" s="260">
        <v>0</v>
      </c>
      <c r="J77" s="260">
        <v>0</v>
      </c>
      <c r="K77" s="260">
        <v>0</v>
      </c>
      <c r="L77" s="260">
        <v>0</v>
      </c>
      <c r="M77" s="260">
        <v>0</v>
      </c>
      <c r="N77" s="260">
        <v>0</v>
      </c>
      <c r="O77" s="260">
        <v>0</v>
      </c>
      <c r="P77" s="260">
        <v>0</v>
      </c>
      <c r="Q77" s="260">
        <v>0</v>
      </c>
      <c r="R77" s="260">
        <v>0</v>
      </c>
      <c r="S77" s="260">
        <v>0</v>
      </c>
      <c r="T77" s="260">
        <v>0</v>
      </c>
      <c r="U77" s="260">
        <v>0</v>
      </c>
      <c r="V77" s="260">
        <v>0</v>
      </c>
      <c r="W77" s="260">
        <v>0</v>
      </c>
      <c r="X77" s="260">
        <v>0</v>
      </c>
      <c r="Y77" s="260">
        <v>0</v>
      </c>
      <c r="DA77" s="68" t="s">
        <v>857</v>
      </c>
    </row>
    <row r="78" spans="1:105" ht="12" customHeight="1" x14ac:dyDescent="0.25">
      <c r="A78" s="37" t="s">
        <v>159</v>
      </c>
      <c r="B78" s="226">
        <v>0</v>
      </c>
      <c r="C78" s="226">
        <v>0</v>
      </c>
      <c r="D78" s="226">
        <v>0</v>
      </c>
      <c r="E78" s="226">
        <v>0</v>
      </c>
      <c r="F78" s="226">
        <v>0</v>
      </c>
      <c r="G78" s="226">
        <v>0</v>
      </c>
      <c r="H78" s="226">
        <v>0</v>
      </c>
      <c r="I78" s="226">
        <v>0</v>
      </c>
      <c r="J78" s="226">
        <v>0</v>
      </c>
      <c r="K78" s="226">
        <v>0</v>
      </c>
      <c r="L78" s="226">
        <v>0</v>
      </c>
      <c r="M78" s="226">
        <v>0</v>
      </c>
      <c r="N78" s="226">
        <v>0</v>
      </c>
      <c r="O78" s="226">
        <v>0</v>
      </c>
      <c r="P78" s="226">
        <v>0</v>
      </c>
      <c r="Q78" s="226">
        <v>0</v>
      </c>
      <c r="R78" s="226">
        <v>0</v>
      </c>
      <c r="S78" s="226">
        <v>0</v>
      </c>
      <c r="T78" s="226">
        <v>0</v>
      </c>
      <c r="U78" s="226">
        <v>0</v>
      </c>
      <c r="V78" s="226">
        <v>0</v>
      </c>
      <c r="W78" s="226">
        <v>0</v>
      </c>
      <c r="X78" s="226">
        <v>0</v>
      </c>
      <c r="Y78" s="226">
        <v>0</v>
      </c>
      <c r="DA78" s="69" t="s">
        <v>858</v>
      </c>
    </row>
    <row r="79" spans="1:105" ht="12" customHeight="1" x14ac:dyDescent="0.25">
      <c r="A79" s="37" t="s">
        <v>35</v>
      </c>
      <c r="B79" s="226">
        <v>0</v>
      </c>
      <c r="C79" s="226">
        <v>0</v>
      </c>
      <c r="D79" s="226">
        <v>0</v>
      </c>
      <c r="E79" s="226">
        <v>0</v>
      </c>
      <c r="F79" s="226">
        <v>0</v>
      </c>
      <c r="G79" s="226">
        <v>0</v>
      </c>
      <c r="H79" s="226">
        <v>0</v>
      </c>
      <c r="I79" s="226">
        <v>0</v>
      </c>
      <c r="J79" s="226">
        <v>0</v>
      </c>
      <c r="K79" s="226">
        <v>0</v>
      </c>
      <c r="L79" s="226">
        <v>0</v>
      </c>
      <c r="M79" s="226">
        <v>0</v>
      </c>
      <c r="N79" s="226">
        <v>0</v>
      </c>
      <c r="O79" s="226">
        <v>0</v>
      </c>
      <c r="P79" s="226">
        <v>0</v>
      </c>
      <c r="Q79" s="226">
        <v>0</v>
      </c>
      <c r="R79" s="226">
        <v>0</v>
      </c>
      <c r="S79" s="226">
        <v>0</v>
      </c>
      <c r="T79" s="226">
        <v>0</v>
      </c>
      <c r="U79" s="226">
        <v>0</v>
      </c>
      <c r="V79" s="226">
        <v>0</v>
      </c>
      <c r="W79" s="226">
        <v>0</v>
      </c>
      <c r="X79" s="226">
        <v>0</v>
      </c>
      <c r="Y79" s="226">
        <v>0</v>
      </c>
      <c r="DA79" s="69" t="s">
        <v>859</v>
      </c>
    </row>
    <row r="80" spans="1:105" ht="12" customHeight="1" x14ac:dyDescent="0.25">
      <c r="A80" s="37" t="s">
        <v>96</v>
      </c>
      <c r="B80" s="226">
        <v>0</v>
      </c>
      <c r="C80" s="226">
        <v>0</v>
      </c>
      <c r="D80" s="226">
        <v>0</v>
      </c>
      <c r="E80" s="226">
        <v>0</v>
      </c>
      <c r="F80" s="226">
        <v>0</v>
      </c>
      <c r="G80" s="226">
        <v>0</v>
      </c>
      <c r="H80" s="226">
        <v>0</v>
      </c>
      <c r="I80" s="226">
        <v>0</v>
      </c>
      <c r="J80" s="226">
        <v>0</v>
      </c>
      <c r="K80" s="226">
        <v>0</v>
      </c>
      <c r="L80" s="226">
        <v>0</v>
      </c>
      <c r="M80" s="226">
        <v>0</v>
      </c>
      <c r="N80" s="226">
        <v>0</v>
      </c>
      <c r="O80" s="226">
        <v>0</v>
      </c>
      <c r="P80" s="226">
        <v>0</v>
      </c>
      <c r="Q80" s="226">
        <v>0</v>
      </c>
      <c r="R80" s="226">
        <v>0</v>
      </c>
      <c r="S80" s="226">
        <v>0</v>
      </c>
      <c r="T80" s="226">
        <v>0</v>
      </c>
      <c r="U80" s="226">
        <v>0</v>
      </c>
      <c r="V80" s="226">
        <v>0</v>
      </c>
      <c r="W80" s="226">
        <v>0</v>
      </c>
      <c r="X80" s="226">
        <v>0</v>
      </c>
      <c r="Y80" s="226">
        <v>0</v>
      </c>
      <c r="DA80" s="69" t="s">
        <v>860</v>
      </c>
    </row>
    <row r="81" spans="1:105" ht="12" customHeight="1" x14ac:dyDescent="0.25">
      <c r="A81" s="37" t="s">
        <v>78</v>
      </c>
      <c r="B81" s="226">
        <v>0</v>
      </c>
      <c r="C81" s="226">
        <v>0</v>
      </c>
      <c r="D81" s="226">
        <v>0</v>
      </c>
      <c r="E81" s="226">
        <v>0</v>
      </c>
      <c r="F81" s="226">
        <v>0</v>
      </c>
      <c r="G81" s="226">
        <v>0</v>
      </c>
      <c r="H81" s="226">
        <v>0</v>
      </c>
      <c r="I81" s="226">
        <v>0</v>
      </c>
      <c r="J81" s="226">
        <v>0</v>
      </c>
      <c r="K81" s="226">
        <v>0</v>
      </c>
      <c r="L81" s="226">
        <v>0</v>
      </c>
      <c r="M81" s="226">
        <v>0</v>
      </c>
      <c r="N81" s="226">
        <v>0</v>
      </c>
      <c r="O81" s="226">
        <v>0</v>
      </c>
      <c r="P81" s="226">
        <v>0</v>
      </c>
      <c r="Q81" s="226">
        <v>0</v>
      </c>
      <c r="R81" s="226">
        <v>0</v>
      </c>
      <c r="S81" s="226">
        <v>0</v>
      </c>
      <c r="T81" s="226">
        <v>0</v>
      </c>
      <c r="U81" s="226">
        <v>0</v>
      </c>
      <c r="V81" s="226">
        <v>0</v>
      </c>
      <c r="W81" s="226">
        <v>0</v>
      </c>
      <c r="X81" s="226">
        <v>0</v>
      </c>
      <c r="Y81" s="226">
        <v>0</v>
      </c>
      <c r="DA81" s="69" t="s">
        <v>861</v>
      </c>
    </row>
    <row r="82" spans="1:105" ht="12" customHeight="1" x14ac:dyDescent="0.25">
      <c r="A82" s="37" t="s">
        <v>40</v>
      </c>
      <c r="B82" s="226">
        <v>0</v>
      </c>
      <c r="C82" s="226">
        <v>0</v>
      </c>
      <c r="D82" s="226">
        <v>0</v>
      </c>
      <c r="E82" s="226">
        <v>0</v>
      </c>
      <c r="F82" s="226">
        <v>0</v>
      </c>
      <c r="G82" s="226">
        <v>0</v>
      </c>
      <c r="H82" s="226">
        <v>0</v>
      </c>
      <c r="I82" s="226">
        <v>0</v>
      </c>
      <c r="J82" s="226">
        <v>0</v>
      </c>
      <c r="K82" s="226">
        <v>0</v>
      </c>
      <c r="L82" s="226">
        <v>0</v>
      </c>
      <c r="M82" s="226">
        <v>0</v>
      </c>
      <c r="N82" s="226">
        <v>0</v>
      </c>
      <c r="O82" s="226">
        <v>0</v>
      </c>
      <c r="P82" s="226">
        <v>0</v>
      </c>
      <c r="Q82" s="226">
        <v>0</v>
      </c>
      <c r="R82" s="226">
        <v>0</v>
      </c>
      <c r="S82" s="226">
        <v>0</v>
      </c>
      <c r="T82" s="226">
        <v>0</v>
      </c>
      <c r="U82" s="226">
        <v>0</v>
      </c>
      <c r="V82" s="226">
        <v>0</v>
      </c>
      <c r="W82" s="226">
        <v>0</v>
      </c>
      <c r="X82" s="226">
        <v>0</v>
      </c>
      <c r="Y82" s="226">
        <v>0</v>
      </c>
      <c r="DA82" s="69" t="s">
        <v>862</v>
      </c>
    </row>
    <row r="83" spans="1:105" ht="12" customHeight="1" x14ac:dyDescent="0.25">
      <c r="A83" s="57" t="s">
        <v>558</v>
      </c>
      <c r="B83" s="261">
        <v>0</v>
      </c>
      <c r="C83" s="261">
        <v>0</v>
      </c>
      <c r="D83" s="261">
        <v>0</v>
      </c>
      <c r="E83" s="261">
        <v>0</v>
      </c>
      <c r="F83" s="261">
        <v>0</v>
      </c>
      <c r="G83" s="261">
        <v>0</v>
      </c>
      <c r="H83" s="261">
        <v>0</v>
      </c>
      <c r="I83" s="261">
        <v>0</v>
      </c>
      <c r="J83" s="261">
        <v>0</v>
      </c>
      <c r="K83" s="261">
        <v>0</v>
      </c>
      <c r="L83" s="261">
        <v>0</v>
      </c>
      <c r="M83" s="261">
        <v>0</v>
      </c>
      <c r="N83" s="261">
        <v>0</v>
      </c>
      <c r="O83" s="261">
        <v>0</v>
      </c>
      <c r="P83" s="261">
        <v>0</v>
      </c>
      <c r="Q83" s="261">
        <v>0</v>
      </c>
      <c r="R83" s="261">
        <v>0</v>
      </c>
      <c r="S83" s="261">
        <v>0</v>
      </c>
      <c r="T83" s="261">
        <v>0</v>
      </c>
      <c r="U83" s="261">
        <v>0</v>
      </c>
      <c r="V83" s="261">
        <v>0</v>
      </c>
      <c r="W83" s="261">
        <v>0</v>
      </c>
      <c r="X83" s="261">
        <v>0</v>
      </c>
      <c r="Y83" s="261">
        <v>0</v>
      </c>
      <c r="DA83" s="70" t="s">
        <v>863</v>
      </c>
    </row>
    <row r="84" spans="1:105" ht="12" customHeight="1" x14ac:dyDescent="0.25">
      <c r="A84" s="60" t="s">
        <v>560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864</v>
      </c>
    </row>
    <row r="85" spans="1:105" ht="12" customHeight="1" x14ac:dyDescent="0.25">
      <c r="A85" s="59" t="s">
        <v>31</v>
      </c>
      <c r="B85" s="230">
        <v>0</v>
      </c>
      <c r="C85" s="230">
        <v>0</v>
      </c>
      <c r="D85" s="230">
        <v>0</v>
      </c>
      <c r="E85" s="230">
        <v>0</v>
      </c>
      <c r="F85" s="230">
        <v>0</v>
      </c>
      <c r="G85" s="230">
        <v>0</v>
      </c>
      <c r="H85" s="230">
        <v>0</v>
      </c>
      <c r="I85" s="230">
        <v>0</v>
      </c>
      <c r="J85" s="230">
        <v>0</v>
      </c>
      <c r="K85" s="230">
        <v>0</v>
      </c>
      <c r="L85" s="230">
        <v>0</v>
      </c>
      <c r="M85" s="230">
        <v>0</v>
      </c>
      <c r="N85" s="230">
        <v>0</v>
      </c>
      <c r="O85" s="230">
        <v>0</v>
      </c>
      <c r="P85" s="230">
        <v>0</v>
      </c>
      <c r="Q85" s="230">
        <v>0</v>
      </c>
      <c r="R85" s="230">
        <v>0</v>
      </c>
      <c r="S85" s="230">
        <v>0</v>
      </c>
      <c r="T85" s="230">
        <v>0</v>
      </c>
      <c r="U85" s="230">
        <v>0</v>
      </c>
      <c r="V85" s="230">
        <v>0</v>
      </c>
      <c r="W85" s="230">
        <v>0</v>
      </c>
      <c r="X85" s="230">
        <v>0</v>
      </c>
      <c r="Y85" s="230">
        <v>0</v>
      </c>
      <c r="DA85" s="71" t="s">
        <v>865</v>
      </c>
    </row>
    <row r="86" spans="1:105" ht="12" customHeight="1" x14ac:dyDescent="0.25">
      <c r="A86" s="59" t="s">
        <v>159</v>
      </c>
      <c r="B86" s="230">
        <v>0</v>
      </c>
      <c r="C86" s="230">
        <v>0</v>
      </c>
      <c r="D86" s="230">
        <v>0</v>
      </c>
      <c r="E86" s="230">
        <v>0</v>
      </c>
      <c r="F86" s="230">
        <v>0</v>
      </c>
      <c r="G86" s="230">
        <v>0</v>
      </c>
      <c r="H86" s="230">
        <v>0</v>
      </c>
      <c r="I86" s="230">
        <v>0</v>
      </c>
      <c r="J86" s="230">
        <v>0</v>
      </c>
      <c r="K86" s="230">
        <v>0</v>
      </c>
      <c r="L86" s="230">
        <v>0</v>
      </c>
      <c r="M86" s="230">
        <v>0</v>
      </c>
      <c r="N86" s="230">
        <v>0</v>
      </c>
      <c r="O86" s="230">
        <v>0</v>
      </c>
      <c r="P86" s="230">
        <v>0</v>
      </c>
      <c r="Q86" s="230">
        <v>0</v>
      </c>
      <c r="R86" s="230">
        <v>0</v>
      </c>
      <c r="S86" s="230">
        <v>0</v>
      </c>
      <c r="T86" s="230">
        <v>0</v>
      </c>
      <c r="U86" s="230">
        <v>0</v>
      </c>
      <c r="V86" s="230">
        <v>0</v>
      </c>
      <c r="W86" s="230">
        <v>0</v>
      </c>
      <c r="X86" s="230">
        <v>0</v>
      </c>
      <c r="Y86" s="230">
        <v>0</v>
      </c>
      <c r="DA86" s="71" t="s">
        <v>866</v>
      </c>
    </row>
    <row r="87" spans="1:105" ht="12" customHeight="1" x14ac:dyDescent="0.25">
      <c r="A87" s="59" t="s">
        <v>32</v>
      </c>
      <c r="B87" s="230">
        <v>0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867</v>
      </c>
    </row>
    <row r="88" spans="1:105" ht="12" customHeight="1" x14ac:dyDescent="0.25">
      <c r="A88" s="59" t="s">
        <v>35</v>
      </c>
      <c r="B88" s="230">
        <v>0</v>
      </c>
      <c r="C88" s="230">
        <v>0</v>
      </c>
      <c r="D88" s="230">
        <v>0</v>
      </c>
      <c r="E88" s="230">
        <v>0</v>
      </c>
      <c r="F88" s="230">
        <v>0</v>
      </c>
      <c r="G88" s="230">
        <v>0</v>
      </c>
      <c r="H88" s="230">
        <v>0</v>
      </c>
      <c r="I88" s="230">
        <v>0</v>
      </c>
      <c r="J88" s="230">
        <v>0</v>
      </c>
      <c r="K88" s="230">
        <v>0</v>
      </c>
      <c r="L88" s="230">
        <v>0</v>
      </c>
      <c r="M88" s="230">
        <v>0</v>
      </c>
      <c r="N88" s="230">
        <v>0</v>
      </c>
      <c r="O88" s="230">
        <v>0</v>
      </c>
      <c r="P88" s="230">
        <v>0</v>
      </c>
      <c r="Q88" s="230">
        <v>0</v>
      </c>
      <c r="R88" s="230">
        <v>0</v>
      </c>
      <c r="S88" s="230">
        <v>0</v>
      </c>
      <c r="T88" s="230">
        <v>0</v>
      </c>
      <c r="U88" s="230">
        <v>0</v>
      </c>
      <c r="V88" s="230">
        <v>0</v>
      </c>
      <c r="W88" s="230">
        <v>0</v>
      </c>
      <c r="X88" s="230">
        <v>0</v>
      </c>
      <c r="Y88" s="230">
        <v>0</v>
      </c>
      <c r="DA88" s="71" t="s">
        <v>868</v>
      </c>
    </row>
    <row r="89" spans="1:105" ht="12" customHeight="1" x14ac:dyDescent="0.25">
      <c r="A89" s="60" t="s">
        <v>566</v>
      </c>
      <c r="B89" s="262">
        <v>0</v>
      </c>
      <c r="C89" s="262">
        <v>0</v>
      </c>
      <c r="D89" s="262">
        <v>0</v>
      </c>
      <c r="E89" s="262">
        <v>0</v>
      </c>
      <c r="F89" s="262">
        <v>0</v>
      </c>
      <c r="G89" s="262">
        <v>0</v>
      </c>
      <c r="H89" s="262">
        <v>0</v>
      </c>
      <c r="I89" s="262">
        <v>0</v>
      </c>
      <c r="J89" s="262">
        <v>0</v>
      </c>
      <c r="K89" s="262">
        <v>0</v>
      </c>
      <c r="L89" s="262">
        <v>0</v>
      </c>
      <c r="M89" s="262">
        <v>0</v>
      </c>
      <c r="N89" s="262">
        <v>0</v>
      </c>
      <c r="O89" s="262">
        <v>0</v>
      </c>
      <c r="P89" s="262">
        <v>0</v>
      </c>
      <c r="Q89" s="262">
        <v>0</v>
      </c>
      <c r="R89" s="262">
        <v>0</v>
      </c>
      <c r="S89" s="262">
        <v>0</v>
      </c>
      <c r="T89" s="262">
        <v>0</v>
      </c>
      <c r="U89" s="262">
        <v>0</v>
      </c>
      <c r="V89" s="262">
        <v>0</v>
      </c>
      <c r="W89" s="262">
        <v>0</v>
      </c>
      <c r="X89" s="262">
        <v>0</v>
      </c>
      <c r="Y89" s="262">
        <v>0</v>
      </c>
      <c r="DA89" s="72" t="s">
        <v>869</v>
      </c>
    </row>
    <row r="90" spans="1:105" ht="12" customHeight="1" x14ac:dyDescent="0.25">
      <c r="A90" s="57" t="s">
        <v>517</v>
      </c>
      <c r="B90" s="294">
        <v>0</v>
      </c>
      <c r="C90" s="294">
        <v>0</v>
      </c>
      <c r="D90" s="294">
        <v>0</v>
      </c>
      <c r="E90" s="294">
        <v>0</v>
      </c>
      <c r="F90" s="294">
        <v>0</v>
      </c>
      <c r="G90" s="294">
        <v>0</v>
      </c>
      <c r="H90" s="294">
        <v>0</v>
      </c>
      <c r="I90" s="294">
        <v>0</v>
      </c>
      <c r="J90" s="294">
        <v>0</v>
      </c>
      <c r="K90" s="294">
        <v>0</v>
      </c>
      <c r="L90" s="294">
        <v>0</v>
      </c>
      <c r="M90" s="294">
        <v>0</v>
      </c>
      <c r="N90" s="294">
        <v>0</v>
      </c>
      <c r="O90" s="294">
        <v>0</v>
      </c>
      <c r="P90" s="294">
        <v>0</v>
      </c>
      <c r="Q90" s="294">
        <v>0</v>
      </c>
      <c r="R90" s="294">
        <v>0</v>
      </c>
      <c r="S90" s="294">
        <v>0</v>
      </c>
      <c r="T90" s="294">
        <v>0</v>
      </c>
      <c r="U90" s="294">
        <v>0</v>
      </c>
      <c r="V90" s="294">
        <v>0</v>
      </c>
      <c r="W90" s="294">
        <v>0</v>
      </c>
      <c r="X90" s="294">
        <v>0</v>
      </c>
      <c r="Y90" s="294">
        <v>0</v>
      </c>
      <c r="DA90" s="70" t="s">
        <v>870</v>
      </c>
    </row>
    <row r="91" spans="1:105" ht="12" customHeight="1" x14ac:dyDescent="0.25">
      <c r="A91" s="60" t="s">
        <v>519</v>
      </c>
      <c r="B91" s="262">
        <v>0</v>
      </c>
      <c r="C91" s="262">
        <v>0</v>
      </c>
      <c r="D91" s="262">
        <v>0</v>
      </c>
      <c r="E91" s="262">
        <v>0</v>
      </c>
      <c r="F91" s="262">
        <v>0</v>
      </c>
      <c r="G91" s="262">
        <v>0</v>
      </c>
      <c r="H91" s="262">
        <v>0</v>
      </c>
      <c r="I91" s="262">
        <v>0</v>
      </c>
      <c r="J91" s="262">
        <v>0</v>
      </c>
      <c r="K91" s="262">
        <v>0</v>
      </c>
      <c r="L91" s="262">
        <v>0</v>
      </c>
      <c r="M91" s="262">
        <v>0</v>
      </c>
      <c r="N91" s="262">
        <v>0</v>
      </c>
      <c r="O91" s="262">
        <v>0</v>
      </c>
      <c r="P91" s="262">
        <v>0</v>
      </c>
      <c r="Q91" s="262">
        <v>0</v>
      </c>
      <c r="R91" s="262">
        <v>0</v>
      </c>
      <c r="S91" s="262">
        <v>0</v>
      </c>
      <c r="T91" s="262">
        <v>0</v>
      </c>
      <c r="U91" s="262">
        <v>0</v>
      </c>
      <c r="V91" s="262">
        <v>0</v>
      </c>
      <c r="W91" s="262">
        <v>0</v>
      </c>
      <c r="X91" s="262">
        <v>0</v>
      </c>
      <c r="Y91" s="262">
        <v>0</v>
      </c>
      <c r="DA91" s="72" t="s">
        <v>871</v>
      </c>
    </row>
    <row r="92" spans="1:105" ht="12" customHeight="1" x14ac:dyDescent="0.25">
      <c r="A92" s="59" t="s">
        <v>31</v>
      </c>
      <c r="B92" s="297">
        <v>0</v>
      </c>
      <c r="C92" s="297">
        <v>0</v>
      </c>
      <c r="D92" s="297">
        <v>0</v>
      </c>
      <c r="E92" s="297">
        <v>0</v>
      </c>
      <c r="F92" s="297">
        <v>0</v>
      </c>
      <c r="G92" s="297">
        <v>0</v>
      </c>
      <c r="H92" s="297">
        <v>0</v>
      </c>
      <c r="I92" s="297">
        <v>0</v>
      </c>
      <c r="J92" s="297">
        <v>0</v>
      </c>
      <c r="K92" s="297">
        <v>0</v>
      </c>
      <c r="L92" s="297">
        <v>0</v>
      </c>
      <c r="M92" s="297">
        <v>0</v>
      </c>
      <c r="N92" s="297">
        <v>0</v>
      </c>
      <c r="O92" s="297">
        <v>0</v>
      </c>
      <c r="P92" s="297">
        <v>0</v>
      </c>
      <c r="Q92" s="297">
        <v>0</v>
      </c>
      <c r="R92" s="297">
        <v>0</v>
      </c>
      <c r="S92" s="297">
        <v>0</v>
      </c>
      <c r="T92" s="297">
        <v>0</v>
      </c>
      <c r="U92" s="297">
        <v>0</v>
      </c>
      <c r="V92" s="297">
        <v>0</v>
      </c>
      <c r="W92" s="297">
        <v>0</v>
      </c>
      <c r="X92" s="297">
        <v>0</v>
      </c>
      <c r="Y92" s="297">
        <v>0</v>
      </c>
      <c r="DA92" s="71" t="s">
        <v>872</v>
      </c>
    </row>
    <row r="93" spans="1:105" ht="12" customHeight="1" x14ac:dyDescent="0.25">
      <c r="A93" s="59" t="s">
        <v>159</v>
      </c>
      <c r="B93" s="297">
        <v>0</v>
      </c>
      <c r="C93" s="297">
        <v>0</v>
      </c>
      <c r="D93" s="297">
        <v>0</v>
      </c>
      <c r="E93" s="297">
        <v>0</v>
      </c>
      <c r="F93" s="297">
        <v>0</v>
      </c>
      <c r="G93" s="297">
        <v>0</v>
      </c>
      <c r="H93" s="297">
        <v>0</v>
      </c>
      <c r="I93" s="297">
        <v>0</v>
      </c>
      <c r="J93" s="297">
        <v>0</v>
      </c>
      <c r="K93" s="297">
        <v>0</v>
      </c>
      <c r="L93" s="297">
        <v>0</v>
      </c>
      <c r="M93" s="297">
        <v>0</v>
      </c>
      <c r="N93" s="297">
        <v>0</v>
      </c>
      <c r="O93" s="297">
        <v>0</v>
      </c>
      <c r="P93" s="297">
        <v>0</v>
      </c>
      <c r="Q93" s="297">
        <v>0</v>
      </c>
      <c r="R93" s="297">
        <v>0</v>
      </c>
      <c r="S93" s="297">
        <v>0</v>
      </c>
      <c r="T93" s="297">
        <v>0</v>
      </c>
      <c r="U93" s="297">
        <v>0</v>
      </c>
      <c r="V93" s="297">
        <v>0</v>
      </c>
      <c r="W93" s="297">
        <v>0</v>
      </c>
      <c r="X93" s="297">
        <v>0</v>
      </c>
      <c r="Y93" s="297">
        <v>0</v>
      </c>
      <c r="DA93" s="71" t="s">
        <v>873</v>
      </c>
    </row>
    <row r="94" spans="1:105" ht="12" customHeight="1" x14ac:dyDescent="0.25">
      <c r="A94" s="59" t="s">
        <v>32</v>
      </c>
      <c r="B94" s="297">
        <v>0</v>
      </c>
      <c r="C94" s="297">
        <v>0</v>
      </c>
      <c r="D94" s="297">
        <v>0</v>
      </c>
      <c r="E94" s="297">
        <v>0</v>
      </c>
      <c r="F94" s="297">
        <v>0</v>
      </c>
      <c r="G94" s="297">
        <v>0</v>
      </c>
      <c r="H94" s="297">
        <v>0</v>
      </c>
      <c r="I94" s="297">
        <v>0</v>
      </c>
      <c r="J94" s="297">
        <v>0</v>
      </c>
      <c r="K94" s="297">
        <v>0</v>
      </c>
      <c r="L94" s="297">
        <v>0</v>
      </c>
      <c r="M94" s="297">
        <v>0</v>
      </c>
      <c r="N94" s="297">
        <v>0</v>
      </c>
      <c r="O94" s="297">
        <v>0</v>
      </c>
      <c r="P94" s="297">
        <v>0</v>
      </c>
      <c r="Q94" s="297">
        <v>0</v>
      </c>
      <c r="R94" s="297">
        <v>0</v>
      </c>
      <c r="S94" s="297">
        <v>0</v>
      </c>
      <c r="T94" s="297">
        <v>0</v>
      </c>
      <c r="U94" s="297">
        <v>0</v>
      </c>
      <c r="V94" s="297">
        <v>0</v>
      </c>
      <c r="W94" s="297">
        <v>0</v>
      </c>
      <c r="X94" s="297">
        <v>0</v>
      </c>
      <c r="Y94" s="297">
        <v>0</v>
      </c>
      <c r="DA94" s="71" t="s">
        <v>874</v>
      </c>
    </row>
    <row r="95" spans="1:105" ht="12" customHeight="1" x14ac:dyDescent="0.25">
      <c r="A95" s="59" t="s">
        <v>35</v>
      </c>
      <c r="B95" s="297">
        <v>0</v>
      </c>
      <c r="C95" s="297">
        <v>0</v>
      </c>
      <c r="D95" s="297">
        <v>0</v>
      </c>
      <c r="E95" s="297">
        <v>0</v>
      </c>
      <c r="F95" s="297">
        <v>0</v>
      </c>
      <c r="G95" s="297">
        <v>0</v>
      </c>
      <c r="H95" s="297">
        <v>0</v>
      </c>
      <c r="I95" s="297">
        <v>0</v>
      </c>
      <c r="J95" s="297">
        <v>0</v>
      </c>
      <c r="K95" s="297">
        <v>0</v>
      </c>
      <c r="L95" s="297">
        <v>0</v>
      </c>
      <c r="M95" s="297">
        <v>0</v>
      </c>
      <c r="N95" s="297">
        <v>0</v>
      </c>
      <c r="O95" s="297">
        <v>0</v>
      </c>
      <c r="P95" s="297">
        <v>0</v>
      </c>
      <c r="Q95" s="297">
        <v>0</v>
      </c>
      <c r="R95" s="297">
        <v>0</v>
      </c>
      <c r="S95" s="297">
        <v>0</v>
      </c>
      <c r="T95" s="297">
        <v>0</v>
      </c>
      <c r="U95" s="297">
        <v>0</v>
      </c>
      <c r="V95" s="297">
        <v>0</v>
      </c>
      <c r="W95" s="297">
        <v>0</v>
      </c>
      <c r="X95" s="297">
        <v>0</v>
      </c>
      <c r="Y95" s="297">
        <v>0</v>
      </c>
      <c r="DA95" s="71" t="s">
        <v>875</v>
      </c>
    </row>
    <row r="96" spans="1:105" ht="12" customHeight="1" x14ac:dyDescent="0.25">
      <c r="A96" s="60" t="s">
        <v>525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876</v>
      </c>
    </row>
    <row r="97" spans="1:105" ht="12" customHeight="1" x14ac:dyDescent="0.25">
      <c r="A97" s="57" t="s">
        <v>527</v>
      </c>
      <c r="B97" s="294">
        <f t="shared" ref="B97:Y97" si="2">B98+B102+B113</f>
        <v>0</v>
      </c>
      <c r="C97" s="294">
        <f t="shared" si="2"/>
        <v>0</v>
      </c>
      <c r="D97" s="294">
        <f t="shared" si="2"/>
        <v>0</v>
      </c>
      <c r="E97" s="294">
        <f t="shared" si="2"/>
        <v>0</v>
      </c>
      <c r="F97" s="294">
        <f t="shared" si="2"/>
        <v>0</v>
      </c>
      <c r="G97" s="294">
        <f t="shared" si="2"/>
        <v>0</v>
      </c>
      <c r="H97" s="294">
        <f t="shared" si="2"/>
        <v>0</v>
      </c>
      <c r="I97" s="294">
        <f t="shared" si="2"/>
        <v>0</v>
      </c>
      <c r="J97" s="294">
        <f t="shared" si="2"/>
        <v>0</v>
      </c>
      <c r="K97" s="294">
        <f t="shared" si="2"/>
        <v>0</v>
      </c>
      <c r="L97" s="294">
        <f t="shared" si="2"/>
        <v>0</v>
      </c>
      <c r="M97" s="294">
        <f t="shared" si="2"/>
        <v>0</v>
      </c>
      <c r="N97" s="294">
        <f t="shared" si="2"/>
        <v>0</v>
      </c>
      <c r="O97" s="294">
        <f t="shared" si="2"/>
        <v>0</v>
      </c>
      <c r="P97" s="294">
        <f t="shared" si="2"/>
        <v>0</v>
      </c>
      <c r="Q97" s="294">
        <f t="shared" si="2"/>
        <v>0</v>
      </c>
      <c r="R97" s="294">
        <f t="shared" si="2"/>
        <v>0</v>
      </c>
      <c r="S97" s="294">
        <f t="shared" si="2"/>
        <v>0</v>
      </c>
      <c r="T97" s="294">
        <f t="shared" si="2"/>
        <v>0</v>
      </c>
      <c r="U97" s="294">
        <f t="shared" si="2"/>
        <v>0</v>
      </c>
      <c r="V97" s="294">
        <f t="shared" si="2"/>
        <v>0</v>
      </c>
      <c r="W97" s="294">
        <f t="shared" si="2"/>
        <v>0</v>
      </c>
      <c r="X97" s="294">
        <f t="shared" si="2"/>
        <v>0</v>
      </c>
      <c r="Y97" s="294">
        <f t="shared" si="2"/>
        <v>0</v>
      </c>
      <c r="DA97" s="70"/>
    </row>
    <row r="98" spans="1:105" ht="12" customHeight="1" x14ac:dyDescent="0.25">
      <c r="A98" s="60" t="s">
        <v>528</v>
      </c>
      <c r="B98" s="262">
        <v>0</v>
      </c>
      <c r="C98" s="262">
        <v>0</v>
      </c>
      <c r="D98" s="262">
        <v>0</v>
      </c>
      <c r="E98" s="262">
        <v>0</v>
      </c>
      <c r="F98" s="262">
        <v>0</v>
      </c>
      <c r="G98" s="262">
        <v>0</v>
      </c>
      <c r="H98" s="262">
        <v>0</v>
      </c>
      <c r="I98" s="262">
        <v>0</v>
      </c>
      <c r="J98" s="262">
        <v>0</v>
      </c>
      <c r="K98" s="262">
        <v>0</v>
      </c>
      <c r="L98" s="262">
        <v>0</v>
      </c>
      <c r="M98" s="262">
        <v>0</v>
      </c>
      <c r="N98" s="262">
        <v>0</v>
      </c>
      <c r="O98" s="262">
        <v>0</v>
      </c>
      <c r="P98" s="262">
        <v>0</v>
      </c>
      <c r="Q98" s="262">
        <v>0</v>
      </c>
      <c r="R98" s="262">
        <v>0</v>
      </c>
      <c r="S98" s="262">
        <v>0</v>
      </c>
      <c r="T98" s="262">
        <v>0</v>
      </c>
      <c r="U98" s="262">
        <v>0</v>
      </c>
      <c r="V98" s="262">
        <v>0</v>
      </c>
      <c r="W98" s="262">
        <v>0</v>
      </c>
      <c r="X98" s="262">
        <v>0</v>
      </c>
      <c r="Y98" s="262">
        <v>0</v>
      </c>
      <c r="DA98" s="72" t="s">
        <v>877</v>
      </c>
    </row>
    <row r="99" spans="1:105" ht="12" customHeight="1" x14ac:dyDescent="0.25">
      <c r="A99" s="59" t="s">
        <v>31</v>
      </c>
      <c r="B99" s="230">
        <v>0</v>
      </c>
      <c r="C99" s="230">
        <v>0</v>
      </c>
      <c r="D99" s="230">
        <v>0</v>
      </c>
      <c r="E99" s="230">
        <v>0</v>
      </c>
      <c r="F99" s="230">
        <v>0</v>
      </c>
      <c r="G99" s="230">
        <v>0</v>
      </c>
      <c r="H99" s="230">
        <v>0</v>
      </c>
      <c r="I99" s="230">
        <v>0</v>
      </c>
      <c r="J99" s="230">
        <v>0</v>
      </c>
      <c r="K99" s="230">
        <v>0</v>
      </c>
      <c r="L99" s="230">
        <v>0</v>
      </c>
      <c r="M99" s="230">
        <v>0</v>
      </c>
      <c r="N99" s="230">
        <v>0</v>
      </c>
      <c r="O99" s="230">
        <v>0</v>
      </c>
      <c r="P99" s="230">
        <v>0</v>
      </c>
      <c r="Q99" s="230">
        <v>0</v>
      </c>
      <c r="R99" s="230">
        <v>0</v>
      </c>
      <c r="S99" s="230">
        <v>0</v>
      </c>
      <c r="T99" s="230">
        <v>0</v>
      </c>
      <c r="U99" s="230">
        <v>0</v>
      </c>
      <c r="V99" s="230">
        <v>0</v>
      </c>
      <c r="W99" s="230">
        <v>0</v>
      </c>
      <c r="X99" s="230">
        <v>0</v>
      </c>
      <c r="Y99" s="230">
        <v>0</v>
      </c>
      <c r="DA99" s="71" t="s">
        <v>878</v>
      </c>
    </row>
    <row r="100" spans="1:105" ht="12" customHeight="1" x14ac:dyDescent="0.25">
      <c r="A100" s="59" t="s">
        <v>159</v>
      </c>
      <c r="B100" s="230">
        <v>0</v>
      </c>
      <c r="C100" s="230">
        <v>0</v>
      </c>
      <c r="D100" s="230">
        <v>0</v>
      </c>
      <c r="E100" s="230">
        <v>0</v>
      </c>
      <c r="F100" s="230">
        <v>0</v>
      </c>
      <c r="G100" s="230">
        <v>0</v>
      </c>
      <c r="H100" s="230">
        <v>0</v>
      </c>
      <c r="I100" s="230">
        <v>0</v>
      </c>
      <c r="J100" s="230">
        <v>0</v>
      </c>
      <c r="K100" s="230">
        <v>0</v>
      </c>
      <c r="L100" s="230">
        <v>0</v>
      </c>
      <c r="M100" s="230">
        <v>0</v>
      </c>
      <c r="N100" s="230">
        <v>0</v>
      </c>
      <c r="O100" s="230">
        <v>0</v>
      </c>
      <c r="P100" s="230">
        <v>0</v>
      </c>
      <c r="Q100" s="230">
        <v>0</v>
      </c>
      <c r="R100" s="230">
        <v>0</v>
      </c>
      <c r="S100" s="230">
        <v>0</v>
      </c>
      <c r="T100" s="230">
        <v>0</v>
      </c>
      <c r="U100" s="230">
        <v>0</v>
      </c>
      <c r="V100" s="230">
        <v>0</v>
      </c>
      <c r="W100" s="230">
        <v>0</v>
      </c>
      <c r="X100" s="230">
        <v>0</v>
      </c>
      <c r="Y100" s="230">
        <v>0</v>
      </c>
      <c r="DA100" s="71" t="s">
        <v>879</v>
      </c>
    </row>
    <row r="101" spans="1:105" ht="12" customHeight="1" x14ac:dyDescent="0.25">
      <c r="A101" s="59" t="s">
        <v>35</v>
      </c>
      <c r="B101" s="230">
        <v>0</v>
      </c>
      <c r="C101" s="230">
        <v>0</v>
      </c>
      <c r="D101" s="230">
        <v>0</v>
      </c>
      <c r="E101" s="230">
        <v>0</v>
      </c>
      <c r="F101" s="230">
        <v>0</v>
      </c>
      <c r="G101" s="230">
        <v>0</v>
      </c>
      <c r="H101" s="230">
        <v>0</v>
      </c>
      <c r="I101" s="230">
        <v>0</v>
      </c>
      <c r="J101" s="230">
        <v>0</v>
      </c>
      <c r="K101" s="230">
        <v>0</v>
      </c>
      <c r="L101" s="230">
        <v>0</v>
      </c>
      <c r="M101" s="230">
        <v>0</v>
      </c>
      <c r="N101" s="230">
        <v>0</v>
      </c>
      <c r="O101" s="230">
        <v>0</v>
      </c>
      <c r="P101" s="230">
        <v>0</v>
      </c>
      <c r="Q101" s="230">
        <v>0</v>
      </c>
      <c r="R101" s="230">
        <v>0</v>
      </c>
      <c r="S101" s="230">
        <v>0</v>
      </c>
      <c r="T101" s="230">
        <v>0</v>
      </c>
      <c r="U101" s="230">
        <v>0</v>
      </c>
      <c r="V101" s="230">
        <v>0</v>
      </c>
      <c r="W101" s="230">
        <v>0</v>
      </c>
      <c r="X101" s="230">
        <v>0</v>
      </c>
      <c r="Y101" s="230">
        <v>0</v>
      </c>
      <c r="DA101" s="71" t="s">
        <v>880</v>
      </c>
    </row>
    <row r="102" spans="1:105" ht="12" customHeight="1" x14ac:dyDescent="0.25">
      <c r="A102" s="60" t="s">
        <v>533</v>
      </c>
      <c r="B102" s="262">
        <v>0</v>
      </c>
      <c r="C102" s="262">
        <v>0</v>
      </c>
      <c r="D102" s="262">
        <v>0</v>
      </c>
      <c r="E102" s="262">
        <v>0</v>
      </c>
      <c r="F102" s="262">
        <v>0</v>
      </c>
      <c r="G102" s="262">
        <v>0</v>
      </c>
      <c r="H102" s="262">
        <v>0</v>
      </c>
      <c r="I102" s="262">
        <v>0</v>
      </c>
      <c r="J102" s="262">
        <v>0</v>
      </c>
      <c r="K102" s="262">
        <v>0</v>
      </c>
      <c r="L102" s="262">
        <v>0</v>
      </c>
      <c r="M102" s="262">
        <v>0</v>
      </c>
      <c r="N102" s="262">
        <v>0</v>
      </c>
      <c r="O102" s="262">
        <v>0</v>
      </c>
      <c r="P102" s="262">
        <v>0</v>
      </c>
      <c r="Q102" s="262">
        <v>0</v>
      </c>
      <c r="R102" s="262">
        <v>0</v>
      </c>
      <c r="S102" s="262">
        <v>0</v>
      </c>
      <c r="T102" s="262">
        <v>0</v>
      </c>
      <c r="U102" s="262">
        <v>0</v>
      </c>
      <c r="V102" s="262">
        <v>0</v>
      </c>
      <c r="W102" s="262">
        <v>0</v>
      </c>
      <c r="X102" s="262">
        <v>0</v>
      </c>
      <c r="Y102" s="262">
        <v>0</v>
      </c>
      <c r="DA102" s="72" t="s">
        <v>881</v>
      </c>
    </row>
    <row r="103" spans="1:105" ht="12" customHeight="1" x14ac:dyDescent="0.25">
      <c r="A103" s="64" t="s">
        <v>28</v>
      </c>
      <c r="B103" s="229">
        <v>0</v>
      </c>
      <c r="C103" s="229">
        <v>0</v>
      </c>
      <c r="D103" s="229">
        <v>0</v>
      </c>
      <c r="E103" s="229">
        <v>0</v>
      </c>
      <c r="F103" s="229">
        <v>0</v>
      </c>
      <c r="G103" s="229">
        <v>0</v>
      </c>
      <c r="H103" s="229">
        <v>0</v>
      </c>
      <c r="I103" s="229">
        <v>0</v>
      </c>
      <c r="J103" s="229">
        <v>0</v>
      </c>
      <c r="K103" s="229">
        <v>0</v>
      </c>
      <c r="L103" s="229">
        <v>0</v>
      </c>
      <c r="M103" s="229">
        <v>0</v>
      </c>
      <c r="N103" s="229">
        <v>0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882</v>
      </c>
    </row>
    <row r="104" spans="1:105" ht="12" customHeight="1" x14ac:dyDescent="0.25">
      <c r="A104" s="64" t="s">
        <v>30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883</v>
      </c>
    </row>
    <row r="105" spans="1:105" ht="12" customHeight="1" x14ac:dyDescent="0.25">
      <c r="A105" s="64" t="s">
        <v>31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884</v>
      </c>
    </row>
    <row r="106" spans="1:105" ht="12" customHeight="1" x14ac:dyDescent="0.25">
      <c r="A106" s="64" t="s">
        <v>159</v>
      </c>
      <c r="B106" s="229">
        <v>0</v>
      </c>
      <c r="C106" s="229">
        <v>0</v>
      </c>
      <c r="D106" s="229">
        <v>0</v>
      </c>
      <c r="E106" s="229">
        <v>0</v>
      </c>
      <c r="F106" s="229">
        <v>0</v>
      </c>
      <c r="G106" s="229">
        <v>0</v>
      </c>
      <c r="H106" s="229">
        <v>0</v>
      </c>
      <c r="I106" s="229">
        <v>0</v>
      </c>
      <c r="J106" s="229">
        <v>0</v>
      </c>
      <c r="K106" s="229">
        <v>0</v>
      </c>
      <c r="L106" s="229">
        <v>0</v>
      </c>
      <c r="M106" s="229">
        <v>0</v>
      </c>
      <c r="N106" s="229">
        <v>0</v>
      </c>
      <c r="O106" s="229">
        <v>0</v>
      </c>
      <c r="P106" s="229">
        <v>0</v>
      </c>
      <c r="Q106" s="229">
        <v>0</v>
      </c>
      <c r="R106" s="229">
        <v>0</v>
      </c>
      <c r="S106" s="229">
        <v>0</v>
      </c>
      <c r="T106" s="229">
        <v>0</v>
      </c>
      <c r="U106" s="229">
        <v>0</v>
      </c>
      <c r="V106" s="229">
        <v>0</v>
      </c>
      <c r="W106" s="229">
        <v>0</v>
      </c>
      <c r="X106" s="229">
        <v>0</v>
      </c>
      <c r="Y106" s="229">
        <v>0</v>
      </c>
      <c r="DA106" s="73" t="s">
        <v>885</v>
      </c>
    </row>
    <row r="107" spans="1:105" ht="12" customHeight="1" x14ac:dyDescent="0.25">
      <c r="A107" s="64" t="s">
        <v>32</v>
      </c>
      <c r="B107" s="229">
        <v>0</v>
      </c>
      <c r="C107" s="229">
        <v>0</v>
      </c>
      <c r="D107" s="229">
        <v>0</v>
      </c>
      <c r="E107" s="229">
        <v>0</v>
      </c>
      <c r="F107" s="229">
        <v>0</v>
      </c>
      <c r="G107" s="229">
        <v>0</v>
      </c>
      <c r="H107" s="229">
        <v>0</v>
      </c>
      <c r="I107" s="229">
        <v>0</v>
      </c>
      <c r="J107" s="229">
        <v>0</v>
      </c>
      <c r="K107" s="229">
        <v>0</v>
      </c>
      <c r="L107" s="229">
        <v>0</v>
      </c>
      <c r="M107" s="229">
        <v>0</v>
      </c>
      <c r="N107" s="229">
        <v>0</v>
      </c>
      <c r="O107" s="229">
        <v>0</v>
      </c>
      <c r="P107" s="229">
        <v>0</v>
      </c>
      <c r="Q107" s="229">
        <v>0</v>
      </c>
      <c r="R107" s="229">
        <v>0</v>
      </c>
      <c r="S107" s="229">
        <v>0</v>
      </c>
      <c r="T107" s="229">
        <v>0</v>
      </c>
      <c r="U107" s="229">
        <v>0</v>
      </c>
      <c r="V107" s="229">
        <v>0</v>
      </c>
      <c r="W107" s="229">
        <v>0</v>
      </c>
      <c r="X107" s="229">
        <v>0</v>
      </c>
      <c r="Y107" s="229">
        <v>0</v>
      </c>
      <c r="DA107" s="73" t="s">
        <v>886</v>
      </c>
    </row>
    <row r="108" spans="1:105" ht="12" customHeight="1" x14ac:dyDescent="0.25">
      <c r="A108" s="64" t="s">
        <v>33</v>
      </c>
      <c r="B108" s="229">
        <v>0</v>
      </c>
      <c r="C108" s="229">
        <v>0</v>
      </c>
      <c r="D108" s="229">
        <v>0</v>
      </c>
      <c r="E108" s="229">
        <v>0</v>
      </c>
      <c r="F108" s="229">
        <v>0</v>
      </c>
      <c r="G108" s="229">
        <v>0</v>
      </c>
      <c r="H108" s="229">
        <v>0</v>
      </c>
      <c r="I108" s="229">
        <v>0</v>
      </c>
      <c r="J108" s="229">
        <v>0</v>
      </c>
      <c r="K108" s="229">
        <v>0</v>
      </c>
      <c r="L108" s="229">
        <v>0</v>
      </c>
      <c r="M108" s="229">
        <v>0</v>
      </c>
      <c r="N108" s="229">
        <v>0</v>
      </c>
      <c r="O108" s="229">
        <v>0</v>
      </c>
      <c r="P108" s="229">
        <v>0</v>
      </c>
      <c r="Q108" s="229">
        <v>0</v>
      </c>
      <c r="R108" s="229">
        <v>0</v>
      </c>
      <c r="S108" s="229">
        <v>0</v>
      </c>
      <c r="T108" s="229">
        <v>0</v>
      </c>
      <c r="U108" s="229">
        <v>0</v>
      </c>
      <c r="V108" s="229">
        <v>0</v>
      </c>
      <c r="W108" s="229">
        <v>0</v>
      </c>
      <c r="X108" s="229">
        <v>0</v>
      </c>
      <c r="Y108" s="229">
        <v>0</v>
      </c>
      <c r="DA108" s="73" t="s">
        <v>887</v>
      </c>
    </row>
    <row r="109" spans="1:105" ht="12" customHeight="1" x14ac:dyDescent="0.25">
      <c r="A109" s="64" t="s">
        <v>35</v>
      </c>
      <c r="B109" s="229">
        <v>0</v>
      </c>
      <c r="C109" s="229">
        <v>0</v>
      </c>
      <c r="D109" s="229">
        <v>0</v>
      </c>
      <c r="E109" s="229">
        <v>0</v>
      </c>
      <c r="F109" s="229">
        <v>0</v>
      </c>
      <c r="G109" s="229">
        <v>0</v>
      </c>
      <c r="H109" s="229">
        <v>0</v>
      </c>
      <c r="I109" s="229">
        <v>0</v>
      </c>
      <c r="J109" s="229">
        <v>0</v>
      </c>
      <c r="K109" s="229">
        <v>0</v>
      </c>
      <c r="L109" s="229">
        <v>0</v>
      </c>
      <c r="M109" s="229">
        <v>0</v>
      </c>
      <c r="N109" s="229">
        <v>0</v>
      </c>
      <c r="O109" s="229">
        <v>0</v>
      </c>
      <c r="P109" s="229">
        <v>0</v>
      </c>
      <c r="Q109" s="229">
        <v>0</v>
      </c>
      <c r="R109" s="229">
        <v>0</v>
      </c>
      <c r="S109" s="229">
        <v>0</v>
      </c>
      <c r="T109" s="229">
        <v>0</v>
      </c>
      <c r="U109" s="229">
        <v>0</v>
      </c>
      <c r="V109" s="229">
        <v>0</v>
      </c>
      <c r="W109" s="229">
        <v>0</v>
      </c>
      <c r="X109" s="229">
        <v>0</v>
      </c>
      <c r="Y109" s="229">
        <v>0</v>
      </c>
      <c r="DA109" s="73" t="s">
        <v>888</v>
      </c>
    </row>
    <row r="110" spans="1:105" ht="12" customHeight="1" x14ac:dyDescent="0.25">
      <c r="A110" s="64" t="s">
        <v>36</v>
      </c>
      <c r="B110" s="229">
        <v>0</v>
      </c>
      <c r="C110" s="229">
        <v>0</v>
      </c>
      <c r="D110" s="229">
        <v>0</v>
      </c>
      <c r="E110" s="229">
        <v>0</v>
      </c>
      <c r="F110" s="229">
        <v>0</v>
      </c>
      <c r="G110" s="229">
        <v>0</v>
      </c>
      <c r="H110" s="229">
        <v>0</v>
      </c>
      <c r="I110" s="229">
        <v>0</v>
      </c>
      <c r="J110" s="229">
        <v>0</v>
      </c>
      <c r="K110" s="229">
        <v>0</v>
      </c>
      <c r="L110" s="229">
        <v>0</v>
      </c>
      <c r="M110" s="229">
        <v>0</v>
      </c>
      <c r="N110" s="229">
        <v>0</v>
      </c>
      <c r="O110" s="229">
        <v>0</v>
      </c>
      <c r="P110" s="229">
        <v>0</v>
      </c>
      <c r="Q110" s="229">
        <v>0</v>
      </c>
      <c r="R110" s="229">
        <v>0</v>
      </c>
      <c r="S110" s="229">
        <v>0</v>
      </c>
      <c r="T110" s="229">
        <v>0</v>
      </c>
      <c r="U110" s="229">
        <v>0</v>
      </c>
      <c r="V110" s="229">
        <v>0</v>
      </c>
      <c r="W110" s="229">
        <v>0</v>
      </c>
      <c r="X110" s="229">
        <v>0</v>
      </c>
      <c r="Y110" s="229">
        <v>0</v>
      </c>
      <c r="DA110" s="73" t="s">
        <v>889</v>
      </c>
    </row>
    <row r="111" spans="1:105" ht="12" customHeight="1" x14ac:dyDescent="0.25">
      <c r="A111" s="64" t="s">
        <v>38</v>
      </c>
      <c r="B111" s="229">
        <v>0</v>
      </c>
      <c r="C111" s="229">
        <v>0</v>
      </c>
      <c r="D111" s="229">
        <v>0</v>
      </c>
      <c r="E111" s="229">
        <v>0</v>
      </c>
      <c r="F111" s="229">
        <v>0</v>
      </c>
      <c r="G111" s="229">
        <v>0</v>
      </c>
      <c r="H111" s="229">
        <v>0</v>
      </c>
      <c r="I111" s="229">
        <v>0</v>
      </c>
      <c r="J111" s="229">
        <v>0</v>
      </c>
      <c r="K111" s="229">
        <v>0</v>
      </c>
      <c r="L111" s="229">
        <v>0</v>
      </c>
      <c r="M111" s="229">
        <v>0</v>
      </c>
      <c r="N111" s="229">
        <v>0</v>
      </c>
      <c r="O111" s="229">
        <v>0</v>
      </c>
      <c r="P111" s="229">
        <v>0</v>
      </c>
      <c r="Q111" s="229">
        <v>0</v>
      </c>
      <c r="R111" s="229">
        <v>0</v>
      </c>
      <c r="S111" s="229">
        <v>0</v>
      </c>
      <c r="T111" s="229">
        <v>0</v>
      </c>
      <c r="U111" s="229">
        <v>0</v>
      </c>
      <c r="V111" s="229">
        <v>0</v>
      </c>
      <c r="W111" s="229">
        <v>0</v>
      </c>
      <c r="X111" s="229">
        <v>0</v>
      </c>
      <c r="Y111" s="229">
        <v>0</v>
      </c>
      <c r="DA111" s="73" t="s">
        <v>890</v>
      </c>
    </row>
    <row r="112" spans="1:105" ht="12" customHeight="1" x14ac:dyDescent="0.25">
      <c r="A112" s="64" t="s">
        <v>39</v>
      </c>
      <c r="B112" s="229">
        <v>0</v>
      </c>
      <c r="C112" s="229">
        <v>0</v>
      </c>
      <c r="D112" s="229">
        <v>0</v>
      </c>
      <c r="E112" s="229">
        <v>0</v>
      </c>
      <c r="F112" s="229">
        <v>0</v>
      </c>
      <c r="G112" s="229">
        <v>0</v>
      </c>
      <c r="H112" s="229">
        <v>0</v>
      </c>
      <c r="I112" s="229">
        <v>0</v>
      </c>
      <c r="J112" s="229">
        <v>0</v>
      </c>
      <c r="K112" s="229">
        <v>0</v>
      </c>
      <c r="L112" s="229">
        <v>0</v>
      </c>
      <c r="M112" s="229">
        <v>0</v>
      </c>
      <c r="N112" s="229">
        <v>0</v>
      </c>
      <c r="O112" s="229">
        <v>0</v>
      </c>
      <c r="P112" s="229">
        <v>0</v>
      </c>
      <c r="Q112" s="229">
        <v>0</v>
      </c>
      <c r="R112" s="229">
        <v>0</v>
      </c>
      <c r="S112" s="229">
        <v>0</v>
      </c>
      <c r="T112" s="229">
        <v>0</v>
      </c>
      <c r="U112" s="229">
        <v>0</v>
      </c>
      <c r="V112" s="229">
        <v>0</v>
      </c>
      <c r="W112" s="229">
        <v>0</v>
      </c>
      <c r="X112" s="229">
        <v>0</v>
      </c>
      <c r="Y112" s="229">
        <v>0</v>
      </c>
      <c r="DA112" s="73" t="s">
        <v>891</v>
      </c>
    </row>
    <row r="113" spans="1:105" ht="12" customHeight="1" x14ac:dyDescent="0.25">
      <c r="A113" s="61" t="s">
        <v>545</v>
      </c>
      <c r="B113" s="263">
        <v>0</v>
      </c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0</v>
      </c>
      <c r="K113" s="263">
        <v>0</v>
      </c>
      <c r="L113" s="263">
        <v>0</v>
      </c>
      <c r="M113" s="263">
        <v>0</v>
      </c>
      <c r="N113" s="263">
        <v>0</v>
      </c>
      <c r="O113" s="263">
        <v>0</v>
      </c>
      <c r="P113" s="263">
        <v>0</v>
      </c>
      <c r="Q113" s="263">
        <v>0</v>
      </c>
      <c r="R113" s="263">
        <v>0</v>
      </c>
      <c r="S113" s="263">
        <v>0</v>
      </c>
      <c r="T113" s="263">
        <v>0</v>
      </c>
      <c r="U113" s="263">
        <v>0</v>
      </c>
      <c r="V113" s="263">
        <v>0</v>
      </c>
      <c r="W113" s="263">
        <v>0</v>
      </c>
      <c r="X113" s="263">
        <v>0</v>
      </c>
      <c r="Y113" s="263">
        <v>0</v>
      </c>
      <c r="DA113" s="74" t="s">
        <v>892</v>
      </c>
    </row>
    <row r="114" spans="1:105" ht="12" customHeight="1" x14ac:dyDescent="0.25">
      <c r="A114" s="130"/>
      <c r="B114" s="172"/>
      <c r="C114" s="172"/>
      <c r="D114" s="172"/>
      <c r="E114" s="172"/>
      <c r="F114" s="172"/>
      <c r="G114" s="172"/>
      <c r="H114" s="172"/>
      <c r="I114" s="172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</row>
    <row r="115" spans="1:105" ht="15" customHeight="1" x14ac:dyDescent="0.25">
      <c r="A115" s="34" t="s">
        <v>47</v>
      </c>
      <c r="B115" s="223">
        <f t="shared" ref="B115:Y115" si="3">B116+B117+B118+B119+B120+B126+B134+B141+B158</f>
        <v>1.7550899997483569</v>
      </c>
      <c r="C115" s="223">
        <f t="shared" si="3"/>
        <v>2.0083499998662955</v>
      </c>
      <c r="D115" s="223">
        <f t="shared" si="3"/>
        <v>3.0071599994701179</v>
      </c>
      <c r="E115" s="223">
        <f t="shared" si="3"/>
        <v>4.4387883981745233</v>
      </c>
      <c r="F115" s="223">
        <f t="shared" si="3"/>
        <v>3.7194099983777216</v>
      </c>
      <c r="G115" s="223">
        <f t="shared" si="3"/>
        <v>3.7933299993629772</v>
      </c>
      <c r="H115" s="223">
        <f t="shared" si="3"/>
        <v>10.862869998333341</v>
      </c>
      <c r="I115" s="223">
        <f t="shared" si="3"/>
        <v>9.1353452004526741</v>
      </c>
      <c r="J115" s="223">
        <f t="shared" si="3"/>
        <v>6.2778899989694423</v>
      </c>
      <c r="K115" s="223">
        <f t="shared" si="3"/>
        <v>8.8768130747361944</v>
      </c>
      <c r="L115" s="223">
        <f t="shared" si="3"/>
        <v>8.3824546901216337</v>
      </c>
      <c r="M115" s="223">
        <f t="shared" si="3"/>
        <v>6.0125550011783471</v>
      </c>
      <c r="N115" s="223">
        <f t="shared" si="3"/>
        <v>10.621228295336451</v>
      </c>
      <c r="O115" s="223">
        <f t="shared" si="3"/>
        <v>8.9856416336414568</v>
      </c>
      <c r="P115" s="223">
        <f t="shared" si="3"/>
        <v>8.8862515346745905</v>
      </c>
      <c r="Q115" s="223">
        <f t="shared" si="3"/>
        <v>5.3529799996966565</v>
      </c>
      <c r="R115" s="223">
        <f t="shared" si="3"/>
        <v>6.8599399990555217</v>
      </c>
      <c r="S115" s="223">
        <f t="shared" si="3"/>
        <v>6.6015147715240801</v>
      </c>
      <c r="T115" s="223">
        <f t="shared" si="3"/>
        <v>6.6178133919651687</v>
      </c>
      <c r="U115" s="223">
        <f t="shared" si="3"/>
        <v>5.2766292671343136</v>
      </c>
      <c r="V115" s="223">
        <f t="shared" si="3"/>
        <v>4.624036487862611</v>
      </c>
      <c r="W115" s="223">
        <f t="shared" si="3"/>
        <v>4.220542279272026</v>
      </c>
      <c r="X115" s="223">
        <f t="shared" si="3"/>
        <v>3.3549576427142744</v>
      </c>
      <c r="Y115" s="223">
        <f t="shared" si="3"/>
        <v>4.187736818276905</v>
      </c>
      <c r="DA115" s="89"/>
    </row>
    <row r="116" spans="1:105" ht="12" customHeight="1" x14ac:dyDescent="0.25">
      <c r="A116" s="55" t="s">
        <v>91</v>
      </c>
      <c r="B116" s="259">
        <v>0</v>
      </c>
      <c r="C116" s="259">
        <v>0</v>
      </c>
      <c r="D116" s="259">
        <v>0</v>
      </c>
      <c r="E116" s="259">
        <v>0</v>
      </c>
      <c r="F116" s="259">
        <v>0</v>
      </c>
      <c r="G116" s="259">
        <v>0</v>
      </c>
      <c r="H116" s="259">
        <v>0</v>
      </c>
      <c r="I116" s="259">
        <v>0</v>
      </c>
      <c r="J116" s="259">
        <v>0</v>
      </c>
      <c r="K116" s="259">
        <v>0</v>
      </c>
      <c r="L116" s="259">
        <v>0</v>
      </c>
      <c r="M116" s="259">
        <v>0</v>
      </c>
      <c r="N116" s="259">
        <v>0</v>
      </c>
      <c r="O116" s="259">
        <v>0</v>
      </c>
      <c r="P116" s="259">
        <v>0</v>
      </c>
      <c r="Q116" s="259">
        <v>0</v>
      </c>
      <c r="R116" s="259">
        <v>0</v>
      </c>
      <c r="S116" s="259">
        <v>0</v>
      </c>
      <c r="T116" s="259">
        <v>0</v>
      </c>
      <c r="U116" s="259">
        <v>0</v>
      </c>
      <c r="V116" s="259">
        <v>0</v>
      </c>
      <c r="W116" s="259">
        <v>0</v>
      </c>
      <c r="X116" s="259">
        <v>0</v>
      </c>
      <c r="Y116" s="259">
        <v>0</v>
      </c>
      <c r="DA116" s="67" t="s">
        <v>893</v>
      </c>
    </row>
    <row r="117" spans="1:105" ht="12" customHeight="1" x14ac:dyDescent="0.25">
      <c r="A117" s="173" t="s">
        <v>92</v>
      </c>
      <c r="B117" s="224">
        <v>0</v>
      </c>
      <c r="C117" s="224">
        <v>0</v>
      </c>
      <c r="D117" s="224">
        <v>0</v>
      </c>
      <c r="E117" s="224">
        <v>0</v>
      </c>
      <c r="F117" s="224">
        <v>0</v>
      </c>
      <c r="G117" s="224">
        <v>0</v>
      </c>
      <c r="H117" s="224">
        <v>0</v>
      </c>
      <c r="I117" s="224">
        <v>0</v>
      </c>
      <c r="J117" s="224">
        <v>0</v>
      </c>
      <c r="K117" s="224">
        <v>0</v>
      </c>
      <c r="L117" s="224">
        <v>0</v>
      </c>
      <c r="M117" s="224">
        <v>0</v>
      </c>
      <c r="N117" s="224">
        <v>0</v>
      </c>
      <c r="O117" s="224">
        <v>0</v>
      </c>
      <c r="P117" s="224">
        <v>0</v>
      </c>
      <c r="Q117" s="224">
        <v>0</v>
      </c>
      <c r="R117" s="224">
        <v>0</v>
      </c>
      <c r="S117" s="224">
        <v>0</v>
      </c>
      <c r="T117" s="224">
        <v>0</v>
      </c>
      <c r="U117" s="224">
        <v>0</v>
      </c>
      <c r="V117" s="224">
        <v>0</v>
      </c>
      <c r="W117" s="224">
        <v>0</v>
      </c>
      <c r="X117" s="224">
        <v>0</v>
      </c>
      <c r="Y117" s="224">
        <v>0</v>
      </c>
      <c r="DA117" s="177" t="s">
        <v>894</v>
      </c>
    </row>
    <row r="118" spans="1:105" ht="12" customHeight="1" x14ac:dyDescent="0.25">
      <c r="A118" s="173" t="s">
        <v>93</v>
      </c>
      <c r="B118" s="224">
        <v>0</v>
      </c>
      <c r="C118" s="224">
        <v>0</v>
      </c>
      <c r="D118" s="224">
        <v>0</v>
      </c>
      <c r="E118" s="224">
        <v>0</v>
      </c>
      <c r="F118" s="224">
        <v>0</v>
      </c>
      <c r="G118" s="224">
        <v>0</v>
      </c>
      <c r="H118" s="224">
        <v>0</v>
      </c>
      <c r="I118" s="224">
        <v>0</v>
      </c>
      <c r="J118" s="224">
        <v>0</v>
      </c>
      <c r="K118" s="224">
        <v>0</v>
      </c>
      <c r="L118" s="224">
        <v>0</v>
      </c>
      <c r="M118" s="224">
        <v>0</v>
      </c>
      <c r="N118" s="224">
        <v>0</v>
      </c>
      <c r="O118" s="224">
        <v>0</v>
      </c>
      <c r="P118" s="224">
        <v>0</v>
      </c>
      <c r="Q118" s="224">
        <v>0</v>
      </c>
      <c r="R118" s="224">
        <v>0</v>
      </c>
      <c r="S118" s="224">
        <v>0</v>
      </c>
      <c r="T118" s="224">
        <v>0</v>
      </c>
      <c r="U118" s="224">
        <v>0</v>
      </c>
      <c r="V118" s="224">
        <v>0</v>
      </c>
      <c r="W118" s="224">
        <v>0</v>
      </c>
      <c r="X118" s="224">
        <v>0</v>
      </c>
      <c r="Y118" s="224">
        <v>0</v>
      </c>
      <c r="DA118" s="177" t="s">
        <v>895</v>
      </c>
    </row>
    <row r="119" spans="1:105" ht="12" customHeight="1" x14ac:dyDescent="0.25">
      <c r="A119" s="173" t="s">
        <v>94</v>
      </c>
      <c r="B119" s="224">
        <v>0</v>
      </c>
      <c r="C119" s="224">
        <v>0</v>
      </c>
      <c r="D119" s="224">
        <v>0</v>
      </c>
      <c r="E119" s="224">
        <v>0</v>
      </c>
      <c r="F119" s="224">
        <v>0</v>
      </c>
      <c r="G119" s="224">
        <v>0</v>
      </c>
      <c r="H119" s="224">
        <v>0</v>
      </c>
      <c r="I119" s="224">
        <v>0</v>
      </c>
      <c r="J119" s="224">
        <v>0</v>
      </c>
      <c r="K119" s="224">
        <v>0</v>
      </c>
      <c r="L119" s="224">
        <v>0</v>
      </c>
      <c r="M119" s="224">
        <v>0</v>
      </c>
      <c r="N119" s="224">
        <v>0</v>
      </c>
      <c r="O119" s="224">
        <v>0</v>
      </c>
      <c r="P119" s="224">
        <v>0</v>
      </c>
      <c r="Q119" s="224">
        <v>0</v>
      </c>
      <c r="R119" s="224">
        <v>0</v>
      </c>
      <c r="S119" s="224">
        <v>0</v>
      </c>
      <c r="T119" s="224">
        <v>0</v>
      </c>
      <c r="U119" s="224">
        <v>0</v>
      </c>
      <c r="V119" s="224">
        <v>0</v>
      </c>
      <c r="W119" s="224">
        <v>0</v>
      </c>
      <c r="X119" s="224">
        <v>0</v>
      </c>
      <c r="Y119" s="224">
        <v>0</v>
      </c>
      <c r="DA119" s="177" t="s">
        <v>896</v>
      </c>
    </row>
    <row r="120" spans="1:105" ht="12" customHeight="1" x14ac:dyDescent="0.25">
      <c r="A120" s="56" t="s">
        <v>95</v>
      </c>
      <c r="B120" s="260">
        <v>4.9060881883052944E-4</v>
      </c>
      <c r="C120" s="260">
        <v>1.427137082254695E-3</v>
      </c>
      <c r="D120" s="260">
        <v>4.2607558093000139E-3</v>
      </c>
      <c r="E120" s="260">
        <v>2.801523854895334E-3</v>
      </c>
      <c r="F120" s="260">
        <v>5.3921111706150323E-3</v>
      </c>
      <c r="G120" s="260">
        <v>5.8474198951786304E-3</v>
      </c>
      <c r="H120" s="260">
        <v>2.278627608680717E-2</v>
      </c>
      <c r="I120" s="260">
        <v>1.283720678715795E-2</v>
      </c>
      <c r="J120" s="260">
        <v>9.8589526353831791E-3</v>
      </c>
      <c r="K120" s="260">
        <v>1.262240780929033E-2</v>
      </c>
      <c r="L120" s="260">
        <v>1.080278554248848E-2</v>
      </c>
      <c r="M120" s="260">
        <v>1.002648292132326E-3</v>
      </c>
      <c r="N120" s="260">
        <v>1.478813416227596E-2</v>
      </c>
      <c r="O120" s="260">
        <v>1.1271577643759139E-2</v>
      </c>
      <c r="P120" s="260">
        <v>1.1146807012153301E-2</v>
      </c>
      <c r="Q120" s="260">
        <v>6.1247396575398469E-3</v>
      </c>
      <c r="R120" s="260">
        <v>8.9769198939675145E-3</v>
      </c>
      <c r="S120" s="260">
        <v>8.3106868182470824E-3</v>
      </c>
      <c r="T120" s="260">
        <v>8.6617184170548252E-3</v>
      </c>
      <c r="U120" s="260">
        <v>4.9602481581253483E-3</v>
      </c>
      <c r="V120" s="260">
        <v>4.224371004970519E-3</v>
      </c>
      <c r="W120" s="260">
        <v>2.7851504577792868E-3</v>
      </c>
      <c r="X120" s="260">
        <v>1.3442183696087599E-3</v>
      </c>
      <c r="Y120" s="260">
        <v>1.4828636551918459E-3</v>
      </c>
      <c r="DA120" s="68" t="s">
        <v>897</v>
      </c>
    </row>
    <row r="121" spans="1:105" ht="12" customHeight="1" x14ac:dyDescent="0.25">
      <c r="A121" s="37" t="s">
        <v>159</v>
      </c>
      <c r="B121" s="226">
        <v>0</v>
      </c>
      <c r="C121" s="226">
        <v>0</v>
      </c>
      <c r="D121" s="226">
        <v>0</v>
      </c>
      <c r="E121" s="226">
        <v>0</v>
      </c>
      <c r="F121" s="226">
        <v>0</v>
      </c>
      <c r="G121" s="226">
        <v>0</v>
      </c>
      <c r="H121" s="226">
        <v>1.682413528536186E-2</v>
      </c>
      <c r="I121" s="226">
        <v>0</v>
      </c>
      <c r="J121" s="226">
        <v>0</v>
      </c>
      <c r="K121" s="226">
        <v>0</v>
      </c>
      <c r="L121" s="226">
        <v>0</v>
      </c>
      <c r="M121" s="226">
        <v>0</v>
      </c>
      <c r="N121" s="226">
        <v>0</v>
      </c>
      <c r="O121" s="226">
        <v>0</v>
      </c>
      <c r="P121" s="226">
        <v>0</v>
      </c>
      <c r="Q121" s="226">
        <v>0</v>
      </c>
      <c r="R121" s="226">
        <v>0</v>
      </c>
      <c r="S121" s="226">
        <v>0</v>
      </c>
      <c r="T121" s="226">
        <v>0</v>
      </c>
      <c r="U121" s="226">
        <v>0</v>
      </c>
      <c r="V121" s="226">
        <v>0</v>
      </c>
      <c r="W121" s="226">
        <v>0</v>
      </c>
      <c r="X121" s="226">
        <v>0</v>
      </c>
      <c r="Y121" s="226">
        <v>0</v>
      </c>
      <c r="DA121" s="69" t="s">
        <v>898</v>
      </c>
    </row>
    <row r="122" spans="1:105" ht="12" customHeight="1" x14ac:dyDescent="0.25">
      <c r="A122" s="37" t="s">
        <v>35</v>
      </c>
      <c r="B122" s="226">
        <v>4.9060881883052944E-4</v>
      </c>
      <c r="C122" s="226">
        <v>1.427137082254695E-3</v>
      </c>
      <c r="D122" s="226">
        <v>4.2607558093000139E-3</v>
      </c>
      <c r="E122" s="226">
        <v>2.801523854895334E-3</v>
      </c>
      <c r="F122" s="226">
        <v>5.3921111706150323E-3</v>
      </c>
      <c r="G122" s="226">
        <v>5.8474198951786304E-3</v>
      </c>
      <c r="H122" s="226">
        <v>5.9621408014453184E-3</v>
      </c>
      <c r="I122" s="226">
        <v>1.283720678715795E-2</v>
      </c>
      <c r="J122" s="226">
        <v>9.8589526353831791E-3</v>
      </c>
      <c r="K122" s="226">
        <v>1.262240780929033E-2</v>
      </c>
      <c r="L122" s="226">
        <v>1.080278554248848E-2</v>
      </c>
      <c r="M122" s="226">
        <v>1.002648292132326E-3</v>
      </c>
      <c r="N122" s="226">
        <v>1.478813416227596E-2</v>
      </c>
      <c r="O122" s="226">
        <v>1.1271577643759139E-2</v>
      </c>
      <c r="P122" s="226">
        <v>1.1146807012153301E-2</v>
      </c>
      <c r="Q122" s="226">
        <v>6.1247396575398469E-3</v>
      </c>
      <c r="R122" s="226">
        <v>8.9769198939675145E-3</v>
      </c>
      <c r="S122" s="226">
        <v>8.3106868182470824E-3</v>
      </c>
      <c r="T122" s="226">
        <v>8.6617184170548252E-3</v>
      </c>
      <c r="U122" s="226">
        <v>4.9602481581253483E-3</v>
      </c>
      <c r="V122" s="226">
        <v>4.224371004970519E-3</v>
      </c>
      <c r="W122" s="226">
        <v>2.7851504577792868E-3</v>
      </c>
      <c r="X122" s="226">
        <v>1.3442183696087599E-3</v>
      </c>
      <c r="Y122" s="226">
        <v>1.4828636551918459E-3</v>
      </c>
      <c r="DA122" s="69" t="s">
        <v>899</v>
      </c>
    </row>
    <row r="123" spans="1:105" ht="12" customHeight="1" x14ac:dyDescent="0.25">
      <c r="A123" s="37" t="s">
        <v>96</v>
      </c>
      <c r="B123" s="226">
        <v>0</v>
      </c>
      <c r="C123" s="226">
        <v>0</v>
      </c>
      <c r="D123" s="226">
        <v>0</v>
      </c>
      <c r="E123" s="226">
        <v>0</v>
      </c>
      <c r="F123" s="226">
        <v>0</v>
      </c>
      <c r="G123" s="226">
        <v>0</v>
      </c>
      <c r="H123" s="226">
        <v>0</v>
      </c>
      <c r="I123" s="226">
        <v>0</v>
      </c>
      <c r="J123" s="226">
        <v>0</v>
      </c>
      <c r="K123" s="226">
        <v>0</v>
      </c>
      <c r="L123" s="226">
        <v>0</v>
      </c>
      <c r="M123" s="226">
        <v>0</v>
      </c>
      <c r="N123" s="226">
        <v>0</v>
      </c>
      <c r="O123" s="226">
        <v>0</v>
      </c>
      <c r="P123" s="226">
        <v>0</v>
      </c>
      <c r="Q123" s="226">
        <v>0</v>
      </c>
      <c r="R123" s="226">
        <v>0</v>
      </c>
      <c r="S123" s="226">
        <v>0</v>
      </c>
      <c r="T123" s="226">
        <v>0</v>
      </c>
      <c r="U123" s="226">
        <v>0</v>
      </c>
      <c r="V123" s="226">
        <v>0</v>
      </c>
      <c r="W123" s="226">
        <v>0</v>
      </c>
      <c r="X123" s="226">
        <v>0</v>
      </c>
      <c r="Y123" s="226">
        <v>0</v>
      </c>
      <c r="DA123" s="69" t="s">
        <v>900</v>
      </c>
    </row>
    <row r="124" spans="1:105" ht="12" customHeight="1" x14ac:dyDescent="0.25">
      <c r="A124" s="37" t="s">
        <v>78</v>
      </c>
      <c r="B124" s="226">
        <v>0</v>
      </c>
      <c r="C124" s="226">
        <v>0</v>
      </c>
      <c r="D124" s="226">
        <v>0</v>
      </c>
      <c r="E124" s="226">
        <v>0</v>
      </c>
      <c r="F124" s="226">
        <v>0</v>
      </c>
      <c r="G124" s="226">
        <v>0</v>
      </c>
      <c r="H124" s="226">
        <v>0</v>
      </c>
      <c r="I124" s="226">
        <v>0</v>
      </c>
      <c r="J124" s="226">
        <v>0</v>
      </c>
      <c r="K124" s="226">
        <v>0</v>
      </c>
      <c r="L124" s="226">
        <v>0</v>
      </c>
      <c r="M124" s="226">
        <v>0</v>
      </c>
      <c r="N124" s="226">
        <v>0</v>
      </c>
      <c r="O124" s="226">
        <v>0</v>
      </c>
      <c r="P124" s="226">
        <v>0</v>
      </c>
      <c r="Q124" s="226">
        <v>0</v>
      </c>
      <c r="R124" s="226">
        <v>0</v>
      </c>
      <c r="S124" s="226">
        <v>0</v>
      </c>
      <c r="T124" s="226">
        <v>0</v>
      </c>
      <c r="U124" s="226">
        <v>0</v>
      </c>
      <c r="V124" s="226">
        <v>0</v>
      </c>
      <c r="W124" s="226">
        <v>0</v>
      </c>
      <c r="X124" s="226">
        <v>0</v>
      </c>
      <c r="Y124" s="226">
        <v>0</v>
      </c>
      <c r="DA124" s="69" t="s">
        <v>901</v>
      </c>
    </row>
    <row r="125" spans="1:105" ht="12" customHeight="1" x14ac:dyDescent="0.25">
      <c r="A125" s="37" t="s">
        <v>40</v>
      </c>
      <c r="B125" s="226">
        <v>0</v>
      </c>
      <c r="C125" s="226">
        <v>0</v>
      </c>
      <c r="D125" s="226">
        <v>0</v>
      </c>
      <c r="E125" s="226">
        <v>0</v>
      </c>
      <c r="F125" s="226">
        <v>0</v>
      </c>
      <c r="G125" s="226">
        <v>0</v>
      </c>
      <c r="H125" s="226">
        <v>0</v>
      </c>
      <c r="I125" s="226">
        <v>0</v>
      </c>
      <c r="J125" s="226">
        <v>0</v>
      </c>
      <c r="K125" s="226">
        <v>0</v>
      </c>
      <c r="L125" s="226">
        <v>0</v>
      </c>
      <c r="M125" s="226">
        <v>0</v>
      </c>
      <c r="N125" s="226">
        <v>0</v>
      </c>
      <c r="O125" s="226">
        <v>0</v>
      </c>
      <c r="P125" s="226">
        <v>0</v>
      </c>
      <c r="Q125" s="226">
        <v>0</v>
      </c>
      <c r="R125" s="226">
        <v>0</v>
      </c>
      <c r="S125" s="226">
        <v>0</v>
      </c>
      <c r="T125" s="226">
        <v>0</v>
      </c>
      <c r="U125" s="226">
        <v>0</v>
      </c>
      <c r="V125" s="226">
        <v>0</v>
      </c>
      <c r="W125" s="226">
        <v>0</v>
      </c>
      <c r="X125" s="226">
        <v>0</v>
      </c>
      <c r="Y125" s="226">
        <v>0</v>
      </c>
      <c r="DA125" s="69" t="s">
        <v>902</v>
      </c>
    </row>
    <row r="126" spans="1:105" ht="12" customHeight="1" x14ac:dyDescent="0.25">
      <c r="A126" s="57" t="s">
        <v>602</v>
      </c>
      <c r="B126" s="294">
        <v>0.1048394481494236</v>
      </c>
      <c r="C126" s="294">
        <v>0.30496855823711572</v>
      </c>
      <c r="D126" s="294">
        <v>0.91049176166718349</v>
      </c>
      <c r="E126" s="294">
        <v>2.8573809665954322</v>
      </c>
      <c r="F126" s="294">
        <v>1.1522539705567261</v>
      </c>
      <c r="G126" s="294">
        <v>1.2495500516476661</v>
      </c>
      <c r="H126" s="294">
        <v>4.8692573770192862</v>
      </c>
      <c r="I126" s="294">
        <v>4.3452538993632892</v>
      </c>
      <c r="J126" s="294">
        <v>2.1067847008716671</v>
      </c>
      <c r="K126" s="294">
        <v>4.2160770109868473</v>
      </c>
      <c r="L126" s="294">
        <v>3.9724586058419069</v>
      </c>
      <c r="M126" s="294">
        <v>2.3319056920863201</v>
      </c>
      <c r="N126" s="294">
        <v>4.6701447433967118</v>
      </c>
      <c r="O126" s="294">
        <v>3.91691766649059</v>
      </c>
      <c r="P126" s="294">
        <v>3.8290049492905491</v>
      </c>
      <c r="Q126" s="294">
        <v>1.308811218041257</v>
      </c>
      <c r="R126" s="294">
        <v>1.91830087769016</v>
      </c>
      <c r="S126" s="294">
        <v>1.866855316791461</v>
      </c>
      <c r="T126" s="294">
        <v>1.850944671223711</v>
      </c>
      <c r="U126" s="294">
        <v>1.0599680633985711</v>
      </c>
      <c r="V126" s="294">
        <v>0.90271660015251265</v>
      </c>
      <c r="W126" s="294">
        <v>0.59516589551472843</v>
      </c>
      <c r="X126" s="294">
        <v>0.28724944732552959</v>
      </c>
      <c r="Y126" s="294">
        <v>0.68773073068025214</v>
      </c>
      <c r="DA126" s="70" t="s">
        <v>903</v>
      </c>
    </row>
    <row r="127" spans="1:105" ht="12" customHeight="1" x14ac:dyDescent="0.25">
      <c r="A127" s="60" t="s">
        <v>604</v>
      </c>
      <c r="B127" s="262">
        <v>0.1048394481494236</v>
      </c>
      <c r="C127" s="262">
        <v>0.30496855823711572</v>
      </c>
      <c r="D127" s="262">
        <v>0.91049176166718349</v>
      </c>
      <c r="E127" s="262">
        <v>2.8573809665954322</v>
      </c>
      <c r="F127" s="262">
        <v>1.1522539705567261</v>
      </c>
      <c r="G127" s="262">
        <v>1.2495500516476661</v>
      </c>
      <c r="H127" s="262">
        <v>4.8692573770192862</v>
      </c>
      <c r="I127" s="262">
        <v>4.3452538993632892</v>
      </c>
      <c r="J127" s="262">
        <v>2.1067847008716671</v>
      </c>
      <c r="K127" s="262">
        <v>4.2160770109868473</v>
      </c>
      <c r="L127" s="262">
        <v>3.9724586058419069</v>
      </c>
      <c r="M127" s="262">
        <v>2.3319056920863201</v>
      </c>
      <c r="N127" s="262">
        <v>4.6701447433967118</v>
      </c>
      <c r="O127" s="262">
        <v>3.91691766649059</v>
      </c>
      <c r="P127" s="262">
        <v>3.8290049492905491</v>
      </c>
      <c r="Q127" s="262">
        <v>1.308811218041257</v>
      </c>
      <c r="R127" s="262">
        <v>1.91830087769016</v>
      </c>
      <c r="S127" s="262">
        <v>1.866855316791461</v>
      </c>
      <c r="T127" s="262">
        <v>1.850944671223711</v>
      </c>
      <c r="U127" s="262">
        <v>1.0599680633985711</v>
      </c>
      <c r="V127" s="262">
        <v>0.90271660015251265</v>
      </c>
      <c r="W127" s="262">
        <v>0.59516589551472843</v>
      </c>
      <c r="X127" s="262">
        <v>0.28724944732552959</v>
      </c>
      <c r="Y127" s="262">
        <v>0.68773073068025214</v>
      </c>
      <c r="DA127" s="72" t="s">
        <v>904</v>
      </c>
    </row>
    <row r="128" spans="1:105" ht="12" customHeight="1" x14ac:dyDescent="0.25">
      <c r="A128" s="59" t="s">
        <v>28</v>
      </c>
      <c r="B128" s="230">
        <v>0</v>
      </c>
      <c r="C128" s="230">
        <v>0</v>
      </c>
      <c r="D128" s="230">
        <v>0</v>
      </c>
      <c r="E128" s="230">
        <v>2.5551067006845649</v>
      </c>
      <c r="F128" s="230">
        <v>0</v>
      </c>
      <c r="G128" s="230">
        <v>0</v>
      </c>
      <c r="H128" s="230">
        <v>0</v>
      </c>
      <c r="I128" s="230">
        <v>2.21304403169826</v>
      </c>
      <c r="J128" s="230">
        <v>0</v>
      </c>
      <c r="K128" s="230">
        <v>2.2239571239356422</v>
      </c>
      <c r="L128" s="230">
        <v>2.2461045335614411</v>
      </c>
      <c r="M128" s="230">
        <v>2.222317196331093</v>
      </c>
      <c r="N128" s="230">
        <v>2.2434830831918129</v>
      </c>
      <c r="O128" s="230">
        <v>2.2693619732958399</v>
      </c>
      <c r="P128" s="230">
        <v>2.1963672845901949</v>
      </c>
      <c r="Q128" s="230">
        <v>0</v>
      </c>
      <c r="R128" s="230">
        <v>0</v>
      </c>
      <c r="S128" s="230">
        <v>0.1618432042031186</v>
      </c>
      <c r="T128" s="230">
        <v>0</v>
      </c>
      <c r="U128" s="230">
        <v>0</v>
      </c>
      <c r="V128" s="230">
        <v>0</v>
      </c>
      <c r="W128" s="230">
        <v>0</v>
      </c>
      <c r="X128" s="230">
        <v>0</v>
      </c>
      <c r="Y128" s="230">
        <v>0</v>
      </c>
      <c r="DA128" s="71" t="s">
        <v>905</v>
      </c>
    </row>
    <row r="129" spans="1:105" ht="12" customHeight="1" x14ac:dyDescent="0.25">
      <c r="A129" s="59" t="s">
        <v>31</v>
      </c>
      <c r="B129" s="230">
        <v>0</v>
      </c>
      <c r="C129" s="230">
        <v>0</v>
      </c>
      <c r="D129" s="230">
        <v>0</v>
      </c>
      <c r="E129" s="230">
        <v>0</v>
      </c>
      <c r="F129" s="230">
        <v>0</v>
      </c>
      <c r="G129" s="230">
        <v>0</v>
      </c>
      <c r="H129" s="230">
        <v>0</v>
      </c>
      <c r="I129" s="230">
        <v>0</v>
      </c>
      <c r="J129" s="230">
        <v>0</v>
      </c>
      <c r="K129" s="230">
        <v>0</v>
      </c>
      <c r="L129" s="230">
        <v>0</v>
      </c>
      <c r="M129" s="230">
        <v>0</v>
      </c>
      <c r="N129" s="230">
        <v>0</v>
      </c>
      <c r="O129" s="230">
        <v>0</v>
      </c>
      <c r="P129" s="230">
        <v>0</v>
      </c>
      <c r="Q129" s="230">
        <v>0</v>
      </c>
      <c r="R129" s="230">
        <v>0</v>
      </c>
      <c r="S129" s="230">
        <v>0</v>
      </c>
      <c r="T129" s="230">
        <v>0</v>
      </c>
      <c r="U129" s="230">
        <v>0</v>
      </c>
      <c r="V129" s="230">
        <v>0</v>
      </c>
      <c r="W129" s="230">
        <v>0</v>
      </c>
      <c r="X129" s="230">
        <v>0</v>
      </c>
      <c r="Y129" s="230">
        <v>0.42850269176618999</v>
      </c>
      <c r="DA129" s="71" t="s">
        <v>906</v>
      </c>
    </row>
    <row r="130" spans="1:105" ht="12" customHeight="1" x14ac:dyDescent="0.25">
      <c r="A130" s="59" t="s">
        <v>159</v>
      </c>
      <c r="B130" s="230">
        <v>0</v>
      </c>
      <c r="C130" s="230">
        <v>0</v>
      </c>
      <c r="D130" s="230">
        <v>0</v>
      </c>
      <c r="E130" s="230">
        <v>0</v>
      </c>
      <c r="F130" s="230">
        <v>0</v>
      </c>
      <c r="G130" s="230">
        <v>0</v>
      </c>
      <c r="H130" s="230">
        <v>3.5951923227003051</v>
      </c>
      <c r="I130" s="230">
        <v>0</v>
      </c>
      <c r="J130" s="230">
        <v>0</v>
      </c>
      <c r="K130" s="230">
        <v>0</v>
      </c>
      <c r="L130" s="230">
        <v>0</v>
      </c>
      <c r="M130" s="230">
        <v>0</v>
      </c>
      <c r="N130" s="230">
        <v>0</v>
      </c>
      <c r="O130" s="230">
        <v>0</v>
      </c>
      <c r="P130" s="230">
        <v>0</v>
      </c>
      <c r="Q130" s="230">
        <v>0</v>
      </c>
      <c r="R130" s="230">
        <v>0</v>
      </c>
      <c r="S130" s="230">
        <v>0</v>
      </c>
      <c r="T130" s="230">
        <v>0</v>
      </c>
      <c r="U130" s="230">
        <v>0</v>
      </c>
      <c r="V130" s="230">
        <v>0</v>
      </c>
      <c r="W130" s="230">
        <v>0</v>
      </c>
      <c r="X130" s="230">
        <v>0</v>
      </c>
      <c r="Y130" s="230">
        <v>0</v>
      </c>
      <c r="DA130" s="71" t="s">
        <v>907</v>
      </c>
    </row>
    <row r="131" spans="1:105" ht="12" customHeight="1" x14ac:dyDescent="0.25">
      <c r="A131" s="59" t="s">
        <v>32</v>
      </c>
      <c r="B131" s="230">
        <v>0</v>
      </c>
      <c r="C131" s="230">
        <v>0</v>
      </c>
      <c r="D131" s="230">
        <v>0</v>
      </c>
      <c r="E131" s="230">
        <v>0</v>
      </c>
      <c r="F131" s="230">
        <v>0</v>
      </c>
      <c r="G131" s="230">
        <v>0</v>
      </c>
      <c r="H131" s="230">
        <v>0</v>
      </c>
      <c r="I131" s="230">
        <v>0</v>
      </c>
      <c r="J131" s="230">
        <v>0</v>
      </c>
      <c r="K131" s="230">
        <v>0</v>
      </c>
      <c r="L131" s="230">
        <v>0</v>
      </c>
      <c r="M131" s="230">
        <v>0</v>
      </c>
      <c r="N131" s="230">
        <v>0</v>
      </c>
      <c r="O131" s="230">
        <v>0</v>
      </c>
      <c r="P131" s="230">
        <v>0</v>
      </c>
      <c r="Q131" s="230">
        <v>0</v>
      </c>
      <c r="R131" s="230">
        <v>0</v>
      </c>
      <c r="S131" s="230">
        <v>0</v>
      </c>
      <c r="T131" s="230">
        <v>0</v>
      </c>
      <c r="U131" s="230">
        <v>0</v>
      </c>
      <c r="V131" s="230">
        <v>0</v>
      </c>
      <c r="W131" s="230">
        <v>0</v>
      </c>
      <c r="X131" s="230">
        <v>0</v>
      </c>
      <c r="Y131" s="230">
        <v>0</v>
      </c>
      <c r="DA131" s="71" t="s">
        <v>908</v>
      </c>
    </row>
    <row r="132" spans="1:105" ht="12" customHeight="1" x14ac:dyDescent="0.25">
      <c r="A132" s="59" t="s">
        <v>35</v>
      </c>
      <c r="B132" s="230">
        <v>0.1048394481494236</v>
      </c>
      <c r="C132" s="230">
        <v>0.30496855823711572</v>
      </c>
      <c r="D132" s="230">
        <v>0.91049176166718349</v>
      </c>
      <c r="E132" s="230">
        <v>0.30227426591086659</v>
      </c>
      <c r="F132" s="230">
        <v>1.1522539705567261</v>
      </c>
      <c r="G132" s="230">
        <v>1.2495500516476661</v>
      </c>
      <c r="H132" s="230">
        <v>1.274065054318982</v>
      </c>
      <c r="I132" s="230">
        <v>2.1322098676650292</v>
      </c>
      <c r="J132" s="230">
        <v>2.1067847008716671</v>
      </c>
      <c r="K132" s="230">
        <v>1.992119887051206</v>
      </c>
      <c r="L132" s="230">
        <v>1.726354072280466</v>
      </c>
      <c r="M132" s="230">
        <v>0.1095884957552264</v>
      </c>
      <c r="N132" s="230">
        <v>2.4266616602048989</v>
      </c>
      <c r="O132" s="230">
        <v>1.6475556931947499</v>
      </c>
      <c r="P132" s="230">
        <v>1.632637664700354</v>
      </c>
      <c r="Q132" s="230">
        <v>1.308811218041257</v>
      </c>
      <c r="R132" s="230">
        <v>1.91830087769016</v>
      </c>
      <c r="S132" s="230">
        <v>1.705012112588342</v>
      </c>
      <c r="T132" s="230">
        <v>1.850944671223711</v>
      </c>
      <c r="U132" s="230">
        <v>1.0599680633985711</v>
      </c>
      <c r="V132" s="230">
        <v>0.90271660015251265</v>
      </c>
      <c r="W132" s="230">
        <v>0.59516589551472843</v>
      </c>
      <c r="X132" s="230">
        <v>0.28724944732552959</v>
      </c>
      <c r="Y132" s="230">
        <v>0.2592280389140621</v>
      </c>
      <c r="DA132" s="71" t="s">
        <v>909</v>
      </c>
    </row>
    <row r="133" spans="1:105" ht="12" customHeight="1" x14ac:dyDescent="0.25">
      <c r="A133" s="60" t="s">
        <v>611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910</v>
      </c>
    </row>
    <row r="134" spans="1:105" ht="12" customHeight="1" x14ac:dyDescent="0.25">
      <c r="A134" s="57" t="s">
        <v>613</v>
      </c>
      <c r="B134" s="294">
        <v>5.3721284899036929E-2</v>
      </c>
      <c r="C134" s="294">
        <v>0.15627040290172201</v>
      </c>
      <c r="D134" s="294">
        <v>0.46654945433359463</v>
      </c>
      <c r="E134" s="294">
        <v>0.30676468784037109</v>
      </c>
      <c r="F134" s="294">
        <v>0.59043198834946053</v>
      </c>
      <c r="G134" s="294">
        <v>0.64028794032277259</v>
      </c>
      <c r="H134" s="294">
        <v>2.4950795470114122</v>
      </c>
      <c r="I134" s="294">
        <v>1.4056641802009311</v>
      </c>
      <c r="J134" s="294">
        <v>1.0795476620131499</v>
      </c>
      <c r="K134" s="294">
        <v>1.3821438588305259</v>
      </c>
      <c r="L134" s="294">
        <v>1.1828966328297641</v>
      </c>
      <c r="M134" s="294">
        <v>0.10978920983028551</v>
      </c>
      <c r="N134" s="294">
        <v>1.6192892136560431</v>
      </c>
      <c r="O134" s="294">
        <v>1.2342290040880119</v>
      </c>
      <c r="P134" s="294">
        <v>1.220566716762016</v>
      </c>
      <c r="Q134" s="294">
        <v>0.67065423907266586</v>
      </c>
      <c r="R134" s="294">
        <v>0.98296576137626479</v>
      </c>
      <c r="S134" s="294">
        <v>0.9100137566502714</v>
      </c>
      <c r="T134" s="294">
        <v>0.94845144428309214</v>
      </c>
      <c r="U134" s="294">
        <v>0.54314332365195805</v>
      </c>
      <c r="V134" s="294">
        <v>0.46256534649786529</v>
      </c>
      <c r="W134" s="294">
        <v>0.30497181356360409</v>
      </c>
      <c r="X134" s="294">
        <v>0.147190868220442</v>
      </c>
      <c r="Y134" s="294">
        <v>0.35240340510033252</v>
      </c>
      <c r="DA134" s="70" t="s">
        <v>911</v>
      </c>
    </row>
    <row r="135" spans="1:105" ht="12" customHeight="1" x14ac:dyDescent="0.25">
      <c r="A135" s="60" t="s">
        <v>615</v>
      </c>
      <c r="B135" s="262">
        <v>5.3721284899036929E-2</v>
      </c>
      <c r="C135" s="262">
        <v>0.15627040290172201</v>
      </c>
      <c r="D135" s="262">
        <v>0.46654945433359463</v>
      </c>
      <c r="E135" s="262">
        <v>0.30676468784037109</v>
      </c>
      <c r="F135" s="262">
        <v>0.59043198834946053</v>
      </c>
      <c r="G135" s="262">
        <v>0.64028794032277259</v>
      </c>
      <c r="H135" s="262">
        <v>2.4950795470114122</v>
      </c>
      <c r="I135" s="262">
        <v>1.4056641802009311</v>
      </c>
      <c r="J135" s="262">
        <v>1.0795476620131499</v>
      </c>
      <c r="K135" s="262">
        <v>1.3821438588305259</v>
      </c>
      <c r="L135" s="262">
        <v>1.1828966328297641</v>
      </c>
      <c r="M135" s="262">
        <v>0.10978920983028551</v>
      </c>
      <c r="N135" s="262">
        <v>1.6192892136560431</v>
      </c>
      <c r="O135" s="262">
        <v>1.2342290040880119</v>
      </c>
      <c r="P135" s="262">
        <v>1.220566716762016</v>
      </c>
      <c r="Q135" s="262">
        <v>0.67065423907266586</v>
      </c>
      <c r="R135" s="262">
        <v>0.98296576137626479</v>
      </c>
      <c r="S135" s="262">
        <v>0.9100137566502714</v>
      </c>
      <c r="T135" s="262">
        <v>0.94845144428309214</v>
      </c>
      <c r="U135" s="262">
        <v>0.54314332365195805</v>
      </c>
      <c r="V135" s="262">
        <v>0.46256534649786529</v>
      </c>
      <c r="W135" s="262">
        <v>0.30497181356360409</v>
      </c>
      <c r="X135" s="262">
        <v>0.147190868220442</v>
      </c>
      <c r="Y135" s="262">
        <v>0.35240340510033252</v>
      </c>
      <c r="DA135" s="72" t="s">
        <v>912</v>
      </c>
    </row>
    <row r="136" spans="1:105" ht="12" customHeight="1" x14ac:dyDescent="0.25">
      <c r="A136" s="59" t="s">
        <v>31</v>
      </c>
      <c r="B136" s="297">
        <v>0</v>
      </c>
      <c r="C136" s="297">
        <v>0</v>
      </c>
      <c r="D136" s="297">
        <v>0</v>
      </c>
      <c r="E136" s="297">
        <v>0</v>
      </c>
      <c r="F136" s="297">
        <v>0</v>
      </c>
      <c r="G136" s="297">
        <v>0</v>
      </c>
      <c r="H136" s="297">
        <v>0</v>
      </c>
      <c r="I136" s="297">
        <v>0</v>
      </c>
      <c r="J136" s="297">
        <v>0</v>
      </c>
      <c r="K136" s="297">
        <v>0</v>
      </c>
      <c r="L136" s="297">
        <v>0</v>
      </c>
      <c r="M136" s="297">
        <v>0</v>
      </c>
      <c r="N136" s="297">
        <v>0</v>
      </c>
      <c r="O136" s="297">
        <v>0</v>
      </c>
      <c r="P136" s="297">
        <v>0</v>
      </c>
      <c r="Q136" s="297">
        <v>0</v>
      </c>
      <c r="R136" s="297">
        <v>0</v>
      </c>
      <c r="S136" s="297">
        <v>0</v>
      </c>
      <c r="T136" s="297">
        <v>0</v>
      </c>
      <c r="U136" s="297">
        <v>0</v>
      </c>
      <c r="V136" s="297">
        <v>0</v>
      </c>
      <c r="W136" s="297">
        <v>0</v>
      </c>
      <c r="X136" s="297">
        <v>0</v>
      </c>
      <c r="Y136" s="297">
        <v>0.2195711212783816</v>
      </c>
      <c r="DA136" s="71" t="s">
        <v>913</v>
      </c>
    </row>
    <row r="137" spans="1:105" ht="12" customHeight="1" x14ac:dyDescent="0.25">
      <c r="A137" s="59" t="s">
        <v>159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0</v>
      </c>
      <c r="H137" s="297">
        <v>1.84222975648766</v>
      </c>
      <c r="I137" s="297">
        <v>0</v>
      </c>
      <c r="J137" s="297">
        <v>0</v>
      </c>
      <c r="K137" s="297">
        <v>0</v>
      </c>
      <c r="L137" s="297">
        <v>0</v>
      </c>
      <c r="M137" s="297">
        <v>0</v>
      </c>
      <c r="N137" s="297">
        <v>0</v>
      </c>
      <c r="O137" s="297">
        <v>0</v>
      </c>
      <c r="P137" s="297">
        <v>0</v>
      </c>
      <c r="Q137" s="297">
        <v>0</v>
      </c>
      <c r="R137" s="297">
        <v>0</v>
      </c>
      <c r="S137" s="297">
        <v>0</v>
      </c>
      <c r="T137" s="297">
        <v>0</v>
      </c>
      <c r="U137" s="297">
        <v>0</v>
      </c>
      <c r="V137" s="297">
        <v>0</v>
      </c>
      <c r="W137" s="297">
        <v>0</v>
      </c>
      <c r="X137" s="297">
        <v>0</v>
      </c>
      <c r="Y137" s="297">
        <v>0</v>
      </c>
      <c r="DA137" s="71" t="s">
        <v>914</v>
      </c>
    </row>
    <row r="138" spans="1:105" ht="12" customHeight="1" x14ac:dyDescent="0.25">
      <c r="A138" s="59" t="s">
        <v>32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0</v>
      </c>
      <c r="N138" s="297">
        <v>0</v>
      </c>
      <c r="O138" s="297">
        <v>0</v>
      </c>
      <c r="P138" s="297">
        <v>0</v>
      </c>
      <c r="Q138" s="297">
        <v>0</v>
      </c>
      <c r="R138" s="297">
        <v>0</v>
      </c>
      <c r="S138" s="297">
        <v>0</v>
      </c>
      <c r="T138" s="297">
        <v>0</v>
      </c>
      <c r="U138" s="297">
        <v>0</v>
      </c>
      <c r="V138" s="297">
        <v>0</v>
      </c>
      <c r="W138" s="297">
        <v>0</v>
      </c>
      <c r="X138" s="297">
        <v>0</v>
      </c>
      <c r="Y138" s="297">
        <v>0</v>
      </c>
      <c r="DA138" s="71" t="s">
        <v>915</v>
      </c>
    </row>
    <row r="139" spans="1:105" ht="12" customHeight="1" x14ac:dyDescent="0.25">
      <c r="A139" s="59" t="s">
        <v>35</v>
      </c>
      <c r="B139" s="297">
        <v>5.3721284899036929E-2</v>
      </c>
      <c r="C139" s="297">
        <v>0.15627040290172201</v>
      </c>
      <c r="D139" s="297">
        <v>0.46654945433359463</v>
      </c>
      <c r="E139" s="297">
        <v>0.30676468784037109</v>
      </c>
      <c r="F139" s="297">
        <v>0.59043198834946053</v>
      </c>
      <c r="G139" s="297">
        <v>0.64028794032277259</v>
      </c>
      <c r="H139" s="297">
        <v>0.65284979052375181</v>
      </c>
      <c r="I139" s="297">
        <v>1.4056641802009311</v>
      </c>
      <c r="J139" s="297">
        <v>1.0795476620131499</v>
      </c>
      <c r="K139" s="297">
        <v>1.3821438588305259</v>
      </c>
      <c r="L139" s="297">
        <v>1.1828966328297641</v>
      </c>
      <c r="M139" s="297">
        <v>0.10978920983028551</v>
      </c>
      <c r="N139" s="297">
        <v>1.6192892136560431</v>
      </c>
      <c r="O139" s="297">
        <v>1.2342290040880119</v>
      </c>
      <c r="P139" s="297">
        <v>1.220566716762016</v>
      </c>
      <c r="Q139" s="297">
        <v>0.67065423907266586</v>
      </c>
      <c r="R139" s="297">
        <v>0.98296576137626479</v>
      </c>
      <c r="S139" s="297">
        <v>0.9100137566502714</v>
      </c>
      <c r="T139" s="297">
        <v>0.94845144428309214</v>
      </c>
      <c r="U139" s="297">
        <v>0.54314332365195805</v>
      </c>
      <c r="V139" s="297">
        <v>0.46256534649786529</v>
      </c>
      <c r="W139" s="297">
        <v>0.30497181356360409</v>
      </c>
      <c r="X139" s="297">
        <v>0.147190868220442</v>
      </c>
      <c r="Y139" s="297">
        <v>0.132832283821951</v>
      </c>
      <c r="DA139" s="71" t="s">
        <v>916</v>
      </c>
    </row>
    <row r="140" spans="1:105" ht="12" customHeight="1" x14ac:dyDescent="0.25">
      <c r="A140" s="60" t="s">
        <v>621</v>
      </c>
      <c r="B140" s="262">
        <v>0</v>
      </c>
      <c r="C140" s="262">
        <v>0</v>
      </c>
      <c r="D140" s="262">
        <v>0</v>
      </c>
      <c r="E140" s="262">
        <v>0</v>
      </c>
      <c r="F140" s="262">
        <v>0</v>
      </c>
      <c r="G140" s="262">
        <v>0</v>
      </c>
      <c r="H140" s="262">
        <v>0</v>
      </c>
      <c r="I140" s="262">
        <v>0</v>
      </c>
      <c r="J140" s="262">
        <v>0</v>
      </c>
      <c r="K140" s="262">
        <v>0</v>
      </c>
      <c r="L140" s="262">
        <v>0</v>
      </c>
      <c r="M140" s="262">
        <v>0</v>
      </c>
      <c r="N140" s="262">
        <v>0</v>
      </c>
      <c r="O140" s="262">
        <v>0</v>
      </c>
      <c r="P140" s="262">
        <v>0</v>
      </c>
      <c r="Q140" s="262">
        <v>0</v>
      </c>
      <c r="R140" s="262">
        <v>0</v>
      </c>
      <c r="S140" s="262">
        <v>0</v>
      </c>
      <c r="T140" s="262">
        <v>0</v>
      </c>
      <c r="U140" s="262">
        <v>0</v>
      </c>
      <c r="V140" s="262">
        <v>0</v>
      </c>
      <c r="W140" s="262">
        <v>0</v>
      </c>
      <c r="X140" s="262">
        <v>0</v>
      </c>
      <c r="Y140" s="262">
        <v>0</v>
      </c>
      <c r="DA140" s="72" t="s">
        <v>917</v>
      </c>
    </row>
    <row r="141" spans="1:105" ht="12" customHeight="1" x14ac:dyDescent="0.25">
      <c r="A141" s="57" t="s">
        <v>623</v>
      </c>
      <c r="B141" s="261">
        <f t="shared" ref="B141:Y141" si="4">B142+B146+B157</f>
        <v>4.2908657881065973E-2</v>
      </c>
      <c r="C141" s="261">
        <f t="shared" si="4"/>
        <v>9.2723901645203152E-2</v>
      </c>
      <c r="D141" s="261">
        <f t="shared" si="4"/>
        <v>0.23437802766003962</v>
      </c>
      <c r="E141" s="261">
        <f t="shared" si="4"/>
        <v>0.58954121988382446</v>
      </c>
      <c r="F141" s="261">
        <f t="shared" si="4"/>
        <v>0.32201192830092007</v>
      </c>
      <c r="G141" s="261">
        <f t="shared" si="4"/>
        <v>0.37636458749736018</v>
      </c>
      <c r="H141" s="261">
        <f t="shared" si="4"/>
        <v>1.1032967982158344</v>
      </c>
      <c r="I141" s="261">
        <f t="shared" si="4"/>
        <v>0.92471991410129528</v>
      </c>
      <c r="J141" s="261">
        <f t="shared" si="4"/>
        <v>0.59055868344924112</v>
      </c>
      <c r="K141" s="261">
        <f t="shared" si="4"/>
        <v>0.87629979710953076</v>
      </c>
      <c r="L141" s="261">
        <f t="shared" si="4"/>
        <v>0.76549666590747589</v>
      </c>
      <c r="M141" s="261">
        <f t="shared" si="4"/>
        <v>0.41737745096960865</v>
      </c>
      <c r="N141" s="261">
        <f t="shared" si="4"/>
        <v>0.9463662041214187</v>
      </c>
      <c r="O141" s="261">
        <f t="shared" si="4"/>
        <v>0.72195338541909571</v>
      </c>
      <c r="P141" s="261">
        <f t="shared" si="4"/>
        <v>0.78369306160987129</v>
      </c>
      <c r="Q141" s="261">
        <f t="shared" si="4"/>
        <v>0.33694980292519361</v>
      </c>
      <c r="R141" s="261">
        <f t="shared" si="4"/>
        <v>0.47258644009512929</v>
      </c>
      <c r="S141" s="261">
        <f t="shared" si="4"/>
        <v>0.39319501126410028</v>
      </c>
      <c r="T141" s="261">
        <f t="shared" si="4"/>
        <v>0.45894555804131087</v>
      </c>
      <c r="U141" s="261">
        <f t="shared" si="4"/>
        <v>0.37592763192565931</v>
      </c>
      <c r="V141" s="261">
        <f t="shared" si="4"/>
        <v>0.35404017020726292</v>
      </c>
      <c r="W141" s="261">
        <f t="shared" si="4"/>
        <v>0.31865941973591377</v>
      </c>
      <c r="X141" s="261">
        <f t="shared" si="4"/>
        <v>0.24668310879869407</v>
      </c>
      <c r="Y141" s="261">
        <f t="shared" si="4"/>
        <v>0.18996981884112821</v>
      </c>
      <c r="DA141" s="70"/>
    </row>
    <row r="142" spans="1:105" ht="12" customHeight="1" x14ac:dyDescent="0.25">
      <c r="A142" s="60" t="s">
        <v>624</v>
      </c>
      <c r="B142" s="262">
        <v>6.3948665090805606E-3</v>
      </c>
      <c r="C142" s="262">
        <v>1.8602093523170049E-2</v>
      </c>
      <c r="D142" s="262">
        <v>5.5537046181134822E-2</v>
      </c>
      <c r="E142" s="262">
        <v>3.6516610355202227E-2</v>
      </c>
      <c r="F142" s="262">
        <v>7.028375727203609E-2</v>
      </c>
      <c r="G142" s="262">
        <v>7.6218502841723282E-2</v>
      </c>
      <c r="H142" s="262">
        <v>0.29700891672010649</v>
      </c>
      <c r="I142" s="262">
        <v>0.16732724851751021</v>
      </c>
      <c r="J142" s="262">
        <v>0.1285070377921633</v>
      </c>
      <c r="K142" s="262">
        <v>0.16452743991842139</v>
      </c>
      <c r="L142" s="262">
        <v>0.14080947756934301</v>
      </c>
      <c r="M142" s="262">
        <v>1.3069072013478549E-2</v>
      </c>
      <c r="N142" s="262">
        <v>0.19275671422203949</v>
      </c>
      <c r="O142" s="262">
        <v>0.14691997292342829</v>
      </c>
      <c r="P142" s="262">
        <v>0.14529364354909099</v>
      </c>
      <c r="Q142" s="262">
        <v>7.983324190176963E-2</v>
      </c>
      <c r="R142" s="262">
        <v>0.1170101355321574</v>
      </c>
      <c r="S142" s="262">
        <v>0.1083260853894753</v>
      </c>
      <c r="T142" s="262">
        <v>0.11290162526704139</v>
      </c>
      <c r="U142" s="262">
        <v>6.4654616072201909E-2</v>
      </c>
      <c r="V142" s="262">
        <v>5.5062786531255757E-2</v>
      </c>
      <c r="W142" s="262">
        <v>3.630319044744991E-2</v>
      </c>
      <c r="X142" s="262">
        <v>1.7521285192533969E-2</v>
      </c>
      <c r="Y142" s="262">
        <v>4.1949345351612523E-2</v>
      </c>
      <c r="DA142" s="72" t="s">
        <v>918</v>
      </c>
    </row>
    <row r="143" spans="1:105" ht="12" customHeight="1" x14ac:dyDescent="0.25">
      <c r="A143" s="59" t="s">
        <v>31</v>
      </c>
      <c r="B143" s="230">
        <v>0</v>
      </c>
      <c r="C143" s="230">
        <v>0</v>
      </c>
      <c r="D143" s="230">
        <v>0</v>
      </c>
      <c r="E143" s="230">
        <v>0</v>
      </c>
      <c r="F143" s="230">
        <v>0</v>
      </c>
      <c r="G143" s="230">
        <v>0</v>
      </c>
      <c r="H143" s="230">
        <v>0</v>
      </c>
      <c r="I143" s="230">
        <v>0</v>
      </c>
      <c r="J143" s="230">
        <v>0</v>
      </c>
      <c r="K143" s="230">
        <v>0</v>
      </c>
      <c r="L143" s="230">
        <v>0</v>
      </c>
      <c r="M143" s="230">
        <v>0</v>
      </c>
      <c r="N143" s="230">
        <v>0</v>
      </c>
      <c r="O143" s="230">
        <v>0</v>
      </c>
      <c r="P143" s="230">
        <v>0</v>
      </c>
      <c r="Q143" s="230">
        <v>0</v>
      </c>
      <c r="R143" s="230">
        <v>0</v>
      </c>
      <c r="S143" s="230">
        <v>0</v>
      </c>
      <c r="T143" s="230">
        <v>0</v>
      </c>
      <c r="U143" s="230">
        <v>0</v>
      </c>
      <c r="V143" s="230">
        <v>0</v>
      </c>
      <c r="W143" s="230">
        <v>0</v>
      </c>
      <c r="X143" s="230">
        <v>0</v>
      </c>
      <c r="Y143" s="230">
        <v>2.6137275243198071E-2</v>
      </c>
      <c r="DA143" s="71" t="s">
        <v>919</v>
      </c>
    </row>
    <row r="144" spans="1:105" ht="12" customHeight="1" x14ac:dyDescent="0.25">
      <c r="A144" s="59" t="s">
        <v>159</v>
      </c>
      <c r="B144" s="230">
        <v>0</v>
      </c>
      <c r="C144" s="230">
        <v>0</v>
      </c>
      <c r="D144" s="230">
        <v>0</v>
      </c>
      <c r="E144" s="230">
        <v>0</v>
      </c>
      <c r="F144" s="230">
        <v>0</v>
      </c>
      <c r="G144" s="230">
        <v>0</v>
      </c>
      <c r="H144" s="230">
        <v>0.21929507817870111</v>
      </c>
      <c r="I144" s="230">
        <v>0</v>
      </c>
      <c r="J144" s="230">
        <v>0</v>
      </c>
      <c r="K144" s="230">
        <v>0</v>
      </c>
      <c r="L144" s="230">
        <v>0</v>
      </c>
      <c r="M144" s="230">
        <v>0</v>
      </c>
      <c r="N144" s="230">
        <v>0</v>
      </c>
      <c r="O144" s="230">
        <v>0</v>
      </c>
      <c r="P144" s="230">
        <v>0</v>
      </c>
      <c r="Q144" s="230">
        <v>0</v>
      </c>
      <c r="R144" s="230">
        <v>0</v>
      </c>
      <c r="S144" s="230">
        <v>0</v>
      </c>
      <c r="T144" s="230">
        <v>0</v>
      </c>
      <c r="U144" s="230">
        <v>0</v>
      </c>
      <c r="V144" s="230">
        <v>0</v>
      </c>
      <c r="W144" s="230">
        <v>0</v>
      </c>
      <c r="X144" s="230">
        <v>0</v>
      </c>
      <c r="Y144" s="230">
        <v>0</v>
      </c>
      <c r="DA144" s="71" t="s">
        <v>920</v>
      </c>
    </row>
    <row r="145" spans="1:105" ht="12" customHeight="1" x14ac:dyDescent="0.25">
      <c r="A145" s="59" t="s">
        <v>35</v>
      </c>
      <c r="B145" s="230">
        <v>6.3948665090805606E-3</v>
      </c>
      <c r="C145" s="230">
        <v>1.8602093523170049E-2</v>
      </c>
      <c r="D145" s="230">
        <v>5.5537046181134822E-2</v>
      </c>
      <c r="E145" s="230">
        <v>3.6516610355202227E-2</v>
      </c>
      <c r="F145" s="230">
        <v>7.028375727203609E-2</v>
      </c>
      <c r="G145" s="230">
        <v>7.6218502841723282E-2</v>
      </c>
      <c r="H145" s="230">
        <v>7.7713838541405483E-2</v>
      </c>
      <c r="I145" s="230">
        <v>0.16732724851751021</v>
      </c>
      <c r="J145" s="230">
        <v>0.1285070377921633</v>
      </c>
      <c r="K145" s="230">
        <v>0.16452743991842139</v>
      </c>
      <c r="L145" s="230">
        <v>0.14080947756934301</v>
      </c>
      <c r="M145" s="230">
        <v>1.3069072013478549E-2</v>
      </c>
      <c r="N145" s="230">
        <v>0.19275671422203949</v>
      </c>
      <c r="O145" s="230">
        <v>0.14691997292342829</v>
      </c>
      <c r="P145" s="230">
        <v>0.14529364354909099</v>
      </c>
      <c r="Q145" s="230">
        <v>7.983324190176963E-2</v>
      </c>
      <c r="R145" s="230">
        <v>0.1170101355321574</v>
      </c>
      <c r="S145" s="230">
        <v>0.1083260853894753</v>
      </c>
      <c r="T145" s="230">
        <v>0.11290162526704139</v>
      </c>
      <c r="U145" s="230">
        <v>6.4654616072201909E-2</v>
      </c>
      <c r="V145" s="230">
        <v>5.5062786531255757E-2</v>
      </c>
      <c r="W145" s="230">
        <v>3.630319044744991E-2</v>
      </c>
      <c r="X145" s="230">
        <v>1.7521285192533969E-2</v>
      </c>
      <c r="Y145" s="230">
        <v>1.5812070108414442E-2</v>
      </c>
      <c r="DA145" s="71" t="s">
        <v>921</v>
      </c>
    </row>
    <row r="146" spans="1:105" ht="12" customHeight="1" x14ac:dyDescent="0.25">
      <c r="A146" s="60" t="s">
        <v>629</v>
      </c>
      <c r="B146" s="262">
        <v>3.6513791371985412E-2</v>
      </c>
      <c r="C146" s="262">
        <v>7.4121808122033103E-2</v>
      </c>
      <c r="D146" s="262">
        <v>0.17884098147890479</v>
      </c>
      <c r="E146" s="262">
        <v>0.5530246095286222</v>
      </c>
      <c r="F146" s="262">
        <v>0.25172817102888401</v>
      </c>
      <c r="G146" s="262">
        <v>0.30014608465563691</v>
      </c>
      <c r="H146" s="262">
        <v>0.80628788149572794</v>
      </c>
      <c r="I146" s="262">
        <v>0.75739266558378504</v>
      </c>
      <c r="J146" s="262">
        <v>0.46205164565707779</v>
      </c>
      <c r="K146" s="262">
        <v>0.71177235719110943</v>
      </c>
      <c r="L146" s="262">
        <v>0.62468718833813286</v>
      </c>
      <c r="M146" s="262">
        <v>0.40430837895613009</v>
      </c>
      <c r="N146" s="262">
        <v>0.75360948989937926</v>
      </c>
      <c r="O146" s="262">
        <v>0.57503341249566742</v>
      </c>
      <c r="P146" s="262">
        <v>0.63839941806078027</v>
      </c>
      <c r="Q146" s="262">
        <v>0.25711656102342401</v>
      </c>
      <c r="R146" s="262">
        <v>0.3555763045629719</v>
      </c>
      <c r="S146" s="262">
        <v>0.28486892587462498</v>
      </c>
      <c r="T146" s="262">
        <v>0.34604393277426948</v>
      </c>
      <c r="U146" s="262">
        <v>0.3112730158534574</v>
      </c>
      <c r="V146" s="262">
        <v>0.29897738367600718</v>
      </c>
      <c r="W146" s="262">
        <v>0.28235622928846388</v>
      </c>
      <c r="X146" s="262">
        <v>0.22916182360616011</v>
      </c>
      <c r="Y146" s="262">
        <v>0.14802047348951569</v>
      </c>
      <c r="DA146" s="72" t="s">
        <v>922</v>
      </c>
    </row>
    <row r="147" spans="1:105" ht="12" customHeight="1" x14ac:dyDescent="0.25">
      <c r="A147" s="64" t="s">
        <v>28</v>
      </c>
      <c r="B147" s="229">
        <v>0</v>
      </c>
      <c r="C147" s="229">
        <v>0</v>
      </c>
      <c r="D147" s="229">
        <v>0</v>
      </c>
      <c r="E147" s="229">
        <v>0.49452169730579559</v>
      </c>
      <c r="F147" s="229">
        <v>0</v>
      </c>
      <c r="G147" s="229">
        <v>0</v>
      </c>
      <c r="H147" s="229">
        <v>0</v>
      </c>
      <c r="I147" s="229">
        <v>0.38574116888033572</v>
      </c>
      <c r="J147" s="229">
        <v>0</v>
      </c>
      <c r="K147" s="229">
        <v>0.37545595117701952</v>
      </c>
      <c r="L147" s="229">
        <v>0.35321015648107928</v>
      </c>
      <c r="M147" s="229">
        <v>0.38530780478136789</v>
      </c>
      <c r="N147" s="229">
        <v>0.36202521224050388</v>
      </c>
      <c r="O147" s="229">
        <v>0.3331596604279411</v>
      </c>
      <c r="P147" s="229">
        <v>0.36619425017716772</v>
      </c>
      <c r="Q147" s="229">
        <v>0</v>
      </c>
      <c r="R147" s="229">
        <v>0</v>
      </c>
      <c r="S147" s="229">
        <v>2.4696129007302229E-2</v>
      </c>
      <c r="T147" s="229">
        <v>0</v>
      </c>
      <c r="U147" s="229">
        <v>0</v>
      </c>
      <c r="V147" s="229">
        <v>0</v>
      </c>
      <c r="W147" s="229">
        <v>0</v>
      </c>
      <c r="X147" s="229">
        <v>0</v>
      </c>
      <c r="Y147" s="229">
        <v>0</v>
      </c>
      <c r="DA147" s="73" t="s">
        <v>923</v>
      </c>
    </row>
    <row r="148" spans="1:105" ht="12" customHeight="1" x14ac:dyDescent="0.25">
      <c r="A148" s="64" t="s">
        <v>30</v>
      </c>
      <c r="B148" s="229">
        <v>0</v>
      </c>
      <c r="C148" s="229">
        <v>0</v>
      </c>
      <c r="D148" s="229">
        <v>0</v>
      </c>
      <c r="E148" s="229">
        <v>0</v>
      </c>
      <c r="F148" s="229">
        <v>0</v>
      </c>
      <c r="G148" s="229">
        <v>0</v>
      </c>
      <c r="H148" s="229">
        <v>0</v>
      </c>
      <c r="I148" s="229">
        <v>0</v>
      </c>
      <c r="J148" s="229">
        <v>0</v>
      </c>
      <c r="K148" s="229">
        <v>0</v>
      </c>
      <c r="L148" s="229">
        <v>0</v>
      </c>
      <c r="M148" s="229">
        <v>0</v>
      </c>
      <c r="N148" s="229">
        <v>0</v>
      </c>
      <c r="O148" s="229">
        <v>0</v>
      </c>
      <c r="P148" s="229">
        <v>0</v>
      </c>
      <c r="Q148" s="229">
        <v>0</v>
      </c>
      <c r="R148" s="229">
        <v>0</v>
      </c>
      <c r="S148" s="229">
        <v>0</v>
      </c>
      <c r="T148" s="229">
        <v>0</v>
      </c>
      <c r="U148" s="229">
        <v>0</v>
      </c>
      <c r="V148" s="229">
        <v>0</v>
      </c>
      <c r="W148" s="229">
        <v>0</v>
      </c>
      <c r="X148" s="229">
        <v>0</v>
      </c>
      <c r="Y148" s="229">
        <v>0</v>
      </c>
      <c r="DA148" s="73" t="s">
        <v>924</v>
      </c>
    </row>
    <row r="149" spans="1:105" ht="12" customHeight="1" x14ac:dyDescent="0.25">
      <c r="A149" s="64" t="s">
        <v>31</v>
      </c>
      <c r="B149" s="229">
        <v>0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0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0</v>
      </c>
      <c r="T149" s="229">
        <v>0</v>
      </c>
      <c r="U149" s="229">
        <v>0</v>
      </c>
      <c r="V149" s="229">
        <v>0</v>
      </c>
      <c r="W149" s="229">
        <v>0</v>
      </c>
      <c r="X149" s="229">
        <v>0</v>
      </c>
      <c r="Y149" s="229">
        <v>9.2226751688158526E-2</v>
      </c>
      <c r="DA149" s="73" t="s">
        <v>925</v>
      </c>
    </row>
    <row r="150" spans="1:105" ht="12" customHeight="1" x14ac:dyDescent="0.25">
      <c r="A150" s="64" t="s">
        <v>159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0.59531870611740167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0</v>
      </c>
      <c r="T150" s="229">
        <v>0</v>
      </c>
      <c r="U150" s="229">
        <v>0</v>
      </c>
      <c r="V150" s="229">
        <v>0</v>
      </c>
      <c r="W150" s="229">
        <v>0</v>
      </c>
      <c r="X150" s="229">
        <v>0</v>
      </c>
      <c r="Y150" s="229">
        <v>0</v>
      </c>
      <c r="DA150" s="73" t="s">
        <v>926</v>
      </c>
    </row>
    <row r="151" spans="1:105" ht="12" customHeight="1" x14ac:dyDescent="0.25">
      <c r="A151" s="64" t="s">
        <v>32</v>
      </c>
      <c r="B151" s="229">
        <v>0</v>
      </c>
      <c r="C151" s="229">
        <v>0</v>
      </c>
      <c r="D151" s="229">
        <v>0</v>
      </c>
      <c r="E151" s="229">
        <v>0</v>
      </c>
      <c r="F151" s="229">
        <v>0</v>
      </c>
      <c r="G151" s="229">
        <v>0</v>
      </c>
      <c r="H151" s="229">
        <v>0</v>
      </c>
      <c r="I151" s="229">
        <v>0</v>
      </c>
      <c r="J151" s="229">
        <v>0</v>
      </c>
      <c r="K151" s="229">
        <v>0</v>
      </c>
      <c r="L151" s="229">
        <v>0</v>
      </c>
      <c r="M151" s="229">
        <v>0</v>
      </c>
      <c r="N151" s="229">
        <v>0</v>
      </c>
      <c r="O151" s="229">
        <v>0</v>
      </c>
      <c r="P151" s="229">
        <v>0</v>
      </c>
      <c r="Q151" s="229">
        <v>0</v>
      </c>
      <c r="R151" s="229">
        <v>0</v>
      </c>
      <c r="S151" s="229">
        <v>0</v>
      </c>
      <c r="T151" s="229">
        <v>0</v>
      </c>
      <c r="U151" s="229">
        <v>0</v>
      </c>
      <c r="V151" s="229">
        <v>0</v>
      </c>
      <c r="W151" s="229">
        <v>0</v>
      </c>
      <c r="X151" s="229">
        <v>0</v>
      </c>
      <c r="Y151" s="229">
        <v>0</v>
      </c>
      <c r="DA151" s="73" t="s">
        <v>927</v>
      </c>
    </row>
    <row r="152" spans="1:105" ht="12" customHeight="1" x14ac:dyDescent="0.25">
      <c r="A152" s="64" t="s">
        <v>33</v>
      </c>
      <c r="B152" s="229">
        <v>0</v>
      </c>
      <c r="C152" s="229">
        <v>0</v>
      </c>
      <c r="D152" s="229">
        <v>0</v>
      </c>
      <c r="E152" s="229">
        <v>0</v>
      </c>
      <c r="F152" s="229">
        <v>0</v>
      </c>
      <c r="G152" s="229">
        <v>0</v>
      </c>
      <c r="H152" s="229">
        <v>0</v>
      </c>
      <c r="I152" s="229">
        <v>0</v>
      </c>
      <c r="J152" s="229">
        <v>0</v>
      </c>
      <c r="K152" s="229">
        <v>0</v>
      </c>
      <c r="L152" s="229">
        <v>0</v>
      </c>
      <c r="M152" s="229">
        <v>0</v>
      </c>
      <c r="N152" s="229">
        <v>0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928</v>
      </c>
    </row>
    <row r="153" spans="1:105" ht="12" customHeight="1" x14ac:dyDescent="0.25">
      <c r="A153" s="64" t="s">
        <v>35</v>
      </c>
      <c r="B153" s="229">
        <v>3.6513791371985412E-2</v>
      </c>
      <c r="C153" s="229">
        <v>7.4121808122033103E-2</v>
      </c>
      <c r="D153" s="229">
        <v>0.17884098147890479</v>
      </c>
      <c r="E153" s="229">
        <v>5.8502912222826609E-2</v>
      </c>
      <c r="F153" s="229">
        <v>0.25172817102888401</v>
      </c>
      <c r="G153" s="229">
        <v>0.30014608465563691</v>
      </c>
      <c r="H153" s="229">
        <v>0.2109691753783263</v>
      </c>
      <c r="I153" s="229">
        <v>0.37165149670344932</v>
      </c>
      <c r="J153" s="229">
        <v>0.46205164565707779</v>
      </c>
      <c r="K153" s="229">
        <v>0.33631640601408991</v>
      </c>
      <c r="L153" s="229">
        <v>0.27147703185705357</v>
      </c>
      <c r="M153" s="229">
        <v>1.9000574174762211E-2</v>
      </c>
      <c r="N153" s="229">
        <v>0.39158427765887532</v>
      </c>
      <c r="O153" s="229">
        <v>0.24187375206772629</v>
      </c>
      <c r="P153" s="229">
        <v>0.2722051678836126</v>
      </c>
      <c r="Q153" s="229">
        <v>0.25711656102342401</v>
      </c>
      <c r="R153" s="229">
        <v>0.3555763045629719</v>
      </c>
      <c r="S153" s="229">
        <v>0.26017279686732281</v>
      </c>
      <c r="T153" s="229">
        <v>0.34604393277426948</v>
      </c>
      <c r="U153" s="229">
        <v>0.3112730158534574</v>
      </c>
      <c r="V153" s="229">
        <v>0.29897738367600718</v>
      </c>
      <c r="W153" s="229">
        <v>0.28235622928846388</v>
      </c>
      <c r="X153" s="229">
        <v>0.22916182360616011</v>
      </c>
      <c r="Y153" s="229">
        <v>5.5793721801357138E-2</v>
      </c>
      <c r="DA153" s="73" t="s">
        <v>929</v>
      </c>
    </row>
    <row r="154" spans="1:105" ht="12" customHeight="1" x14ac:dyDescent="0.25">
      <c r="A154" s="64" t="s">
        <v>36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930</v>
      </c>
    </row>
    <row r="155" spans="1:105" ht="12" customHeight="1" x14ac:dyDescent="0.25">
      <c r="A155" s="64" t="s">
        <v>38</v>
      </c>
      <c r="B155" s="229">
        <v>0</v>
      </c>
      <c r="C155" s="229">
        <v>0</v>
      </c>
      <c r="D155" s="229">
        <v>0</v>
      </c>
      <c r="E155" s="229">
        <v>0</v>
      </c>
      <c r="F155" s="229">
        <v>0</v>
      </c>
      <c r="G155" s="229">
        <v>0</v>
      </c>
      <c r="H155" s="229">
        <v>0</v>
      </c>
      <c r="I155" s="229">
        <v>0</v>
      </c>
      <c r="J155" s="229">
        <v>0</v>
      </c>
      <c r="K155" s="229">
        <v>0</v>
      </c>
      <c r="L155" s="229">
        <v>0</v>
      </c>
      <c r="M155" s="229">
        <v>0</v>
      </c>
      <c r="N155" s="229">
        <v>0</v>
      </c>
      <c r="O155" s="229">
        <v>0</v>
      </c>
      <c r="P155" s="229">
        <v>0</v>
      </c>
      <c r="Q155" s="229">
        <v>0</v>
      </c>
      <c r="R155" s="229">
        <v>0</v>
      </c>
      <c r="S155" s="229">
        <v>0</v>
      </c>
      <c r="T155" s="229">
        <v>0</v>
      </c>
      <c r="U155" s="229">
        <v>0</v>
      </c>
      <c r="V155" s="229">
        <v>0</v>
      </c>
      <c r="W155" s="229">
        <v>0</v>
      </c>
      <c r="X155" s="229">
        <v>0</v>
      </c>
      <c r="Y155" s="229">
        <v>0</v>
      </c>
      <c r="DA155" s="73" t="s">
        <v>931</v>
      </c>
    </row>
    <row r="156" spans="1:105" ht="12" customHeight="1" x14ac:dyDescent="0.25">
      <c r="A156" s="64" t="s">
        <v>39</v>
      </c>
      <c r="B156" s="229">
        <v>0</v>
      </c>
      <c r="C156" s="229">
        <v>0</v>
      </c>
      <c r="D156" s="229">
        <v>0</v>
      </c>
      <c r="E156" s="229">
        <v>0</v>
      </c>
      <c r="F156" s="229">
        <v>0</v>
      </c>
      <c r="G156" s="229">
        <v>0</v>
      </c>
      <c r="H156" s="229">
        <v>0</v>
      </c>
      <c r="I156" s="229">
        <v>0</v>
      </c>
      <c r="J156" s="229">
        <v>0</v>
      </c>
      <c r="K156" s="229">
        <v>0</v>
      </c>
      <c r="L156" s="229">
        <v>0</v>
      </c>
      <c r="M156" s="229">
        <v>0</v>
      </c>
      <c r="N156" s="229">
        <v>0</v>
      </c>
      <c r="O156" s="229">
        <v>0</v>
      </c>
      <c r="P156" s="229">
        <v>0</v>
      </c>
      <c r="Q156" s="229">
        <v>0</v>
      </c>
      <c r="R156" s="229">
        <v>0</v>
      </c>
      <c r="S156" s="229">
        <v>0</v>
      </c>
      <c r="T156" s="229">
        <v>0</v>
      </c>
      <c r="U156" s="229">
        <v>0</v>
      </c>
      <c r="V156" s="229">
        <v>0</v>
      </c>
      <c r="W156" s="229">
        <v>0</v>
      </c>
      <c r="X156" s="229">
        <v>0</v>
      </c>
      <c r="Y156" s="229">
        <v>0</v>
      </c>
      <c r="DA156" s="73" t="s">
        <v>932</v>
      </c>
    </row>
    <row r="157" spans="1:105" ht="12" customHeight="1" x14ac:dyDescent="0.25">
      <c r="A157" s="60" t="s">
        <v>641</v>
      </c>
      <c r="B157" s="262">
        <v>0</v>
      </c>
      <c r="C157" s="262">
        <v>0</v>
      </c>
      <c r="D157" s="262">
        <v>0</v>
      </c>
      <c r="E157" s="262">
        <v>0</v>
      </c>
      <c r="F157" s="262">
        <v>0</v>
      </c>
      <c r="G157" s="262">
        <v>0</v>
      </c>
      <c r="H157" s="262">
        <v>0</v>
      </c>
      <c r="I157" s="262">
        <v>0</v>
      </c>
      <c r="J157" s="262">
        <v>0</v>
      </c>
      <c r="K157" s="262">
        <v>0</v>
      </c>
      <c r="L157" s="262">
        <v>0</v>
      </c>
      <c r="M157" s="262">
        <v>0</v>
      </c>
      <c r="N157" s="262">
        <v>0</v>
      </c>
      <c r="O157" s="262">
        <v>0</v>
      </c>
      <c r="P157" s="262">
        <v>0</v>
      </c>
      <c r="Q157" s="262">
        <v>0</v>
      </c>
      <c r="R157" s="262">
        <v>0</v>
      </c>
      <c r="S157" s="262">
        <v>0</v>
      </c>
      <c r="T157" s="262">
        <v>0</v>
      </c>
      <c r="U157" s="262">
        <v>0</v>
      </c>
      <c r="V157" s="262">
        <v>0</v>
      </c>
      <c r="W157" s="262">
        <v>0</v>
      </c>
      <c r="X157" s="262">
        <v>0</v>
      </c>
      <c r="Y157" s="262">
        <v>0</v>
      </c>
      <c r="DA157" s="72" t="s">
        <v>933</v>
      </c>
    </row>
    <row r="158" spans="1:105" ht="12" customHeight="1" x14ac:dyDescent="0.25">
      <c r="A158" s="100" t="s">
        <v>105</v>
      </c>
      <c r="B158" s="279">
        <v>1.5531299999999999</v>
      </c>
      <c r="C158" s="279">
        <v>1.45296</v>
      </c>
      <c r="D158" s="279">
        <v>1.3914800000000001</v>
      </c>
      <c r="E158" s="279">
        <v>0.68230000000000002</v>
      </c>
      <c r="F158" s="279">
        <v>1.6493199999999999</v>
      </c>
      <c r="G158" s="279">
        <v>1.52128</v>
      </c>
      <c r="H158" s="279">
        <v>2.3724500000000002</v>
      </c>
      <c r="I158" s="279">
        <v>2.4468700000000001</v>
      </c>
      <c r="J158" s="279">
        <v>2.4911400000000001</v>
      </c>
      <c r="K158" s="279">
        <v>2.3896700000000002</v>
      </c>
      <c r="L158" s="279">
        <v>2.4508000000000001</v>
      </c>
      <c r="M158" s="279">
        <v>3.1524800000000002</v>
      </c>
      <c r="N158" s="279">
        <v>3.3706399999999999</v>
      </c>
      <c r="O158" s="279">
        <v>3.10127</v>
      </c>
      <c r="P158" s="279">
        <v>3.0418400000000001</v>
      </c>
      <c r="Q158" s="279">
        <v>3.03044</v>
      </c>
      <c r="R158" s="279">
        <v>3.4771100000000001</v>
      </c>
      <c r="S158" s="279">
        <v>3.4231400000000001</v>
      </c>
      <c r="T158" s="279">
        <v>3.3508100000000001</v>
      </c>
      <c r="U158" s="279">
        <v>3.2926299999999999</v>
      </c>
      <c r="V158" s="279">
        <v>2.90049</v>
      </c>
      <c r="W158" s="279">
        <v>2.9989599999999998</v>
      </c>
      <c r="X158" s="279">
        <v>2.6724899999999998</v>
      </c>
      <c r="Y158" s="279">
        <v>2.9561500000000001</v>
      </c>
      <c r="DA158" s="105" t="s">
        <v>934</v>
      </c>
    </row>
    <row r="159" spans="1:105" ht="12" customHeight="1" x14ac:dyDescent="0.25">
      <c r="A159" s="130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</row>
    <row r="160" spans="1:105" ht="15" customHeight="1" x14ac:dyDescent="0.25">
      <c r="A160" s="32" t="s">
        <v>429</v>
      </c>
      <c r="B160" s="257"/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57"/>
      <c r="Q160" s="257"/>
      <c r="R160" s="257"/>
      <c r="S160" s="257"/>
      <c r="T160" s="257"/>
      <c r="U160" s="257"/>
      <c r="V160" s="257"/>
      <c r="W160" s="257"/>
      <c r="X160" s="257"/>
      <c r="Y160" s="257"/>
      <c r="DA160" s="88"/>
    </row>
    <row r="161" spans="1:105" ht="12" customHeight="1" x14ac:dyDescent="0.25">
      <c r="A161" s="58"/>
      <c r="B161" s="172"/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</row>
    <row r="162" spans="1:105" ht="12" customHeight="1" x14ac:dyDescent="0.25">
      <c r="A162" s="35" t="s">
        <v>45</v>
      </c>
      <c r="B162" s="232">
        <f t="shared" ref="B162:Y162" si="5">SUM(B$163:B$169)</f>
        <v>0</v>
      </c>
      <c r="C162" s="232">
        <f t="shared" si="5"/>
        <v>0</v>
      </c>
      <c r="D162" s="232">
        <f t="shared" si="5"/>
        <v>0</v>
      </c>
      <c r="E162" s="232">
        <f t="shared" si="5"/>
        <v>0</v>
      </c>
      <c r="F162" s="232">
        <f t="shared" si="5"/>
        <v>0</v>
      </c>
      <c r="G162" s="232">
        <f t="shared" si="5"/>
        <v>0</v>
      </c>
      <c r="H162" s="232">
        <f t="shared" si="5"/>
        <v>0</v>
      </c>
      <c r="I162" s="232">
        <f t="shared" si="5"/>
        <v>0</v>
      </c>
      <c r="J162" s="232">
        <f t="shared" si="5"/>
        <v>0</v>
      </c>
      <c r="K162" s="232">
        <f t="shared" si="5"/>
        <v>0</v>
      </c>
      <c r="L162" s="232">
        <f t="shared" si="5"/>
        <v>0</v>
      </c>
      <c r="M162" s="232">
        <f t="shared" si="5"/>
        <v>0</v>
      </c>
      <c r="N162" s="232">
        <f t="shared" si="5"/>
        <v>0</v>
      </c>
      <c r="O162" s="232">
        <f t="shared" si="5"/>
        <v>0</v>
      </c>
      <c r="P162" s="232">
        <f t="shared" si="5"/>
        <v>0</v>
      </c>
      <c r="Q162" s="232">
        <f t="shared" si="5"/>
        <v>0</v>
      </c>
      <c r="R162" s="232">
        <f t="shared" si="5"/>
        <v>0</v>
      </c>
      <c r="S162" s="232">
        <f t="shared" si="5"/>
        <v>0</v>
      </c>
      <c r="T162" s="232">
        <f t="shared" si="5"/>
        <v>0</v>
      </c>
      <c r="U162" s="232">
        <f t="shared" si="5"/>
        <v>0</v>
      </c>
      <c r="V162" s="232">
        <f t="shared" si="5"/>
        <v>0</v>
      </c>
      <c r="W162" s="232">
        <f t="shared" si="5"/>
        <v>0</v>
      </c>
      <c r="X162" s="232">
        <f t="shared" si="5"/>
        <v>0</v>
      </c>
      <c r="Y162" s="232">
        <f t="shared" si="5"/>
        <v>0</v>
      </c>
      <c r="DA162" s="95"/>
    </row>
    <row r="163" spans="1:105" ht="12" customHeight="1" x14ac:dyDescent="0.25">
      <c r="A163" s="55" t="s">
        <v>91</v>
      </c>
      <c r="B163" s="299">
        <f t="shared" ref="B163:Y163" si="6">IF(B$6=0,0,B$6/B$5)</f>
        <v>0</v>
      </c>
      <c r="C163" s="299">
        <f t="shared" si="6"/>
        <v>0</v>
      </c>
      <c r="D163" s="299">
        <f t="shared" si="6"/>
        <v>0</v>
      </c>
      <c r="E163" s="299">
        <f t="shared" si="6"/>
        <v>0</v>
      </c>
      <c r="F163" s="299">
        <f t="shared" si="6"/>
        <v>0</v>
      </c>
      <c r="G163" s="299">
        <f t="shared" si="6"/>
        <v>0</v>
      </c>
      <c r="H163" s="299">
        <f t="shared" si="6"/>
        <v>0</v>
      </c>
      <c r="I163" s="299">
        <f t="shared" si="6"/>
        <v>0</v>
      </c>
      <c r="J163" s="299">
        <f t="shared" si="6"/>
        <v>0</v>
      </c>
      <c r="K163" s="299">
        <f t="shared" si="6"/>
        <v>0</v>
      </c>
      <c r="L163" s="299">
        <f t="shared" si="6"/>
        <v>0</v>
      </c>
      <c r="M163" s="299">
        <f t="shared" si="6"/>
        <v>0</v>
      </c>
      <c r="N163" s="299">
        <f t="shared" si="6"/>
        <v>0</v>
      </c>
      <c r="O163" s="299">
        <f t="shared" si="6"/>
        <v>0</v>
      </c>
      <c r="P163" s="299">
        <f t="shared" si="6"/>
        <v>0</v>
      </c>
      <c r="Q163" s="299">
        <f t="shared" si="6"/>
        <v>0</v>
      </c>
      <c r="R163" s="299">
        <f t="shared" si="6"/>
        <v>0</v>
      </c>
      <c r="S163" s="299">
        <f t="shared" si="6"/>
        <v>0</v>
      </c>
      <c r="T163" s="299">
        <f t="shared" si="6"/>
        <v>0</v>
      </c>
      <c r="U163" s="299">
        <f t="shared" si="6"/>
        <v>0</v>
      </c>
      <c r="V163" s="299">
        <f t="shared" si="6"/>
        <v>0</v>
      </c>
      <c r="W163" s="299">
        <f t="shared" si="6"/>
        <v>0</v>
      </c>
      <c r="X163" s="299">
        <f t="shared" si="6"/>
        <v>0</v>
      </c>
      <c r="Y163" s="299">
        <f t="shared" si="6"/>
        <v>0</v>
      </c>
      <c r="DA163" s="67"/>
    </row>
    <row r="164" spans="1:105" ht="12" customHeight="1" x14ac:dyDescent="0.25">
      <c r="A164" s="173" t="s">
        <v>92</v>
      </c>
      <c r="B164" s="233">
        <f t="shared" ref="B164:Y164" si="7">IF(B$7=0,0,B$7/B$5)</f>
        <v>0</v>
      </c>
      <c r="C164" s="233">
        <f t="shared" si="7"/>
        <v>0</v>
      </c>
      <c r="D164" s="233">
        <f t="shared" si="7"/>
        <v>0</v>
      </c>
      <c r="E164" s="233">
        <f t="shared" si="7"/>
        <v>0</v>
      </c>
      <c r="F164" s="233">
        <f t="shared" si="7"/>
        <v>0</v>
      </c>
      <c r="G164" s="233">
        <f t="shared" si="7"/>
        <v>0</v>
      </c>
      <c r="H164" s="233">
        <f t="shared" si="7"/>
        <v>0</v>
      </c>
      <c r="I164" s="233">
        <f t="shared" si="7"/>
        <v>0</v>
      </c>
      <c r="J164" s="233">
        <f t="shared" si="7"/>
        <v>0</v>
      </c>
      <c r="K164" s="233">
        <f t="shared" si="7"/>
        <v>0</v>
      </c>
      <c r="L164" s="233">
        <f t="shared" si="7"/>
        <v>0</v>
      </c>
      <c r="M164" s="233">
        <f t="shared" si="7"/>
        <v>0</v>
      </c>
      <c r="N164" s="233">
        <f t="shared" si="7"/>
        <v>0</v>
      </c>
      <c r="O164" s="233">
        <f t="shared" si="7"/>
        <v>0</v>
      </c>
      <c r="P164" s="233">
        <f t="shared" si="7"/>
        <v>0</v>
      </c>
      <c r="Q164" s="233">
        <f t="shared" si="7"/>
        <v>0</v>
      </c>
      <c r="R164" s="233">
        <f t="shared" si="7"/>
        <v>0</v>
      </c>
      <c r="S164" s="233">
        <f t="shared" si="7"/>
        <v>0</v>
      </c>
      <c r="T164" s="233">
        <f t="shared" si="7"/>
        <v>0</v>
      </c>
      <c r="U164" s="233">
        <f t="shared" si="7"/>
        <v>0</v>
      </c>
      <c r="V164" s="233">
        <f t="shared" si="7"/>
        <v>0</v>
      </c>
      <c r="W164" s="233">
        <f t="shared" si="7"/>
        <v>0</v>
      </c>
      <c r="X164" s="233">
        <f t="shared" si="7"/>
        <v>0</v>
      </c>
      <c r="Y164" s="233">
        <f t="shared" si="7"/>
        <v>0</v>
      </c>
      <c r="DA164" s="177"/>
    </row>
    <row r="165" spans="1:105" ht="12" customHeight="1" x14ac:dyDescent="0.25">
      <c r="A165" s="173" t="s">
        <v>93</v>
      </c>
      <c r="B165" s="233">
        <f t="shared" ref="B165:Y165" si="8">IF(B$8=0,0,B$8/B$5)</f>
        <v>0</v>
      </c>
      <c r="C165" s="233">
        <f t="shared" si="8"/>
        <v>0</v>
      </c>
      <c r="D165" s="233">
        <f t="shared" si="8"/>
        <v>0</v>
      </c>
      <c r="E165" s="233">
        <f t="shared" si="8"/>
        <v>0</v>
      </c>
      <c r="F165" s="233">
        <f t="shared" si="8"/>
        <v>0</v>
      </c>
      <c r="G165" s="233">
        <f t="shared" si="8"/>
        <v>0</v>
      </c>
      <c r="H165" s="233">
        <f t="shared" si="8"/>
        <v>0</v>
      </c>
      <c r="I165" s="233">
        <f t="shared" si="8"/>
        <v>0</v>
      </c>
      <c r="J165" s="233">
        <f t="shared" si="8"/>
        <v>0</v>
      </c>
      <c r="K165" s="233">
        <f t="shared" si="8"/>
        <v>0</v>
      </c>
      <c r="L165" s="233">
        <f t="shared" si="8"/>
        <v>0</v>
      </c>
      <c r="M165" s="233">
        <f t="shared" si="8"/>
        <v>0</v>
      </c>
      <c r="N165" s="233">
        <f t="shared" si="8"/>
        <v>0</v>
      </c>
      <c r="O165" s="233">
        <f t="shared" si="8"/>
        <v>0</v>
      </c>
      <c r="P165" s="233">
        <f t="shared" si="8"/>
        <v>0</v>
      </c>
      <c r="Q165" s="233">
        <f t="shared" si="8"/>
        <v>0</v>
      </c>
      <c r="R165" s="233">
        <f t="shared" si="8"/>
        <v>0</v>
      </c>
      <c r="S165" s="233">
        <f t="shared" si="8"/>
        <v>0</v>
      </c>
      <c r="T165" s="233">
        <f t="shared" si="8"/>
        <v>0</v>
      </c>
      <c r="U165" s="233">
        <f t="shared" si="8"/>
        <v>0</v>
      </c>
      <c r="V165" s="233">
        <f t="shared" si="8"/>
        <v>0</v>
      </c>
      <c r="W165" s="233">
        <f t="shared" si="8"/>
        <v>0</v>
      </c>
      <c r="X165" s="233">
        <f t="shared" si="8"/>
        <v>0</v>
      </c>
      <c r="Y165" s="233">
        <f t="shared" si="8"/>
        <v>0</v>
      </c>
      <c r="DA165" s="177"/>
    </row>
    <row r="166" spans="1:105" ht="12" customHeight="1" x14ac:dyDescent="0.25">
      <c r="A166" s="173" t="s">
        <v>94</v>
      </c>
      <c r="B166" s="233">
        <f t="shared" ref="B166:Y166" si="9">IF(B$9=0,0,B$9/B$5)</f>
        <v>0</v>
      </c>
      <c r="C166" s="233">
        <f t="shared" si="9"/>
        <v>0</v>
      </c>
      <c r="D166" s="233">
        <f t="shared" si="9"/>
        <v>0</v>
      </c>
      <c r="E166" s="233">
        <f t="shared" si="9"/>
        <v>0</v>
      </c>
      <c r="F166" s="233">
        <f t="shared" si="9"/>
        <v>0</v>
      </c>
      <c r="G166" s="233">
        <f t="shared" si="9"/>
        <v>0</v>
      </c>
      <c r="H166" s="233">
        <f t="shared" si="9"/>
        <v>0</v>
      </c>
      <c r="I166" s="233">
        <f t="shared" si="9"/>
        <v>0</v>
      </c>
      <c r="J166" s="233">
        <f t="shared" si="9"/>
        <v>0</v>
      </c>
      <c r="K166" s="233">
        <f t="shared" si="9"/>
        <v>0</v>
      </c>
      <c r="L166" s="233">
        <f t="shared" si="9"/>
        <v>0</v>
      </c>
      <c r="M166" s="233">
        <f t="shared" si="9"/>
        <v>0</v>
      </c>
      <c r="N166" s="233">
        <f t="shared" si="9"/>
        <v>0</v>
      </c>
      <c r="O166" s="233">
        <f t="shared" si="9"/>
        <v>0</v>
      </c>
      <c r="P166" s="233">
        <f t="shared" si="9"/>
        <v>0</v>
      </c>
      <c r="Q166" s="233">
        <f t="shared" si="9"/>
        <v>0</v>
      </c>
      <c r="R166" s="233">
        <f t="shared" si="9"/>
        <v>0</v>
      </c>
      <c r="S166" s="233">
        <f t="shared" si="9"/>
        <v>0</v>
      </c>
      <c r="T166" s="233">
        <f t="shared" si="9"/>
        <v>0</v>
      </c>
      <c r="U166" s="233">
        <f t="shared" si="9"/>
        <v>0</v>
      </c>
      <c r="V166" s="233">
        <f t="shared" si="9"/>
        <v>0</v>
      </c>
      <c r="W166" s="233">
        <f t="shared" si="9"/>
        <v>0</v>
      </c>
      <c r="X166" s="233">
        <f t="shared" si="9"/>
        <v>0</v>
      </c>
      <c r="Y166" s="233">
        <f t="shared" si="9"/>
        <v>0</v>
      </c>
      <c r="DA166" s="177"/>
    </row>
    <row r="167" spans="1:105" ht="12" customHeight="1" x14ac:dyDescent="0.25">
      <c r="A167" s="56" t="s">
        <v>95</v>
      </c>
      <c r="B167" s="300">
        <f t="shared" ref="B167:Y167" si="10">IF(B$10=0,0,B$10/B$5)</f>
        <v>0</v>
      </c>
      <c r="C167" s="300">
        <f t="shared" si="10"/>
        <v>0</v>
      </c>
      <c r="D167" s="300">
        <f t="shared" si="10"/>
        <v>0</v>
      </c>
      <c r="E167" s="300">
        <f t="shared" si="10"/>
        <v>0</v>
      </c>
      <c r="F167" s="300">
        <f t="shared" si="10"/>
        <v>0</v>
      </c>
      <c r="G167" s="300">
        <f t="shared" si="10"/>
        <v>0</v>
      </c>
      <c r="H167" s="300">
        <f t="shared" si="10"/>
        <v>0</v>
      </c>
      <c r="I167" s="300">
        <f t="shared" si="10"/>
        <v>0</v>
      </c>
      <c r="J167" s="300">
        <f t="shared" si="10"/>
        <v>0</v>
      </c>
      <c r="K167" s="300">
        <f t="shared" si="10"/>
        <v>0</v>
      </c>
      <c r="L167" s="300">
        <f t="shared" si="10"/>
        <v>0</v>
      </c>
      <c r="M167" s="300">
        <f t="shared" si="10"/>
        <v>0</v>
      </c>
      <c r="N167" s="300">
        <f t="shared" si="10"/>
        <v>0</v>
      </c>
      <c r="O167" s="300">
        <f t="shared" si="10"/>
        <v>0</v>
      </c>
      <c r="P167" s="300">
        <f t="shared" si="10"/>
        <v>0</v>
      </c>
      <c r="Q167" s="300">
        <f t="shared" si="10"/>
        <v>0</v>
      </c>
      <c r="R167" s="300">
        <f t="shared" si="10"/>
        <v>0</v>
      </c>
      <c r="S167" s="300">
        <f t="shared" si="10"/>
        <v>0</v>
      </c>
      <c r="T167" s="300">
        <f t="shared" si="10"/>
        <v>0</v>
      </c>
      <c r="U167" s="300">
        <f t="shared" si="10"/>
        <v>0</v>
      </c>
      <c r="V167" s="300">
        <f t="shared" si="10"/>
        <v>0</v>
      </c>
      <c r="W167" s="300">
        <f t="shared" si="10"/>
        <v>0</v>
      </c>
      <c r="X167" s="300">
        <f t="shared" si="10"/>
        <v>0</v>
      </c>
      <c r="Y167" s="300">
        <f t="shared" si="10"/>
        <v>0</v>
      </c>
      <c r="DA167" s="68"/>
    </row>
    <row r="168" spans="1:105" ht="12" customHeight="1" x14ac:dyDescent="0.25">
      <c r="A168" s="174" t="s">
        <v>485</v>
      </c>
      <c r="B168" s="301">
        <f t="shared" ref="B168:Y168" si="11">IF(B$16=0,0,B$16/B$5)</f>
        <v>0</v>
      </c>
      <c r="C168" s="301">
        <f t="shared" si="11"/>
        <v>0</v>
      </c>
      <c r="D168" s="301">
        <f t="shared" si="11"/>
        <v>0</v>
      </c>
      <c r="E168" s="301">
        <f t="shared" si="11"/>
        <v>0</v>
      </c>
      <c r="F168" s="301">
        <f t="shared" si="11"/>
        <v>0</v>
      </c>
      <c r="G168" s="301">
        <f t="shared" si="11"/>
        <v>0</v>
      </c>
      <c r="H168" s="301">
        <f t="shared" si="11"/>
        <v>0</v>
      </c>
      <c r="I168" s="301">
        <f t="shared" si="11"/>
        <v>0</v>
      </c>
      <c r="J168" s="301">
        <f t="shared" si="11"/>
        <v>0</v>
      </c>
      <c r="K168" s="301">
        <f t="shared" si="11"/>
        <v>0</v>
      </c>
      <c r="L168" s="301">
        <f t="shared" si="11"/>
        <v>0</v>
      </c>
      <c r="M168" s="301">
        <f t="shared" si="11"/>
        <v>0</v>
      </c>
      <c r="N168" s="301">
        <f t="shared" si="11"/>
        <v>0</v>
      </c>
      <c r="O168" s="301">
        <f t="shared" si="11"/>
        <v>0</v>
      </c>
      <c r="P168" s="301">
        <f t="shared" si="11"/>
        <v>0</v>
      </c>
      <c r="Q168" s="301">
        <f t="shared" si="11"/>
        <v>0</v>
      </c>
      <c r="R168" s="301">
        <f t="shared" si="11"/>
        <v>0</v>
      </c>
      <c r="S168" s="301">
        <f t="shared" si="11"/>
        <v>0</v>
      </c>
      <c r="T168" s="301">
        <f t="shared" si="11"/>
        <v>0</v>
      </c>
      <c r="U168" s="301">
        <f t="shared" si="11"/>
        <v>0</v>
      </c>
      <c r="V168" s="301">
        <f t="shared" si="11"/>
        <v>0</v>
      </c>
      <c r="W168" s="301">
        <f t="shared" si="11"/>
        <v>0</v>
      </c>
      <c r="X168" s="301">
        <f t="shared" si="11"/>
        <v>0</v>
      </c>
      <c r="Y168" s="301">
        <f t="shared" si="11"/>
        <v>0</v>
      </c>
      <c r="DA168" s="178"/>
    </row>
    <row r="169" spans="1:105" ht="12" customHeight="1" x14ac:dyDescent="0.25">
      <c r="A169" s="41" t="s">
        <v>497</v>
      </c>
      <c r="B169" s="235">
        <f t="shared" ref="B169:Y169" si="12">IF(B$27=0,0,B$27/B$5)</f>
        <v>0</v>
      </c>
      <c r="C169" s="235">
        <f t="shared" si="12"/>
        <v>0</v>
      </c>
      <c r="D169" s="235">
        <f t="shared" si="12"/>
        <v>0</v>
      </c>
      <c r="E169" s="235">
        <f t="shared" si="12"/>
        <v>0</v>
      </c>
      <c r="F169" s="235">
        <f t="shared" si="12"/>
        <v>0</v>
      </c>
      <c r="G169" s="235">
        <f t="shared" si="12"/>
        <v>0</v>
      </c>
      <c r="H169" s="235">
        <f t="shared" si="12"/>
        <v>0</v>
      </c>
      <c r="I169" s="235">
        <f t="shared" si="12"/>
        <v>0</v>
      </c>
      <c r="J169" s="235">
        <f t="shared" si="12"/>
        <v>0</v>
      </c>
      <c r="K169" s="235">
        <f t="shared" si="12"/>
        <v>0</v>
      </c>
      <c r="L169" s="235">
        <f t="shared" si="12"/>
        <v>0</v>
      </c>
      <c r="M169" s="235">
        <f t="shared" si="12"/>
        <v>0</v>
      </c>
      <c r="N169" s="235">
        <f t="shared" si="12"/>
        <v>0</v>
      </c>
      <c r="O169" s="235">
        <f t="shared" si="12"/>
        <v>0</v>
      </c>
      <c r="P169" s="235">
        <f t="shared" si="12"/>
        <v>0</v>
      </c>
      <c r="Q169" s="235">
        <f t="shared" si="12"/>
        <v>0</v>
      </c>
      <c r="R169" s="235">
        <f t="shared" si="12"/>
        <v>0</v>
      </c>
      <c r="S169" s="235">
        <f t="shared" si="12"/>
        <v>0</v>
      </c>
      <c r="T169" s="235">
        <f t="shared" si="12"/>
        <v>0</v>
      </c>
      <c r="U169" s="235">
        <f t="shared" si="12"/>
        <v>0</v>
      </c>
      <c r="V169" s="235">
        <f t="shared" si="12"/>
        <v>0</v>
      </c>
      <c r="W169" s="235">
        <f t="shared" si="12"/>
        <v>0</v>
      </c>
      <c r="X169" s="235">
        <f t="shared" si="12"/>
        <v>0</v>
      </c>
      <c r="Y169" s="235">
        <f t="shared" si="12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DA170" s="120"/>
    </row>
    <row r="171" spans="1:105" ht="12" customHeight="1" x14ac:dyDescent="0.25">
      <c r="A171" s="35" t="s">
        <v>46</v>
      </c>
      <c r="B171" s="232">
        <f t="shared" ref="B171:Y171" si="13">SUM(B$172:B$177,B$179:B$180,B$182:B$184,B185)</f>
        <v>0</v>
      </c>
      <c r="C171" s="232">
        <f t="shared" si="13"/>
        <v>0</v>
      </c>
      <c r="D171" s="232">
        <f t="shared" si="13"/>
        <v>0</v>
      </c>
      <c r="E171" s="232">
        <f t="shared" si="13"/>
        <v>0</v>
      </c>
      <c r="F171" s="232">
        <f t="shared" si="13"/>
        <v>0</v>
      </c>
      <c r="G171" s="232">
        <f t="shared" si="13"/>
        <v>0</v>
      </c>
      <c r="H171" s="232">
        <f t="shared" si="13"/>
        <v>0</v>
      </c>
      <c r="I171" s="232">
        <f t="shared" si="13"/>
        <v>0</v>
      </c>
      <c r="J171" s="232">
        <f t="shared" si="13"/>
        <v>0</v>
      </c>
      <c r="K171" s="232">
        <f t="shared" si="13"/>
        <v>0</v>
      </c>
      <c r="L171" s="232">
        <f t="shared" si="13"/>
        <v>0</v>
      </c>
      <c r="M171" s="232">
        <f t="shared" si="13"/>
        <v>0</v>
      </c>
      <c r="N171" s="232">
        <f t="shared" si="13"/>
        <v>0</v>
      </c>
      <c r="O171" s="232">
        <f t="shared" si="13"/>
        <v>0</v>
      </c>
      <c r="P171" s="232">
        <f t="shared" si="13"/>
        <v>0</v>
      </c>
      <c r="Q171" s="232">
        <f t="shared" si="13"/>
        <v>0</v>
      </c>
      <c r="R171" s="232">
        <f t="shared" si="13"/>
        <v>0</v>
      </c>
      <c r="S171" s="232">
        <f t="shared" si="13"/>
        <v>0</v>
      </c>
      <c r="T171" s="232">
        <f t="shared" si="13"/>
        <v>0</v>
      </c>
      <c r="U171" s="232">
        <f t="shared" si="13"/>
        <v>0</v>
      </c>
      <c r="V171" s="232">
        <f t="shared" si="13"/>
        <v>0</v>
      </c>
      <c r="W171" s="232">
        <f t="shared" si="13"/>
        <v>0</v>
      </c>
      <c r="X171" s="232">
        <f t="shared" si="13"/>
        <v>0</v>
      </c>
      <c r="Y171" s="232">
        <f t="shared" si="13"/>
        <v>0</v>
      </c>
      <c r="DA171" s="95"/>
    </row>
    <row r="172" spans="1:105" ht="12" customHeight="1" x14ac:dyDescent="0.25">
      <c r="A172" s="55" t="s">
        <v>91</v>
      </c>
      <c r="B172" s="299">
        <f t="shared" ref="B172:Y172" si="14">IF(B$35=0,0,B$35/B$34)</f>
        <v>0</v>
      </c>
      <c r="C172" s="299">
        <f t="shared" si="14"/>
        <v>0</v>
      </c>
      <c r="D172" s="299">
        <f t="shared" si="14"/>
        <v>0</v>
      </c>
      <c r="E172" s="299">
        <f t="shared" si="14"/>
        <v>0</v>
      </c>
      <c r="F172" s="299">
        <f t="shared" si="14"/>
        <v>0</v>
      </c>
      <c r="G172" s="299">
        <f t="shared" si="14"/>
        <v>0</v>
      </c>
      <c r="H172" s="299">
        <f t="shared" si="14"/>
        <v>0</v>
      </c>
      <c r="I172" s="299">
        <f t="shared" si="14"/>
        <v>0</v>
      </c>
      <c r="J172" s="299">
        <f t="shared" si="14"/>
        <v>0</v>
      </c>
      <c r="K172" s="299">
        <f t="shared" si="14"/>
        <v>0</v>
      </c>
      <c r="L172" s="299">
        <f t="shared" si="14"/>
        <v>0</v>
      </c>
      <c r="M172" s="299">
        <f t="shared" si="14"/>
        <v>0</v>
      </c>
      <c r="N172" s="299">
        <f t="shared" si="14"/>
        <v>0</v>
      </c>
      <c r="O172" s="299">
        <f t="shared" si="14"/>
        <v>0</v>
      </c>
      <c r="P172" s="299">
        <f t="shared" si="14"/>
        <v>0</v>
      </c>
      <c r="Q172" s="299">
        <f t="shared" si="14"/>
        <v>0</v>
      </c>
      <c r="R172" s="299">
        <f t="shared" si="14"/>
        <v>0</v>
      </c>
      <c r="S172" s="299">
        <f t="shared" si="14"/>
        <v>0</v>
      </c>
      <c r="T172" s="299">
        <f t="shared" si="14"/>
        <v>0</v>
      </c>
      <c r="U172" s="299">
        <f t="shared" si="14"/>
        <v>0</v>
      </c>
      <c r="V172" s="299">
        <f t="shared" si="14"/>
        <v>0</v>
      </c>
      <c r="W172" s="299">
        <f t="shared" si="14"/>
        <v>0</v>
      </c>
      <c r="X172" s="299">
        <f t="shared" si="14"/>
        <v>0</v>
      </c>
      <c r="Y172" s="299">
        <f t="shared" si="14"/>
        <v>0</v>
      </c>
      <c r="DA172" s="67"/>
    </row>
    <row r="173" spans="1:105" ht="12" customHeight="1" x14ac:dyDescent="0.25">
      <c r="A173" s="173" t="s">
        <v>92</v>
      </c>
      <c r="B173" s="233">
        <f t="shared" ref="B173:Y173" si="15">IF(B$36=0,0,B$36/B$34)</f>
        <v>0</v>
      </c>
      <c r="C173" s="233">
        <f t="shared" si="15"/>
        <v>0</v>
      </c>
      <c r="D173" s="233">
        <f t="shared" si="15"/>
        <v>0</v>
      </c>
      <c r="E173" s="233">
        <f t="shared" si="15"/>
        <v>0</v>
      </c>
      <c r="F173" s="233">
        <f t="shared" si="15"/>
        <v>0</v>
      </c>
      <c r="G173" s="233">
        <f t="shared" si="15"/>
        <v>0</v>
      </c>
      <c r="H173" s="233">
        <f t="shared" si="15"/>
        <v>0</v>
      </c>
      <c r="I173" s="233">
        <f t="shared" si="15"/>
        <v>0</v>
      </c>
      <c r="J173" s="233">
        <f t="shared" si="15"/>
        <v>0</v>
      </c>
      <c r="K173" s="233">
        <f t="shared" si="15"/>
        <v>0</v>
      </c>
      <c r="L173" s="233">
        <f t="shared" si="15"/>
        <v>0</v>
      </c>
      <c r="M173" s="233">
        <f t="shared" si="15"/>
        <v>0</v>
      </c>
      <c r="N173" s="233">
        <f t="shared" si="15"/>
        <v>0</v>
      </c>
      <c r="O173" s="233">
        <f t="shared" si="15"/>
        <v>0</v>
      </c>
      <c r="P173" s="233">
        <f t="shared" si="15"/>
        <v>0</v>
      </c>
      <c r="Q173" s="233">
        <f t="shared" si="15"/>
        <v>0</v>
      </c>
      <c r="R173" s="233">
        <f t="shared" si="15"/>
        <v>0</v>
      </c>
      <c r="S173" s="233">
        <f t="shared" si="15"/>
        <v>0</v>
      </c>
      <c r="T173" s="233">
        <f t="shared" si="15"/>
        <v>0</v>
      </c>
      <c r="U173" s="233">
        <f t="shared" si="15"/>
        <v>0</v>
      </c>
      <c r="V173" s="233">
        <f t="shared" si="15"/>
        <v>0</v>
      </c>
      <c r="W173" s="233">
        <f t="shared" si="15"/>
        <v>0</v>
      </c>
      <c r="X173" s="233">
        <f t="shared" si="15"/>
        <v>0</v>
      </c>
      <c r="Y173" s="233">
        <f t="shared" si="15"/>
        <v>0</v>
      </c>
      <c r="DA173" s="177"/>
    </row>
    <row r="174" spans="1:105" ht="12" customHeight="1" x14ac:dyDescent="0.25">
      <c r="A174" s="173" t="s">
        <v>93</v>
      </c>
      <c r="B174" s="233">
        <f t="shared" ref="B174:Y174" si="16">IF(B$37=0,0,B$37/B$34)</f>
        <v>0</v>
      </c>
      <c r="C174" s="233">
        <f t="shared" si="16"/>
        <v>0</v>
      </c>
      <c r="D174" s="233">
        <f t="shared" si="16"/>
        <v>0</v>
      </c>
      <c r="E174" s="233">
        <f t="shared" si="16"/>
        <v>0</v>
      </c>
      <c r="F174" s="233">
        <f t="shared" si="16"/>
        <v>0</v>
      </c>
      <c r="G174" s="233">
        <f t="shared" si="16"/>
        <v>0</v>
      </c>
      <c r="H174" s="233">
        <f t="shared" si="16"/>
        <v>0</v>
      </c>
      <c r="I174" s="233">
        <f t="shared" si="16"/>
        <v>0</v>
      </c>
      <c r="J174" s="233">
        <f t="shared" si="16"/>
        <v>0</v>
      </c>
      <c r="K174" s="233">
        <f t="shared" si="16"/>
        <v>0</v>
      </c>
      <c r="L174" s="233">
        <f t="shared" si="16"/>
        <v>0</v>
      </c>
      <c r="M174" s="233">
        <f t="shared" si="16"/>
        <v>0</v>
      </c>
      <c r="N174" s="233">
        <f t="shared" si="16"/>
        <v>0</v>
      </c>
      <c r="O174" s="233">
        <f t="shared" si="16"/>
        <v>0</v>
      </c>
      <c r="P174" s="233">
        <f t="shared" si="16"/>
        <v>0</v>
      </c>
      <c r="Q174" s="233">
        <f t="shared" si="16"/>
        <v>0</v>
      </c>
      <c r="R174" s="233">
        <f t="shared" si="16"/>
        <v>0</v>
      </c>
      <c r="S174" s="233">
        <f t="shared" si="16"/>
        <v>0</v>
      </c>
      <c r="T174" s="233">
        <f t="shared" si="16"/>
        <v>0</v>
      </c>
      <c r="U174" s="233">
        <f t="shared" si="16"/>
        <v>0</v>
      </c>
      <c r="V174" s="233">
        <f t="shared" si="16"/>
        <v>0</v>
      </c>
      <c r="W174" s="233">
        <f t="shared" si="16"/>
        <v>0</v>
      </c>
      <c r="X174" s="233">
        <f t="shared" si="16"/>
        <v>0</v>
      </c>
      <c r="Y174" s="233">
        <f t="shared" si="16"/>
        <v>0</v>
      </c>
      <c r="DA174" s="177"/>
    </row>
    <row r="175" spans="1:105" ht="12" customHeight="1" x14ac:dyDescent="0.25">
      <c r="A175" s="173" t="s">
        <v>94</v>
      </c>
      <c r="B175" s="233">
        <f t="shared" ref="B175:Y175" si="17">IF(B$38=0,0,B$38/B$34)</f>
        <v>0</v>
      </c>
      <c r="C175" s="233">
        <f t="shared" si="17"/>
        <v>0</v>
      </c>
      <c r="D175" s="233">
        <f t="shared" si="17"/>
        <v>0</v>
      </c>
      <c r="E175" s="233">
        <f t="shared" si="17"/>
        <v>0</v>
      </c>
      <c r="F175" s="233">
        <f t="shared" si="17"/>
        <v>0</v>
      </c>
      <c r="G175" s="233">
        <f t="shared" si="17"/>
        <v>0</v>
      </c>
      <c r="H175" s="233">
        <f t="shared" si="17"/>
        <v>0</v>
      </c>
      <c r="I175" s="233">
        <f t="shared" si="17"/>
        <v>0</v>
      </c>
      <c r="J175" s="233">
        <f t="shared" si="17"/>
        <v>0</v>
      </c>
      <c r="K175" s="233">
        <f t="shared" si="17"/>
        <v>0</v>
      </c>
      <c r="L175" s="233">
        <f t="shared" si="17"/>
        <v>0</v>
      </c>
      <c r="M175" s="233">
        <f t="shared" si="17"/>
        <v>0</v>
      </c>
      <c r="N175" s="233">
        <f t="shared" si="17"/>
        <v>0</v>
      </c>
      <c r="O175" s="233">
        <f t="shared" si="17"/>
        <v>0</v>
      </c>
      <c r="P175" s="233">
        <f t="shared" si="17"/>
        <v>0</v>
      </c>
      <c r="Q175" s="233">
        <f t="shared" si="17"/>
        <v>0</v>
      </c>
      <c r="R175" s="233">
        <f t="shared" si="17"/>
        <v>0</v>
      </c>
      <c r="S175" s="233">
        <f t="shared" si="17"/>
        <v>0</v>
      </c>
      <c r="T175" s="233">
        <f t="shared" si="17"/>
        <v>0</v>
      </c>
      <c r="U175" s="233">
        <f t="shared" si="17"/>
        <v>0</v>
      </c>
      <c r="V175" s="233">
        <f t="shared" si="17"/>
        <v>0</v>
      </c>
      <c r="W175" s="233">
        <f t="shared" si="17"/>
        <v>0</v>
      </c>
      <c r="X175" s="233">
        <f t="shared" si="17"/>
        <v>0</v>
      </c>
      <c r="Y175" s="233">
        <f t="shared" si="17"/>
        <v>0</v>
      </c>
      <c r="DA175" s="177"/>
    </row>
    <row r="176" spans="1:105" ht="12" customHeight="1" x14ac:dyDescent="0.25">
      <c r="A176" s="56" t="s">
        <v>95</v>
      </c>
      <c r="B176" s="300">
        <f t="shared" ref="B176:Y176" si="18">IF(B$39=0,0,B$39/B$34)</f>
        <v>0</v>
      </c>
      <c r="C176" s="300">
        <f t="shared" si="18"/>
        <v>0</v>
      </c>
      <c r="D176" s="300">
        <f t="shared" si="18"/>
        <v>0</v>
      </c>
      <c r="E176" s="300">
        <f t="shared" si="18"/>
        <v>0</v>
      </c>
      <c r="F176" s="300">
        <f t="shared" si="18"/>
        <v>0</v>
      </c>
      <c r="G176" s="300">
        <f t="shared" si="18"/>
        <v>0</v>
      </c>
      <c r="H176" s="300">
        <f t="shared" si="18"/>
        <v>0</v>
      </c>
      <c r="I176" s="300">
        <f t="shared" si="18"/>
        <v>0</v>
      </c>
      <c r="J176" s="300">
        <f t="shared" si="18"/>
        <v>0</v>
      </c>
      <c r="K176" s="300">
        <f t="shared" si="18"/>
        <v>0</v>
      </c>
      <c r="L176" s="300">
        <f t="shared" si="18"/>
        <v>0</v>
      </c>
      <c r="M176" s="300">
        <f t="shared" si="18"/>
        <v>0</v>
      </c>
      <c r="N176" s="300">
        <f t="shared" si="18"/>
        <v>0</v>
      </c>
      <c r="O176" s="300">
        <f t="shared" si="18"/>
        <v>0</v>
      </c>
      <c r="P176" s="300">
        <f t="shared" si="18"/>
        <v>0</v>
      </c>
      <c r="Q176" s="300">
        <f t="shared" si="18"/>
        <v>0</v>
      </c>
      <c r="R176" s="300">
        <f t="shared" si="18"/>
        <v>0</v>
      </c>
      <c r="S176" s="300">
        <f t="shared" si="18"/>
        <v>0</v>
      </c>
      <c r="T176" s="300">
        <f t="shared" si="18"/>
        <v>0</v>
      </c>
      <c r="U176" s="300">
        <f t="shared" si="18"/>
        <v>0</v>
      </c>
      <c r="V176" s="300">
        <f t="shared" si="18"/>
        <v>0</v>
      </c>
      <c r="W176" s="300">
        <f t="shared" si="18"/>
        <v>0</v>
      </c>
      <c r="X176" s="300">
        <f t="shared" si="18"/>
        <v>0</v>
      </c>
      <c r="Y176" s="300">
        <f t="shared" si="18"/>
        <v>0</v>
      </c>
      <c r="DA176" s="68"/>
    </row>
    <row r="177" spans="1:105" ht="12" customHeight="1" x14ac:dyDescent="0.25">
      <c r="A177" s="174" t="s">
        <v>515</v>
      </c>
      <c r="B177" s="301">
        <f t="shared" ref="B177:Y177" si="19">IF(B$45=0,0,B$45/B$34)</f>
        <v>0</v>
      </c>
      <c r="C177" s="301">
        <f t="shared" si="19"/>
        <v>0</v>
      </c>
      <c r="D177" s="301">
        <f t="shared" si="19"/>
        <v>0</v>
      </c>
      <c r="E177" s="301">
        <f t="shared" si="19"/>
        <v>0</v>
      </c>
      <c r="F177" s="301">
        <f t="shared" si="19"/>
        <v>0</v>
      </c>
      <c r="G177" s="301">
        <f t="shared" si="19"/>
        <v>0</v>
      </c>
      <c r="H177" s="301">
        <f t="shared" si="19"/>
        <v>0</v>
      </c>
      <c r="I177" s="301">
        <f t="shared" si="19"/>
        <v>0</v>
      </c>
      <c r="J177" s="301">
        <f t="shared" si="19"/>
        <v>0</v>
      </c>
      <c r="K177" s="301">
        <f t="shared" si="19"/>
        <v>0</v>
      </c>
      <c r="L177" s="301">
        <f t="shared" si="19"/>
        <v>0</v>
      </c>
      <c r="M177" s="301">
        <f t="shared" si="19"/>
        <v>0</v>
      </c>
      <c r="N177" s="301">
        <f t="shared" si="19"/>
        <v>0</v>
      </c>
      <c r="O177" s="301">
        <f t="shared" si="19"/>
        <v>0</v>
      </c>
      <c r="P177" s="301">
        <f t="shared" si="19"/>
        <v>0</v>
      </c>
      <c r="Q177" s="301">
        <f t="shared" si="19"/>
        <v>0</v>
      </c>
      <c r="R177" s="301">
        <f t="shared" si="19"/>
        <v>0</v>
      </c>
      <c r="S177" s="301">
        <f t="shared" si="19"/>
        <v>0</v>
      </c>
      <c r="T177" s="301">
        <f t="shared" si="19"/>
        <v>0</v>
      </c>
      <c r="U177" s="301">
        <f t="shared" si="19"/>
        <v>0</v>
      </c>
      <c r="V177" s="301">
        <f t="shared" si="19"/>
        <v>0</v>
      </c>
      <c r="W177" s="301">
        <f t="shared" si="19"/>
        <v>0</v>
      </c>
      <c r="X177" s="301">
        <f t="shared" si="19"/>
        <v>0</v>
      </c>
      <c r="Y177" s="301">
        <f t="shared" si="19"/>
        <v>0</v>
      </c>
      <c r="DA177" s="178"/>
    </row>
    <row r="178" spans="1:105" ht="12" customHeight="1" x14ac:dyDescent="0.25">
      <c r="A178" s="174" t="s">
        <v>517</v>
      </c>
      <c r="B178" s="301">
        <f t="shared" ref="B178:Y178" si="20">IF(B$46=0,0,B$46/B$34)</f>
        <v>0</v>
      </c>
      <c r="C178" s="301">
        <f t="shared" si="20"/>
        <v>0</v>
      </c>
      <c r="D178" s="301">
        <f t="shared" si="20"/>
        <v>0</v>
      </c>
      <c r="E178" s="301">
        <f t="shared" si="20"/>
        <v>0</v>
      </c>
      <c r="F178" s="301">
        <f t="shared" si="20"/>
        <v>0</v>
      </c>
      <c r="G178" s="301">
        <f t="shared" si="20"/>
        <v>0</v>
      </c>
      <c r="H178" s="301">
        <f t="shared" si="20"/>
        <v>0</v>
      </c>
      <c r="I178" s="301">
        <f t="shared" si="20"/>
        <v>0</v>
      </c>
      <c r="J178" s="301">
        <f t="shared" si="20"/>
        <v>0</v>
      </c>
      <c r="K178" s="301">
        <f t="shared" si="20"/>
        <v>0</v>
      </c>
      <c r="L178" s="301">
        <f t="shared" si="20"/>
        <v>0</v>
      </c>
      <c r="M178" s="301">
        <f t="shared" si="20"/>
        <v>0</v>
      </c>
      <c r="N178" s="301">
        <f t="shared" si="20"/>
        <v>0</v>
      </c>
      <c r="O178" s="301">
        <f t="shared" si="20"/>
        <v>0</v>
      </c>
      <c r="P178" s="301">
        <f t="shared" si="20"/>
        <v>0</v>
      </c>
      <c r="Q178" s="301">
        <f t="shared" si="20"/>
        <v>0</v>
      </c>
      <c r="R178" s="301">
        <f t="shared" si="20"/>
        <v>0</v>
      </c>
      <c r="S178" s="301">
        <f t="shared" si="20"/>
        <v>0</v>
      </c>
      <c r="T178" s="301">
        <f t="shared" si="20"/>
        <v>0</v>
      </c>
      <c r="U178" s="301">
        <f t="shared" si="20"/>
        <v>0</v>
      </c>
      <c r="V178" s="301">
        <f t="shared" si="20"/>
        <v>0</v>
      </c>
      <c r="W178" s="301">
        <f t="shared" si="20"/>
        <v>0</v>
      </c>
      <c r="X178" s="301">
        <f t="shared" si="20"/>
        <v>0</v>
      </c>
      <c r="Y178" s="301">
        <f t="shared" si="20"/>
        <v>0</v>
      </c>
      <c r="DA178" s="178"/>
    </row>
    <row r="179" spans="1:105" ht="12" customHeight="1" x14ac:dyDescent="0.25">
      <c r="A179" s="62" t="s">
        <v>519</v>
      </c>
      <c r="B179" s="302">
        <f t="shared" ref="B179:Y179" si="21">IF(B$47=0,0,B$47/B$34)</f>
        <v>0</v>
      </c>
      <c r="C179" s="302">
        <f t="shared" si="21"/>
        <v>0</v>
      </c>
      <c r="D179" s="302">
        <f t="shared" si="21"/>
        <v>0</v>
      </c>
      <c r="E179" s="302">
        <f t="shared" si="21"/>
        <v>0</v>
      </c>
      <c r="F179" s="302">
        <f t="shared" si="21"/>
        <v>0</v>
      </c>
      <c r="G179" s="302">
        <f t="shared" si="21"/>
        <v>0</v>
      </c>
      <c r="H179" s="302">
        <f t="shared" si="21"/>
        <v>0</v>
      </c>
      <c r="I179" s="302">
        <f t="shared" si="21"/>
        <v>0</v>
      </c>
      <c r="J179" s="302">
        <f t="shared" si="21"/>
        <v>0</v>
      </c>
      <c r="K179" s="302">
        <f t="shared" si="21"/>
        <v>0</v>
      </c>
      <c r="L179" s="302">
        <f t="shared" si="21"/>
        <v>0</v>
      </c>
      <c r="M179" s="302">
        <f t="shared" si="21"/>
        <v>0</v>
      </c>
      <c r="N179" s="302">
        <f t="shared" si="21"/>
        <v>0</v>
      </c>
      <c r="O179" s="302">
        <f t="shared" si="21"/>
        <v>0</v>
      </c>
      <c r="P179" s="302">
        <f t="shared" si="21"/>
        <v>0</v>
      </c>
      <c r="Q179" s="302">
        <f t="shared" si="21"/>
        <v>0</v>
      </c>
      <c r="R179" s="302">
        <f t="shared" si="21"/>
        <v>0</v>
      </c>
      <c r="S179" s="302">
        <f t="shared" si="21"/>
        <v>0</v>
      </c>
      <c r="T179" s="302">
        <f t="shared" si="21"/>
        <v>0</v>
      </c>
      <c r="U179" s="302">
        <f t="shared" si="21"/>
        <v>0</v>
      </c>
      <c r="V179" s="302">
        <f t="shared" si="21"/>
        <v>0</v>
      </c>
      <c r="W179" s="302">
        <f t="shared" si="21"/>
        <v>0</v>
      </c>
      <c r="X179" s="302">
        <f t="shared" si="21"/>
        <v>0</v>
      </c>
      <c r="Y179" s="302">
        <f t="shared" si="21"/>
        <v>0</v>
      </c>
      <c r="DA179" s="72"/>
    </row>
    <row r="180" spans="1:105" ht="12" customHeight="1" x14ac:dyDescent="0.25">
      <c r="A180" s="62" t="s">
        <v>525</v>
      </c>
      <c r="B180" s="302">
        <f t="shared" ref="B180:Y180" si="22">IF(B$52=0,0,B$52/B$34)</f>
        <v>0</v>
      </c>
      <c r="C180" s="302">
        <f t="shared" si="22"/>
        <v>0</v>
      </c>
      <c r="D180" s="302">
        <f t="shared" si="22"/>
        <v>0</v>
      </c>
      <c r="E180" s="302">
        <f t="shared" si="22"/>
        <v>0</v>
      </c>
      <c r="F180" s="302">
        <f t="shared" si="22"/>
        <v>0</v>
      </c>
      <c r="G180" s="302">
        <f t="shared" si="22"/>
        <v>0</v>
      </c>
      <c r="H180" s="302">
        <f t="shared" si="22"/>
        <v>0</v>
      </c>
      <c r="I180" s="302">
        <f t="shared" si="22"/>
        <v>0</v>
      </c>
      <c r="J180" s="302">
        <f t="shared" si="22"/>
        <v>0</v>
      </c>
      <c r="K180" s="302">
        <f t="shared" si="22"/>
        <v>0</v>
      </c>
      <c r="L180" s="302">
        <f t="shared" si="22"/>
        <v>0</v>
      </c>
      <c r="M180" s="302">
        <f t="shared" si="22"/>
        <v>0</v>
      </c>
      <c r="N180" s="302">
        <f t="shared" si="22"/>
        <v>0</v>
      </c>
      <c r="O180" s="302">
        <f t="shared" si="22"/>
        <v>0</v>
      </c>
      <c r="P180" s="302">
        <f t="shared" si="22"/>
        <v>0</v>
      </c>
      <c r="Q180" s="302">
        <f t="shared" si="22"/>
        <v>0</v>
      </c>
      <c r="R180" s="302">
        <f t="shared" si="22"/>
        <v>0</v>
      </c>
      <c r="S180" s="302">
        <f t="shared" si="22"/>
        <v>0</v>
      </c>
      <c r="T180" s="302">
        <f t="shared" si="22"/>
        <v>0</v>
      </c>
      <c r="U180" s="302">
        <f t="shared" si="22"/>
        <v>0</v>
      </c>
      <c r="V180" s="302">
        <f t="shared" si="22"/>
        <v>0</v>
      </c>
      <c r="W180" s="302">
        <f t="shared" si="22"/>
        <v>0</v>
      </c>
      <c r="X180" s="302">
        <f t="shared" si="22"/>
        <v>0</v>
      </c>
      <c r="Y180" s="302">
        <f t="shared" si="22"/>
        <v>0</v>
      </c>
      <c r="DA180" s="72"/>
    </row>
    <row r="181" spans="1:105" ht="12" customHeight="1" x14ac:dyDescent="0.25">
      <c r="A181" s="174" t="s">
        <v>527</v>
      </c>
      <c r="B181" s="301">
        <f t="shared" ref="B181:Y181" si="23">IF(B$53=0,0,B$53/B$34)</f>
        <v>0</v>
      </c>
      <c r="C181" s="301">
        <f t="shared" si="23"/>
        <v>0</v>
      </c>
      <c r="D181" s="301">
        <f t="shared" si="23"/>
        <v>0</v>
      </c>
      <c r="E181" s="301">
        <f t="shared" si="23"/>
        <v>0</v>
      </c>
      <c r="F181" s="301">
        <f t="shared" si="23"/>
        <v>0</v>
      </c>
      <c r="G181" s="301">
        <f t="shared" si="23"/>
        <v>0</v>
      </c>
      <c r="H181" s="301">
        <f t="shared" si="23"/>
        <v>0</v>
      </c>
      <c r="I181" s="301">
        <f t="shared" si="23"/>
        <v>0</v>
      </c>
      <c r="J181" s="301">
        <f t="shared" si="23"/>
        <v>0</v>
      </c>
      <c r="K181" s="301">
        <f t="shared" si="23"/>
        <v>0</v>
      </c>
      <c r="L181" s="301">
        <f t="shared" si="23"/>
        <v>0</v>
      </c>
      <c r="M181" s="301">
        <f t="shared" si="23"/>
        <v>0</v>
      </c>
      <c r="N181" s="301">
        <f t="shared" si="23"/>
        <v>0</v>
      </c>
      <c r="O181" s="301">
        <f t="shared" si="23"/>
        <v>0</v>
      </c>
      <c r="P181" s="301">
        <f t="shared" si="23"/>
        <v>0</v>
      </c>
      <c r="Q181" s="301">
        <f t="shared" si="23"/>
        <v>0</v>
      </c>
      <c r="R181" s="301">
        <f t="shared" si="23"/>
        <v>0</v>
      </c>
      <c r="S181" s="301">
        <f t="shared" si="23"/>
        <v>0</v>
      </c>
      <c r="T181" s="301">
        <f t="shared" si="23"/>
        <v>0</v>
      </c>
      <c r="U181" s="301">
        <f t="shared" si="23"/>
        <v>0</v>
      </c>
      <c r="V181" s="301">
        <f t="shared" si="23"/>
        <v>0</v>
      </c>
      <c r="W181" s="301">
        <f t="shared" si="23"/>
        <v>0</v>
      </c>
      <c r="X181" s="301">
        <f t="shared" si="23"/>
        <v>0</v>
      </c>
      <c r="Y181" s="301">
        <f t="shared" si="23"/>
        <v>0</v>
      </c>
      <c r="DA181" s="178"/>
    </row>
    <row r="182" spans="1:105" ht="12" customHeight="1" x14ac:dyDescent="0.25">
      <c r="A182" s="62" t="s">
        <v>528</v>
      </c>
      <c r="B182" s="302">
        <f t="shared" ref="B182:Y182" si="24">IF(B$54=0,0,B$54/B$34)</f>
        <v>0</v>
      </c>
      <c r="C182" s="302">
        <f t="shared" si="24"/>
        <v>0</v>
      </c>
      <c r="D182" s="302">
        <f t="shared" si="24"/>
        <v>0</v>
      </c>
      <c r="E182" s="302">
        <f t="shared" si="24"/>
        <v>0</v>
      </c>
      <c r="F182" s="302">
        <f t="shared" si="24"/>
        <v>0</v>
      </c>
      <c r="G182" s="302">
        <f t="shared" si="24"/>
        <v>0</v>
      </c>
      <c r="H182" s="302">
        <f t="shared" si="24"/>
        <v>0</v>
      </c>
      <c r="I182" s="302">
        <f t="shared" si="24"/>
        <v>0</v>
      </c>
      <c r="J182" s="302">
        <f t="shared" si="24"/>
        <v>0</v>
      </c>
      <c r="K182" s="302">
        <f t="shared" si="24"/>
        <v>0</v>
      </c>
      <c r="L182" s="302">
        <f t="shared" si="24"/>
        <v>0</v>
      </c>
      <c r="M182" s="302">
        <f t="shared" si="24"/>
        <v>0</v>
      </c>
      <c r="N182" s="302">
        <f t="shared" si="24"/>
        <v>0</v>
      </c>
      <c r="O182" s="302">
        <f t="shared" si="24"/>
        <v>0</v>
      </c>
      <c r="P182" s="302">
        <f t="shared" si="24"/>
        <v>0</v>
      </c>
      <c r="Q182" s="302">
        <f t="shared" si="24"/>
        <v>0</v>
      </c>
      <c r="R182" s="302">
        <f t="shared" si="24"/>
        <v>0</v>
      </c>
      <c r="S182" s="302">
        <f t="shared" si="24"/>
        <v>0</v>
      </c>
      <c r="T182" s="302">
        <f t="shared" si="24"/>
        <v>0</v>
      </c>
      <c r="U182" s="302">
        <f t="shared" si="24"/>
        <v>0</v>
      </c>
      <c r="V182" s="302">
        <f t="shared" si="24"/>
        <v>0</v>
      </c>
      <c r="W182" s="302">
        <f t="shared" si="24"/>
        <v>0</v>
      </c>
      <c r="X182" s="302">
        <f t="shared" si="24"/>
        <v>0</v>
      </c>
      <c r="Y182" s="302">
        <f t="shared" si="24"/>
        <v>0</v>
      </c>
      <c r="DA182" s="72"/>
    </row>
    <row r="183" spans="1:105" ht="12" customHeight="1" x14ac:dyDescent="0.25">
      <c r="A183" s="62" t="s">
        <v>533</v>
      </c>
      <c r="B183" s="302">
        <f t="shared" ref="B183:Y183" si="25">IF(B$58=0,0,B$58/B$34)</f>
        <v>0</v>
      </c>
      <c r="C183" s="302">
        <f t="shared" si="25"/>
        <v>0</v>
      </c>
      <c r="D183" s="302">
        <f t="shared" si="25"/>
        <v>0</v>
      </c>
      <c r="E183" s="302">
        <f t="shared" si="25"/>
        <v>0</v>
      </c>
      <c r="F183" s="302">
        <f t="shared" si="25"/>
        <v>0</v>
      </c>
      <c r="G183" s="302">
        <f t="shared" si="25"/>
        <v>0</v>
      </c>
      <c r="H183" s="302">
        <f t="shared" si="25"/>
        <v>0</v>
      </c>
      <c r="I183" s="302">
        <f t="shared" si="25"/>
        <v>0</v>
      </c>
      <c r="J183" s="302">
        <f t="shared" si="25"/>
        <v>0</v>
      </c>
      <c r="K183" s="302">
        <f t="shared" si="25"/>
        <v>0</v>
      </c>
      <c r="L183" s="302">
        <f t="shared" si="25"/>
        <v>0</v>
      </c>
      <c r="M183" s="302">
        <f t="shared" si="25"/>
        <v>0</v>
      </c>
      <c r="N183" s="302">
        <f t="shared" si="25"/>
        <v>0</v>
      </c>
      <c r="O183" s="302">
        <f t="shared" si="25"/>
        <v>0</v>
      </c>
      <c r="P183" s="302">
        <f t="shared" si="25"/>
        <v>0</v>
      </c>
      <c r="Q183" s="302">
        <f t="shared" si="25"/>
        <v>0</v>
      </c>
      <c r="R183" s="302">
        <f t="shared" si="25"/>
        <v>0</v>
      </c>
      <c r="S183" s="302">
        <f t="shared" si="25"/>
        <v>0</v>
      </c>
      <c r="T183" s="302">
        <f t="shared" si="25"/>
        <v>0</v>
      </c>
      <c r="U183" s="302">
        <f t="shared" si="25"/>
        <v>0</v>
      </c>
      <c r="V183" s="302">
        <f t="shared" si="25"/>
        <v>0</v>
      </c>
      <c r="W183" s="302">
        <f t="shared" si="25"/>
        <v>0</v>
      </c>
      <c r="X183" s="302">
        <f t="shared" si="25"/>
        <v>0</v>
      </c>
      <c r="Y183" s="302">
        <f t="shared" si="25"/>
        <v>0</v>
      </c>
      <c r="DA183" s="72"/>
    </row>
    <row r="184" spans="1:105" ht="12" customHeight="1" x14ac:dyDescent="0.25">
      <c r="A184" s="62" t="s">
        <v>545</v>
      </c>
      <c r="B184" s="302">
        <f t="shared" ref="B184:Y184" si="26">IF(B$69=0,0,B$69/B$34)</f>
        <v>0</v>
      </c>
      <c r="C184" s="302">
        <f t="shared" si="26"/>
        <v>0</v>
      </c>
      <c r="D184" s="302">
        <f t="shared" si="26"/>
        <v>0</v>
      </c>
      <c r="E184" s="302">
        <f t="shared" si="26"/>
        <v>0</v>
      </c>
      <c r="F184" s="302">
        <f t="shared" si="26"/>
        <v>0</v>
      </c>
      <c r="G184" s="302">
        <f t="shared" si="26"/>
        <v>0</v>
      </c>
      <c r="H184" s="302">
        <f t="shared" si="26"/>
        <v>0</v>
      </c>
      <c r="I184" s="302">
        <f t="shared" si="26"/>
        <v>0</v>
      </c>
      <c r="J184" s="302">
        <f t="shared" si="26"/>
        <v>0</v>
      </c>
      <c r="K184" s="302">
        <f t="shared" si="26"/>
        <v>0</v>
      </c>
      <c r="L184" s="302">
        <f t="shared" si="26"/>
        <v>0</v>
      </c>
      <c r="M184" s="302">
        <f t="shared" si="26"/>
        <v>0</v>
      </c>
      <c r="N184" s="302">
        <f t="shared" si="26"/>
        <v>0</v>
      </c>
      <c r="O184" s="302">
        <f t="shared" si="26"/>
        <v>0</v>
      </c>
      <c r="P184" s="302">
        <f t="shared" si="26"/>
        <v>0</v>
      </c>
      <c r="Q184" s="302">
        <f t="shared" si="26"/>
        <v>0</v>
      </c>
      <c r="R184" s="302">
        <f t="shared" si="26"/>
        <v>0</v>
      </c>
      <c r="S184" s="302">
        <f t="shared" si="26"/>
        <v>0</v>
      </c>
      <c r="T184" s="302">
        <f t="shared" si="26"/>
        <v>0</v>
      </c>
      <c r="U184" s="302">
        <f t="shared" si="26"/>
        <v>0</v>
      </c>
      <c r="V184" s="302">
        <f t="shared" si="26"/>
        <v>0</v>
      </c>
      <c r="W184" s="302">
        <f t="shared" si="26"/>
        <v>0</v>
      </c>
      <c r="X184" s="302">
        <f t="shared" si="26"/>
        <v>0</v>
      </c>
      <c r="Y184" s="302">
        <f t="shared" si="26"/>
        <v>0</v>
      </c>
      <c r="DA184" s="72"/>
    </row>
    <row r="185" spans="1:105" ht="12" customHeight="1" x14ac:dyDescent="0.25">
      <c r="A185" s="100" t="s">
        <v>105</v>
      </c>
      <c r="B185" s="310">
        <f t="shared" ref="B185:Y185" si="27">IF(B$70=0,0,B$70/B$34)</f>
        <v>0</v>
      </c>
      <c r="C185" s="310">
        <f t="shared" si="27"/>
        <v>0</v>
      </c>
      <c r="D185" s="310">
        <f t="shared" si="27"/>
        <v>0</v>
      </c>
      <c r="E185" s="310">
        <f t="shared" si="27"/>
        <v>0</v>
      </c>
      <c r="F185" s="310">
        <f t="shared" si="27"/>
        <v>0</v>
      </c>
      <c r="G185" s="310">
        <f t="shared" si="27"/>
        <v>0</v>
      </c>
      <c r="H185" s="310">
        <f t="shared" si="27"/>
        <v>0</v>
      </c>
      <c r="I185" s="310">
        <f t="shared" si="27"/>
        <v>0</v>
      </c>
      <c r="J185" s="310">
        <f t="shared" si="27"/>
        <v>0</v>
      </c>
      <c r="K185" s="310">
        <f t="shared" si="27"/>
        <v>0</v>
      </c>
      <c r="L185" s="310">
        <f t="shared" si="27"/>
        <v>0</v>
      </c>
      <c r="M185" s="310">
        <f t="shared" si="27"/>
        <v>0</v>
      </c>
      <c r="N185" s="310">
        <f t="shared" si="27"/>
        <v>0</v>
      </c>
      <c r="O185" s="310">
        <f t="shared" si="27"/>
        <v>0</v>
      </c>
      <c r="P185" s="310">
        <f t="shared" si="27"/>
        <v>0</v>
      </c>
      <c r="Q185" s="310">
        <f t="shared" si="27"/>
        <v>0</v>
      </c>
      <c r="R185" s="310">
        <f t="shared" si="27"/>
        <v>0</v>
      </c>
      <c r="S185" s="310">
        <f t="shared" si="27"/>
        <v>0</v>
      </c>
      <c r="T185" s="310">
        <f t="shared" si="27"/>
        <v>0</v>
      </c>
      <c r="U185" s="310">
        <f t="shared" si="27"/>
        <v>0</v>
      </c>
      <c r="V185" s="310">
        <f t="shared" si="27"/>
        <v>0</v>
      </c>
      <c r="W185" s="310">
        <f t="shared" si="27"/>
        <v>0</v>
      </c>
      <c r="X185" s="310">
        <f t="shared" si="27"/>
        <v>0</v>
      </c>
      <c r="Y185" s="310">
        <f t="shared" si="27"/>
        <v>0</v>
      </c>
      <c r="DA185" s="127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DA186" s="120"/>
    </row>
    <row r="187" spans="1:105" ht="12" customHeight="1" x14ac:dyDescent="0.25">
      <c r="A187" s="35" t="s">
        <v>80</v>
      </c>
      <c r="B187" s="232">
        <f t="shared" ref="B187:Y187" si="28">SUM(B$188:B$193,B$197:B$198,B$200:B$202)</f>
        <v>0</v>
      </c>
      <c r="C187" s="232">
        <f t="shared" si="28"/>
        <v>0</v>
      </c>
      <c r="D187" s="232">
        <f t="shared" si="28"/>
        <v>0</v>
      </c>
      <c r="E187" s="232">
        <f t="shared" si="28"/>
        <v>0</v>
      </c>
      <c r="F187" s="232">
        <f t="shared" si="28"/>
        <v>0</v>
      </c>
      <c r="G187" s="232">
        <f t="shared" si="28"/>
        <v>0</v>
      </c>
      <c r="H187" s="232">
        <f t="shared" si="28"/>
        <v>0</v>
      </c>
      <c r="I187" s="232">
        <f t="shared" si="28"/>
        <v>0</v>
      </c>
      <c r="J187" s="232">
        <f t="shared" si="28"/>
        <v>0</v>
      </c>
      <c r="K187" s="232">
        <f t="shared" si="28"/>
        <v>0</v>
      </c>
      <c r="L187" s="232">
        <f t="shared" si="28"/>
        <v>0</v>
      </c>
      <c r="M187" s="232">
        <f t="shared" si="28"/>
        <v>0</v>
      </c>
      <c r="N187" s="232">
        <f t="shared" si="28"/>
        <v>0</v>
      </c>
      <c r="O187" s="232">
        <f t="shared" si="28"/>
        <v>0</v>
      </c>
      <c r="P187" s="232">
        <f t="shared" si="28"/>
        <v>0</v>
      </c>
      <c r="Q187" s="232">
        <f t="shared" si="28"/>
        <v>0</v>
      </c>
      <c r="R187" s="232">
        <f t="shared" si="28"/>
        <v>0</v>
      </c>
      <c r="S187" s="232">
        <f t="shared" si="28"/>
        <v>0</v>
      </c>
      <c r="T187" s="232">
        <f t="shared" si="28"/>
        <v>0</v>
      </c>
      <c r="U187" s="232">
        <f t="shared" si="28"/>
        <v>0</v>
      </c>
      <c r="V187" s="232">
        <f t="shared" si="28"/>
        <v>0</v>
      </c>
      <c r="W187" s="232">
        <f t="shared" si="28"/>
        <v>0</v>
      </c>
      <c r="X187" s="232">
        <f t="shared" si="28"/>
        <v>0</v>
      </c>
      <c r="Y187" s="232">
        <f t="shared" si="28"/>
        <v>0</v>
      </c>
      <c r="DA187" s="95"/>
    </row>
    <row r="188" spans="1:105" ht="12" customHeight="1" x14ac:dyDescent="0.25">
      <c r="A188" s="55" t="s">
        <v>91</v>
      </c>
      <c r="B188" s="299">
        <f t="shared" ref="B188:Y188" si="29">IF(B$73=0,0,B$73/B$72)</f>
        <v>0</v>
      </c>
      <c r="C188" s="299">
        <f t="shared" si="29"/>
        <v>0</v>
      </c>
      <c r="D188" s="299">
        <f t="shared" si="29"/>
        <v>0</v>
      </c>
      <c r="E188" s="299">
        <f t="shared" si="29"/>
        <v>0</v>
      </c>
      <c r="F188" s="299">
        <f t="shared" si="29"/>
        <v>0</v>
      </c>
      <c r="G188" s="299">
        <f t="shared" si="29"/>
        <v>0</v>
      </c>
      <c r="H188" s="299">
        <f t="shared" si="29"/>
        <v>0</v>
      </c>
      <c r="I188" s="299">
        <f t="shared" si="29"/>
        <v>0</v>
      </c>
      <c r="J188" s="299">
        <f t="shared" si="29"/>
        <v>0</v>
      </c>
      <c r="K188" s="299">
        <f t="shared" si="29"/>
        <v>0</v>
      </c>
      <c r="L188" s="299">
        <f t="shared" si="29"/>
        <v>0</v>
      </c>
      <c r="M188" s="299">
        <f t="shared" si="29"/>
        <v>0</v>
      </c>
      <c r="N188" s="299">
        <f t="shared" si="29"/>
        <v>0</v>
      </c>
      <c r="O188" s="299">
        <f t="shared" si="29"/>
        <v>0</v>
      </c>
      <c r="P188" s="299">
        <f t="shared" si="29"/>
        <v>0</v>
      </c>
      <c r="Q188" s="299">
        <f t="shared" si="29"/>
        <v>0</v>
      </c>
      <c r="R188" s="299">
        <f t="shared" si="29"/>
        <v>0</v>
      </c>
      <c r="S188" s="299">
        <f t="shared" si="29"/>
        <v>0</v>
      </c>
      <c r="T188" s="299">
        <f t="shared" si="29"/>
        <v>0</v>
      </c>
      <c r="U188" s="299">
        <f t="shared" si="29"/>
        <v>0</v>
      </c>
      <c r="V188" s="299">
        <f t="shared" si="29"/>
        <v>0</v>
      </c>
      <c r="W188" s="299">
        <f t="shared" si="29"/>
        <v>0</v>
      </c>
      <c r="X188" s="299">
        <f t="shared" si="29"/>
        <v>0</v>
      </c>
      <c r="Y188" s="299">
        <f t="shared" si="29"/>
        <v>0</v>
      </c>
      <c r="DA188" s="67"/>
    </row>
    <row r="189" spans="1:105" ht="12" customHeight="1" x14ac:dyDescent="0.25">
      <c r="A189" s="173" t="s">
        <v>92</v>
      </c>
      <c r="B189" s="233">
        <f t="shared" ref="B189:Y189" si="30">IF(B$74=0,0,B$74/B$72)</f>
        <v>0</v>
      </c>
      <c r="C189" s="233">
        <f t="shared" si="30"/>
        <v>0</v>
      </c>
      <c r="D189" s="233">
        <f t="shared" si="30"/>
        <v>0</v>
      </c>
      <c r="E189" s="233">
        <f t="shared" si="30"/>
        <v>0</v>
      </c>
      <c r="F189" s="233">
        <f t="shared" si="30"/>
        <v>0</v>
      </c>
      <c r="G189" s="233">
        <f t="shared" si="30"/>
        <v>0</v>
      </c>
      <c r="H189" s="233">
        <f t="shared" si="30"/>
        <v>0</v>
      </c>
      <c r="I189" s="233">
        <f t="shared" si="30"/>
        <v>0</v>
      </c>
      <c r="J189" s="233">
        <f t="shared" si="30"/>
        <v>0</v>
      </c>
      <c r="K189" s="233">
        <f t="shared" si="30"/>
        <v>0</v>
      </c>
      <c r="L189" s="233">
        <f t="shared" si="30"/>
        <v>0</v>
      </c>
      <c r="M189" s="233">
        <f t="shared" si="30"/>
        <v>0</v>
      </c>
      <c r="N189" s="233">
        <f t="shared" si="30"/>
        <v>0</v>
      </c>
      <c r="O189" s="233">
        <f t="shared" si="30"/>
        <v>0</v>
      </c>
      <c r="P189" s="233">
        <f t="shared" si="30"/>
        <v>0</v>
      </c>
      <c r="Q189" s="233">
        <f t="shared" si="30"/>
        <v>0</v>
      </c>
      <c r="R189" s="233">
        <f t="shared" si="30"/>
        <v>0</v>
      </c>
      <c r="S189" s="233">
        <f t="shared" si="30"/>
        <v>0</v>
      </c>
      <c r="T189" s="233">
        <f t="shared" si="30"/>
        <v>0</v>
      </c>
      <c r="U189" s="233">
        <f t="shared" si="30"/>
        <v>0</v>
      </c>
      <c r="V189" s="233">
        <f t="shared" si="30"/>
        <v>0</v>
      </c>
      <c r="W189" s="233">
        <f t="shared" si="30"/>
        <v>0</v>
      </c>
      <c r="X189" s="233">
        <f t="shared" si="30"/>
        <v>0</v>
      </c>
      <c r="Y189" s="233">
        <f t="shared" si="30"/>
        <v>0</v>
      </c>
      <c r="DA189" s="177"/>
    </row>
    <row r="190" spans="1:105" ht="12" customHeight="1" x14ac:dyDescent="0.25">
      <c r="A190" s="173" t="s">
        <v>93</v>
      </c>
      <c r="B190" s="233">
        <f t="shared" ref="B190:Y190" si="31">IF(B$75=0,0,B$75/B$72)</f>
        <v>0</v>
      </c>
      <c r="C190" s="233">
        <f t="shared" si="31"/>
        <v>0</v>
      </c>
      <c r="D190" s="233">
        <f t="shared" si="31"/>
        <v>0</v>
      </c>
      <c r="E190" s="233">
        <f t="shared" si="31"/>
        <v>0</v>
      </c>
      <c r="F190" s="233">
        <f t="shared" si="31"/>
        <v>0</v>
      </c>
      <c r="G190" s="233">
        <f t="shared" si="31"/>
        <v>0</v>
      </c>
      <c r="H190" s="233">
        <f t="shared" si="31"/>
        <v>0</v>
      </c>
      <c r="I190" s="233">
        <f t="shared" si="31"/>
        <v>0</v>
      </c>
      <c r="J190" s="233">
        <f t="shared" si="31"/>
        <v>0</v>
      </c>
      <c r="K190" s="233">
        <f t="shared" si="31"/>
        <v>0</v>
      </c>
      <c r="L190" s="233">
        <f t="shared" si="31"/>
        <v>0</v>
      </c>
      <c r="M190" s="233">
        <f t="shared" si="31"/>
        <v>0</v>
      </c>
      <c r="N190" s="233">
        <f t="shared" si="31"/>
        <v>0</v>
      </c>
      <c r="O190" s="233">
        <f t="shared" si="31"/>
        <v>0</v>
      </c>
      <c r="P190" s="233">
        <f t="shared" si="31"/>
        <v>0</v>
      </c>
      <c r="Q190" s="233">
        <f t="shared" si="31"/>
        <v>0</v>
      </c>
      <c r="R190" s="233">
        <f t="shared" si="31"/>
        <v>0</v>
      </c>
      <c r="S190" s="233">
        <f t="shared" si="31"/>
        <v>0</v>
      </c>
      <c r="T190" s="233">
        <f t="shared" si="31"/>
        <v>0</v>
      </c>
      <c r="U190" s="233">
        <f t="shared" si="31"/>
        <v>0</v>
      </c>
      <c r="V190" s="233">
        <f t="shared" si="31"/>
        <v>0</v>
      </c>
      <c r="W190" s="233">
        <f t="shared" si="31"/>
        <v>0</v>
      </c>
      <c r="X190" s="233">
        <f t="shared" si="31"/>
        <v>0</v>
      </c>
      <c r="Y190" s="233">
        <f t="shared" si="31"/>
        <v>0</v>
      </c>
      <c r="DA190" s="177"/>
    </row>
    <row r="191" spans="1:105" ht="12" customHeight="1" x14ac:dyDescent="0.25">
      <c r="A191" s="173" t="s">
        <v>94</v>
      </c>
      <c r="B191" s="233">
        <f t="shared" ref="B191:Y191" si="32">IF(B$76=0,0,B$76/B$72)</f>
        <v>0</v>
      </c>
      <c r="C191" s="233">
        <f t="shared" si="32"/>
        <v>0</v>
      </c>
      <c r="D191" s="233">
        <f t="shared" si="32"/>
        <v>0</v>
      </c>
      <c r="E191" s="233">
        <f t="shared" si="32"/>
        <v>0</v>
      </c>
      <c r="F191" s="233">
        <f t="shared" si="32"/>
        <v>0</v>
      </c>
      <c r="G191" s="233">
        <f t="shared" si="32"/>
        <v>0</v>
      </c>
      <c r="H191" s="233">
        <f t="shared" si="32"/>
        <v>0</v>
      </c>
      <c r="I191" s="233">
        <f t="shared" si="32"/>
        <v>0</v>
      </c>
      <c r="J191" s="233">
        <f t="shared" si="32"/>
        <v>0</v>
      </c>
      <c r="K191" s="233">
        <f t="shared" si="32"/>
        <v>0</v>
      </c>
      <c r="L191" s="233">
        <f t="shared" si="32"/>
        <v>0</v>
      </c>
      <c r="M191" s="233">
        <f t="shared" si="32"/>
        <v>0</v>
      </c>
      <c r="N191" s="233">
        <f t="shared" si="32"/>
        <v>0</v>
      </c>
      <c r="O191" s="233">
        <f t="shared" si="32"/>
        <v>0</v>
      </c>
      <c r="P191" s="233">
        <f t="shared" si="32"/>
        <v>0</v>
      </c>
      <c r="Q191" s="233">
        <f t="shared" si="32"/>
        <v>0</v>
      </c>
      <c r="R191" s="233">
        <f t="shared" si="32"/>
        <v>0</v>
      </c>
      <c r="S191" s="233">
        <f t="shared" si="32"/>
        <v>0</v>
      </c>
      <c r="T191" s="233">
        <f t="shared" si="32"/>
        <v>0</v>
      </c>
      <c r="U191" s="233">
        <f t="shared" si="32"/>
        <v>0</v>
      </c>
      <c r="V191" s="233">
        <f t="shared" si="32"/>
        <v>0</v>
      </c>
      <c r="W191" s="233">
        <f t="shared" si="32"/>
        <v>0</v>
      </c>
      <c r="X191" s="233">
        <f t="shared" si="32"/>
        <v>0</v>
      </c>
      <c r="Y191" s="233">
        <f t="shared" si="32"/>
        <v>0</v>
      </c>
      <c r="DA191" s="177"/>
    </row>
    <row r="192" spans="1:105" ht="12" customHeight="1" x14ac:dyDescent="0.25">
      <c r="A192" s="56" t="s">
        <v>95</v>
      </c>
      <c r="B192" s="300">
        <f t="shared" ref="B192:Y192" si="33">IF(B$77=0,0,B$77/B$72)</f>
        <v>0</v>
      </c>
      <c r="C192" s="300">
        <f t="shared" si="33"/>
        <v>0</v>
      </c>
      <c r="D192" s="300">
        <f t="shared" si="33"/>
        <v>0</v>
      </c>
      <c r="E192" s="300">
        <f t="shared" si="33"/>
        <v>0</v>
      </c>
      <c r="F192" s="300">
        <f t="shared" si="33"/>
        <v>0</v>
      </c>
      <c r="G192" s="300">
        <f t="shared" si="33"/>
        <v>0</v>
      </c>
      <c r="H192" s="300">
        <f t="shared" si="33"/>
        <v>0</v>
      </c>
      <c r="I192" s="300">
        <f t="shared" si="33"/>
        <v>0</v>
      </c>
      <c r="J192" s="300">
        <f t="shared" si="33"/>
        <v>0</v>
      </c>
      <c r="K192" s="300">
        <f t="shared" si="33"/>
        <v>0</v>
      </c>
      <c r="L192" s="300">
        <f t="shared" si="33"/>
        <v>0</v>
      </c>
      <c r="M192" s="300">
        <f t="shared" si="33"/>
        <v>0</v>
      </c>
      <c r="N192" s="300">
        <f t="shared" si="33"/>
        <v>0</v>
      </c>
      <c r="O192" s="300">
        <f t="shared" si="33"/>
        <v>0</v>
      </c>
      <c r="P192" s="300">
        <f t="shared" si="33"/>
        <v>0</v>
      </c>
      <c r="Q192" s="300">
        <f t="shared" si="33"/>
        <v>0</v>
      </c>
      <c r="R192" s="300">
        <f t="shared" si="33"/>
        <v>0</v>
      </c>
      <c r="S192" s="300">
        <f t="shared" si="33"/>
        <v>0</v>
      </c>
      <c r="T192" s="300">
        <f t="shared" si="33"/>
        <v>0</v>
      </c>
      <c r="U192" s="300">
        <f t="shared" si="33"/>
        <v>0</v>
      </c>
      <c r="V192" s="300">
        <f t="shared" si="33"/>
        <v>0</v>
      </c>
      <c r="W192" s="300">
        <f t="shared" si="33"/>
        <v>0</v>
      </c>
      <c r="X192" s="300">
        <f t="shared" si="33"/>
        <v>0</v>
      </c>
      <c r="Y192" s="300">
        <f t="shared" si="33"/>
        <v>0</v>
      </c>
      <c r="DA192" s="68"/>
    </row>
    <row r="193" spans="1:105" ht="12" customHeight="1" x14ac:dyDescent="0.25">
      <c r="A193" s="174" t="s">
        <v>558</v>
      </c>
      <c r="B193" s="301">
        <f t="shared" ref="B193:Y193" si="34">IF(B$83=0,0,B$83/B$72)</f>
        <v>0</v>
      </c>
      <c r="C193" s="301">
        <f t="shared" si="34"/>
        <v>0</v>
      </c>
      <c r="D193" s="301">
        <f t="shared" si="34"/>
        <v>0</v>
      </c>
      <c r="E193" s="301">
        <f t="shared" si="34"/>
        <v>0</v>
      </c>
      <c r="F193" s="301">
        <f t="shared" si="34"/>
        <v>0</v>
      </c>
      <c r="G193" s="301">
        <f t="shared" si="34"/>
        <v>0</v>
      </c>
      <c r="H193" s="301">
        <f t="shared" si="34"/>
        <v>0</v>
      </c>
      <c r="I193" s="301">
        <f t="shared" si="34"/>
        <v>0</v>
      </c>
      <c r="J193" s="301">
        <f t="shared" si="34"/>
        <v>0</v>
      </c>
      <c r="K193" s="301">
        <f t="shared" si="34"/>
        <v>0</v>
      </c>
      <c r="L193" s="301">
        <f t="shared" si="34"/>
        <v>0</v>
      </c>
      <c r="M193" s="301">
        <f t="shared" si="34"/>
        <v>0</v>
      </c>
      <c r="N193" s="301">
        <f t="shared" si="34"/>
        <v>0</v>
      </c>
      <c r="O193" s="301">
        <f t="shared" si="34"/>
        <v>0</v>
      </c>
      <c r="P193" s="301">
        <f t="shared" si="34"/>
        <v>0</v>
      </c>
      <c r="Q193" s="301">
        <f t="shared" si="34"/>
        <v>0</v>
      </c>
      <c r="R193" s="301">
        <f t="shared" si="34"/>
        <v>0</v>
      </c>
      <c r="S193" s="301">
        <f t="shared" si="34"/>
        <v>0</v>
      </c>
      <c r="T193" s="301">
        <f t="shared" si="34"/>
        <v>0</v>
      </c>
      <c r="U193" s="301">
        <f t="shared" si="34"/>
        <v>0</v>
      </c>
      <c r="V193" s="301">
        <f t="shared" si="34"/>
        <v>0</v>
      </c>
      <c r="W193" s="301">
        <f t="shared" si="34"/>
        <v>0</v>
      </c>
      <c r="X193" s="301">
        <f t="shared" si="34"/>
        <v>0</v>
      </c>
      <c r="Y193" s="301">
        <f t="shared" si="34"/>
        <v>0</v>
      </c>
      <c r="DA193" s="178"/>
    </row>
    <row r="194" spans="1:105" ht="12" customHeight="1" x14ac:dyDescent="0.25">
      <c r="A194" s="62" t="s">
        <v>560</v>
      </c>
      <c r="B194" s="302">
        <f t="shared" ref="B194:Y194" si="35">IF(B$84=0,0,B$84/B$72)</f>
        <v>0</v>
      </c>
      <c r="C194" s="302">
        <f t="shared" si="35"/>
        <v>0</v>
      </c>
      <c r="D194" s="302">
        <f t="shared" si="35"/>
        <v>0</v>
      </c>
      <c r="E194" s="302">
        <f t="shared" si="35"/>
        <v>0</v>
      </c>
      <c r="F194" s="302">
        <f t="shared" si="35"/>
        <v>0</v>
      </c>
      <c r="G194" s="302">
        <f t="shared" si="35"/>
        <v>0</v>
      </c>
      <c r="H194" s="302">
        <f t="shared" si="35"/>
        <v>0</v>
      </c>
      <c r="I194" s="302">
        <f t="shared" si="35"/>
        <v>0</v>
      </c>
      <c r="J194" s="302">
        <f t="shared" si="35"/>
        <v>0</v>
      </c>
      <c r="K194" s="302">
        <f t="shared" si="35"/>
        <v>0</v>
      </c>
      <c r="L194" s="302">
        <f t="shared" si="35"/>
        <v>0</v>
      </c>
      <c r="M194" s="302">
        <f t="shared" si="35"/>
        <v>0</v>
      </c>
      <c r="N194" s="302">
        <f t="shared" si="35"/>
        <v>0</v>
      </c>
      <c r="O194" s="302">
        <f t="shared" si="35"/>
        <v>0</v>
      </c>
      <c r="P194" s="302">
        <f t="shared" si="35"/>
        <v>0</v>
      </c>
      <c r="Q194" s="302">
        <f t="shared" si="35"/>
        <v>0</v>
      </c>
      <c r="R194" s="302">
        <f t="shared" si="35"/>
        <v>0</v>
      </c>
      <c r="S194" s="302">
        <f t="shared" si="35"/>
        <v>0</v>
      </c>
      <c r="T194" s="302">
        <f t="shared" si="35"/>
        <v>0</v>
      </c>
      <c r="U194" s="302">
        <f t="shared" si="35"/>
        <v>0</v>
      </c>
      <c r="V194" s="302">
        <f t="shared" si="35"/>
        <v>0</v>
      </c>
      <c r="W194" s="302">
        <f t="shared" si="35"/>
        <v>0</v>
      </c>
      <c r="X194" s="302">
        <f t="shared" si="35"/>
        <v>0</v>
      </c>
      <c r="Y194" s="302">
        <f t="shared" si="35"/>
        <v>0</v>
      </c>
      <c r="DA194" s="72"/>
    </row>
    <row r="195" spans="1:105" ht="12" customHeight="1" x14ac:dyDescent="0.25">
      <c r="A195" s="62" t="s">
        <v>566</v>
      </c>
      <c r="B195" s="302">
        <f t="shared" ref="B195:Y195" si="36">IF(B$89=0,0,B$89/B$72)</f>
        <v>0</v>
      </c>
      <c r="C195" s="302">
        <f t="shared" si="36"/>
        <v>0</v>
      </c>
      <c r="D195" s="302">
        <f t="shared" si="36"/>
        <v>0</v>
      </c>
      <c r="E195" s="302">
        <f t="shared" si="36"/>
        <v>0</v>
      </c>
      <c r="F195" s="302">
        <f t="shared" si="36"/>
        <v>0</v>
      </c>
      <c r="G195" s="302">
        <f t="shared" si="36"/>
        <v>0</v>
      </c>
      <c r="H195" s="302">
        <f t="shared" si="36"/>
        <v>0</v>
      </c>
      <c r="I195" s="302">
        <f t="shared" si="36"/>
        <v>0</v>
      </c>
      <c r="J195" s="302">
        <f t="shared" si="36"/>
        <v>0</v>
      </c>
      <c r="K195" s="302">
        <f t="shared" si="36"/>
        <v>0</v>
      </c>
      <c r="L195" s="302">
        <f t="shared" si="36"/>
        <v>0</v>
      </c>
      <c r="M195" s="302">
        <f t="shared" si="36"/>
        <v>0</v>
      </c>
      <c r="N195" s="302">
        <f t="shared" si="36"/>
        <v>0</v>
      </c>
      <c r="O195" s="302">
        <f t="shared" si="36"/>
        <v>0</v>
      </c>
      <c r="P195" s="302">
        <f t="shared" si="36"/>
        <v>0</v>
      </c>
      <c r="Q195" s="302">
        <f t="shared" si="36"/>
        <v>0</v>
      </c>
      <c r="R195" s="302">
        <f t="shared" si="36"/>
        <v>0</v>
      </c>
      <c r="S195" s="302">
        <f t="shared" si="36"/>
        <v>0</v>
      </c>
      <c r="T195" s="302">
        <f t="shared" si="36"/>
        <v>0</v>
      </c>
      <c r="U195" s="302">
        <f t="shared" si="36"/>
        <v>0</v>
      </c>
      <c r="V195" s="302">
        <f t="shared" si="36"/>
        <v>0</v>
      </c>
      <c r="W195" s="302">
        <f t="shared" si="36"/>
        <v>0</v>
      </c>
      <c r="X195" s="302">
        <f t="shared" si="36"/>
        <v>0</v>
      </c>
      <c r="Y195" s="302">
        <f t="shared" si="36"/>
        <v>0</v>
      </c>
      <c r="DA195" s="72"/>
    </row>
    <row r="196" spans="1:105" ht="12" customHeight="1" x14ac:dyDescent="0.25">
      <c r="A196" s="174" t="s">
        <v>517</v>
      </c>
      <c r="B196" s="301">
        <f t="shared" ref="B196:Y196" si="37">IF(B$90=0,0,B$90/B$72)</f>
        <v>0</v>
      </c>
      <c r="C196" s="301">
        <f t="shared" si="37"/>
        <v>0</v>
      </c>
      <c r="D196" s="301">
        <f t="shared" si="37"/>
        <v>0</v>
      </c>
      <c r="E196" s="301">
        <f t="shared" si="37"/>
        <v>0</v>
      </c>
      <c r="F196" s="301">
        <f t="shared" si="37"/>
        <v>0</v>
      </c>
      <c r="G196" s="301">
        <f t="shared" si="37"/>
        <v>0</v>
      </c>
      <c r="H196" s="301">
        <f t="shared" si="37"/>
        <v>0</v>
      </c>
      <c r="I196" s="301">
        <f t="shared" si="37"/>
        <v>0</v>
      </c>
      <c r="J196" s="301">
        <f t="shared" si="37"/>
        <v>0</v>
      </c>
      <c r="K196" s="301">
        <f t="shared" si="37"/>
        <v>0</v>
      </c>
      <c r="L196" s="301">
        <f t="shared" si="37"/>
        <v>0</v>
      </c>
      <c r="M196" s="301">
        <f t="shared" si="37"/>
        <v>0</v>
      </c>
      <c r="N196" s="301">
        <f t="shared" si="37"/>
        <v>0</v>
      </c>
      <c r="O196" s="301">
        <f t="shared" si="37"/>
        <v>0</v>
      </c>
      <c r="P196" s="301">
        <f t="shared" si="37"/>
        <v>0</v>
      </c>
      <c r="Q196" s="301">
        <f t="shared" si="37"/>
        <v>0</v>
      </c>
      <c r="R196" s="301">
        <f t="shared" si="37"/>
        <v>0</v>
      </c>
      <c r="S196" s="301">
        <f t="shared" si="37"/>
        <v>0</v>
      </c>
      <c r="T196" s="301">
        <f t="shared" si="37"/>
        <v>0</v>
      </c>
      <c r="U196" s="301">
        <f t="shared" si="37"/>
        <v>0</v>
      </c>
      <c r="V196" s="301">
        <f t="shared" si="37"/>
        <v>0</v>
      </c>
      <c r="W196" s="301">
        <f t="shared" si="37"/>
        <v>0</v>
      </c>
      <c r="X196" s="301">
        <f t="shared" si="37"/>
        <v>0</v>
      </c>
      <c r="Y196" s="301">
        <f t="shared" si="37"/>
        <v>0</v>
      </c>
      <c r="DA196" s="178"/>
    </row>
    <row r="197" spans="1:105" ht="12" customHeight="1" x14ac:dyDescent="0.25">
      <c r="A197" s="62" t="s">
        <v>519</v>
      </c>
      <c r="B197" s="302">
        <f t="shared" ref="B197:Y197" si="38">IF(B$91=0,0,B$91/B$72)</f>
        <v>0</v>
      </c>
      <c r="C197" s="302">
        <f t="shared" si="38"/>
        <v>0</v>
      </c>
      <c r="D197" s="302">
        <f t="shared" si="38"/>
        <v>0</v>
      </c>
      <c r="E197" s="302">
        <f t="shared" si="38"/>
        <v>0</v>
      </c>
      <c r="F197" s="302">
        <f t="shared" si="38"/>
        <v>0</v>
      </c>
      <c r="G197" s="302">
        <f t="shared" si="38"/>
        <v>0</v>
      </c>
      <c r="H197" s="302">
        <f t="shared" si="38"/>
        <v>0</v>
      </c>
      <c r="I197" s="302">
        <f t="shared" si="38"/>
        <v>0</v>
      </c>
      <c r="J197" s="302">
        <f t="shared" si="38"/>
        <v>0</v>
      </c>
      <c r="K197" s="302">
        <f t="shared" si="38"/>
        <v>0</v>
      </c>
      <c r="L197" s="302">
        <f t="shared" si="38"/>
        <v>0</v>
      </c>
      <c r="M197" s="302">
        <f t="shared" si="38"/>
        <v>0</v>
      </c>
      <c r="N197" s="302">
        <f t="shared" si="38"/>
        <v>0</v>
      </c>
      <c r="O197" s="302">
        <f t="shared" si="38"/>
        <v>0</v>
      </c>
      <c r="P197" s="302">
        <f t="shared" si="38"/>
        <v>0</v>
      </c>
      <c r="Q197" s="302">
        <f t="shared" si="38"/>
        <v>0</v>
      </c>
      <c r="R197" s="302">
        <f t="shared" si="38"/>
        <v>0</v>
      </c>
      <c r="S197" s="302">
        <f t="shared" si="38"/>
        <v>0</v>
      </c>
      <c r="T197" s="302">
        <f t="shared" si="38"/>
        <v>0</v>
      </c>
      <c r="U197" s="302">
        <f t="shared" si="38"/>
        <v>0</v>
      </c>
      <c r="V197" s="302">
        <f t="shared" si="38"/>
        <v>0</v>
      </c>
      <c r="W197" s="302">
        <f t="shared" si="38"/>
        <v>0</v>
      </c>
      <c r="X197" s="302">
        <f t="shared" si="38"/>
        <v>0</v>
      </c>
      <c r="Y197" s="302">
        <f t="shared" si="38"/>
        <v>0</v>
      </c>
      <c r="DA197" s="72"/>
    </row>
    <row r="198" spans="1:105" ht="12" customHeight="1" x14ac:dyDescent="0.25">
      <c r="A198" s="62" t="s">
        <v>525</v>
      </c>
      <c r="B198" s="302">
        <f t="shared" ref="B198:Y198" si="39">IF(B$96=0,0,B$96/B$72)</f>
        <v>0</v>
      </c>
      <c r="C198" s="302">
        <f t="shared" si="39"/>
        <v>0</v>
      </c>
      <c r="D198" s="302">
        <f t="shared" si="39"/>
        <v>0</v>
      </c>
      <c r="E198" s="302">
        <f t="shared" si="39"/>
        <v>0</v>
      </c>
      <c r="F198" s="302">
        <f t="shared" si="39"/>
        <v>0</v>
      </c>
      <c r="G198" s="302">
        <f t="shared" si="39"/>
        <v>0</v>
      </c>
      <c r="H198" s="302">
        <f t="shared" si="39"/>
        <v>0</v>
      </c>
      <c r="I198" s="302">
        <f t="shared" si="39"/>
        <v>0</v>
      </c>
      <c r="J198" s="302">
        <f t="shared" si="39"/>
        <v>0</v>
      </c>
      <c r="K198" s="302">
        <f t="shared" si="39"/>
        <v>0</v>
      </c>
      <c r="L198" s="302">
        <f t="shared" si="39"/>
        <v>0</v>
      </c>
      <c r="M198" s="302">
        <f t="shared" si="39"/>
        <v>0</v>
      </c>
      <c r="N198" s="302">
        <f t="shared" si="39"/>
        <v>0</v>
      </c>
      <c r="O198" s="302">
        <f t="shared" si="39"/>
        <v>0</v>
      </c>
      <c r="P198" s="302">
        <f t="shared" si="39"/>
        <v>0</v>
      </c>
      <c r="Q198" s="302">
        <f t="shared" si="39"/>
        <v>0</v>
      </c>
      <c r="R198" s="302">
        <f t="shared" si="39"/>
        <v>0</v>
      </c>
      <c r="S198" s="302">
        <f t="shared" si="39"/>
        <v>0</v>
      </c>
      <c r="T198" s="302">
        <f t="shared" si="39"/>
        <v>0</v>
      </c>
      <c r="U198" s="302">
        <f t="shared" si="39"/>
        <v>0</v>
      </c>
      <c r="V198" s="302">
        <f t="shared" si="39"/>
        <v>0</v>
      </c>
      <c r="W198" s="302">
        <f t="shared" si="39"/>
        <v>0</v>
      </c>
      <c r="X198" s="302">
        <f t="shared" si="39"/>
        <v>0</v>
      </c>
      <c r="Y198" s="302">
        <f t="shared" si="39"/>
        <v>0</v>
      </c>
      <c r="DA198" s="72"/>
    </row>
    <row r="199" spans="1:105" ht="12" customHeight="1" x14ac:dyDescent="0.25">
      <c r="A199" s="174" t="s">
        <v>527</v>
      </c>
      <c r="B199" s="301">
        <f t="shared" ref="B199:Y199" si="40">IF(B$97=0,0,B$97/B$72)</f>
        <v>0</v>
      </c>
      <c r="C199" s="301">
        <f t="shared" si="40"/>
        <v>0</v>
      </c>
      <c r="D199" s="301">
        <f t="shared" si="40"/>
        <v>0</v>
      </c>
      <c r="E199" s="301">
        <f t="shared" si="40"/>
        <v>0</v>
      </c>
      <c r="F199" s="301">
        <f t="shared" si="40"/>
        <v>0</v>
      </c>
      <c r="G199" s="301">
        <f t="shared" si="40"/>
        <v>0</v>
      </c>
      <c r="H199" s="301">
        <f t="shared" si="40"/>
        <v>0</v>
      </c>
      <c r="I199" s="301">
        <f t="shared" si="40"/>
        <v>0</v>
      </c>
      <c r="J199" s="301">
        <f t="shared" si="40"/>
        <v>0</v>
      </c>
      <c r="K199" s="301">
        <f t="shared" si="40"/>
        <v>0</v>
      </c>
      <c r="L199" s="301">
        <f t="shared" si="40"/>
        <v>0</v>
      </c>
      <c r="M199" s="301">
        <f t="shared" si="40"/>
        <v>0</v>
      </c>
      <c r="N199" s="301">
        <f t="shared" si="40"/>
        <v>0</v>
      </c>
      <c r="O199" s="301">
        <f t="shared" si="40"/>
        <v>0</v>
      </c>
      <c r="P199" s="301">
        <f t="shared" si="40"/>
        <v>0</v>
      </c>
      <c r="Q199" s="301">
        <f t="shared" si="40"/>
        <v>0</v>
      </c>
      <c r="R199" s="301">
        <f t="shared" si="40"/>
        <v>0</v>
      </c>
      <c r="S199" s="301">
        <f t="shared" si="40"/>
        <v>0</v>
      </c>
      <c r="T199" s="301">
        <f t="shared" si="40"/>
        <v>0</v>
      </c>
      <c r="U199" s="301">
        <f t="shared" si="40"/>
        <v>0</v>
      </c>
      <c r="V199" s="301">
        <f t="shared" si="40"/>
        <v>0</v>
      </c>
      <c r="W199" s="301">
        <f t="shared" si="40"/>
        <v>0</v>
      </c>
      <c r="X199" s="301">
        <f t="shared" si="40"/>
        <v>0</v>
      </c>
      <c r="Y199" s="301">
        <f t="shared" si="40"/>
        <v>0</v>
      </c>
      <c r="DA199" s="178"/>
    </row>
    <row r="200" spans="1:105" ht="12" customHeight="1" x14ac:dyDescent="0.25">
      <c r="A200" s="62" t="s">
        <v>528</v>
      </c>
      <c r="B200" s="302">
        <f t="shared" ref="B200:Y200" si="41">IF(B$98=0,0,B$98/B$72)</f>
        <v>0</v>
      </c>
      <c r="C200" s="302">
        <f t="shared" si="41"/>
        <v>0</v>
      </c>
      <c r="D200" s="302">
        <f t="shared" si="41"/>
        <v>0</v>
      </c>
      <c r="E200" s="302">
        <f t="shared" si="41"/>
        <v>0</v>
      </c>
      <c r="F200" s="302">
        <f t="shared" si="41"/>
        <v>0</v>
      </c>
      <c r="G200" s="302">
        <f t="shared" si="41"/>
        <v>0</v>
      </c>
      <c r="H200" s="302">
        <f t="shared" si="41"/>
        <v>0</v>
      </c>
      <c r="I200" s="302">
        <f t="shared" si="41"/>
        <v>0</v>
      </c>
      <c r="J200" s="302">
        <f t="shared" si="41"/>
        <v>0</v>
      </c>
      <c r="K200" s="302">
        <f t="shared" si="41"/>
        <v>0</v>
      </c>
      <c r="L200" s="302">
        <f t="shared" si="41"/>
        <v>0</v>
      </c>
      <c r="M200" s="302">
        <f t="shared" si="41"/>
        <v>0</v>
      </c>
      <c r="N200" s="302">
        <f t="shared" si="41"/>
        <v>0</v>
      </c>
      <c r="O200" s="302">
        <f t="shared" si="41"/>
        <v>0</v>
      </c>
      <c r="P200" s="302">
        <f t="shared" si="41"/>
        <v>0</v>
      </c>
      <c r="Q200" s="302">
        <f t="shared" si="41"/>
        <v>0</v>
      </c>
      <c r="R200" s="302">
        <f t="shared" si="41"/>
        <v>0</v>
      </c>
      <c r="S200" s="302">
        <f t="shared" si="41"/>
        <v>0</v>
      </c>
      <c r="T200" s="302">
        <f t="shared" si="41"/>
        <v>0</v>
      </c>
      <c r="U200" s="302">
        <f t="shared" si="41"/>
        <v>0</v>
      </c>
      <c r="V200" s="302">
        <f t="shared" si="41"/>
        <v>0</v>
      </c>
      <c r="W200" s="302">
        <f t="shared" si="41"/>
        <v>0</v>
      </c>
      <c r="X200" s="302">
        <f t="shared" si="41"/>
        <v>0</v>
      </c>
      <c r="Y200" s="302">
        <f t="shared" si="41"/>
        <v>0</v>
      </c>
      <c r="DA200" s="72"/>
    </row>
    <row r="201" spans="1:105" ht="12" customHeight="1" x14ac:dyDescent="0.25">
      <c r="A201" s="62" t="s">
        <v>533</v>
      </c>
      <c r="B201" s="302">
        <f t="shared" ref="B201:Y201" si="42">IF(B$102=0,0,B$102/B$72)</f>
        <v>0</v>
      </c>
      <c r="C201" s="302">
        <f t="shared" si="42"/>
        <v>0</v>
      </c>
      <c r="D201" s="302">
        <f t="shared" si="42"/>
        <v>0</v>
      </c>
      <c r="E201" s="302">
        <f t="shared" si="42"/>
        <v>0</v>
      </c>
      <c r="F201" s="302">
        <f t="shared" si="42"/>
        <v>0</v>
      </c>
      <c r="G201" s="302">
        <f t="shared" si="42"/>
        <v>0</v>
      </c>
      <c r="H201" s="302">
        <f t="shared" si="42"/>
        <v>0</v>
      </c>
      <c r="I201" s="302">
        <f t="shared" si="42"/>
        <v>0</v>
      </c>
      <c r="J201" s="302">
        <f t="shared" si="42"/>
        <v>0</v>
      </c>
      <c r="K201" s="302">
        <f t="shared" si="42"/>
        <v>0</v>
      </c>
      <c r="L201" s="302">
        <f t="shared" si="42"/>
        <v>0</v>
      </c>
      <c r="M201" s="302">
        <f t="shared" si="42"/>
        <v>0</v>
      </c>
      <c r="N201" s="302">
        <f t="shared" si="42"/>
        <v>0</v>
      </c>
      <c r="O201" s="302">
        <f t="shared" si="42"/>
        <v>0</v>
      </c>
      <c r="P201" s="302">
        <f t="shared" si="42"/>
        <v>0</v>
      </c>
      <c r="Q201" s="302">
        <f t="shared" si="42"/>
        <v>0</v>
      </c>
      <c r="R201" s="302">
        <f t="shared" si="42"/>
        <v>0</v>
      </c>
      <c r="S201" s="302">
        <f t="shared" si="42"/>
        <v>0</v>
      </c>
      <c r="T201" s="302">
        <f t="shared" si="42"/>
        <v>0</v>
      </c>
      <c r="U201" s="302">
        <f t="shared" si="42"/>
        <v>0</v>
      </c>
      <c r="V201" s="302">
        <f t="shared" si="42"/>
        <v>0</v>
      </c>
      <c r="W201" s="302">
        <f t="shared" si="42"/>
        <v>0</v>
      </c>
      <c r="X201" s="302">
        <f t="shared" si="42"/>
        <v>0</v>
      </c>
      <c r="Y201" s="302">
        <f t="shared" si="42"/>
        <v>0</v>
      </c>
      <c r="DA201" s="72"/>
    </row>
    <row r="202" spans="1:105" ht="12" customHeight="1" x14ac:dyDescent="0.25">
      <c r="A202" s="63" t="s">
        <v>545</v>
      </c>
      <c r="B202" s="303">
        <f t="shared" ref="B202:Y202" si="43">IF(B$113=0,0,B$113/B$72)</f>
        <v>0</v>
      </c>
      <c r="C202" s="303">
        <f t="shared" si="43"/>
        <v>0</v>
      </c>
      <c r="D202" s="303">
        <f t="shared" si="43"/>
        <v>0</v>
      </c>
      <c r="E202" s="303">
        <f t="shared" si="43"/>
        <v>0</v>
      </c>
      <c r="F202" s="303">
        <f t="shared" si="43"/>
        <v>0</v>
      </c>
      <c r="G202" s="303">
        <f t="shared" si="43"/>
        <v>0</v>
      </c>
      <c r="H202" s="303">
        <f t="shared" si="43"/>
        <v>0</v>
      </c>
      <c r="I202" s="303">
        <f t="shared" si="43"/>
        <v>0</v>
      </c>
      <c r="J202" s="303">
        <f t="shared" si="43"/>
        <v>0</v>
      </c>
      <c r="K202" s="303">
        <f t="shared" si="43"/>
        <v>0</v>
      </c>
      <c r="L202" s="303">
        <f t="shared" si="43"/>
        <v>0</v>
      </c>
      <c r="M202" s="303">
        <f t="shared" si="43"/>
        <v>0</v>
      </c>
      <c r="N202" s="303">
        <f t="shared" si="43"/>
        <v>0</v>
      </c>
      <c r="O202" s="303">
        <f t="shared" si="43"/>
        <v>0</v>
      </c>
      <c r="P202" s="303">
        <f t="shared" si="43"/>
        <v>0</v>
      </c>
      <c r="Q202" s="303">
        <f t="shared" si="43"/>
        <v>0</v>
      </c>
      <c r="R202" s="303">
        <f t="shared" si="43"/>
        <v>0</v>
      </c>
      <c r="S202" s="303">
        <f t="shared" si="43"/>
        <v>0</v>
      </c>
      <c r="T202" s="303">
        <f t="shared" si="43"/>
        <v>0</v>
      </c>
      <c r="U202" s="303">
        <f t="shared" si="43"/>
        <v>0</v>
      </c>
      <c r="V202" s="303">
        <f t="shared" si="43"/>
        <v>0</v>
      </c>
      <c r="W202" s="303">
        <f t="shared" si="43"/>
        <v>0</v>
      </c>
      <c r="X202" s="303">
        <f t="shared" si="43"/>
        <v>0</v>
      </c>
      <c r="Y202" s="303">
        <f t="shared" si="43"/>
        <v>0</v>
      </c>
      <c r="DA202" s="74"/>
    </row>
    <row r="203" spans="1:105" ht="12" customHeight="1" x14ac:dyDescent="0.25">
      <c r="A203" s="130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</row>
    <row r="204" spans="1:105" ht="12" customHeight="1" x14ac:dyDescent="0.25">
      <c r="A204" s="35" t="s">
        <v>47</v>
      </c>
      <c r="B204" s="232">
        <f t="shared" ref="B204:Y204" si="44">SUM(B$205:B$210,B$214:B$215,B$217:B$219,B220)</f>
        <v>1</v>
      </c>
      <c r="C204" s="232">
        <f t="shared" si="44"/>
        <v>1</v>
      </c>
      <c r="D204" s="232">
        <f t="shared" si="44"/>
        <v>1</v>
      </c>
      <c r="E204" s="232">
        <f t="shared" si="44"/>
        <v>1</v>
      </c>
      <c r="F204" s="232">
        <f t="shared" si="44"/>
        <v>1</v>
      </c>
      <c r="G204" s="232">
        <f t="shared" si="44"/>
        <v>1</v>
      </c>
      <c r="H204" s="232">
        <f t="shared" si="44"/>
        <v>0.99999999999999978</v>
      </c>
      <c r="I204" s="232">
        <f t="shared" si="44"/>
        <v>1</v>
      </c>
      <c r="J204" s="232">
        <f t="shared" si="44"/>
        <v>0.99999999999999989</v>
      </c>
      <c r="K204" s="232">
        <f t="shared" si="44"/>
        <v>1</v>
      </c>
      <c r="L204" s="232">
        <f t="shared" si="44"/>
        <v>1.0000000000000002</v>
      </c>
      <c r="M204" s="232">
        <f t="shared" si="44"/>
        <v>1</v>
      </c>
      <c r="N204" s="232">
        <f t="shared" si="44"/>
        <v>0.99999999999999978</v>
      </c>
      <c r="O204" s="232">
        <f t="shared" si="44"/>
        <v>1</v>
      </c>
      <c r="P204" s="232">
        <f t="shared" si="44"/>
        <v>0.99999999999999978</v>
      </c>
      <c r="Q204" s="232">
        <f t="shared" si="44"/>
        <v>1</v>
      </c>
      <c r="R204" s="232">
        <f t="shared" si="44"/>
        <v>1</v>
      </c>
      <c r="S204" s="232">
        <f t="shared" si="44"/>
        <v>1</v>
      </c>
      <c r="T204" s="232">
        <f t="shared" si="44"/>
        <v>1</v>
      </c>
      <c r="U204" s="232">
        <f t="shared" si="44"/>
        <v>1</v>
      </c>
      <c r="V204" s="232">
        <f t="shared" si="44"/>
        <v>1</v>
      </c>
      <c r="W204" s="232">
        <f t="shared" si="44"/>
        <v>0.99999999999999989</v>
      </c>
      <c r="X204" s="232">
        <f t="shared" si="44"/>
        <v>0.99999999999999989</v>
      </c>
      <c r="Y204" s="232">
        <f t="shared" si="44"/>
        <v>1</v>
      </c>
      <c r="DA204" s="95"/>
    </row>
    <row r="205" spans="1:105" ht="12" customHeight="1" x14ac:dyDescent="0.25">
      <c r="A205" s="55" t="s">
        <v>91</v>
      </c>
      <c r="B205" s="299">
        <f t="shared" ref="B205:Y205" si="45">IF(B$116=0,0,B$116/B$115)</f>
        <v>0</v>
      </c>
      <c r="C205" s="299">
        <f t="shared" si="45"/>
        <v>0</v>
      </c>
      <c r="D205" s="299">
        <f t="shared" si="45"/>
        <v>0</v>
      </c>
      <c r="E205" s="299">
        <f t="shared" si="45"/>
        <v>0</v>
      </c>
      <c r="F205" s="299">
        <f t="shared" si="45"/>
        <v>0</v>
      </c>
      <c r="G205" s="299">
        <f t="shared" si="45"/>
        <v>0</v>
      </c>
      <c r="H205" s="299">
        <f t="shared" si="45"/>
        <v>0</v>
      </c>
      <c r="I205" s="299">
        <f t="shared" si="45"/>
        <v>0</v>
      </c>
      <c r="J205" s="299">
        <f t="shared" si="45"/>
        <v>0</v>
      </c>
      <c r="K205" s="299">
        <f t="shared" si="45"/>
        <v>0</v>
      </c>
      <c r="L205" s="299">
        <f t="shared" si="45"/>
        <v>0</v>
      </c>
      <c r="M205" s="299">
        <f t="shared" si="45"/>
        <v>0</v>
      </c>
      <c r="N205" s="299">
        <f t="shared" si="45"/>
        <v>0</v>
      </c>
      <c r="O205" s="299">
        <f t="shared" si="45"/>
        <v>0</v>
      </c>
      <c r="P205" s="299">
        <f t="shared" si="45"/>
        <v>0</v>
      </c>
      <c r="Q205" s="299">
        <f t="shared" si="45"/>
        <v>0</v>
      </c>
      <c r="R205" s="299">
        <f t="shared" si="45"/>
        <v>0</v>
      </c>
      <c r="S205" s="299">
        <f t="shared" si="45"/>
        <v>0</v>
      </c>
      <c r="T205" s="299">
        <f t="shared" si="45"/>
        <v>0</v>
      </c>
      <c r="U205" s="299">
        <f t="shared" si="45"/>
        <v>0</v>
      </c>
      <c r="V205" s="299">
        <f t="shared" si="45"/>
        <v>0</v>
      </c>
      <c r="W205" s="299">
        <f t="shared" si="45"/>
        <v>0</v>
      </c>
      <c r="X205" s="299">
        <f t="shared" si="45"/>
        <v>0</v>
      </c>
      <c r="Y205" s="299">
        <f t="shared" si="45"/>
        <v>0</v>
      </c>
      <c r="DA205" s="67"/>
    </row>
    <row r="206" spans="1:105" ht="12" customHeight="1" x14ac:dyDescent="0.25">
      <c r="A206" s="173" t="s">
        <v>92</v>
      </c>
      <c r="B206" s="233">
        <f t="shared" ref="B206:Y206" si="46">IF(B$117=0,0,B$117/B$115)</f>
        <v>0</v>
      </c>
      <c r="C206" s="233">
        <f t="shared" si="46"/>
        <v>0</v>
      </c>
      <c r="D206" s="233">
        <f t="shared" si="46"/>
        <v>0</v>
      </c>
      <c r="E206" s="233">
        <f t="shared" si="46"/>
        <v>0</v>
      </c>
      <c r="F206" s="233">
        <f t="shared" si="46"/>
        <v>0</v>
      </c>
      <c r="G206" s="233">
        <f t="shared" si="46"/>
        <v>0</v>
      </c>
      <c r="H206" s="233">
        <f t="shared" si="46"/>
        <v>0</v>
      </c>
      <c r="I206" s="233">
        <f t="shared" si="46"/>
        <v>0</v>
      </c>
      <c r="J206" s="233">
        <f t="shared" si="46"/>
        <v>0</v>
      </c>
      <c r="K206" s="233">
        <f t="shared" si="46"/>
        <v>0</v>
      </c>
      <c r="L206" s="233">
        <f t="shared" si="46"/>
        <v>0</v>
      </c>
      <c r="M206" s="233">
        <f t="shared" si="46"/>
        <v>0</v>
      </c>
      <c r="N206" s="233">
        <f t="shared" si="46"/>
        <v>0</v>
      </c>
      <c r="O206" s="233">
        <f t="shared" si="46"/>
        <v>0</v>
      </c>
      <c r="P206" s="233">
        <f t="shared" si="46"/>
        <v>0</v>
      </c>
      <c r="Q206" s="233">
        <f t="shared" si="46"/>
        <v>0</v>
      </c>
      <c r="R206" s="233">
        <f t="shared" si="46"/>
        <v>0</v>
      </c>
      <c r="S206" s="233">
        <f t="shared" si="46"/>
        <v>0</v>
      </c>
      <c r="T206" s="233">
        <f t="shared" si="46"/>
        <v>0</v>
      </c>
      <c r="U206" s="233">
        <f t="shared" si="46"/>
        <v>0</v>
      </c>
      <c r="V206" s="233">
        <f t="shared" si="46"/>
        <v>0</v>
      </c>
      <c r="W206" s="233">
        <f t="shared" si="46"/>
        <v>0</v>
      </c>
      <c r="X206" s="233">
        <f t="shared" si="46"/>
        <v>0</v>
      </c>
      <c r="Y206" s="233">
        <f t="shared" si="46"/>
        <v>0</v>
      </c>
      <c r="DA206" s="177"/>
    </row>
    <row r="207" spans="1:105" ht="12" customHeight="1" x14ac:dyDescent="0.25">
      <c r="A207" s="173" t="s">
        <v>93</v>
      </c>
      <c r="B207" s="233">
        <f t="shared" ref="B207:Y207" si="47">IF(B$118=0,0,B$118/B$115)</f>
        <v>0</v>
      </c>
      <c r="C207" s="233">
        <f t="shared" si="47"/>
        <v>0</v>
      </c>
      <c r="D207" s="233">
        <f t="shared" si="47"/>
        <v>0</v>
      </c>
      <c r="E207" s="233">
        <f t="shared" si="47"/>
        <v>0</v>
      </c>
      <c r="F207" s="233">
        <f t="shared" si="47"/>
        <v>0</v>
      </c>
      <c r="G207" s="233">
        <f t="shared" si="47"/>
        <v>0</v>
      </c>
      <c r="H207" s="233">
        <f t="shared" si="47"/>
        <v>0</v>
      </c>
      <c r="I207" s="233">
        <f t="shared" si="47"/>
        <v>0</v>
      </c>
      <c r="J207" s="233">
        <f t="shared" si="47"/>
        <v>0</v>
      </c>
      <c r="K207" s="233">
        <f t="shared" si="47"/>
        <v>0</v>
      </c>
      <c r="L207" s="233">
        <f t="shared" si="47"/>
        <v>0</v>
      </c>
      <c r="M207" s="233">
        <f t="shared" si="47"/>
        <v>0</v>
      </c>
      <c r="N207" s="233">
        <f t="shared" si="47"/>
        <v>0</v>
      </c>
      <c r="O207" s="233">
        <f t="shared" si="47"/>
        <v>0</v>
      </c>
      <c r="P207" s="233">
        <f t="shared" si="47"/>
        <v>0</v>
      </c>
      <c r="Q207" s="233">
        <f t="shared" si="47"/>
        <v>0</v>
      </c>
      <c r="R207" s="233">
        <f t="shared" si="47"/>
        <v>0</v>
      </c>
      <c r="S207" s="233">
        <f t="shared" si="47"/>
        <v>0</v>
      </c>
      <c r="T207" s="233">
        <f t="shared" si="47"/>
        <v>0</v>
      </c>
      <c r="U207" s="233">
        <f t="shared" si="47"/>
        <v>0</v>
      </c>
      <c r="V207" s="233">
        <f t="shared" si="47"/>
        <v>0</v>
      </c>
      <c r="W207" s="233">
        <f t="shared" si="47"/>
        <v>0</v>
      </c>
      <c r="X207" s="233">
        <f t="shared" si="47"/>
        <v>0</v>
      </c>
      <c r="Y207" s="233">
        <f t="shared" si="47"/>
        <v>0</v>
      </c>
      <c r="DA207" s="177"/>
    </row>
    <row r="208" spans="1:105" ht="12" customHeight="1" x14ac:dyDescent="0.25">
      <c r="A208" s="173" t="s">
        <v>94</v>
      </c>
      <c r="B208" s="233">
        <f t="shared" ref="B208:Y208" si="48">IF(B$119=0,0,B$119/B$115)</f>
        <v>0</v>
      </c>
      <c r="C208" s="233">
        <f t="shared" si="48"/>
        <v>0</v>
      </c>
      <c r="D208" s="233">
        <f t="shared" si="48"/>
        <v>0</v>
      </c>
      <c r="E208" s="233">
        <f t="shared" si="48"/>
        <v>0</v>
      </c>
      <c r="F208" s="233">
        <f t="shared" si="48"/>
        <v>0</v>
      </c>
      <c r="G208" s="233">
        <f t="shared" si="48"/>
        <v>0</v>
      </c>
      <c r="H208" s="233">
        <f t="shared" si="48"/>
        <v>0</v>
      </c>
      <c r="I208" s="233">
        <f t="shared" si="48"/>
        <v>0</v>
      </c>
      <c r="J208" s="233">
        <f t="shared" si="48"/>
        <v>0</v>
      </c>
      <c r="K208" s="233">
        <f t="shared" si="48"/>
        <v>0</v>
      </c>
      <c r="L208" s="233">
        <f t="shared" si="48"/>
        <v>0</v>
      </c>
      <c r="M208" s="233">
        <f t="shared" si="48"/>
        <v>0</v>
      </c>
      <c r="N208" s="233">
        <f t="shared" si="48"/>
        <v>0</v>
      </c>
      <c r="O208" s="233">
        <f t="shared" si="48"/>
        <v>0</v>
      </c>
      <c r="P208" s="233">
        <f t="shared" si="48"/>
        <v>0</v>
      </c>
      <c r="Q208" s="233">
        <f t="shared" si="48"/>
        <v>0</v>
      </c>
      <c r="R208" s="233">
        <f t="shared" si="48"/>
        <v>0</v>
      </c>
      <c r="S208" s="233">
        <f t="shared" si="48"/>
        <v>0</v>
      </c>
      <c r="T208" s="233">
        <f t="shared" si="48"/>
        <v>0</v>
      </c>
      <c r="U208" s="233">
        <f t="shared" si="48"/>
        <v>0</v>
      </c>
      <c r="V208" s="233">
        <f t="shared" si="48"/>
        <v>0</v>
      </c>
      <c r="W208" s="233">
        <f t="shared" si="48"/>
        <v>0</v>
      </c>
      <c r="X208" s="233">
        <f t="shared" si="48"/>
        <v>0</v>
      </c>
      <c r="Y208" s="233">
        <f t="shared" si="48"/>
        <v>0</v>
      </c>
      <c r="DA208" s="177"/>
    </row>
    <row r="209" spans="1:105" ht="12" customHeight="1" x14ac:dyDescent="0.25">
      <c r="A209" s="56" t="s">
        <v>95</v>
      </c>
      <c r="B209" s="300">
        <f t="shared" ref="B209:Y209" si="49">IF(B$120=0,0,B$120/B$115)</f>
        <v>2.7953484943841767E-4</v>
      </c>
      <c r="C209" s="300">
        <f t="shared" si="49"/>
        <v>7.106017787485775E-4</v>
      </c>
      <c r="D209" s="300">
        <f t="shared" si="49"/>
        <v>1.4168703394733862E-3</v>
      </c>
      <c r="E209" s="300">
        <f t="shared" si="49"/>
        <v>6.3114607041134837E-4</v>
      </c>
      <c r="F209" s="300">
        <f t="shared" si="49"/>
        <v>1.4497221798529566E-3</v>
      </c>
      <c r="G209" s="300">
        <f t="shared" si="49"/>
        <v>1.5415004484610095E-3</v>
      </c>
      <c r="H209" s="300">
        <f t="shared" si="49"/>
        <v>2.0976294561477035E-3</v>
      </c>
      <c r="I209" s="300">
        <f t="shared" si="49"/>
        <v>1.4052240507038357E-3</v>
      </c>
      <c r="J209" s="300">
        <f t="shared" si="49"/>
        <v>1.5704245593665374E-3</v>
      </c>
      <c r="K209" s="300">
        <f t="shared" si="49"/>
        <v>1.4219526425778037E-3</v>
      </c>
      <c r="L209" s="300">
        <f t="shared" si="49"/>
        <v>1.2887377196585509E-3</v>
      </c>
      <c r="M209" s="300">
        <f t="shared" si="49"/>
        <v>1.6675910522828081E-4</v>
      </c>
      <c r="N209" s="300">
        <f t="shared" si="49"/>
        <v>1.3923186425405343E-3</v>
      </c>
      <c r="O209" s="300">
        <f t="shared" si="49"/>
        <v>1.2543987511764701E-3</v>
      </c>
      <c r="P209" s="300">
        <f t="shared" si="49"/>
        <v>1.2543879687242604E-3</v>
      </c>
      <c r="Q209" s="300">
        <f t="shared" si="49"/>
        <v>1.144173835487322E-3</v>
      </c>
      <c r="R209" s="300">
        <f t="shared" si="49"/>
        <v>1.308600351490459E-3</v>
      </c>
      <c r="S209" s="300">
        <f t="shared" si="49"/>
        <v>1.2589060398827841E-3</v>
      </c>
      <c r="T209" s="300">
        <f t="shared" si="49"/>
        <v>1.3088489964934952E-3</v>
      </c>
      <c r="U209" s="300">
        <f t="shared" si="49"/>
        <v>9.4004105784358265E-4</v>
      </c>
      <c r="V209" s="300">
        <f t="shared" si="49"/>
        <v>9.1356783538772829E-4</v>
      </c>
      <c r="W209" s="300">
        <f t="shared" si="49"/>
        <v>6.5990346109260614E-4</v>
      </c>
      <c r="X209" s="300">
        <f t="shared" si="49"/>
        <v>4.0066627145886758E-4</v>
      </c>
      <c r="Y209" s="300">
        <f t="shared" si="49"/>
        <v>3.5409666832931206E-4</v>
      </c>
      <c r="DA209" s="68"/>
    </row>
    <row r="210" spans="1:105" ht="12" customHeight="1" x14ac:dyDescent="0.25">
      <c r="A210" s="174" t="s">
        <v>602</v>
      </c>
      <c r="B210" s="301">
        <f t="shared" ref="B210:Y210" si="50">IF(B$126=0,0,B$126/B$115)</f>
        <v>5.9734513993274063E-2</v>
      </c>
      <c r="C210" s="301">
        <f t="shared" si="50"/>
        <v>0.15185030410905409</v>
      </c>
      <c r="D210" s="301">
        <f t="shared" si="50"/>
        <v>0.30277463182125935</v>
      </c>
      <c r="E210" s="301">
        <f t="shared" si="50"/>
        <v>0.64372993490082708</v>
      </c>
      <c r="F210" s="301">
        <f t="shared" si="50"/>
        <v>0.3097948252704863</v>
      </c>
      <c r="G210" s="301">
        <f t="shared" si="50"/>
        <v>0.32940715726222236</v>
      </c>
      <c r="H210" s="301">
        <f t="shared" si="50"/>
        <v>0.44824778145797217</v>
      </c>
      <c r="I210" s="301">
        <f t="shared" si="50"/>
        <v>0.47565295060201701</v>
      </c>
      <c r="J210" s="301">
        <f t="shared" si="50"/>
        <v>0.335588024195631</v>
      </c>
      <c r="K210" s="301">
        <f t="shared" si="50"/>
        <v>0.47495390242991486</v>
      </c>
      <c r="L210" s="301">
        <f t="shared" si="50"/>
        <v>0.47390159001077337</v>
      </c>
      <c r="M210" s="301">
        <f t="shared" si="50"/>
        <v>0.38783939467153494</v>
      </c>
      <c r="N210" s="301">
        <f t="shared" si="50"/>
        <v>0.43969912081141033</v>
      </c>
      <c r="O210" s="301">
        <f t="shared" si="50"/>
        <v>0.43590851117698626</v>
      </c>
      <c r="P210" s="301">
        <f t="shared" si="50"/>
        <v>0.43089090313835743</v>
      </c>
      <c r="Q210" s="301">
        <f t="shared" si="50"/>
        <v>0.24450142128597993</v>
      </c>
      <c r="R210" s="301">
        <f t="shared" si="50"/>
        <v>0.27963814230944761</v>
      </c>
      <c r="S210" s="301">
        <f t="shared" si="50"/>
        <v>0.28279196236055126</v>
      </c>
      <c r="T210" s="301">
        <f t="shared" si="50"/>
        <v>0.27969127589348214</v>
      </c>
      <c r="U210" s="301">
        <f t="shared" si="50"/>
        <v>0.20087976807478641</v>
      </c>
      <c r="V210" s="301">
        <f t="shared" si="50"/>
        <v>0.19522263773696547</v>
      </c>
      <c r="W210" s="301">
        <f t="shared" si="50"/>
        <v>0.14101645147300473</v>
      </c>
      <c r="X210" s="301">
        <f t="shared" si="50"/>
        <v>8.5619396104546663E-2</v>
      </c>
      <c r="Y210" s="301">
        <f t="shared" si="50"/>
        <v>0.16422491682828036</v>
      </c>
      <c r="DA210" s="178"/>
    </row>
    <row r="211" spans="1:105" ht="12" customHeight="1" x14ac:dyDescent="0.25">
      <c r="A211" s="62" t="s">
        <v>604</v>
      </c>
      <c r="B211" s="302">
        <f t="shared" ref="B211:Y211" si="51">IF(B$127=0,0,B$127/B$115)</f>
        <v>5.9734513993274063E-2</v>
      </c>
      <c r="C211" s="302">
        <f t="shared" si="51"/>
        <v>0.15185030410905409</v>
      </c>
      <c r="D211" s="302">
        <f t="shared" si="51"/>
        <v>0.30277463182125935</v>
      </c>
      <c r="E211" s="302">
        <f t="shared" si="51"/>
        <v>0.64372993490082708</v>
      </c>
      <c r="F211" s="302">
        <f t="shared" si="51"/>
        <v>0.3097948252704863</v>
      </c>
      <c r="G211" s="302">
        <f t="shared" si="51"/>
        <v>0.32940715726222236</v>
      </c>
      <c r="H211" s="302">
        <f t="shared" si="51"/>
        <v>0.44824778145797217</v>
      </c>
      <c r="I211" s="302">
        <f t="shared" si="51"/>
        <v>0.47565295060201701</v>
      </c>
      <c r="J211" s="302">
        <f t="shared" si="51"/>
        <v>0.335588024195631</v>
      </c>
      <c r="K211" s="302">
        <f t="shared" si="51"/>
        <v>0.47495390242991486</v>
      </c>
      <c r="L211" s="302">
        <f t="shared" si="51"/>
        <v>0.47390159001077337</v>
      </c>
      <c r="M211" s="302">
        <f t="shared" si="51"/>
        <v>0.38783939467153494</v>
      </c>
      <c r="N211" s="302">
        <f t="shared" si="51"/>
        <v>0.43969912081141033</v>
      </c>
      <c r="O211" s="302">
        <f t="shared" si="51"/>
        <v>0.43590851117698626</v>
      </c>
      <c r="P211" s="302">
        <f t="shared" si="51"/>
        <v>0.43089090313835743</v>
      </c>
      <c r="Q211" s="302">
        <f t="shared" si="51"/>
        <v>0.24450142128597993</v>
      </c>
      <c r="R211" s="302">
        <f t="shared" si="51"/>
        <v>0.27963814230944761</v>
      </c>
      <c r="S211" s="302">
        <f t="shared" si="51"/>
        <v>0.28279196236055126</v>
      </c>
      <c r="T211" s="302">
        <f t="shared" si="51"/>
        <v>0.27969127589348214</v>
      </c>
      <c r="U211" s="302">
        <f t="shared" si="51"/>
        <v>0.20087976807478641</v>
      </c>
      <c r="V211" s="302">
        <f t="shared" si="51"/>
        <v>0.19522263773696547</v>
      </c>
      <c r="W211" s="302">
        <f t="shared" si="51"/>
        <v>0.14101645147300473</v>
      </c>
      <c r="X211" s="302">
        <f t="shared" si="51"/>
        <v>8.5619396104546663E-2</v>
      </c>
      <c r="Y211" s="302">
        <f t="shared" si="51"/>
        <v>0.16422491682828036</v>
      </c>
      <c r="DA211" s="72"/>
    </row>
    <row r="212" spans="1:105" ht="12" customHeight="1" x14ac:dyDescent="0.25">
      <c r="A212" s="62" t="s">
        <v>611</v>
      </c>
      <c r="B212" s="302">
        <f t="shared" ref="B212:Y212" si="52">IF(B$133=0,0,B$133/B$115)</f>
        <v>0</v>
      </c>
      <c r="C212" s="302">
        <f t="shared" si="52"/>
        <v>0</v>
      </c>
      <c r="D212" s="302">
        <f t="shared" si="52"/>
        <v>0</v>
      </c>
      <c r="E212" s="302">
        <f t="shared" si="52"/>
        <v>0</v>
      </c>
      <c r="F212" s="302">
        <f t="shared" si="52"/>
        <v>0</v>
      </c>
      <c r="G212" s="302">
        <f t="shared" si="52"/>
        <v>0</v>
      </c>
      <c r="H212" s="302">
        <f t="shared" si="52"/>
        <v>0</v>
      </c>
      <c r="I212" s="302">
        <f t="shared" si="52"/>
        <v>0</v>
      </c>
      <c r="J212" s="302">
        <f t="shared" si="52"/>
        <v>0</v>
      </c>
      <c r="K212" s="302">
        <f t="shared" si="52"/>
        <v>0</v>
      </c>
      <c r="L212" s="302">
        <f t="shared" si="52"/>
        <v>0</v>
      </c>
      <c r="M212" s="302">
        <f t="shared" si="52"/>
        <v>0</v>
      </c>
      <c r="N212" s="302">
        <f t="shared" si="52"/>
        <v>0</v>
      </c>
      <c r="O212" s="302">
        <f t="shared" si="52"/>
        <v>0</v>
      </c>
      <c r="P212" s="302">
        <f t="shared" si="52"/>
        <v>0</v>
      </c>
      <c r="Q212" s="302">
        <f t="shared" si="52"/>
        <v>0</v>
      </c>
      <c r="R212" s="302">
        <f t="shared" si="52"/>
        <v>0</v>
      </c>
      <c r="S212" s="302">
        <f t="shared" si="52"/>
        <v>0</v>
      </c>
      <c r="T212" s="302">
        <f t="shared" si="52"/>
        <v>0</v>
      </c>
      <c r="U212" s="302">
        <f t="shared" si="52"/>
        <v>0</v>
      </c>
      <c r="V212" s="302">
        <f t="shared" si="52"/>
        <v>0</v>
      </c>
      <c r="W212" s="302">
        <f t="shared" si="52"/>
        <v>0</v>
      </c>
      <c r="X212" s="302">
        <f t="shared" si="52"/>
        <v>0</v>
      </c>
      <c r="Y212" s="302">
        <f t="shared" si="52"/>
        <v>0</v>
      </c>
      <c r="DA212" s="72"/>
    </row>
    <row r="213" spans="1:105" ht="12" customHeight="1" x14ac:dyDescent="0.25">
      <c r="A213" s="174" t="s">
        <v>613</v>
      </c>
      <c r="B213" s="301">
        <f t="shared" ref="B213:Y213" si="53">IF(B$134=0,0,B$134/B$115)</f>
        <v>3.0608849065711409E-2</v>
      </c>
      <c r="C213" s="301">
        <f t="shared" si="53"/>
        <v>7.7810343272898444E-2</v>
      </c>
      <c r="D213" s="301">
        <f t="shared" si="53"/>
        <v>0.15514620253521721</v>
      </c>
      <c r="E213" s="301">
        <f t="shared" si="53"/>
        <v>6.9110004875774164E-2</v>
      </c>
      <c r="F213" s="301">
        <f t="shared" si="53"/>
        <v>0.15874345356037292</v>
      </c>
      <c r="G213" s="301">
        <f t="shared" si="53"/>
        <v>0.16879310274357823</v>
      </c>
      <c r="H213" s="301">
        <f t="shared" si="53"/>
        <v>0.22968879747195953</v>
      </c>
      <c r="I213" s="301">
        <f t="shared" si="53"/>
        <v>0.1538709429536694</v>
      </c>
      <c r="J213" s="301">
        <f t="shared" si="53"/>
        <v>0.17196027043964848</v>
      </c>
      <c r="K213" s="301">
        <f t="shared" si="53"/>
        <v>0.15570271078076084</v>
      </c>
      <c r="L213" s="301">
        <f t="shared" si="53"/>
        <v>0.14111578010958503</v>
      </c>
      <c r="M213" s="301">
        <f t="shared" si="53"/>
        <v>1.8259992600278732E-2</v>
      </c>
      <c r="N213" s="301">
        <f t="shared" si="53"/>
        <v>0.15245781077571202</v>
      </c>
      <c r="O213" s="301">
        <f t="shared" si="53"/>
        <v>0.13735568971136869</v>
      </c>
      <c r="P213" s="301">
        <f t="shared" si="53"/>
        <v>0.13735450904121999</v>
      </c>
      <c r="Q213" s="301">
        <f t="shared" si="53"/>
        <v>0.12528614698927898</v>
      </c>
      <c r="R213" s="301">
        <f t="shared" si="53"/>
        <v>0.1432907228797336</v>
      </c>
      <c r="S213" s="301">
        <f t="shared" si="53"/>
        <v>0.13784923432659049</v>
      </c>
      <c r="T213" s="301">
        <f t="shared" si="53"/>
        <v>0.14331794931459199</v>
      </c>
      <c r="U213" s="301">
        <f t="shared" si="53"/>
        <v>0.10293376626532148</v>
      </c>
      <c r="V213" s="301">
        <f t="shared" si="53"/>
        <v>0.10003496895234902</v>
      </c>
      <c r="W213" s="301">
        <f t="shared" si="53"/>
        <v>7.2258916836678788E-2</v>
      </c>
      <c r="X213" s="301">
        <f t="shared" si="53"/>
        <v>4.3872645766507977E-2</v>
      </c>
      <c r="Y213" s="301">
        <f t="shared" si="53"/>
        <v>8.4151277979625558E-2</v>
      </c>
      <c r="DA213" s="178"/>
    </row>
    <row r="214" spans="1:105" ht="12" customHeight="1" x14ac:dyDescent="0.25">
      <c r="A214" s="62" t="s">
        <v>615</v>
      </c>
      <c r="B214" s="302">
        <f t="shared" ref="B214:Y214" si="54">IF(B$135=0,0,B$135/B$115)</f>
        <v>3.0608849065711409E-2</v>
      </c>
      <c r="C214" s="302">
        <f t="shared" si="54"/>
        <v>7.7810343272898444E-2</v>
      </c>
      <c r="D214" s="302">
        <f t="shared" si="54"/>
        <v>0.15514620253521721</v>
      </c>
      <c r="E214" s="302">
        <f t="shared" si="54"/>
        <v>6.9110004875774164E-2</v>
      </c>
      <c r="F214" s="302">
        <f t="shared" si="54"/>
        <v>0.15874345356037292</v>
      </c>
      <c r="G214" s="302">
        <f t="shared" si="54"/>
        <v>0.16879310274357823</v>
      </c>
      <c r="H214" s="302">
        <f t="shared" si="54"/>
        <v>0.22968879747195953</v>
      </c>
      <c r="I214" s="302">
        <f t="shared" si="54"/>
        <v>0.1538709429536694</v>
      </c>
      <c r="J214" s="302">
        <f t="shared" si="54"/>
        <v>0.17196027043964848</v>
      </c>
      <c r="K214" s="302">
        <f t="shared" si="54"/>
        <v>0.15570271078076084</v>
      </c>
      <c r="L214" s="302">
        <f t="shared" si="54"/>
        <v>0.14111578010958503</v>
      </c>
      <c r="M214" s="302">
        <f t="shared" si="54"/>
        <v>1.8259992600278732E-2</v>
      </c>
      <c r="N214" s="302">
        <f t="shared" si="54"/>
        <v>0.15245781077571202</v>
      </c>
      <c r="O214" s="302">
        <f t="shared" si="54"/>
        <v>0.13735568971136869</v>
      </c>
      <c r="P214" s="302">
        <f t="shared" si="54"/>
        <v>0.13735450904121999</v>
      </c>
      <c r="Q214" s="302">
        <f t="shared" si="54"/>
        <v>0.12528614698927898</v>
      </c>
      <c r="R214" s="302">
        <f t="shared" si="54"/>
        <v>0.1432907228797336</v>
      </c>
      <c r="S214" s="302">
        <f t="shared" si="54"/>
        <v>0.13784923432659049</v>
      </c>
      <c r="T214" s="302">
        <f t="shared" si="54"/>
        <v>0.14331794931459199</v>
      </c>
      <c r="U214" s="302">
        <f t="shared" si="54"/>
        <v>0.10293376626532148</v>
      </c>
      <c r="V214" s="302">
        <f t="shared" si="54"/>
        <v>0.10003496895234902</v>
      </c>
      <c r="W214" s="302">
        <f t="shared" si="54"/>
        <v>7.2258916836678788E-2</v>
      </c>
      <c r="X214" s="302">
        <f t="shared" si="54"/>
        <v>4.3872645766507977E-2</v>
      </c>
      <c r="Y214" s="302">
        <f t="shared" si="54"/>
        <v>8.4151277979625558E-2</v>
      </c>
      <c r="DA214" s="72"/>
    </row>
    <row r="215" spans="1:105" ht="12" customHeight="1" x14ac:dyDescent="0.25">
      <c r="A215" s="62" t="s">
        <v>621</v>
      </c>
      <c r="B215" s="302">
        <f t="shared" ref="B215:Y215" si="55">IF(B$140=0,0,B$140/B$115)</f>
        <v>0</v>
      </c>
      <c r="C215" s="302">
        <f t="shared" si="55"/>
        <v>0</v>
      </c>
      <c r="D215" s="302">
        <f t="shared" si="55"/>
        <v>0</v>
      </c>
      <c r="E215" s="302">
        <f t="shared" si="55"/>
        <v>0</v>
      </c>
      <c r="F215" s="302">
        <f t="shared" si="55"/>
        <v>0</v>
      </c>
      <c r="G215" s="302">
        <f t="shared" si="55"/>
        <v>0</v>
      </c>
      <c r="H215" s="302">
        <f t="shared" si="55"/>
        <v>0</v>
      </c>
      <c r="I215" s="302">
        <f t="shared" si="55"/>
        <v>0</v>
      </c>
      <c r="J215" s="302">
        <f t="shared" si="55"/>
        <v>0</v>
      </c>
      <c r="K215" s="302">
        <f t="shared" si="55"/>
        <v>0</v>
      </c>
      <c r="L215" s="302">
        <f t="shared" si="55"/>
        <v>0</v>
      </c>
      <c r="M215" s="302">
        <f t="shared" si="55"/>
        <v>0</v>
      </c>
      <c r="N215" s="302">
        <f t="shared" si="55"/>
        <v>0</v>
      </c>
      <c r="O215" s="302">
        <f t="shared" si="55"/>
        <v>0</v>
      </c>
      <c r="P215" s="302">
        <f t="shared" si="55"/>
        <v>0</v>
      </c>
      <c r="Q215" s="302">
        <f t="shared" si="55"/>
        <v>0</v>
      </c>
      <c r="R215" s="302">
        <f t="shared" si="55"/>
        <v>0</v>
      </c>
      <c r="S215" s="302">
        <f t="shared" si="55"/>
        <v>0</v>
      </c>
      <c r="T215" s="302">
        <f t="shared" si="55"/>
        <v>0</v>
      </c>
      <c r="U215" s="302">
        <f t="shared" si="55"/>
        <v>0</v>
      </c>
      <c r="V215" s="302">
        <f t="shared" si="55"/>
        <v>0</v>
      </c>
      <c r="W215" s="302">
        <f t="shared" si="55"/>
        <v>0</v>
      </c>
      <c r="X215" s="302">
        <f t="shared" si="55"/>
        <v>0</v>
      </c>
      <c r="Y215" s="302">
        <f t="shared" si="55"/>
        <v>0</v>
      </c>
      <c r="DA215" s="72"/>
    </row>
    <row r="216" spans="1:105" ht="12" customHeight="1" x14ac:dyDescent="0.25">
      <c r="A216" s="174" t="s">
        <v>623</v>
      </c>
      <c r="B216" s="301">
        <f t="shared" ref="B216:Y216" si="56">IF(B$141=0,0,B$141/B$115)</f>
        <v>2.444812396356778E-2</v>
      </c>
      <c r="C216" s="301">
        <f t="shared" si="56"/>
        <v>4.6169194438905659E-2</v>
      </c>
      <c r="D216" s="301">
        <f t="shared" si="56"/>
        <v>7.7939992451794587E-2</v>
      </c>
      <c r="E216" s="301">
        <f t="shared" si="56"/>
        <v>0.13281579724013801</v>
      </c>
      <c r="F216" s="301">
        <f t="shared" si="56"/>
        <v>8.657607750728491E-2</v>
      </c>
      <c r="G216" s="301">
        <f t="shared" si="56"/>
        <v>9.9217465277358932E-2</v>
      </c>
      <c r="H216" s="301">
        <f t="shared" si="56"/>
        <v>0.10156586596222822</v>
      </c>
      <c r="I216" s="301">
        <f t="shared" si="56"/>
        <v>0.1012244084717755</v>
      </c>
      <c r="J216" s="301">
        <f t="shared" si="56"/>
        <v>9.4069613125777177E-2</v>
      </c>
      <c r="K216" s="301">
        <f t="shared" si="56"/>
        <v>9.8717838229974569E-2</v>
      </c>
      <c r="L216" s="301">
        <f t="shared" si="56"/>
        <v>9.1321300765225863E-2</v>
      </c>
      <c r="M216" s="301">
        <f t="shared" si="56"/>
        <v>6.9417652044398856E-2</v>
      </c>
      <c r="N216" s="301">
        <f t="shared" si="56"/>
        <v>8.9101389952887786E-2</v>
      </c>
      <c r="O216" s="301">
        <f t="shared" si="56"/>
        <v>8.0345223508153873E-2</v>
      </c>
      <c r="P216" s="301">
        <f t="shared" si="56"/>
        <v>8.8191636096712142E-2</v>
      </c>
      <c r="Q216" s="301">
        <f t="shared" si="56"/>
        <v>6.2946209951146456E-2</v>
      </c>
      <c r="R216" s="301">
        <f t="shared" si="56"/>
        <v>6.8890754169889989E-2</v>
      </c>
      <c r="S216" s="301">
        <f t="shared" si="56"/>
        <v>5.9561331735583471E-2</v>
      </c>
      <c r="T216" s="301">
        <f t="shared" si="56"/>
        <v>6.9350030116975894E-2</v>
      </c>
      <c r="U216" s="301">
        <f t="shared" si="56"/>
        <v>7.1243896983087085E-2</v>
      </c>
      <c r="V216" s="301">
        <f t="shared" si="56"/>
        <v>7.6565176580367447E-2</v>
      </c>
      <c r="W216" s="301">
        <f t="shared" si="56"/>
        <v>7.5502008663890757E-2</v>
      </c>
      <c r="X216" s="301">
        <f t="shared" si="56"/>
        <v>7.3527935392686233E-2</v>
      </c>
      <c r="Y216" s="301">
        <f t="shared" si="56"/>
        <v>4.5363361425203787E-2</v>
      </c>
      <c r="DA216" s="178"/>
    </row>
    <row r="217" spans="1:105" ht="12" customHeight="1" x14ac:dyDescent="0.25">
      <c r="A217" s="62" t="s">
        <v>624</v>
      </c>
      <c r="B217" s="302">
        <f t="shared" ref="B217:Y217" si="57">IF(B$142=0,0,B$142/B$115)</f>
        <v>3.643611729311574E-3</v>
      </c>
      <c r="C217" s="302">
        <f t="shared" si="57"/>
        <v>9.2623763409806405E-3</v>
      </c>
      <c r="D217" s="302">
        <f t="shared" si="57"/>
        <v>1.8468271123226177E-2</v>
      </c>
      <c r="E217" s="302">
        <f t="shared" si="57"/>
        <v>8.2267067225416483E-3</v>
      </c>
      <c r="F217" s="302">
        <f t="shared" si="57"/>
        <v>1.8896480168277077E-2</v>
      </c>
      <c r="G217" s="302">
        <f t="shared" si="57"/>
        <v>2.0092768848089367E-2</v>
      </c>
      <c r="H217" s="302">
        <f t="shared" si="57"/>
        <v>2.7341661712390528E-2</v>
      </c>
      <c r="I217" s="302">
        <f t="shared" si="57"/>
        <v>1.8316466958382571E-2</v>
      </c>
      <c r="J217" s="302">
        <f t="shared" si="57"/>
        <v>2.0469781696279894E-2</v>
      </c>
      <c r="K217" s="302">
        <f t="shared" si="57"/>
        <v>1.8534516670929323E-2</v>
      </c>
      <c r="L217" s="302">
        <f t="shared" si="57"/>
        <v>1.6798119736368033E-2</v>
      </c>
      <c r="M217" s="302">
        <f t="shared" si="57"/>
        <v>2.1736303469851435E-3</v>
      </c>
      <c r="N217" s="302">
        <f t="shared" si="57"/>
        <v>1.814825073543281E-2</v>
      </c>
      <c r="O217" s="302">
        <f t="shared" si="57"/>
        <v>1.6350526641678291E-2</v>
      </c>
      <c r="P217" s="302">
        <f t="shared" si="57"/>
        <v>1.635038609723662E-2</v>
      </c>
      <c r="Q217" s="302">
        <f t="shared" si="57"/>
        <v>1.4913794168163085E-2</v>
      </c>
      <c r="R217" s="302">
        <f t="shared" si="57"/>
        <v>1.7057020257942108E-2</v>
      </c>
      <c r="S217" s="302">
        <f t="shared" si="57"/>
        <v>1.6409277133900321E-2</v>
      </c>
      <c r="T217" s="302">
        <f t="shared" si="57"/>
        <v>1.706026123434029E-2</v>
      </c>
      <c r="U217" s="302">
        <f t="shared" si="57"/>
        <v>1.2253014718109087E-2</v>
      </c>
      <c r="V217" s="302">
        <f t="shared" si="57"/>
        <v>1.1907948104602365E-2</v>
      </c>
      <c r="W217" s="302">
        <f t="shared" si="57"/>
        <v>8.6015464471810976E-3</v>
      </c>
      <c r="X217" s="302">
        <f t="shared" si="57"/>
        <v>5.2225056344850466E-3</v>
      </c>
      <c r="Y217" s="302">
        <f t="shared" si="57"/>
        <v>1.0017187605612973E-2</v>
      </c>
      <c r="DA217" s="72"/>
    </row>
    <row r="218" spans="1:105" ht="12" customHeight="1" x14ac:dyDescent="0.25">
      <c r="A218" s="62" t="s">
        <v>629</v>
      </c>
      <c r="B218" s="302">
        <f t="shared" ref="B218:Y218" si="58">IF(B$146=0,0,B$146/B$115)</f>
        <v>2.0804512234256205E-2</v>
      </c>
      <c r="C218" s="302">
        <f t="shared" si="58"/>
        <v>3.6906818097925016E-2</v>
      </c>
      <c r="D218" s="302">
        <f t="shared" si="58"/>
        <v>5.9471721328568414E-2</v>
      </c>
      <c r="E218" s="302">
        <f t="shared" si="58"/>
        <v>0.12458909051759635</v>
      </c>
      <c r="F218" s="302">
        <f t="shared" si="58"/>
        <v>6.7679597339007844E-2</v>
      </c>
      <c r="G218" s="302">
        <f t="shared" si="58"/>
        <v>7.9124696429269573E-2</v>
      </c>
      <c r="H218" s="302">
        <f t="shared" si="58"/>
        <v>7.4224204249837694E-2</v>
      </c>
      <c r="I218" s="302">
        <f t="shared" si="58"/>
        <v>8.2907941513392924E-2</v>
      </c>
      <c r="J218" s="302">
        <f t="shared" si="58"/>
        <v>7.3599831429497276E-2</v>
      </c>
      <c r="K218" s="302">
        <f t="shared" si="58"/>
        <v>8.0183321559045242E-2</v>
      </c>
      <c r="L218" s="302">
        <f t="shared" si="58"/>
        <v>7.4523181028857827E-2</v>
      </c>
      <c r="M218" s="302">
        <f t="shared" si="58"/>
        <v>6.7244021697413711E-2</v>
      </c>
      <c r="N218" s="302">
        <f t="shared" si="58"/>
        <v>7.0953139217454983E-2</v>
      </c>
      <c r="O218" s="302">
        <f t="shared" si="58"/>
        <v>6.3994696866475576E-2</v>
      </c>
      <c r="P218" s="302">
        <f t="shared" si="58"/>
        <v>7.1841249999475526E-2</v>
      </c>
      <c r="Q218" s="302">
        <f t="shared" si="58"/>
        <v>4.8032415782983374E-2</v>
      </c>
      <c r="R218" s="302">
        <f t="shared" si="58"/>
        <v>5.1833733911947878E-2</v>
      </c>
      <c r="S218" s="302">
        <f t="shared" si="58"/>
        <v>4.315205460168315E-2</v>
      </c>
      <c r="T218" s="302">
        <f t="shared" si="58"/>
        <v>5.2289768882635611E-2</v>
      </c>
      <c r="U218" s="302">
        <f t="shared" si="58"/>
        <v>5.8990882264977992E-2</v>
      </c>
      <c r="V218" s="302">
        <f t="shared" si="58"/>
        <v>6.4657228475765077E-2</v>
      </c>
      <c r="W218" s="302">
        <f t="shared" si="58"/>
        <v>6.6900462216709672E-2</v>
      </c>
      <c r="X218" s="302">
        <f t="shared" si="58"/>
        <v>6.8305429758201183E-2</v>
      </c>
      <c r="Y218" s="302">
        <f t="shared" si="58"/>
        <v>3.534617381959082E-2</v>
      </c>
      <c r="DA218" s="72"/>
    </row>
    <row r="219" spans="1:105" ht="12" customHeight="1" x14ac:dyDescent="0.25">
      <c r="A219" s="62" t="s">
        <v>641</v>
      </c>
      <c r="B219" s="302">
        <f t="shared" ref="B219:Y219" si="59">IF(B$157=0,0,B$157/B$115)</f>
        <v>0</v>
      </c>
      <c r="C219" s="302">
        <f t="shared" si="59"/>
        <v>0</v>
      </c>
      <c r="D219" s="302">
        <f t="shared" si="59"/>
        <v>0</v>
      </c>
      <c r="E219" s="302">
        <f t="shared" si="59"/>
        <v>0</v>
      </c>
      <c r="F219" s="302">
        <f t="shared" si="59"/>
        <v>0</v>
      </c>
      <c r="G219" s="302">
        <f t="shared" si="59"/>
        <v>0</v>
      </c>
      <c r="H219" s="302">
        <f t="shared" si="59"/>
        <v>0</v>
      </c>
      <c r="I219" s="302">
        <f t="shared" si="59"/>
        <v>0</v>
      </c>
      <c r="J219" s="302">
        <f t="shared" si="59"/>
        <v>0</v>
      </c>
      <c r="K219" s="302">
        <f t="shared" si="59"/>
        <v>0</v>
      </c>
      <c r="L219" s="302">
        <f t="shared" si="59"/>
        <v>0</v>
      </c>
      <c r="M219" s="302">
        <f t="shared" si="59"/>
        <v>0</v>
      </c>
      <c r="N219" s="302">
        <f t="shared" si="59"/>
        <v>0</v>
      </c>
      <c r="O219" s="302">
        <f t="shared" si="59"/>
        <v>0</v>
      </c>
      <c r="P219" s="302">
        <f t="shared" si="59"/>
        <v>0</v>
      </c>
      <c r="Q219" s="302">
        <f t="shared" si="59"/>
        <v>0</v>
      </c>
      <c r="R219" s="302">
        <f t="shared" si="59"/>
        <v>0</v>
      </c>
      <c r="S219" s="302">
        <f t="shared" si="59"/>
        <v>0</v>
      </c>
      <c r="T219" s="302">
        <f t="shared" si="59"/>
        <v>0</v>
      </c>
      <c r="U219" s="302">
        <f t="shared" si="59"/>
        <v>0</v>
      </c>
      <c r="V219" s="302">
        <f t="shared" si="59"/>
        <v>0</v>
      </c>
      <c r="W219" s="302">
        <f t="shared" si="59"/>
        <v>0</v>
      </c>
      <c r="X219" s="302">
        <f t="shared" si="59"/>
        <v>0</v>
      </c>
      <c r="Y219" s="302">
        <f t="shared" si="59"/>
        <v>0</v>
      </c>
      <c r="DA219" s="72"/>
    </row>
    <row r="220" spans="1:105" ht="12" customHeight="1" x14ac:dyDescent="0.25">
      <c r="A220" s="100" t="s">
        <v>105</v>
      </c>
      <c r="B220" s="310">
        <f t="shared" ref="B220:Y220" si="60">IF(B$158=0,0,B$158/B$115)</f>
        <v>0.8849289781280083</v>
      </c>
      <c r="C220" s="310">
        <f t="shared" si="60"/>
        <v>0.72345955640039328</v>
      </c>
      <c r="D220" s="310">
        <f t="shared" si="60"/>
        <v>0.46272230285225541</v>
      </c>
      <c r="E220" s="310">
        <f t="shared" si="60"/>
        <v>0.15371311691284939</v>
      </c>
      <c r="F220" s="310">
        <f t="shared" si="60"/>
        <v>0.44343592148200289</v>
      </c>
      <c r="G220" s="310">
        <f t="shared" si="60"/>
        <v>0.40104077426837953</v>
      </c>
      <c r="H220" s="310">
        <f t="shared" si="60"/>
        <v>0.21839992565169225</v>
      </c>
      <c r="I220" s="310">
        <f t="shared" si="60"/>
        <v>0.26784647392183419</v>
      </c>
      <c r="J220" s="310">
        <f t="shared" si="60"/>
        <v>0.39681166767957665</v>
      </c>
      <c r="K220" s="310">
        <f t="shared" si="60"/>
        <v>0.2692035959167719</v>
      </c>
      <c r="L220" s="310">
        <f t="shared" si="60"/>
        <v>0.29237259139475741</v>
      </c>
      <c r="M220" s="310">
        <f t="shared" si="60"/>
        <v>0.52431620157855918</v>
      </c>
      <c r="N220" s="310">
        <f t="shared" si="60"/>
        <v>0.31734935981744922</v>
      </c>
      <c r="O220" s="310">
        <f t="shared" si="60"/>
        <v>0.34513617685231474</v>
      </c>
      <c r="P220" s="310">
        <f t="shared" si="60"/>
        <v>0.34230856375498608</v>
      </c>
      <c r="Q220" s="310">
        <f t="shared" si="60"/>
        <v>0.56612204793810728</v>
      </c>
      <c r="R220" s="310">
        <f t="shared" si="60"/>
        <v>0.50687178028943836</v>
      </c>
      <c r="S220" s="310">
        <f t="shared" si="60"/>
        <v>0.51853856553739197</v>
      </c>
      <c r="T220" s="310">
        <f t="shared" si="60"/>
        <v>0.50633189567845649</v>
      </c>
      <c r="U220" s="310">
        <f t="shared" si="60"/>
        <v>0.62400252761896147</v>
      </c>
      <c r="V220" s="310">
        <f t="shared" si="60"/>
        <v>0.62726364889493047</v>
      </c>
      <c r="W220" s="310">
        <f t="shared" si="60"/>
        <v>0.71056271956533301</v>
      </c>
      <c r="X220" s="310">
        <f t="shared" si="60"/>
        <v>0.79657935646480016</v>
      </c>
      <c r="Y220" s="310">
        <f t="shared" si="60"/>
        <v>0.70590634709856093</v>
      </c>
      <c r="DA220" s="127"/>
    </row>
    <row r="221" spans="1:105" ht="12" customHeight="1" x14ac:dyDescent="0.25">
      <c r="A221" s="58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</row>
    <row r="222" spans="1:105" ht="15" customHeight="1" x14ac:dyDescent="0.25">
      <c r="A222" s="32" t="s">
        <v>430</v>
      </c>
      <c r="B222" s="257"/>
      <c r="C222" s="257"/>
      <c r="D222" s="257"/>
      <c r="E222" s="257"/>
      <c r="F222" s="257"/>
      <c r="G222" s="257"/>
      <c r="H222" s="257"/>
      <c r="I222" s="257"/>
      <c r="J222" s="257"/>
      <c r="K222" s="257"/>
      <c r="L222" s="257"/>
      <c r="M222" s="257"/>
      <c r="N222" s="257"/>
      <c r="O222" s="257"/>
      <c r="P222" s="257"/>
      <c r="Q222" s="257"/>
      <c r="R222" s="257"/>
      <c r="S222" s="257"/>
      <c r="T222" s="257"/>
      <c r="U222" s="257"/>
      <c r="V222" s="257"/>
      <c r="W222" s="257"/>
      <c r="X222" s="257"/>
      <c r="Y222" s="257"/>
      <c r="DA222" s="88"/>
    </row>
    <row r="223" spans="1:105" ht="12" customHeight="1" x14ac:dyDescent="0.25">
      <c r="A223" s="58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</row>
    <row r="224" spans="1:105" ht="12" customHeight="1" x14ac:dyDescent="0.25">
      <c r="A224" s="35" t="s">
        <v>45</v>
      </c>
      <c r="B224" s="272">
        <f>IF(B$5=0,0,B$5/NFM_fec!B$5)</f>
        <v>0</v>
      </c>
      <c r="C224" s="272">
        <f>IF(C$5=0,0,C$5/NFM_fec!C$5)</f>
        <v>0</v>
      </c>
      <c r="D224" s="272">
        <f>IF(D$5=0,0,D$5/NFM_fec!D$5)</f>
        <v>0</v>
      </c>
      <c r="E224" s="272">
        <f>IF(E$5=0,0,E$5/NFM_fec!E$5)</f>
        <v>0</v>
      </c>
      <c r="F224" s="272">
        <f>IF(F$5=0,0,F$5/NFM_fec!F$5)</f>
        <v>0</v>
      </c>
      <c r="G224" s="272">
        <f>IF(G$5=0,0,G$5/NFM_fec!G$5)</f>
        <v>0</v>
      </c>
      <c r="H224" s="272">
        <f>IF(H$5=0,0,H$5/NFM_fec!H$5)</f>
        <v>0</v>
      </c>
      <c r="I224" s="272">
        <f>IF(I$5=0,0,I$5/NFM_fec!I$5)</f>
        <v>0</v>
      </c>
      <c r="J224" s="272">
        <f>IF(J$5=0,0,J$5/NFM_fec!J$5)</f>
        <v>0</v>
      </c>
      <c r="K224" s="272">
        <f>IF(K$5=0,0,K$5/NFM_fec!K$5)</f>
        <v>0</v>
      </c>
      <c r="L224" s="272">
        <f>IF(L$5=0,0,L$5/NFM_fec!L$5)</f>
        <v>0</v>
      </c>
      <c r="M224" s="272">
        <f>IF(M$5=0,0,M$5/NFM_fec!M$5)</f>
        <v>0</v>
      </c>
      <c r="N224" s="272">
        <f>IF(N$5=0,0,N$5/NFM_fec!N$5)</f>
        <v>0</v>
      </c>
      <c r="O224" s="272">
        <f>IF(O$5=0,0,O$5/NFM_fec!O$5)</f>
        <v>0</v>
      </c>
      <c r="P224" s="272">
        <f>IF(P$5=0,0,P$5/NFM_fec!P$5)</f>
        <v>0</v>
      </c>
      <c r="Q224" s="272">
        <f>IF(Q$5=0,0,Q$5/NFM_fec!Q$5)</f>
        <v>0</v>
      </c>
      <c r="R224" s="272">
        <f>IF(R$5=0,0,R$5/NFM_fec!R$5)</f>
        <v>0</v>
      </c>
      <c r="S224" s="272">
        <f>IF(S$5=0,0,S$5/NFM_fec!S$5)</f>
        <v>0</v>
      </c>
      <c r="T224" s="272">
        <f>IF(T$5=0,0,T$5/NFM_fec!T$5)</f>
        <v>0</v>
      </c>
      <c r="U224" s="272">
        <f>IF(U$5=0,0,U$5/NFM_fec!U$5)</f>
        <v>0</v>
      </c>
      <c r="V224" s="272">
        <f>IF(V$5=0,0,V$5/NFM_fec!V$5)</f>
        <v>0</v>
      </c>
      <c r="W224" s="272">
        <f>IF(W$5=0,0,W$5/NFM_fec!W$5)</f>
        <v>0</v>
      </c>
      <c r="X224" s="272">
        <f>IF(X$5=0,0,X$5/NFM_fec!X$5)</f>
        <v>0</v>
      </c>
      <c r="Y224" s="272">
        <f>IF(Y$5=0,0,Y$5/NFM_fec!Y$5)</f>
        <v>0</v>
      </c>
      <c r="DA224" s="111"/>
    </row>
    <row r="225" spans="1:105" ht="12" customHeight="1" x14ac:dyDescent="0.25">
      <c r="A225" s="55" t="s">
        <v>91</v>
      </c>
      <c r="B225" s="273">
        <f>IF(B$6=0,0,B$6/NFM_fec!B$6)</f>
        <v>0</v>
      </c>
      <c r="C225" s="273">
        <f>IF(C$6=0,0,C$6/NFM_fec!C$6)</f>
        <v>0</v>
      </c>
      <c r="D225" s="273">
        <f>IF(D$6=0,0,D$6/NFM_fec!D$6)</f>
        <v>0</v>
      </c>
      <c r="E225" s="273">
        <f>IF(E$6=0,0,E$6/NFM_fec!E$6)</f>
        <v>0</v>
      </c>
      <c r="F225" s="273">
        <f>IF(F$6=0,0,F$6/NFM_fec!F$6)</f>
        <v>0</v>
      </c>
      <c r="G225" s="273">
        <f>IF(G$6=0,0,G$6/NFM_fec!G$6)</f>
        <v>0</v>
      </c>
      <c r="H225" s="273">
        <f>IF(H$6=0,0,H$6/NFM_fec!H$6)</f>
        <v>0</v>
      </c>
      <c r="I225" s="273">
        <f>IF(I$6=0,0,I$6/NFM_fec!I$6)</f>
        <v>0</v>
      </c>
      <c r="J225" s="273">
        <f>IF(J$6=0,0,J$6/NFM_fec!J$6)</f>
        <v>0</v>
      </c>
      <c r="K225" s="273">
        <f>IF(K$6=0,0,K$6/NFM_fec!K$6)</f>
        <v>0</v>
      </c>
      <c r="L225" s="273">
        <f>IF(L$6=0,0,L$6/NFM_fec!L$6)</f>
        <v>0</v>
      </c>
      <c r="M225" s="273">
        <f>IF(M$6=0,0,M$6/NFM_fec!M$6)</f>
        <v>0</v>
      </c>
      <c r="N225" s="273">
        <f>IF(N$6=0,0,N$6/NFM_fec!N$6)</f>
        <v>0</v>
      </c>
      <c r="O225" s="273">
        <f>IF(O$6=0,0,O$6/NFM_fec!O$6)</f>
        <v>0</v>
      </c>
      <c r="P225" s="273">
        <f>IF(P$6=0,0,P$6/NFM_fec!P$6)</f>
        <v>0</v>
      </c>
      <c r="Q225" s="273">
        <f>IF(Q$6=0,0,Q$6/NFM_fec!Q$6)</f>
        <v>0</v>
      </c>
      <c r="R225" s="273">
        <f>IF(R$6=0,0,R$6/NFM_fec!R$6)</f>
        <v>0</v>
      </c>
      <c r="S225" s="273">
        <f>IF(S$6=0,0,S$6/NFM_fec!S$6)</f>
        <v>0</v>
      </c>
      <c r="T225" s="273">
        <f>IF(T$6=0,0,T$6/NFM_fec!T$6)</f>
        <v>0</v>
      </c>
      <c r="U225" s="273">
        <f>IF(U$6=0,0,U$6/NFM_fec!U$6)</f>
        <v>0</v>
      </c>
      <c r="V225" s="273">
        <f>IF(V$6=0,0,V$6/NFM_fec!V$6)</f>
        <v>0</v>
      </c>
      <c r="W225" s="273">
        <f>IF(W$6=0,0,W$6/NFM_fec!W$6)</f>
        <v>0</v>
      </c>
      <c r="X225" s="273">
        <f>IF(X$6=0,0,X$6/NFM_fec!X$6)</f>
        <v>0</v>
      </c>
      <c r="Y225" s="273">
        <f>IF(Y$6=0,0,Y$6/NFM_fec!Y$6)</f>
        <v>0</v>
      </c>
      <c r="DA225" s="76"/>
    </row>
    <row r="226" spans="1:105" ht="12" customHeight="1" x14ac:dyDescent="0.25">
      <c r="A226" s="173" t="s">
        <v>92</v>
      </c>
      <c r="B226" s="274">
        <f>IF(B$7=0,0,B$7/NFM_fec!B$7)</f>
        <v>0</v>
      </c>
      <c r="C226" s="274">
        <f>IF(C$7=0,0,C$7/NFM_fec!C$7)</f>
        <v>0</v>
      </c>
      <c r="D226" s="274">
        <f>IF(D$7=0,0,D$7/NFM_fec!D$7)</f>
        <v>0</v>
      </c>
      <c r="E226" s="274">
        <f>IF(E$7=0,0,E$7/NFM_fec!E$7)</f>
        <v>0</v>
      </c>
      <c r="F226" s="274">
        <f>IF(F$7=0,0,F$7/NFM_fec!F$7)</f>
        <v>0</v>
      </c>
      <c r="G226" s="274">
        <f>IF(G$7=0,0,G$7/NFM_fec!G$7)</f>
        <v>0</v>
      </c>
      <c r="H226" s="274">
        <f>IF(H$7=0,0,H$7/NFM_fec!H$7)</f>
        <v>0</v>
      </c>
      <c r="I226" s="274">
        <f>IF(I$7=0,0,I$7/NFM_fec!I$7)</f>
        <v>0</v>
      </c>
      <c r="J226" s="274">
        <f>IF(J$7=0,0,J$7/NFM_fec!J$7)</f>
        <v>0</v>
      </c>
      <c r="K226" s="274">
        <f>IF(K$7=0,0,K$7/NFM_fec!K$7)</f>
        <v>0</v>
      </c>
      <c r="L226" s="274">
        <f>IF(L$7=0,0,L$7/NFM_fec!L$7)</f>
        <v>0</v>
      </c>
      <c r="M226" s="274">
        <f>IF(M$7=0,0,M$7/NFM_fec!M$7)</f>
        <v>0</v>
      </c>
      <c r="N226" s="274">
        <f>IF(N$7=0,0,N$7/NFM_fec!N$7)</f>
        <v>0</v>
      </c>
      <c r="O226" s="274">
        <f>IF(O$7=0,0,O$7/NFM_fec!O$7)</f>
        <v>0</v>
      </c>
      <c r="P226" s="274">
        <f>IF(P$7=0,0,P$7/NFM_fec!P$7)</f>
        <v>0</v>
      </c>
      <c r="Q226" s="274">
        <f>IF(Q$7=0,0,Q$7/NFM_fec!Q$7)</f>
        <v>0</v>
      </c>
      <c r="R226" s="274">
        <f>IF(R$7=0,0,R$7/NFM_fec!R$7)</f>
        <v>0</v>
      </c>
      <c r="S226" s="274">
        <f>IF(S$7=0,0,S$7/NFM_fec!S$7)</f>
        <v>0</v>
      </c>
      <c r="T226" s="274">
        <f>IF(T$7=0,0,T$7/NFM_fec!T$7)</f>
        <v>0</v>
      </c>
      <c r="U226" s="274">
        <f>IF(U$7=0,0,U$7/NFM_fec!U$7)</f>
        <v>0</v>
      </c>
      <c r="V226" s="274">
        <f>IF(V$7=0,0,V$7/NFM_fec!V$7)</f>
        <v>0</v>
      </c>
      <c r="W226" s="274">
        <f>IF(W$7=0,0,W$7/NFM_fec!W$7)</f>
        <v>0</v>
      </c>
      <c r="X226" s="274">
        <f>IF(X$7=0,0,X$7/NFM_fec!X$7)</f>
        <v>0</v>
      </c>
      <c r="Y226" s="274">
        <f>IF(Y$7=0,0,Y$7/NFM_fec!Y$7)</f>
        <v>0</v>
      </c>
      <c r="DA226" s="77"/>
    </row>
    <row r="227" spans="1:105" ht="12" customHeight="1" x14ac:dyDescent="0.25">
      <c r="A227" s="173" t="s">
        <v>93</v>
      </c>
      <c r="B227" s="274">
        <f>IF(B$8=0,0,B$8/NFM_fec!B$8)</f>
        <v>0</v>
      </c>
      <c r="C227" s="274">
        <f>IF(C$8=0,0,C$8/NFM_fec!C$8)</f>
        <v>0</v>
      </c>
      <c r="D227" s="274">
        <f>IF(D$8=0,0,D$8/NFM_fec!D$8)</f>
        <v>0</v>
      </c>
      <c r="E227" s="274">
        <f>IF(E$8=0,0,E$8/NFM_fec!E$8)</f>
        <v>0</v>
      </c>
      <c r="F227" s="274">
        <f>IF(F$8=0,0,F$8/NFM_fec!F$8)</f>
        <v>0</v>
      </c>
      <c r="G227" s="274">
        <f>IF(G$8=0,0,G$8/NFM_fec!G$8)</f>
        <v>0</v>
      </c>
      <c r="H227" s="274">
        <f>IF(H$8=0,0,H$8/NFM_fec!H$8)</f>
        <v>0</v>
      </c>
      <c r="I227" s="274">
        <f>IF(I$8=0,0,I$8/NFM_fec!I$8)</f>
        <v>0</v>
      </c>
      <c r="J227" s="274">
        <f>IF(J$8=0,0,J$8/NFM_fec!J$8)</f>
        <v>0</v>
      </c>
      <c r="K227" s="274">
        <f>IF(K$8=0,0,K$8/NFM_fec!K$8)</f>
        <v>0</v>
      </c>
      <c r="L227" s="274">
        <f>IF(L$8=0,0,L$8/NFM_fec!L$8)</f>
        <v>0</v>
      </c>
      <c r="M227" s="274">
        <f>IF(M$8=0,0,M$8/NFM_fec!M$8)</f>
        <v>0</v>
      </c>
      <c r="N227" s="274">
        <f>IF(N$8=0,0,N$8/NFM_fec!N$8)</f>
        <v>0</v>
      </c>
      <c r="O227" s="274">
        <f>IF(O$8=0,0,O$8/NFM_fec!O$8)</f>
        <v>0</v>
      </c>
      <c r="P227" s="274">
        <f>IF(P$8=0,0,P$8/NFM_fec!P$8)</f>
        <v>0</v>
      </c>
      <c r="Q227" s="274">
        <f>IF(Q$8=0,0,Q$8/NFM_fec!Q$8)</f>
        <v>0</v>
      </c>
      <c r="R227" s="274">
        <f>IF(R$8=0,0,R$8/NFM_fec!R$8)</f>
        <v>0</v>
      </c>
      <c r="S227" s="274">
        <f>IF(S$8=0,0,S$8/NFM_fec!S$8)</f>
        <v>0</v>
      </c>
      <c r="T227" s="274">
        <f>IF(T$8=0,0,T$8/NFM_fec!T$8)</f>
        <v>0</v>
      </c>
      <c r="U227" s="274">
        <f>IF(U$8=0,0,U$8/NFM_fec!U$8)</f>
        <v>0</v>
      </c>
      <c r="V227" s="274">
        <f>IF(V$8=0,0,V$8/NFM_fec!V$8)</f>
        <v>0</v>
      </c>
      <c r="W227" s="274">
        <f>IF(W$8=0,0,W$8/NFM_fec!W$8)</f>
        <v>0</v>
      </c>
      <c r="X227" s="274">
        <f>IF(X$8=0,0,X$8/NFM_fec!X$8)</f>
        <v>0</v>
      </c>
      <c r="Y227" s="274">
        <f>IF(Y$8=0,0,Y$8/NFM_fec!Y$8)</f>
        <v>0</v>
      </c>
      <c r="DA227" s="77"/>
    </row>
    <row r="228" spans="1:105" ht="12" customHeight="1" x14ac:dyDescent="0.25">
      <c r="A228" s="173" t="s">
        <v>94</v>
      </c>
      <c r="B228" s="274">
        <f>IF(B$9=0,0,B$9/NFM_fec!B$9)</f>
        <v>0</v>
      </c>
      <c r="C228" s="274">
        <f>IF(C$9=0,0,C$9/NFM_fec!C$9)</f>
        <v>0</v>
      </c>
      <c r="D228" s="274">
        <f>IF(D$9=0,0,D$9/NFM_fec!D$9)</f>
        <v>0</v>
      </c>
      <c r="E228" s="274">
        <f>IF(E$9=0,0,E$9/NFM_fec!E$9)</f>
        <v>0</v>
      </c>
      <c r="F228" s="274">
        <f>IF(F$9=0,0,F$9/NFM_fec!F$9)</f>
        <v>0</v>
      </c>
      <c r="G228" s="274">
        <f>IF(G$9=0,0,G$9/NFM_fec!G$9)</f>
        <v>0</v>
      </c>
      <c r="H228" s="274">
        <f>IF(H$9=0,0,H$9/NFM_fec!H$9)</f>
        <v>0</v>
      </c>
      <c r="I228" s="274">
        <f>IF(I$9=0,0,I$9/NFM_fec!I$9)</f>
        <v>0</v>
      </c>
      <c r="J228" s="274">
        <f>IF(J$9=0,0,J$9/NFM_fec!J$9)</f>
        <v>0</v>
      </c>
      <c r="K228" s="274">
        <f>IF(K$9=0,0,K$9/NFM_fec!K$9)</f>
        <v>0</v>
      </c>
      <c r="L228" s="274">
        <f>IF(L$9=0,0,L$9/NFM_fec!L$9)</f>
        <v>0</v>
      </c>
      <c r="M228" s="274">
        <f>IF(M$9=0,0,M$9/NFM_fec!M$9)</f>
        <v>0</v>
      </c>
      <c r="N228" s="274">
        <f>IF(N$9=0,0,N$9/NFM_fec!N$9)</f>
        <v>0</v>
      </c>
      <c r="O228" s="274">
        <f>IF(O$9=0,0,O$9/NFM_fec!O$9)</f>
        <v>0</v>
      </c>
      <c r="P228" s="274">
        <f>IF(P$9=0,0,P$9/NFM_fec!P$9)</f>
        <v>0</v>
      </c>
      <c r="Q228" s="274">
        <f>IF(Q$9=0,0,Q$9/NFM_fec!Q$9)</f>
        <v>0</v>
      </c>
      <c r="R228" s="274">
        <f>IF(R$9=0,0,R$9/NFM_fec!R$9)</f>
        <v>0</v>
      </c>
      <c r="S228" s="274">
        <f>IF(S$9=0,0,S$9/NFM_fec!S$9)</f>
        <v>0</v>
      </c>
      <c r="T228" s="274">
        <f>IF(T$9=0,0,T$9/NFM_fec!T$9)</f>
        <v>0</v>
      </c>
      <c r="U228" s="274">
        <f>IF(U$9=0,0,U$9/NFM_fec!U$9)</f>
        <v>0</v>
      </c>
      <c r="V228" s="274">
        <f>IF(V$9=0,0,V$9/NFM_fec!V$9)</f>
        <v>0</v>
      </c>
      <c r="W228" s="274">
        <f>IF(W$9=0,0,W$9/NFM_fec!W$9)</f>
        <v>0</v>
      </c>
      <c r="X228" s="274">
        <f>IF(X$9=0,0,X$9/NFM_fec!X$9)</f>
        <v>0</v>
      </c>
      <c r="Y228" s="274">
        <f>IF(Y$9=0,0,Y$9/NFM_fec!Y$9)</f>
        <v>0</v>
      </c>
      <c r="DA228" s="77"/>
    </row>
    <row r="229" spans="1:105" ht="12" customHeight="1" x14ac:dyDescent="0.25">
      <c r="A229" s="56" t="s">
        <v>95</v>
      </c>
      <c r="B229" s="275">
        <f>IF(B$10=0,0,B$10/NFM_fec!B$10)</f>
        <v>0</v>
      </c>
      <c r="C229" s="275">
        <f>IF(C$10=0,0,C$10/NFM_fec!C$10)</f>
        <v>0</v>
      </c>
      <c r="D229" s="275">
        <f>IF(D$10=0,0,D$10/NFM_fec!D$10)</f>
        <v>0</v>
      </c>
      <c r="E229" s="275">
        <f>IF(E$10=0,0,E$10/NFM_fec!E$10)</f>
        <v>0</v>
      </c>
      <c r="F229" s="275">
        <f>IF(F$10=0,0,F$10/NFM_fec!F$10)</f>
        <v>0</v>
      </c>
      <c r="G229" s="275">
        <f>IF(G$10=0,0,G$10/NFM_fec!G$10)</f>
        <v>0</v>
      </c>
      <c r="H229" s="275">
        <f>IF(H$10=0,0,H$10/NFM_fec!H$10)</f>
        <v>0</v>
      </c>
      <c r="I229" s="275">
        <f>IF(I$10=0,0,I$10/NFM_fec!I$10)</f>
        <v>0</v>
      </c>
      <c r="J229" s="275">
        <f>IF(J$10=0,0,J$10/NFM_fec!J$10)</f>
        <v>0</v>
      </c>
      <c r="K229" s="275">
        <f>IF(K$10=0,0,K$10/NFM_fec!K$10)</f>
        <v>0</v>
      </c>
      <c r="L229" s="275">
        <f>IF(L$10=0,0,L$10/NFM_fec!L$10)</f>
        <v>0</v>
      </c>
      <c r="M229" s="275">
        <f>IF(M$10=0,0,M$10/NFM_fec!M$10)</f>
        <v>0</v>
      </c>
      <c r="N229" s="275">
        <f>IF(N$10=0,0,N$10/NFM_fec!N$10)</f>
        <v>0</v>
      </c>
      <c r="O229" s="275">
        <f>IF(O$10=0,0,O$10/NFM_fec!O$10)</f>
        <v>0</v>
      </c>
      <c r="P229" s="275">
        <f>IF(P$10=0,0,P$10/NFM_fec!P$10)</f>
        <v>0</v>
      </c>
      <c r="Q229" s="275">
        <f>IF(Q$10=0,0,Q$10/NFM_fec!Q$10)</f>
        <v>0</v>
      </c>
      <c r="R229" s="275">
        <f>IF(R$10=0,0,R$10/NFM_fec!R$10)</f>
        <v>0</v>
      </c>
      <c r="S229" s="275">
        <f>IF(S$10=0,0,S$10/NFM_fec!S$10)</f>
        <v>0</v>
      </c>
      <c r="T229" s="275">
        <f>IF(T$10=0,0,T$10/NFM_fec!T$10)</f>
        <v>0</v>
      </c>
      <c r="U229" s="275">
        <f>IF(U$10=0,0,U$10/NFM_fec!U$10)</f>
        <v>0</v>
      </c>
      <c r="V229" s="275">
        <f>IF(V$10=0,0,V$10/NFM_fec!V$10)</f>
        <v>0</v>
      </c>
      <c r="W229" s="275">
        <f>IF(W$10=0,0,W$10/NFM_fec!W$10)</f>
        <v>0</v>
      </c>
      <c r="X229" s="275">
        <f>IF(X$10=0,0,X$10/NFM_fec!X$10)</f>
        <v>0</v>
      </c>
      <c r="Y229" s="275">
        <f>IF(Y$10=0,0,Y$10/NFM_fec!Y$10)</f>
        <v>0</v>
      </c>
      <c r="DA229" s="78"/>
    </row>
    <row r="230" spans="1:105" ht="12" customHeight="1" x14ac:dyDescent="0.25">
      <c r="A230" s="174" t="s">
        <v>485</v>
      </c>
      <c r="B230" s="276">
        <f>IF(B$16=0,0,B$16/NFM_fec!B$16)</f>
        <v>0</v>
      </c>
      <c r="C230" s="276">
        <f>IF(C$16=0,0,C$16/NFM_fec!C$16)</f>
        <v>0</v>
      </c>
      <c r="D230" s="276">
        <f>IF(D$16=0,0,D$16/NFM_fec!D$16)</f>
        <v>0</v>
      </c>
      <c r="E230" s="276">
        <f>IF(E$16=0,0,E$16/NFM_fec!E$16)</f>
        <v>0</v>
      </c>
      <c r="F230" s="276">
        <f>IF(F$16=0,0,F$16/NFM_fec!F$16)</f>
        <v>0</v>
      </c>
      <c r="G230" s="276">
        <f>IF(G$16=0,0,G$16/NFM_fec!G$16)</f>
        <v>0</v>
      </c>
      <c r="H230" s="276">
        <f>IF(H$16=0,0,H$16/NFM_fec!H$16)</f>
        <v>0</v>
      </c>
      <c r="I230" s="276">
        <f>IF(I$16=0,0,I$16/NFM_fec!I$16)</f>
        <v>0</v>
      </c>
      <c r="J230" s="276">
        <f>IF(J$16=0,0,J$16/NFM_fec!J$16)</f>
        <v>0</v>
      </c>
      <c r="K230" s="276">
        <f>IF(K$16=0,0,K$16/NFM_fec!K$16)</f>
        <v>0</v>
      </c>
      <c r="L230" s="276">
        <f>IF(L$16=0,0,L$16/NFM_fec!L$16)</f>
        <v>0</v>
      </c>
      <c r="M230" s="276">
        <f>IF(M$16=0,0,M$16/NFM_fec!M$16)</f>
        <v>0</v>
      </c>
      <c r="N230" s="276">
        <f>IF(N$16=0,0,N$16/NFM_fec!N$16)</f>
        <v>0</v>
      </c>
      <c r="O230" s="276">
        <f>IF(O$16=0,0,O$16/NFM_fec!O$16)</f>
        <v>0</v>
      </c>
      <c r="P230" s="276">
        <f>IF(P$16=0,0,P$16/NFM_fec!P$16)</f>
        <v>0</v>
      </c>
      <c r="Q230" s="276">
        <f>IF(Q$16=0,0,Q$16/NFM_fec!Q$16)</f>
        <v>0</v>
      </c>
      <c r="R230" s="276">
        <f>IF(R$16=0,0,R$16/NFM_fec!R$16)</f>
        <v>0</v>
      </c>
      <c r="S230" s="276">
        <f>IF(S$16=0,0,S$16/NFM_fec!S$16)</f>
        <v>0</v>
      </c>
      <c r="T230" s="276">
        <f>IF(T$16=0,0,T$16/NFM_fec!T$16)</f>
        <v>0</v>
      </c>
      <c r="U230" s="276">
        <f>IF(U$16=0,0,U$16/NFM_fec!U$16)</f>
        <v>0</v>
      </c>
      <c r="V230" s="276">
        <f>IF(V$16=0,0,V$16/NFM_fec!V$16)</f>
        <v>0</v>
      </c>
      <c r="W230" s="276">
        <f>IF(W$16=0,0,W$16/NFM_fec!W$16)</f>
        <v>0</v>
      </c>
      <c r="X230" s="276">
        <f>IF(X$16=0,0,X$16/NFM_fec!X$16)</f>
        <v>0</v>
      </c>
      <c r="Y230" s="276">
        <f>IF(Y$16=0,0,Y$16/NFM_fec!Y$16)</f>
        <v>0</v>
      </c>
      <c r="DA230" s="79"/>
    </row>
    <row r="231" spans="1:105" ht="12" customHeight="1" x14ac:dyDescent="0.25">
      <c r="A231" s="41" t="s">
        <v>497</v>
      </c>
      <c r="B231" s="277">
        <f>IF(B$27=0,0,B$27/NFM_fec!B$27)</f>
        <v>0</v>
      </c>
      <c r="C231" s="277">
        <f>IF(C$27=0,0,C$27/NFM_fec!C$27)</f>
        <v>0</v>
      </c>
      <c r="D231" s="277">
        <f>IF(D$27=0,0,D$27/NFM_fec!D$27)</f>
        <v>0</v>
      </c>
      <c r="E231" s="277">
        <f>IF(E$27=0,0,E$27/NFM_fec!E$27)</f>
        <v>0</v>
      </c>
      <c r="F231" s="277">
        <f>IF(F$27=0,0,F$27/NFM_fec!F$27)</f>
        <v>0</v>
      </c>
      <c r="G231" s="277">
        <f>IF(G$27=0,0,G$27/NFM_fec!G$27)</f>
        <v>0</v>
      </c>
      <c r="H231" s="277">
        <f>IF(H$27=0,0,H$27/NFM_fec!H$27)</f>
        <v>0</v>
      </c>
      <c r="I231" s="277">
        <f>IF(I$27=0,0,I$27/NFM_fec!I$27)</f>
        <v>0</v>
      </c>
      <c r="J231" s="277">
        <f>IF(J$27=0,0,J$27/NFM_fec!J$27)</f>
        <v>0</v>
      </c>
      <c r="K231" s="277">
        <f>IF(K$27=0,0,K$27/NFM_fec!K$27)</f>
        <v>0</v>
      </c>
      <c r="L231" s="277">
        <f>IF(L$27=0,0,L$27/NFM_fec!L$27)</f>
        <v>0</v>
      </c>
      <c r="M231" s="277">
        <f>IF(M$27=0,0,M$27/NFM_fec!M$27)</f>
        <v>0</v>
      </c>
      <c r="N231" s="277">
        <f>IF(N$27=0,0,N$27/NFM_fec!N$27)</f>
        <v>0</v>
      </c>
      <c r="O231" s="277">
        <f>IF(O$27=0,0,O$27/NFM_fec!O$27)</f>
        <v>0</v>
      </c>
      <c r="P231" s="277">
        <f>IF(P$27=0,0,P$27/NFM_fec!P$27)</f>
        <v>0</v>
      </c>
      <c r="Q231" s="277">
        <f>IF(Q$27=0,0,Q$27/NFM_fec!Q$27)</f>
        <v>0</v>
      </c>
      <c r="R231" s="277">
        <f>IF(R$27=0,0,R$27/NFM_fec!R$27)</f>
        <v>0</v>
      </c>
      <c r="S231" s="277">
        <f>IF(S$27=0,0,S$27/NFM_fec!S$27)</f>
        <v>0</v>
      </c>
      <c r="T231" s="277">
        <f>IF(T$27=0,0,T$27/NFM_fec!T$27)</f>
        <v>0</v>
      </c>
      <c r="U231" s="277">
        <f>IF(U$27=0,0,U$27/NFM_fec!U$27)</f>
        <v>0</v>
      </c>
      <c r="V231" s="277">
        <f>IF(V$27=0,0,V$27/NFM_fec!V$27)</f>
        <v>0</v>
      </c>
      <c r="W231" s="277">
        <f>IF(W$27=0,0,W$27/NFM_fec!W$27)</f>
        <v>0</v>
      </c>
      <c r="X231" s="277">
        <f>IF(X$27=0,0,X$27/NFM_fec!X$27)</f>
        <v>0</v>
      </c>
      <c r="Y231" s="277">
        <f>IF(Y$27=0,0,Y$27/NFM_fec!Y$27)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DA232" s="120"/>
    </row>
    <row r="233" spans="1:105" ht="12" customHeight="1" x14ac:dyDescent="0.25">
      <c r="A233" s="35" t="s">
        <v>935</v>
      </c>
      <c r="B233" s="272">
        <f>IF(B$34=0,0,(B$34-B$70)/NFM_fec!B$34)</f>
        <v>0</v>
      </c>
      <c r="C233" s="272">
        <f>IF(C$34=0,0,(C$34-C$70)/NFM_fec!C$34)</f>
        <v>0</v>
      </c>
      <c r="D233" s="272">
        <f>IF(D$34=0,0,(D$34-D$70)/NFM_fec!D$34)</f>
        <v>0</v>
      </c>
      <c r="E233" s="272">
        <f>IF(E$34=0,0,(E$34-E$70)/NFM_fec!E$34)</f>
        <v>0</v>
      </c>
      <c r="F233" s="272">
        <f>IF(F$34=0,0,(F$34-F$70)/NFM_fec!F$34)</f>
        <v>0</v>
      </c>
      <c r="G233" s="272">
        <f>IF(G$34=0,0,(G$34-G$70)/NFM_fec!G$34)</f>
        <v>0</v>
      </c>
      <c r="H233" s="272">
        <f>IF(H$34=0,0,(H$34-H$70)/NFM_fec!H$34)</f>
        <v>0</v>
      </c>
      <c r="I233" s="272">
        <f>IF(I$34=0,0,(I$34-I$70)/NFM_fec!I$34)</f>
        <v>0</v>
      </c>
      <c r="J233" s="272">
        <f>IF(J$34=0,0,(J$34-J$70)/NFM_fec!J$34)</f>
        <v>0</v>
      </c>
      <c r="K233" s="272">
        <f>IF(K$34=0,0,(K$34-K$70)/NFM_fec!K$34)</f>
        <v>0</v>
      </c>
      <c r="L233" s="272">
        <f>IF(L$34=0,0,(L$34-L$70)/NFM_fec!L$34)</f>
        <v>0</v>
      </c>
      <c r="M233" s="272">
        <f>IF(M$34=0,0,(M$34-M$70)/NFM_fec!M$34)</f>
        <v>0</v>
      </c>
      <c r="N233" s="272">
        <f>IF(N$34=0,0,(N$34-N$70)/NFM_fec!N$34)</f>
        <v>0</v>
      </c>
      <c r="O233" s="272">
        <f>IF(O$34=0,0,(O$34-O$70)/NFM_fec!O$34)</f>
        <v>0</v>
      </c>
      <c r="P233" s="272">
        <f>IF(P$34=0,0,(P$34-P$70)/NFM_fec!P$34)</f>
        <v>0</v>
      </c>
      <c r="Q233" s="272">
        <f>IF(Q$34=0,0,(Q$34-Q$70)/NFM_fec!Q$34)</f>
        <v>0</v>
      </c>
      <c r="R233" s="272">
        <f>IF(R$34=0,0,(R$34-R$70)/NFM_fec!R$34)</f>
        <v>0</v>
      </c>
      <c r="S233" s="272">
        <f>IF(S$34=0,0,(S$34-S$70)/NFM_fec!S$34)</f>
        <v>0</v>
      </c>
      <c r="T233" s="272">
        <f>IF(T$34=0,0,(T$34-T$70)/NFM_fec!T$34)</f>
        <v>0</v>
      </c>
      <c r="U233" s="272">
        <f>IF(U$34=0,0,(U$34-U$70)/NFM_fec!U$34)</f>
        <v>0</v>
      </c>
      <c r="V233" s="272">
        <f>IF(V$34=0,0,(V$34-V$70)/NFM_fec!V$34)</f>
        <v>0</v>
      </c>
      <c r="W233" s="272">
        <f>IF(W$34=0,0,(W$34-W$70)/NFM_fec!W$34)</f>
        <v>0</v>
      </c>
      <c r="X233" s="272">
        <f>IF(X$34=0,0,(X$34-X$70)/NFM_fec!X$34)</f>
        <v>0</v>
      </c>
      <c r="Y233" s="272">
        <f>IF(Y$34=0,0,(Y$34-Y$70)/NFM_fec!Y$34)</f>
        <v>0</v>
      </c>
      <c r="DA233" s="111"/>
    </row>
    <row r="234" spans="1:105" ht="12" customHeight="1" x14ac:dyDescent="0.25">
      <c r="A234" s="55" t="s">
        <v>91</v>
      </c>
      <c r="B234" s="273">
        <f>IF(B$35=0,0,B$35/NFM_fec!B$35)</f>
        <v>0</v>
      </c>
      <c r="C234" s="273">
        <f>IF(C$35=0,0,C$35/NFM_fec!C$35)</f>
        <v>0</v>
      </c>
      <c r="D234" s="273">
        <f>IF(D$35=0,0,D$35/NFM_fec!D$35)</f>
        <v>0</v>
      </c>
      <c r="E234" s="273">
        <f>IF(E$35=0,0,E$35/NFM_fec!E$35)</f>
        <v>0</v>
      </c>
      <c r="F234" s="273">
        <f>IF(F$35=0,0,F$35/NFM_fec!F$35)</f>
        <v>0</v>
      </c>
      <c r="G234" s="273">
        <f>IF(G$35=0,0,G$35/NFM_fec!G$35)</f>
        <v>0</v>
      </c>
      <c r="H234" s="273">
        <f>IF(H$35=0,0,H$35/NFM_fec!H$35)</f>
        <v>0</v>
      </c>
      <c r="I234" s="273">
        <f>IF(I$35=0,0,I$35/NFM_fec!I$35)</f>
        <v>0</v>
      </c>
      <c r="J234" s="273">
        <f>IF(J$35=0,0,J$35/NFM_fec!J$35)</f>
        <v>0</v>
      </c>
      <c r="K234" s="273">
        <f>IF(K$35=0,0,K$35/NFM_fec!K$35)</f>
        <v>0</v>
      </c>
      <c r="L234" s="273">
        <f>IF(L$35=0,0,L$35/NFM_fec!L$35)</f>
        <v>0</v>
      </c>
      <c r="M234" s="273">
        <f>IF(M$35=0,0,M$35/NFM_fec!M$35)</f>
        <v>0</v>
      </c>
      <c r="N234" s="273">
        <f>IF(N$35=0,0,N$35/NFM_fec!N$35)</f>
        <v>0</v>
      </c>
      <c r="O234" s="273">
        <f>IF(O$35=0,0,O$35/NFM_fec!O$35)</f>
        <v>0</v>
      </c>
      <c r="P234" s="273">
        <f>IF(P$35=0,0,P$35/NFM_fec!P$35)</f>
        <v>0</v>
      </c>
      <c r="Q234" s="273">
        <f>IF(Q$35=0,0,Q$35/NFM_fec!Q$35)</f>
        <v>0</v>
      </c>
      <c r="R234" s="273">
        <f>IF(R$35=0,0,R$35/NFM_fec!R$35)</f>
        <v>0</v>
      </c>
      <c r="S234" s="273">
        <f>IF(S$35=0,0,S$35/NFM_fec!S$35)</f>
        <v>0</v>
      </c>
      <c r="T234" s="273">
        <f>IF(T$35=0,0,T$35/NFM_fec!T$35)</f>
        <v>0</v>
      </c>
      <c r="U234" s="273">
        <f>IF(U$35=0,0,U$35/NFM_fec!U$35)</f>
        <v>0</v>
      </c>
      <c r="V234" s="273">
        <f>IF(V$35=0,0,V$35/NFM_fec!V$35)</f>
        <v>0</v>
      </c>
      <c r="W234" s="273">
        <f>IF(W$35=0,0,W$35/NFM_fec!W$35)</f>
        <v>0</v>
      </c>
      <c r="X234" s="273">
        <f>IF(X$35=0,0,X$35/NFM_fec!X$35)</f>
        <v>0</v>
      </c>
      <c r="Y234" s="273">
        <f>IF(Y$35=0,0,Y$35/NFM_fec!Y$35)</f>
        <v>0</v>
      </c>
      <c r="DA234" s="76"/>
    </row>
    <row r="235" spans="1:105" ht="12" customHeight="1" x14ac:dyDescent="0.25">
      <c r="A235" s="173" t="s">
        <v>92</v>
      </c>
      <c r="B235" s="274">
        <f>IF(B$36=0,0,B$36/NFM_fec!B$36)</f>
        <v>0</v>
      </c>
      <c r="C235" s="274">
        <f>IF(C$36=0,0,C$36/NFM_fec!C$36)</f>
        <v>0</v>
      </c>
      <c r="D235" s="274">
        <f>IF(D$36=0,0,D$36/NFM_fec!D$36)</f>
        <v>0</v>
      </c>
      <c r="E235" s="274">
        <f>IF(E$36=0,0,E$36/NFM_fec!E$36)</f>
        <v>0</v>
      </c>
      <c r="F235" s="274">
        <f>IF(F$36=0,0,F$36/NFM_fec!F$36)</f>
        <v>0</v>
      </c>
      <c r="G235" s="274">
        <f>IF(G$36=0,0,G$36/NFM_fec!G$36)</f>
        <v>0</v>
      </c>
      <c r="H235" s="274">
        <f>IF(H$36=0,0,H$36/NFM_fec!H$36)</f>
        <v>0</v>
      </c>
      <c r="I235" s="274">
        <f>IF(I$36=0,0,I$36/NFM_fec!I$36)</f>
        <v>0</v>
      </c>
      <c r="J235" s="274">
        <f>IF(J$36=0,0,J$36/NFM_fec!J$36)</f>
        <v>0</v>
      </c>
      <c r="K235" s="274">
        <f>IF(K$36=0,0,K$36/NFM_fec!K$36)</f>
        <v>0</v>
      </c>
      <c r="L235" s="274">
        <f>IF(L$36=0,0,L$36/NFM_fec!L$36)</f>
        <v>0</v>
      </c>
      <c r="M235" s="274">
        <f>IF(M$36=0,0,M$36/NFM_fec!M$36)</f>
        <v>0</v>
      </c>
      <c r="N235" s="274">
        <f>IF(N$36=0,0,N$36/NFM_fec!N$36)</f>
        <v>0</v>
      </c>
      <c r="O235" s="274">
        <f>IF(O$36=0,0,O$36/NFM_fec!O$36)</f>
        <v>0</v>
      </c>
      <c r="P235" s="274">
        <f>IF(P$36=0,0,P$36/NFM_fec!P$36)</f>
        <v>0</v>
      </c>
      <c r="Q235" s="274">
        <f>IF(Q$36=0,0,Q$36/NFM_fec!Q$36)</f>
        <v>0</v>
      </c>
      <c r="R235" s="274">
        <f>IF(R$36=0,0,R$36/NFM_fec!R$36)</f>
        <v>0</v>
      </c>
      <c r="S235" s="274">
        <f>IF(S$36=0,0,S$36/NFM_fec!S$36)</f>
        <v>0</v>
      </c>
      <c r="T235" s="274">
        <f>IF(T$36=0,0,T$36/NFM_fec!T$36)</f>
        <v>0</v>
      </c>
      <c r="U235" s="274">
        <f>IF(U$36=0,0,U$36/NFM_fec!U$36)</f>
        <v>0</v>
      </c>
      <c r="V235" s="274">
        <f>IF(V$36=0,0,V$36/NFM_fec!V$36)</f>
        <v>0</v>
      </c>
      <c r="W235" s="274">
        <f>IF(W$36=0,0,W$36/NFM_fec!W$36)</f>
        <v>0</v>
      </c>
      <c r="X235" s="274">
        <f>IF(X$36=0,0,X$36/NFM_fec!X$36)</f>
        <v>0</v>
      </c>
      <c r="Y235" s="274">
        <f>IF(Y$36=0,0,Y$36/NFM_fec!Y$36)</f>
        <v>0</v>
      </c>
      <c r="DA235" s="77"/>
    </row>
    <row r="236" spans="1:105" ht="12" customHeight="1" x14ac:dyDescent="0.25">
      <c r="A236" s="173" t="s">
        <v>93</v>
      </c>
      <c r="B236" s="274">
        <f>IF(B$37=0,0,B$37/NFM_fec!B$37)</f>
        <v>0</v>
      </c>
      <c r="C236" s="274">
        <f>IF(C$37=0,0,C$37/NFM_fec!C$37)</f>
        <v>0</v>
      </c>
      <c r="D236" s="274">
        <f>IF(D$37=0,0,D$37/NFM_fec!D$37)</f>
        <v>0</v>
      </c>
      <c r="E236" s="274">
        <f>IF(E$37=0,0,E$37/NFM_fec!E$37)</f>
        <v>0</v>
      </c>
      <c r="F236" s="274">
        <f>IF(F$37=0,0,F$37/NFM_fec!F$37)</f>
        <v>0</v>
      </c>
      <c r="G236" s="274">
        <f>IF(G$37=0,0,G$37/NFM_fec!G$37)</f>
        <v>0</v>
      </c>
      <c r="H236" s="274">
        <f>IF(H$37=0,0,H$37/NFM_fec!H$37)</f>
        <v>0</v>
      </c>
      <c r="I236" s="274">
        <f>IF(I$37=0,0,I$37/NFM_fec!I$37)</f>
        <v>0</v>
      </c>
      <c r="J236" s="274">
        <f>IF(J$37=0,0,J$37/NFM_fec!J$37)</f>
        <v>0</v>
      </c>
      <c r="K236" s="274">
        <f>IF(K$37=0,0,K$37/NFM_fec!K$37)</f>
        <v>0</v>
      </c>
      <c r="L236" s="274">
        <f>IF(L$37=0,0,L$37/NFM_fec!L$37)</f>
        <v>0</v>
      </c>
      <c r="M236" s="274">
        <f>IF(M$37=0,0,M$37/NFM_fec!M$37)</f>
        <v>0</v>
      </c>
      <c r="N236" s="274">
        <f>IF(N$37=0,0,N$37/NFM_fec!N$37)</f>
        <v>0</v>
      </c>
      <c r="O236" s="274">
        <f>IF(O$37=0,0,O$37/NFM_fec!O$37)</f>
        <v>0</v>
      </c>
      <c r="P236" s="274">
        <f>IF(P$37=0,0,P$37/NFM_fec!P$37)</f>
        <v>0</v>
      </c>
      <c r="Q236" s="274">
        <f>IF(Q$37=0,0,Q$37/NFM_fec!Q$37)</f>
        <v>0</v>
      </c>
      <c r="R236" s="274">
        <f>IF(R$37=0,0,R$37/NFM_fec!R$37)</f>
        <v>0</v>
      </c>
      <c r="S236" s="274">
        <f>IF(S$37=0,0,S$37/NFM_fec!S$37)</f>
        <v>0</v>
      </c>
      <c r="T236" s="274">
        <f>IF(T$37=0,0,T$37/NFM_fec!T$37)</f>
        <v>0</v>
      </c>
      <c r="U236" s="274">
        <f>IF(U$37=0,0,U$37/NFM_fec!U$37)</f>
        <v>0</v>
      </c>
      <c r="V236" s="274">
        <f>IF(V$37=0,0,V$37/NFM_fec!V$37)</f>
        <v>0</v>
      </c>
      <c r="W236" s="274">
        <f>IF(W$37=0,0,W$37/NFM_fec!W$37)</f>
        <v>0</v>
      </c>
      <c r="X236" s="274">
        <f>IF(X$37=0,0,X$37/NFM_fec!X$37)</f>
        <v>0</v>
      </c>
      <c r="Y236" s="274">
        <f>IF(Y$37=0,0,Y$37/NFM_fec!Y$37)</f>
        <v>0</v>
      </c>
      <c r="DA236" s="77"/>
    </row>
    <row r="237" spans="1:105" ht="12" customHeight="1" x14ac:dyDescent="0.25">
      <c r="A237" s="173" t="s">
        <v>94</v>
      </c>
      <c r="B237" s="274">
        <f>IF(B$38=0,0,B$38/NFM_fec!B$38)</f>
        <v>0</v>
      </c>
      <c r="C237" s="274">
        <f>IF(C$38=0,0,C$38/NFM_fec!C$38)</f>
        <v>0</v>
      </c>
      <c r="D237" s="274">
        <f>IF(D$38=0,0,D$38/NFM_fec!D$38)</f>
        <v>0</v>
      </c>
      <c r="E237" s="274">
        <f>IF(E$38=0,0,E$38/NFM_fec!E$38)</f>
        <v>0</v>
      </c>
      <c r="F237" s="274">
        <f>IF(F$38=0,0,F$38/NFM_fec!F$38)</f>
        <v>0</v>
      </c>
      <c r="G237" s="274">
        <f>IF(G$38=0,0,G$38/NFM_fec!G$38)</f>
        <v>0</v>
      </c>
      <c r="H237" s="274">
        <f>IF(H$38=0,0,H$38/NFM_fec!H$38)</f>
        <v>0</v>
      </c>
      <c r="I237" s="274">
        <f>IF(I$38=0,0,I$38/NFM_fec!I$38)</f>
        <v>0</v>
      </c>
      <c r="J237" s="274">
        <f>IF(J$38=0,0,J$38/NFM_fec!J$38)</f>
        <v>0</v>
      </c>
      <c r="K237" s="274">
        <f>IF(K$38=0,0,K$38/NFM_fec!K$38)</f>
        <v>0</v>
      </c>
      <c r="L237" s="274">
        <f>IF(L$38=0,0,L$38/NFM_fec!L$38)</f>
        <v>0</v>
      </c>
      <c r="M237" s="274">
        <f>IF(M$38=0,0,M$38/NFM_fec!M$38)</f>
        <v>0</v>
      </c>
      <c r="N237" s="274">
        <f>IF(N$38=0,0,N$38/NFM_fec!N$38)</f>
        <v>0</v>
      </c>
      <c r="O237" s="274">
        <f>IF(O$38=0,0,O$38/NFM_fec!O$38)</f>
        <v>0</v>
      </c>
      <c r="P237" s="274">
        <f>IF(P$38=0,0,P$38/NFM_fec!P$38)</f>
        <v>0</v>
      </c>
      <c r="Q237" s="274">
        <f>IF(Q$38=0,0,Q$38/NFM_fec!Q$38)</f>
        <v>0</v>
      </c>
      <c r="R237" s="274">
        <f>IF(R$38=0,0,R$38/NFM_fec!R$38)</f>
        <v>0</v>
      </c>
      <c r="S237" s="274">
        <f>IF(S$38=0,0,S$38/NFM_fec!S$38)</f>
        <v>0</v>
      </c>
      <c r="T237" s="274">
        <f>IF(T$38=0,0,T$38/NFM_fec!T$38)</f>
        <v>0</v>
      </c>
      <c r="U237" s="274">
        <f>IF(U$38=0,0,U$38/NFM_fec!U$38)</f>
        <v>0</v>
      </c>
      <c r="V237" s="274">
        <f>IF(V$38=0,0,V$38/NFM_fec!V$38)</f>
        <v>0</v>
      </c>
      <c r="W237" s="274">
        <f>IF(W$38=0,0,W$38/NFM_fec!W$38)</f>
        <v>0</v>
      </c>
      <c r="X237" s="274">
        <f>IF(X$38=0,0,X$38/NFM_fec!X$38)</f>
        <v>0</v>
      </c>
      <c r="Y237" s="274">
        <f>IF(Y$38=0,0,Y$38/NFM_fec!Y$38)</f>
        <v>0</v>
      </c>
      <c r="DA237" s="77"/>
    </row>
    <row r="238" spans="1:105" ht="12" customHeight="1" x14ac:dyDescent="0.25">
      <c r="A238" s="56" t="s">
        <v>95</v>
      </c>
      <c r="B238" s="275">
        <f>IF(B$39=0,0,B$39/NFM_fec!B$39)</f>
        <v>0</v>
      </c>
      <c r="C238" s="275">
        <f>IF(C$39=0,0,C$39/NFM_fec!C$39)</f>
        <v>0</v>
      </c>
      <c r="D238" s="275">
        <f>IF(D$39=0,0,D$39/NFM_fec!D$39)</f>
        <v>0</v>
      </c>
      <c r="E238" s="275">
        <f>IF(E$39=0,0,E$39/NFM_fec!E$39)</f>
        <v>0</v>
      </c>
      <c r="F238" s="275">
        <f>IF(F$39=0,0,F$39/NFM_fec!F$39)</f>
        <v>0</v>
      </c>
      <c r="G238" s="275">
        <f>IF(G$39=0,0,G$39/NFM_fec!G$39)</f>
        <v>0</v>
      </c>
      <c r="H238" s="275">
        <f>IF(H$39=0,0,H$39/NFM_fec!H$39)</f>
        <v>0</v>
      </c>
      <c r="I238" s="275">
        <f>IF(I$39=0,0,I$39/NFM_fec!I$39)</f>
        <v>0</v>
      </c>
      <c r="J238" s="275">
        <f>IF(J$39=0,0,J$39/NFM_fec!J$39)</f>
        <v>0</v>
      </c>
      <c r="K238" s="275">
        <f>IF(K$39=0,0,K$39/NFM_fec!K$39)</f>
        <v>0</v>
      </c>
      <c r="L238" s="275">
        <f>IF(L$39=0,0,L$39/NFM_fec!L$39)</f>
        <v>0</v>
      </c>
      <c r="M238" s="275">
        <f>IF(M$39=0,0,M$39/NFM_fec!M$39)</f>
        <v>0</v>
      </c>
      <c r="N238" s="275">
        <f>IF(N$39=0,0,N$39/NFM_fec!N$39)</f>
        <v>0</v>
      </c>
      <c r="O238" s="275">
        <f>IF(O$39=0,0,O$39/NFM_fec!O$39)</f>
        <v>0</v>
      </c>
      <c r="P238" s="275">
        <f>IF(P$39=0,0,P$39/NFM_fec!P$39)</f>
        <v>0</v>
      </c>
      <c r="Q238" s="275">
        <f>IF(Q$39=0,0,Q$39/NFM_fec!Q$39)</f>
        <v>0</v>
      </c>
      <c r="R238" s="275">
        <f>IF(R$39=0,0,R$39/NFM_fec!R$39)</f>
        <v>0</v>
      </c>
      <c r="S238" s="275">
        <f>IF(S$39=0,0,S$39/NFM_fec!S$39)</f>
        <v>0</v>
      </c>
      <c r="T238" s="275">
        <f>IF(T$39=0,0,T$39/NFM_fec!T$39)</f>
        <v>0</v>
      </c>
      <c r="U238" s="275">
        <f>IF(U$39=0,0,U$39/NFM_fec!U$39)</f>
        <v>0</v>
      </c>
      <c r="V238" s="275">
        <f>IF(V$39=0,0,V$39/NFM_fec!V$39)</f>
        <v>0</v>
      </c>
      <c r="W238" s="275">
        <f>IF(W$39=0,0,W$39/NFM_fec!W$39)</f>
        <v>0</v>
      </c>
      <c r="X238" s="275">
        <f>IF(X$39=0,0,X$39/NFM_fec!X$39)</f>
        <v>0</v>
      </c>
      <c r="Y238" s="275">
        <f>IF(Y$39=0,0,Y$39/NFM_fec!Y$39)</f>
        <v>0</v>
      </c>
      <c r="DA238" s="78"/>
    </row>
    <row r="239" spans="1:105" ht="12" customHeight="1" x14ac:dyDescent="0.25">
      <c r="A239" s="174" t="s">
        <v>515</v>
      </c>
      <c r="B239" s="276">
        <f>IF(B$45=0,0,B$45/NFM_fec!B$45)</f>
        <v>0</v>
      </c>
      <c r="C239" s="276">
        <f>IF(C$45=0,0,C$45/NFM_fec!C$45)</f>
        <v>0</v>
      </c>
      <c r="D239" s="276">
        <f>IF(D$45=0,0,D$45/NFM_fec!D$45)</f>
        <v>0</v>
      </c>
      <c r="E239" s="276">
        <f>IF(E$45=0,0,E$45/NFM_fec!E$45)</f>
        <v>0</v>
      </c>
      <c r="F239" s="276">
        <f>IF(F$45=0,0,F$45/NFM_fec!F$45)</f>
        <v>0</v>
      </c>
      <c r="G239" s="276">
        <f>IF(G$45=0,0,G$45/NFM_fec!G$45)</f>
        <v>0</v>
      </c>
      <c r="H239" s="276">
        <f>IF(H$45=0,0,H$45/NFM_fec!H$45)</f>
        <v>0</v>
      </c>
      <c r="I239" s="276">
        <f>IF(I$45=0,0,I$45/NFM_fec!I$45)</f>
        <v>0</v>
      </c>
      <c r="J239" s="276">
        <f>IF(J$45=0,0,J$45/NFM_fec!J$45)</f>
        <v>0</v>
      </c>
      <c r="K239" s="276">
        <f>IF(K$45=0,0,K$45/NFM_fec!K$45)</f>
        <v>0</v>
      </c>
      <c r="L239" s="276">
        <f>IF(L$45=0,0,L$45/NFM_fec!L$45)</f>
        <v>0</v>
      </c>
      <c r="M239" s="276">
        <f>IF(M$45=0,0,M$45/NFM_fec!M$45)</f>
        <v>0</v>
      </c>
      <c r="N239" s="276">
        <f>IF(N$45=0,0,N$45/NFM_fec!N$45)</f>
        <v>0</v>
      </c>
      <c r="O239" s="276">
        <f>IF(O$45=0,0,O$45/NFM_fec!O$45)</f>
        <v>0</v>
      </c>
      <c r="P239" s="276">
        <f>IF(P$45=0,0,P$45/NFM_fec!P$45)</f>
        <v>0</v>
      </c>
      <c r="Q239" s="276">
        <f>IF(Q$45=0,0,Q$45/NFM_fec!Q$45)</f>
        <v>0</v>
      </c>
      <c r="R239" s="276">
        <f>IF(R$45=0,0,R$45/NFM_fec!R$45)</f>
        <v>0</v>
      </c>
      <c r="S239" s="276">
        <f>IF(S$45=0,0,S$45/NFM_fec!S$45)</f>
        <v>0</v>
      </c>
      <c r="T239" s="276">
        <f>IF(T$45=0,0,T$45/NFM_fec!T$45)</f>
        <v>0</v>
      </c>
      <c r="U239" s="276">
        <f>IF(U$45=0,0,U$45/NFM_fec!U$45)</f>
        <v>0</v>
      </c>
      <c r="V239" s="276">
        <f>IF(V$45=0,0,V$45/NFM_fec!V$45)</f>
        <v>0</v>
      </c>
      <c r="W239" s="276">
        <f>IF(W$45=0,0,W$45/NFM_fec!W$45)</f>
        <v>0</v>
      </c>
      <c r="X239" s="276">
        <f>IF(X$45=0,0,X$45/NFM_fec!X$45)</f>
        <v>0</v>
      </c>
      <c r="Y239" s="276">
        <f>IF(Y$45=0,0,Y$45/NFM_fec!Y$45)</f>
        <v>0</v>
      </c>
      <c r="DA239" s="79"/>
    </row>
    <row r="240" spans="1:105" ht="12" customHeight="1" x14ac:dyDescent="0.25">
      <c r="A240" s="174" t="s">
        <v>517</v>
      </c>
      <c r="B240" s="276">
        <f>IF(B$46=0,0,B$46/NFM_fec!B$46)</f>
        <v>0</v>
      </c>
      <c r="C240" s="276">
        <f>IF(C$46=0,0,C$46/NFM_fec!C$46)</f>
        <v>0</v>
      </c>
      <c r="D240" s="276">
        <f>IF(D$46=0,0,D$46/NFM_fec!D$46)</f>
        <v>0</v>
      </c>
      <c r="E240" s="276">
        <f>IF(E$46=0,0,E$46/NFM_fec!E$46)</f>
        <v>0</v>
      </c>
      <c r="F240" s="276">
        <f>IF(F$46=0,0,F$46/NFM_fec!F$46)</f>
        <v>0</v>
      </c>
      <c r="G240" s="276">
        <f>IF(G$46=0,0,G$46/NFM_fec!G$46)</f>
        <v>0</v>
      </c>
      <c r="H240" s="276">
        <f>IF(H$46=0,0,H$46/NFM_fec!H$46)</f>
        <v>0</v>
      </c>
      <c r="I240" s="276">
        <f>IF(I$46=0,0,I$46/NFM_fec!I$46)</f>
        <v>0</v>
      </c>
      <c r="J240" s="276">
        <f>IF(J$46=0,0,J$46/NFM_fec!J$46)</f>
        <v>0</v>
      </c>
      <c r="K240" s="276">
        <f>IF(K$46=0,0,K$46/NFM_fec!K$46)</f>
        <v>0</v>
      </c>
      <c r="L240" s="276">
        <f>IF(L$46=0,0,L$46/NFM_fec!L$46)</f>
        <v>0</v>
      </c>
      <c r="M240" s="276">
        <f>IF(M$46=0,0,M$46/NFM_fec!M$46)</f>
        <v>0</v>
      </c>
      <c r="N240" s="276">
        <f>IF(N$46=0,0,N$46/NFM_fec!N$46)</f>
        <v>0</v>
      </c>
      <c r="O240" s="276">
        <f>IF(O$46=0,0,O$46/NFM_fec!O$46)</f>
        <v>0</v>
      </c>
      <c r="P240" s="276">
        <f>IF(P$46=0,0,P$46/NFM_fec!P$46)</f>
        <v>0</v>
      </c>
      <c r="Q240" s="276">
        <f>IF(Q$46=0,0,Q$46/NFM_fec!Q$46)</f>
        <v>0</v>
      </c>
      <c r="R240" s="276">
        <f>IF(R$46=0,0,R$46/NFM_fec!R$46)</f>
        <v>0</v>
      </c>
      <c r="S240" s="276">
        <f>IF(S$46=0,0,S$46/NFM_fec!S$46)</f>
        <v>0</v>
      </c>
      <c r="T240" s="276">
        <f>IF(T$46=0,0,T$46/NFM_fec!T$46)</f>
        <v>0</v>
      </c>
      <c r="U240" s="276">
        <f>IF(U$46=0,0,U$46/NFM_fec!U$46)</f>
        <v>0</v>
      </c>
      <c r="V240" s="276">
        <f>IF(V$46=0,0,V$46/NFM_fec!V$46)</f>
        <v>0</v>
      </c>
      <c r="W240" s="276">
        <f>IF(W$46=0,0,W$46/NFM_fec!W$46)</f>
        <v>0</v>
      </c>
      <c r="X240" s="276">
        <f>IF(X$46=0,0,X$46/NFM_fec!X$46)</f>
        <v>0</v>
      </c>
      <c r="Y240" s="276">
        <f>IF(Y$46=0,0,Y$46/NFM_fec!Y$46)</f>
        <v>0</v>
      </c>
      <c r="DA240" s="79"/>
    </row>
    <row r="241" spans="1:105" ht="12" customHeight="1" x14ac:dyDescent="0.25">
      <c r="A241" s="41" t="s">
        <v>527</v>
      </c>
      <c r="B241" s="277">
        <f>IF(B$53=0,0,B$53/NFM_fec!B$53)</f>
        <v>0</v>
      </c>
      <c r="C241" s="277">
        <f>IF(C$53=0,0,C$53/NFM_fec!C$53)</f>
        <v>0</v>
      </c>
      <c r="D241" s="277">
        <f>IF(D$53=0,0,D$53/NFM_fec!D$53)</f>
        <v>0</v>
      </c>
      <c r="E241" s="277">
        <f>IF(E$53=0,0,E$53/NFM_fec!E$53)</f>
        <v>0</v>
      </c>
      <c r="F241" s="277">
        <f>IF(F$53=0,0,F$53/NFM_fec!F$53)</f>
        <v>0</v>
      </c>
      <c r="G241" s="277">
        <f>IF(G$53=0,0,G$53/NFM_fec!G$53)</f>
        <v>0</v>
      </c>
      <c r="H241" s="277">
        <f>IF(H$53=0,0,H$53/NFM_fec!H$53)</f>
        <v>0</v>
      </c>
      <c r="I241" s="277">
        <f>IF(I$53=0,0,I$53/NFM_fec!I$53)</f>
        <v>0</v>
      </c>
      <c r="J241" s="277">
        <f>IF(J$53=0,0,J$53/NFM_fec!J$53)</f>
        <v>0</v>
      </c>
      <c r="K241" s="277">
        <f>IF(K$53=0,0,K$53/NFM_fec!K$53)</f>
        <v>0</v>
      </c>
      <c r="L241" s="277">
        <f>IF(L$53=0,0,L$53/NFM_fec!L$53)</f>
        <v>0</v>
      </c>
      <c r="M241" s="277">
        <f>IF(M$53=0,0,M$53/NFM_fec!M$53)</f>
        <v>0</v>
      </c>
      <c r="N241" s="277">
        <f>IF(N$53=0,0,N$53/NFM_fec!N$53)</f>
        <v>0</v>
      </c>
      <c r="O241" s="277">
        <f>IF(O$53=0,0,O$53/NFM_fec!O$53)</f>
        <v>0</v>
      </c>
      <c r="P241" s="277">
        <f>IF(P$53=0,0,P$53/NFM_fec!P$53)</f>
        <v>0</v>
      </c>
      <c r="Q241" s="277">
        <f>IF(Q$53=0,0,Q$53/NFM_fec!Q$53)</f>
        <v>0</v>
      </c>
      <c r="R241" s="277">
        <f>IF(R$53=0,0,R$53/NFM_fec!R$53)</f>
        <v>0</v>
      </c>
      <c r="S241" s="277">
        <f>IF(S$53=0,0,S$53/NFM_fec!S$53)</f>
        <v>0</v>
      </c>
      <c r="T241" s="277">
        <f>IF(T$53=0,0,T$53/NFM_fec!T$53)</f>
        <v>0</v>
      </c>
      <c r="U241" s="277">
        <f>IF(U$53=0,0,U$53/NFM_fec!U$53)</f>
        <v>0</v>
      </c>
      <c r="V241" s="277">
        <f>IF(V$53=0,0,V$53/NFM_fec!V$53)</f>
        <v>0</v>
      </c>
      <c r="W241" s="277">
        <f>IF(W$53=0,0,W$53/NFM_fec!W$53)</f>
        <v>0</v>
      </c>
      <c r="X241" s="277">
        <f>IF(X$53=0,0,X$53/NFM_fec!X$53)</f>
        <v>0</v>
      </c>
      <c r="Y241" s="277">
        <f>IF(Y$53=0,0,Y$53/NFM_fec!Y$53)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DA242" s="120"/>
    </row>
    <row r="243" spans="1:105" ht="12" customHeight="1" x14ac:dyDescent="0.25">
      <c r="A243" s="35" t="s">
        <v>80</v>
      </c>
      <c r="B243" s="272">
        <f>IF(B$72=0,0,B$72/NFM_fec!B$72)</f>
        <v>0</v>
      </c>
      <c r="C243" s="272">
        <f>IF(C$72=0,0,C$72/NFM_fec!C$72)</f>
        <v>0</v>
      </c>
      <c r="D243" s="272">
        <f>IF(D$72=0,0,D$72/NFM_fec!D$72)</f>
        <v>0</v>
      </c>
      <c r="E243" s="272">
        <f>IF(E$72=0,0,E$72/NFM_fec!E$72)</f>
        <v>0</v>
      </c>
      <c r="F243" s="272">
        <f>IF(F$72=0,0,F$72/NFM_fec!F$72)</f>
        <v>0</v>
      </c>
      <c r="G243" s="272">
        <f>IF(G$72=0,0,G$72/NFM_fec!G$72)</f>
        <v>0</v>
      </c>
      <c r="H243" s="272">
        <f>IF(H$72=0,0,H$72/NFM_fec!H$72)</f>
        <v>0</v>
      </c>
      <c r="I243" s="272">
        <f>IF(I$72=0,0,I$72/NFM_fec!I$72)</f>
        <v>0</v>
      </c>
      <c r="J243" s="272">
        <f>IF(J$72=0,0,J$72/NFM_fec!J$72)</f>
        <v>0</v>
      </c>
      <c r="K243" s="272">
        <f>IF(K$72=0,0,K$72/NFM_fec!K$72)</f>
        <v>0</v>
      </c>
      <c r="L243" s="272">
        <f>IF(L$72=0,0,L$72/NFM_fec!L$72)</f>
        <v>0</v>
      </c>
      <c r="M243" s="272">
        <f>IF(M$72=0,0,M$72/NFM_fec!M$72)</f>
        <v>0</v>
      </c>
      <c r="N243" s="272">
        <f>IF(N$72=0,0,N$72/NFM_fec!N$72)</f>
        <v>0</v>
      </c>
      <c r="O243" s="272">
        <f>IF(O$72=0,0,O$72/NFM_fec!O$72)</f>
        <v>0</v>
      </c>
      <c r="P243" s="272">
        <f>IF(P$72=0,0,P$72/NFM_fec!P$72)</f>
        <v>0</v>
      </c>
      <c r="Q243" s="272">
        <f>IF(Q$72=0,0,Q$72/NFM_fec!Q$72)</f>
        <v>0</v>
      </c>
      <c r="R243" s="272">
        <f>IF(R$72=0,0,R$72/NFM_fec!R$72)</f>
        <v>0</v>
      </c>
      <c r="S243" s="272">
        <f>IF(S$72=0,0,S$72/NFM_fec!S$72)</f>
        <v>0</v>
      </c>
      <c r="T243" s="272">
        <f>IF(T$72=0,0,T$72/NFM_fec!T$72)</f>
        <v>0</v>
      </c>
      <c r="U243" s="272">
        <f>IF(U$72=0,0,U$72/NFM_fec!U$72)</f>
        <v>0</v>
      </c>
      <c r="V243" s="272">
        <f>IF(V$72=0,0,V$72/NFM_fec!V$72)</f>
        <v>0</v>
      </c>
      <c r="W243" s="272">
        <f>IF(W$72=0,0,W$72/NFM_fec!W$72)</f>
        <v>0</v>
      </c>
      <c r="X243" s="272">
        <f>IF(X$72=0,0,X$72/NFM_fec!X$72)</f>
        <v>0</v>
      </c>
      <c r="Y243" s="272">
        <f>IF(Y$72=0,0,Y$72/NFM_fec!Y$72)</f>
        <v>0</v>
      </c>
      <c r="DA243" s="111"/>
    </row>
    <row r="244" spans="1:105" ht="12" customHeight="1" x14ac:dyDescent="0.25">
      <c r="A244" s="55" t="s">
        <v>91</v>
      </c>
      <c r="B244" s="273">
        <f>IF(B$73=0,0,B$73/NFM_fec!B$73)</f>
        <v>0</v>
      </c>
      <c r="C244" s="273">
        <f>IF(C$73=0,0,C$73/NFM_fec!C$73)</f>
        <v>0</v>
      </c>
      <c r="D244" s="273">
        <f>IF(D$73=0,0,D$73/NFM_fec!D$73)</f>
        <v>0</v>
      </c>
      <c r="E244" s="273">
        <f>IF(E$73=0,0,E$73/NFM_fec!E$73)</f>
        <v>0</v>
      </c>
      <c r="F244" s="273">
        <f>IF(F$73=0,0,F$73/NFM_fec!F$73)</f>
        <v>0</v>
      </c>
      <c r="G244" s="273">
        <f>IF(G$73=0,0,G$73/NFM_fec!G$73)</f>
        <v>0</v>
      </c>
      <c r="H244" s="273">
        <f>IF(H$73=0,0,H$73/NFM_fec!H$73)</f>
        <v>0</v>
      </c>
      <c r="I244" s="273">
        <f>IF(I$73=0,0,I$73/NFM_fec!I$73)</f>
        <v>0</v>
      </c>
      <c r="J244" s="273">
        <f>IF(J$73=0,0,J$73/NFM_fec!J$73)</f>
        <v>0</v>
      </c>
      <c r="K244" s="273">
        <f>IF(K$73=0,0,K$73/NFM_fec!K$73)</f>
        <v>0</v>
      </c>
      <c r="L244" s="273">
        <f>IF(L$73=0,0,L$73/NFM_fec!L$73)</f>
        <v>0</v>
      </c>
      <c r="M244" s="273">
        <f>IF(M$73=0,0,M$73/NFM_fec!M$73)</f>
        <v>0</v>
      </c>
      <c r="N244" s="273">
        <f>IF(N$73=0,0,N$73/NFM_fec!N$73)</f>
        <v>0</v>
      </c>
      <c r="O244" s="273">
        <f>IF(O$73=0,0,O$73/NFM_fec!O$73)</f>
        <v>0</v>
      </c>
      <c r="P244" s="273">
        <f>IF(P$73=0,0,P$73/NFM_fec!P$73)</f>
        <v>0</v>
      </c>
      <c r="Q244" s="273">
        <f>IF(Q$73=0,0,Q$73/NFM_fec!Q$73)</f>
        <v>0</v>
      </c>
      <c r="R244" s="273">
        <f>IF(R$73=0,0,R$73/NFM_fec!R$73)</f>
        <v>0</v>
      </c>
      <c r="S244" s="273">
        <f>IF(S$73=0,0,S$73/NFM_fec!S$73)</f>
        <v>0</v>
      </c>
      <c r="T244" s="273">
        <f>IF(T$73=0,0,T$73/NFM_fec!T$73)</f>
        <v>0</v>
      </c>
      <c r="U244" s="273">
        <f>IF(U$73=0,0,U$73/NFM_fec!U$73)</f>
        <v>0</v>
      </c>
      <c r="V244" s="273">
        <f>IF(V$73=0,0,V$73/NFM_fec!V$73)</f>
        <v>0</v>
      </c>
      <c r="W244" s="273">
        <f>IF(W$73=0,0,W$73/NFM_fec!W$73)</f>
        <v>0</v>
      </c>
      <c r="X244" s="273">
        <f>IF(X$73=0,0,X$73/NFM_fec!X$73)</f>
        <v>0</v>
      </c>
      <c r="Y244" s="273">
        <f>IF(Y$73=0,0,Y$73/NFM_fec!Y$73)</f>
        <v>0</v>
      </c>
      <c r="DA244" s="76"/>
    </row>
    <row r="245" spans="1:105" ht="12" customHeight="1" x14ac:dyDescent="0.25">
      <c r="A245" s="173" t="s">
        <v>92</v>
      </c>
      <c r="B245" s="274">
        <f>IF(B$74=0,0,B$74/NFM_fec!B$74)</f>
        <v>0</v>
      </c>
      <c r="C245" s="274">
        <f>IF(C$74=0,0,C$74/NFM_fec!C$74)</f>
        <v>0</v>
      </c>
      <c r="D245" s="274">
        <f>IF(D$74=0,0,D$74/NFM_fec!D$74)</f>
        <v>0</v>
      </c>
      <c r="E245" s="274">
        <f>IF(E$74=0,0,E$74/NFM_fec!E$74)</f>
        <v>0</v>
      </c>
      <c r="F245" s="274">
        <f>IF(F$74=0,0,F$74/NFM_fec!F$74)</f>
        <v>0</v>
      </c>
      <c r="G245" s="274">
        <f>IF(G$74=0,0,G$74/NFM_fec!G$74)</f>
        <v>0</v>
      </c>
      <c r="H245" s="274">
        <f>IF(H$74=0,0,H$74/NFM_fec!H$74)</f>
        <v>0</v>
      </c>
      <c r="I245" s="274">
        <f>IF(I$74=0,0,I$74/NFM_fec!I$74)</f>
        <v>0</v>
      </c>
      <c r="J245" s="274">
        <f>IF(J$74=0,0,J$74/NFM_fec!J$74)</f>
        <v>0</v>
      </c>
      <c r="K245" s="274">
        <f>IF(K$74=0,0,K$74/NFM_fec!K$74)</f>
        <v>0</v>
      </c>
      <c r="L245" s="274">
        <f>IF(L$74=0,0,L$74/NFM_fec!L$74)</f>
        <v>0</v>
      </c>
      <c r="M245" s="274">
        <f>IF(M$74=0,0,M$74/NFM_fec!M$74)</f>
        <v>0</v>
      </c>
      <c r="N245" s="274">
        <f>IF(N$74=0,0,N$74/NFM_fec!N$74)</f>
        <v>0</v>
      </c>
      <c r="O245" s="274">
        <f>IF(O$74=0,0,O$74/NFM_fec!O$74)</f>
        <v>0</v>
      </c>
      <c r="P245" s="274">
        <f>IF(P$74=0,0,P$74/NFM_fec!P$74)</f>
        <v>0</v>
      </c>
      <c r="Q245" s="274">
        <f>IF(Q$74=0,0,Q$74/NFM_fec!Q$74)</f>
        <v>0</v>
      </c>
      <c r="R245" s="274">
        <f>IF(R$74=0,0,R$74/NFM_fec!R$74)</f>
        <v>0</v>
      </c>
      <c r="S245" s="274">
        <f>IF(S$74=0,0,S$74/NFM_fec!S$74)</f>
        <v>0</v>
      </c>
      <c r="T245" s="274">
        <f>IF(T$74=0,0,T$74/NFM_fec!T$74)</f>
        <v>0</v>
      </c>
      <c r="U245" s="274">
        <f>IF(U$74=0,0,U$74/NFM_fec!U$74)</f>
        <v>0</v>
      </c>
      <c r="V245" s="274">
        <f>IF(V$74=0,0,V$74/NFM_fec!V$74)</f>
        <v>0</v>
      </c>
      <c r="W245" s="274">
        <f>IF(W$74=0,0,W$74/NFM_fec!W$74)</f>
        <v>0</v>
      </c>
      <c r="X245" s="274">
        <f>IF(X$74=0,0,X$74/NFM_fec!X$74)</f>
        <v>0</v>
      </c>
      <c r="Y245" s="274">
        <f>IF(Y$74=0,0,Y$74/NFM_fec!Y$74)</f>
        <v>0</v>
      </c>
      <c r="DA245" s="77"/>
    </row>
    <row r="246" spans="1:105" ht="12" customHeight="1" x14ac:dyDescent="0.25">
      <c r="A246" s="173" t="s">
        <v>93</v>
      </c>
      <c r="B246" s="274">
        <f>IF(B$75=0,0,B$75/NFM_fec!B$75)</f>
        <v>0</v>
      </c>
      <c r="C246" s="274">
        <f>IF(C$75=0,0,C$75/NFM_fec!C$75)</f>
        <v>0</v>
      </c>
      <c r="D246" s="274">
        <f>IF(D$75=0,0,D$75/NFM_fec!D$75)</f>
        <v>0</v>
      </c>
      <c r="E246" s="274">
        <f>IF(E$75=0,0,E$75/NFM_fec!E$75)</f>
        <v>0</v>
      </c>
      <c r="F246" s="274">
        <f>IF(F$75=0,0,F$75/NFM_fec!F$75)</f>
        <v>0</v>
      </c>
      <c r="G246" s="274">
        <f>IF(G$75=0,0,G$75/NFM_fec!G$75)</f>
        <v>0</v>
      </c>
      <c r="H246" s="274">
        <f>IF(H$75=0,0,H$75/NFM_fec!H$75)</f>
        <v>0</v>
      </c>
      <c r="I246" s="274">
        <f>IF(I$75=0,0,I$75/NFM_fec!I$75)</f>
        <v>0</v>
      </c>
      <c r="J246" s="274">
        <f>IF(J$75=0,0,J$75/NFM_fec!J$75)</f>
        <v>0</v>
      </c>
      <c r="K246" s="274">
        <f>IF(K$75=0,0,K$75/NFM_fec!K$75)</f>
        <v>0</v>
      </c>
      <c r="L246" s="274">
        <f>IF(L$75=0,0,L$75/NFM_fec!L$75)</f>
        <v>0</v>
      </c>
      <c r="M246" s="274">
        <f>IF(M$75=0,0,M$75/NFM_fec!M$75)</f>
        <v>0</v>
      </c>
      <c r="N246" s="274">
        <f>IF(N$75=0,0,N$75/NFM_fec!N$75)</f>
        <v>0</v>
      </c>
      <c r="O246" s="274">
        <f>IF(O$75=0,0,O$75/NFM_fec!O$75)</f>
        <v>0</v>
      </c>
      <c r="P246" s="274">
        <f>IF(P$75=0,0,P$75/NFM_fec!P$75)</f>
        <v>0</v>
      </c>
      <c r="Q246" s="274">
        <f>IF(Q$75=0,0,Q$75/NFM_fec!Q$75)</f>
        <v>0</v>
      </c>
      <c r="R246" s="274">
        <f>IF(R$75=0,0,R$75/NFM_fec!R$75)</f>
        <v>0</v>
      </c>
      <c r="S246" s="274">
        <f>IF(S$75=0,0,S$75/NFM_fec!S$75)</f>
        <v>0</v>
      </c>
      <c r="T246" s="274">
        <f>IF(T$75=0,0,T$75/NFM_fec!T$75)</f>
        <v>0</v>
      </c>
      <c r="U246" s="274">
        <f>IF(U$75=0,0,U$75/NFM_fec!U$75)</f>
        <v>0</v>
      </c>
      <c r="V246" s="274">
        <f>IF(V$75=0,0,V$75/NFM_fec!V$75)</f>
        <v>0</v>
      </c>
      <c r="W246" s="274">
        <f>IF(W$75=0,0,W$75/NFM_fec!W$75)</f>
        <v>0</v>
      </c>
      <c r="X246" s="274">
        <f>IF(X$75=0,0,X$75/NFM_fec!X$75)</f>
        <v>0</v>
      </c>
      <c r="Y246" s="274">
        <f>IF(Y$75=0,0,Y$75/NFM_fec!Y$75)</f>
        <v>0</v>
      </c>
      <c r="DA246" s="77"/>
    </row>
    <row r="247" spans="1:105" ht="12" customHeight="1" x14ac:dyDescent="0.25">
      <c r="A247" s="173" t="s">
        <v>94</v>
      </c>
      <c r="B247" s="274">
        <f>IF(B$76=0,0,B$76/NFM_fec!B$76)</f>
        <v>0</v>
      </c>
      <c r="C247" s="274">
        <f>IF(C$76=0,0,C$76/NFM_fec!C$76)</f>
        <v>0</v>
      </c>
      <c r="D247" s="274">
        <f>IF(D$76=0,0,D$76/NFM_fec!D$76)</f>
        <v>0</v>
      </c>
      <c r="E247" s="274">
        <f>IF(E$76=0,0,E$76/NFM_fec!E$76)</f>
        <v>0</v>
      </c>
      <c r="F247" s="274">
        <f>IF(F$76=0,0,F$76/NFM_fec!F$76)</f>
        <v>0</v>
      </c>
      <c r="G247" s="274">
        <f>IF(G$76=0,0,G$76/NFM_fec!G$76)</f>
        <v>0</v>
      </c>
      <c r="H247" s="274">
        <f>IF(H$76=0,0,H$76/NFM_fec!H$76)</f>
        <v>0</v>
      </c>
      <c r="I247" s="274">
        <f>IF(I$76=0,0,I$76/NFM_fec!I$76)</f>
        <v>0</v>
      </c>
      <c r="J247" s="274">
        <f>IF(J$76=0,0,J$76/NFM_fec!J$76)</f>
        <v>0</v>
      </c>
      <c r="K247" s="274">
        <f>IF(K$76=0,0,K$76/NFM_fec!K$76)</f>
        <v>0</v>
      </c>
      <c r="L247" s="274">
        <f>IF(L$76=0,0,L$76/NFM_fec!L$76)</f>
        <v>0</v>
      </c>
      <c r="M247" s="274">
        <f>IF(M$76=0,0,M$76/NFM_fec!M$76)</f>
        <v>0</v>
      </c>
      <c r="N247" s="274">
        <f>IF(N$76=0,0,N$76/NFM_fec!N$76)</f>
        <v>0</v>
      </c>
      <c r="O247" s="274">
        <f>IF(O$76=0,0,O$76/NFM_fec!O$76)</f>
        <v>0</v>
      </c>
      <c r="P247" s="274">
        <f>IF(P$76=0,0,P$76/NFM_fec!P$76)</f>
        <v>0</v>
      </c>
      <c r="Q247" s="274">
        <f>IF(Q$76=0,0,Q$76/NFM_fec!Q$76)</f>
        <v>0</v>
      </c>
      <c r="R247" s="274">
        <f>IF(R$76=0,0,R$76/NFM_fec!R$76)</f>
        <v>0</v>
      </c>
      <c r="S247" s="274">
        <f>IF(S$76=0,0,S$76/NFM_fec!S$76)</f>
        <v>0</v>
      </c>
      <c r="T247" s="274">
        <f>IF(T$76=0,0,T$76/NFM_fec!T$76)</f>
        <v>0</v>
      </c>
      <c r="U247" s="274">
        <f>IF(U$76=0,0,U$76/NFM_fec!U$76)</f>
        <v>0</v>
      </c>
      <c r="V247" s="274">
        <f>IF(V$76=0,0,V$76/NFM_fec!V$76)</f>
        <v>0</v>
      </c>
      <c r="W247" s="274">
        <f>IF(W$76=0,0,W$76/NFM_fec!W$76)</f>
        <v>0</v>
      </c>
      <c r="X247" s="274">
        <f>IF(X$76=0,0,X$76/NFM_fec!X$76)</f>
        <v>0</v>
      </c>
      <c r="Y247" s="274">
        <f>IF(Y$76=0,0,Y$76/NFM_fec!Y$76)</f>
        <v>0</v>
      </c>
      <c r="DA247" s="77"/>
    </row>
    <row r="248" spans="1:105" ht="12" customHeight="1" x14ac:dyDescent="0.25">
      <c r="A248" s="56" t="s">
        <v>95</v>
      </c>
      <c r="B248" s="275">
        <f>IF(B$77=0,0,B$77/NFM_fec!B$77)</f>
        <v>0</v>
      </c>
      <c r="C248" s="275">
        <f>IF(C$77=0,0,C$77/NFM_fec!C$77)</f>
        <v>0</v>
      </c>
      <c r="D248" s="275">
        <f>IF(D$77=0,0,D$77/NFM_fec!D$77)</f>
        <v>0</v>
      </c>
      <c r="E248" s="275">
        <f>IF(E$77=0,0,E$77/NFM_fec!E$77)</f>
        <v>0</v>
      </c>
      <c r="F248" s="275">
        <f>IF(F$77=0,0,F$77/NFM_fec!F$77)</f>
        <v>0</v>
      </c>
      <c r="G248" s="275">
        <f>IF(G$77=0,0,G$77/NFM_fec!G$77)</f>
        <v>0</v>
      </c>
      <c r="H248" s="275">
        <f>IF(H$77=0,0,H$77/NFM_fec!H$77)</f>
        <v>0</v>
      </c>
      <c r="I248" s="275">
        <f>IF(I$77=0,0,I$77/NFM_fec!I$77)</f>
        <v>0</v>
      </c>
      <c r="J248" s="275">
        <f>IF(J$77=0,0,J$77/NFM_fec!J$77)</f>
        <v>0</v>
      </c>
      <c r="K248" s="275">
        <f>IF(K$77=0,0,K$77/NFM_fec!K$77)</f>
        <v>0</v>
      </c>
      <c r="L248" s="275">
        <f>IF(L$77=0,0,L$77/NFM_fec!L$77)</f>
        <v>0</v>
      </c>
      <c r="M248" s="275">
        <f>IF(M$77=0,0,M$77/NFM_fec!M$77)</f>
        <v>0</v>
      </c>
      <c r="N248" s="275">
        <f>IF(N$77=0,0,N$77/NFM_fec!N$77)</f>
        <v>0</v>
      </c>
      <c r="O248" s="275">
        <f>IF(O$77=0,0,O$77/NFM_fec!O$77)</f>
        <v>0</v>
      </c>
      <c r="P248" s="275">
        <f>IF(P$77=0,0,P$77/NFM_fec!P$77)</f>
        <v>0</v>
      </c>
      <c r="Q248" s="275">
        <f>IF(Q$77=0,0,Q$77/NFM_fec!Q$77)</f>
        <v>0</v>
      </c>
      <c r="R248" s="275">
        <f>IF(R$77=0,0,R$77/NFM_fec!R$77)</f>
        <v>0</v>
      </c>
      <c r="S248" s="275">
        <f>IF(S$77=0,0,S$77/NFM_fec!S$77)</f>
        <v>0</v>
      </c>
      <c r="T248" s="275">
        <f>IF(T$77=0,0,T$77/NFM_fec!T$77)</f>
        <v>0</v>
      </c>
      <c r="U248" s="275">
        <f>IF(U$77=0,0,U$77/NFM_fec!U$77)</f>
        <v>0</v>
      </c>
      <c r="V248" s="275">
        <f>IF(V$77=0,0,V$77/NFM_fec!V$77)</f>
        <v>0</v>
      </c>
      <c r="W248" s="275">
        <f>IF(W$77=0,0,W$77/NFM_fec!W$77)</f>
        <v>0</v>
      </c>
      <c r="X248" s="275">
        <f>IF(X$77=0,0,X$77/NFM_fec!X$77)</f>
        <v>0</v>
      </c>
      <c r="Y248" s="275">
        <f>IF(Y$77=0,0,Y$77/NFM_fec!Y$77)</f>
        <v>0</v>
      </c>
      <c r="DA248" s="78"/>
    </row>
    <row r="249" spans="1:105" ht="12" customHeight="1" x14ac:dyDescent="0.25">
      <c r="A249" s="174" t="s">
        <v>558</v>
      </c>
      <c r="B249" s="276">
        <f>IF(B$83=0,0,B$83/NFM_fec!B$83)</f>
        <v>0</v>
      </c>
      <c r="C249" s="276">
        <f>IF(C$83=0,0,C$83/NFM_fec!C$83)</f>
        <v>0</v>
      </c>
      <c r="D249" s="276">
        <f>IF(D$83=0,0,D$83/NFM_fec!D$83)</f>
        <v>0</v>
      </c>
      <c r="E249" s="276">
        <f>IF(E$83=0,0,E$83/NFM_fec!E$83)</f>
        <v>0</v>
      </c>
      <c r="F249" s="276">
        <f>IF(F$83=0,0,F$83/NFM_fec!F$83)</f>
        <v>0</v>
      </c>
      <c r="G249" s="276">
        <f>IF(G$83=0,0,G$83/NFM_fec!G$83)</f>
        <v>0</v>
      </c>
      <c r="H249" s="276">
        <f>IF(H$83=0,0,H$83/NFM_fec!H$83)</f>
        <v>0</v>
      </c>
      <c r="I249" s="276">
        <f>IF(I$83=0,0,I$83/NFM_fec!I$83)</f>
        <v>0</v>
      </c>
      <c r="J249" s="276">
        <f>IF(J$83=0,0,J$83/NFM_fec!J$83)</f>
        <v>0</v>
      </c>
      <c r="K249" s="276">
        <f>IF(K$83=0,0,K$83/NFM_fec!K$83)</f>
        <v>0</v>
      </c>
      <c r="L249" s="276">
        <f>IF(L$83=0,0,L$83/NFM_fec!L$83)</f>
        <v>0</v>
      </c>
      <c r="M249" s="276">
        <f>IF(M$83=0,0,M$83/NFM_fec!M$83)</f>
        <v>0</v>
      </c>
      <c r="N249" s="276">
        <f>IF(N$83=0,0,N$83/NFM_fec!N$83)</f>
        <v>0</v>
      </c>
      <c r="O249" s="276">
        <f>IF(O$83=0,0,O$83/NFM_fec!O$83)</f>
        <v>0</v>
      </c>
      <c r="P249" s="276">
        <f>IF(P$83=0,0,P$83/NFM_fec!P$83)</f>
        <v>0</v>
      </c>
      <c r="Q249" s="276">
        <f>IF(Q$83=0,0,Q$83/NFM_fec!Q$83)</f>
        <v>0</v>
      </c>
      <c r="R249" s="276">
        <f>IF(R$83=0,0,R$83/NFM_fec!R$83)</f>
        <v>0</v>
      </c>
      <c r="S249" s="276">
        <f>IF(S$83=0,0,S$83/NFM_fec!S$83)</f>
        <v>0</v>
      </c>
      <c r="T249" s="276">
        <f>IF(T$83=0,0,T$83/NFM_fec!T$83)</f>
        <v>0</v>
      </c>
      <c r="U249" s="276">
        <f>IF(U$83=0,0,U$83/NFM_fec!U$83)</f>
        <v>0</v>
      </c>
      <c r="V249" s="276">
        <f>IF(V$83=0,0,V$83/NFM_fec!V$83)</f>
        <v>0</v>
      </c>
      <c r="W249" s="276">
        <f>IF(W$83=0,0,W$83/NFM_fec!W$83)</f>
        <v>0</v>
      </c>
      <c r="X249" s="276">
        <f>IF(X$83=0,0,X$83/NFM_fec!X$83)</f>
        <v>0</v>
      </c>
      <c r="Y249" s="276">
        <f>IF(Y$83=0,0,Y$83/NFM_fec!Y$83)</f>
        <v>0</v>
      </c>
      <c r="DA249" s="79"/>
    </row>
    <row r="250" spans="1:105" ht="12" customHeight="1" x14ac:dyDescent="0.25">
      <c r="A250" s="174" t="s">
        <v>517</v>
      </c>
      <c r="B250" s="276">
        <f>IF(B$90=0,0,B$90/NFM_fec!B$90)</f>
        <v>0</v>
      </c>
      <c r="C250" s="276">
        <f>IF(C$90=0,0,C$90/NFM_fec!C$90)</f>
        <v>0</v>
      </c>
      <c r="D250" s="276">
        <f>IF(D$90=0,0,D$90/NFM_fec!D$90)</f>
        <v>0</v>
      </c>
      <c r="E250" s="276">
        <f>IF(E$90=0,0,E$90/NFM_fec!E$90)</f>
        <v>0</v>
      </c>
      <c r="F250" s="276">
        <f>IF(F$90=0,0,F$90/NFM_fec!F$90)</f>
        <v>0</v>
      </c>
      <c r="G250" s="276">
        <f>IF(G$90=0,0,G$90/NFM_fec!G$90)</f>
        <v>0</v>
      </c>
      <c r="H250" s="276">
        <f>IF(H$90=0,0,H$90/NFM_fec!H$90)</f>
        <v>0</v>
      </c>
      <c r="I250" s="276">
        <f>IF(I$90=0,0,I$90/NFM_fec!I$90)</f>
        <v>0</v>
      </c>
      <c r="J250" s="276">
        <f>IF(J$90=0,0,J$90/NFM_fec!J$90)</f>
        <v>0</v>
      </c>
      <c r="K250" s="276">
        <f>IF(K$90=0,0,K$90/NFM_fec!K$90)</f>
        <v>0</v>
      </c>
      <c r="L250" s="276">
        <f>IF(L$90=0,0,L$90/NFM_fec!L$90)</f>
        <v>0</v>
      </c>
      <c r="M250" s="276">
        <f>IF(M$90=0,0,M$90/NFM_fec!M$90)</f>
        <v>0</v>
      </c>
      <c r="N250" s="276">
        <f>IF(N$90=0,0,N$90/NFM_fec!N$90)</f>
        <v>0</v>
      </c>
      <c r="O250" s="276">
        <f>IF(O$90=0,0,O$90/NFM_fec!O$90)</f>
        <v>0</v>
      </c>
      <c r="P250" s="276">
        <f>IF(P$90=0,0,P$90/NFM_fec!P$90)</f>
        <v>0</v>
      </c>
      <c r="Q250" s="276">
        <f>IF(Q$90=0,0,Q$90/NFM_fec!Q$90)</f>
        <v>0</v>
      </c>
      <c r="R250" s="276">
        <f>IF(R$90=0,0,R$90/NFM_fec!R$90)</f>
        <v>0</v>
      </c>
      <c r="S250" s="276">
        <f>IF(S$90=0,0,S$90/NFM_fec!S$90)</f>
        <v>0</v>
      </c>
      <c r="T250" s="276">
        <f>IF(T$90=0,0,T$90/NFM_fec!T$90)</f>
        <v>0</v>
      </c>
      <c r="U250" s="276">
        <f>IF(U$90=0,0,U$90/NFM_fec!U$90)</f>
        <v>0</v>
      </c>
      <c r="V250" s="276">
        <f>IF(V$90=0,0,V$90/NFM_fec!V$90)</f>
        <v>0</v>
      </c>
      <c r="W250" s="276">
        <f>IF(W$90=0,0,W$90/NFM_fec!W$90)</f>
        <v>0</v>
      </c>
      <c r="X250" s="276">
        <f>IF(X$90=0,0,X$90/NFM_fec!X$90)</f>
        <v>0</v>
      </c>
      <c r="Y250" s="276">
        <f>IF(Y$90=0,0,Y$90/NFM_fec!Y$90)</f>
        <v>0</v>
      </c>
      <c r="DA250" s="79"/>
    </row>
    <row r="251" spans="1:105" ht="12" customHeight="1" x14ac:dyDescent="0.25">
      <c r="A251" s="41" t="s">
        <v>527</v>
      </c>
      <c r="B251" s="277">
        <f>IF(B$97=0,0,B$97/NFM_fec!B$97)</f>
        <v>0</v>
      </c>
      <c r="C251" s="277">
        <f>IF(C$97=0,0,C$97/NFM_fec!C$97)</f>
        <v>0</v>
      </c>
      <c r="D251" s="277">
        <f>IF(D$97=0,0,D$97/NFM_fec!D$97)</f>
        <v>0</v>
      </c>
      <c r="E251" s="277">
        <f>IF(E$97=0,0,E$97/NFM_fec!E$97)</f>
        <v>0</v>
      </c>
      <c r="F251" s="277">
        <f>IF(F$97=0,0,F$97/NFM_fec!F$97)</f>
        <v>0</v>
      </c>
      <c r="G251" s="277">
        <f>IF(G$97=0,0,G$97/NFM_fec!G$97)</f>
        <v>0</v>
      </c>
      <c r="H251" s="277">
        <f>IF(H$97=0,0,H$97/NFM_fec!H$97)</f>
        <v>0</v>
      </c>
      <c r="I251" s="277">
        <f>IF(I$97=0,0,I$97/NFM_fec!I$97)</f>
        <v>0</v>
      </c>
      <c r="J251" s="277">
        <f>IF(J$97=0,0,J$97/NFM_fec!J$97)</f>
        <v>0</v>
      </c>
      <c r="K251" s="277">
        <f>IF(K$97=0,0,K$97/NFM_fec!K$97)</f>
        <v>0</v>
      </c>
      <c r="L251" s="277">
        <f>IF(L$97=0,0,L$97/NFM_fec!L$97)</f>
        <v>0</v>
      </c>
      <c r="M251" s="277">
        <f>IF(M$97=0,0,M$97/NFM_fec!M$97)</f>
        <v>0</v>
      </c>
      <c r="N251" s="277">
        <f>IF(N$97=0,0,N$97/NFM_fec!N$97)</f>
        <v>0</v>
      </c>
      <c r="O251" s="277">
        <f>IF(O$97=0,0,O$97/NFM_fec!O$97)</f>
        <v>0</v>
      </c>
      <c r="P251" s="277">
        <f>IF(P$97=0,0,P$97/NFM_fec!P$97)</f>
        <v>0</v>
      </c>
      <c r="Q251" s="277">
        <f>IF(Q$97=0,0,Q$97/NFM_fec!Q$97)</f>
        <v>0</v>
      </c>
      <c r="R251" s="277">
        <f>IF(R$97=0,0,R$97/NFM_fec!R$97)</f>
        <v>0</v>
      </c>
      <c r="S251" s="277">
        <f>IF(S$97=0,0,S$97/NFM_fec!S$97)</f>
        <v>0</v>
      </c>
      <c r="T251" s="277">
        <f>IF(T$97=0,0,T$97/NFM_fec!T$97)</f>
        <v>0</v>
      </c>
      <c r="U251" s="277">
        <f>IF(U$97=0,0,U$97/NFM_fec!U$97)</f>
        <v>0</v>
      </c>
      <c r="V251" s="277">
        <f>IF(V$97=0,0,V$97/NFM_fec!V$97)</f>
        <v>0</v>
      </c>
      <c r="W251" s="277">
        <f>IF(W$97=0,0,W$97/NFM_fec!W$97)</f>
        <v>0</v>
      </c>
      <c r="X251" s="277">
        <f>IF(X$97=0,0,X$97/NFM_fec!X$97)</f>
        <v>0</v>
      </c>
      <c r="Y251" s="277">
        <f>IF(Y$97=0,0,Y$97/NFM_fec!Y$97)</f>
        <v>0</v>
      </c>
      <c r="DA251" s="82"/>
    </row>
    <row r="252" spans="1:105" ht="12" customHeight="1" x14ac:dyDescent="0.25">
      <c r="A252" s="130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</row>
    <row r="253" spans="1:105" ht="12" customHeight="1" x14ac:dyDescent="0.25">
      <c r="A253" s="35" t="s">
        <v>936</v>
      </c>
      <c r="B253" s="272">
        <f>IF(B$115=0,0,(B$115-B$158)/NFM_fec!B$115)</f>
        <v>0.35826644250661871</v>
      </c>
      <c r="C253" s="272">
        <f>IF(C$115=0,0,(C$115-C$158)/NFM_fec!C$115)</f>
        <v>0.61027831617961248</v>
      </c>
      <c r="D253" s="272">
        <f>IF(D$115=0,0,(D$115-D$158)/NFM_fec!D$115)</f>
        <v>1.2079170991152919</v>
      </c>
      <c r="E253" s="272">
        <f>IF(E$115=0,0,(E$115-E$158)/NFM_fec!E$115)</f>
        <v>2.2182259492647725</v>
      </c>
      <c r="F253" s="272">
        <f>IF(F$115=0,0,(F$115-F$158)/NFM_fec!F$115)</f>
        <v>1.4815474880697173</v>
      </c>
      <c r="G253" s="272">
        <f>IF(G$115=0,0,(G$115-G$158)/NFM_fec!G$115)</f>
        <v>1.1099698182219366</v>
      </c>
      <c r="H253" s="272">
        <f>IF(H$115=0,0,(H$115-H$158)/NFM_fec!H$115)</f>
        <v>2.0429848050114154</v>
      </c>
      <c r="I253" s="272">
        <f>IF(I$115=0,0,(I$115-I$158)/NFM_fec!I$115)</f>
        <v>1.8248285495405399</v>
      </c>
      <c r="J253" s="272">
        <f>IF(J$115=0,0,(J$115-J$158)/NFM_fec!J$115)</f>
        <v>1.3750437894347005</v>
      </c>
      <c r="K253" s="272">
        <f>IF(K$115=0,0,(K$115-K$158)/NFM_fec!K$115)</f>
        <v>2.0915245608555657</v>
      </c>
      <c r="L253" s="272">
        <f>IF(L$115=0,0,(L$115-L$158)/NFM_fec!L$115)</f>
        <v>1.7949455948303439</v>
      </c>
      <c r="M253" s="272">
        <f>IF(M$115=0,0,(M$115-M$158)/NFM_fec!M$115)</f>
        <v>1.6689750257754226</v>
      </c>
      <c r="N253" s="272">
        <f>IF(N$115=0,0,(N$115-N$158)/NFM_fec!N$115)</f>
        <v>2.0504399240063949</v>
      </c>
      <c r="O253" s="272">
        <f>IF(O$115=0,0,(O$115-O$158)/NFM_fec!O$115)</f>
        <v>2.2550908524483528</v>
      </c>
      <c r="P253" s="272">
        <f>IF(P$115=0,0,(P$115-P$158)/NFM_fec!P$115)</f>
        <v>2.2814253733516434</v>
      </c>
      <c r="Q253" s="272">
        <f>IF(Q$115=0,0,(Q$115-Q$158)/NFM_fec!Q$115)</f>
        <v>1.6370387997861897</v>
      </c>
      <c r="R253" s="272">
        <f>IF(R$115=0,0,(R$115-R$158)/NFM_fec!R$115)</f>
        <v>1.7293324346820091</v>
      </c>
      <c r="S253" s="272">
        <f>IF(S$115=0,0,(S$115-S$158)/NFM_fec!S$115)</f>
        <v>2.1288008864792127</v>
      </c>
      <c r="T253" s="272">
        <f>IF(T$115=0,0,(T$115-T$158)/NFM_fec!T$115)</f>
        <v>1.7077284124479717</v>
      </c>
      <c r="U253" s="272">
        <f>IF(U$115=0,0,(U$115-U$158)/NFM_fec!U$115)</f>
        <v>1.1174889324279389</v>
      </c>
      <c r="V253" s="272">
        <f>IF(V$115=0,0,(V$115-V$158)/NFM_fec!V$115)</f>
        <v>0.99621518084797833</v>
      </c>
      <c r="W253" s="272">
        <f>IF(W$115=0,0,(W$115-W$158)/NFM_fec!W$115)</f>
        <v>0.71839613207593389</v>
      </c>
      <c r="X253" s="272">
        <f>IF(X$115=0,0,(X$115-X$158)/NFM_fec!X$115)</f>
        <v>0.45863276810164189</v>
      </c>
      <c r="Y253" s="272">
        <f>IF(Y$115=0,0,(Y$115-Y$158)/NFM_fec!Y$115)</f>
        <v>0.73152986192851888</v>
      </c>
      <c r="DA253" s="111"/>
    </row>
    <row r="254" spans="1:105" ht="12" customHeight="1" x14ac:dyDescent="0.25">
      <c r="A254" s="55" t="s">
        <v>91</v>
      </c>
      <c r="B254" s="273">
        <f>IF(B$116=0,0,B$116/NFM_fec!B$116)</f>
        <v>0</v>
      </c>
      <c r="C254" s="273">
        <f>IF(C$116=0,0,C$116/NFM_fec!C$116)</f>
        <v>0</v>
      </c>
      <c r="D254" s="273">
        <f>IF(D$116=0,0,D$116/NFM_fec!D$116)</f>
        <v>0</v>
      </c>
      <c r="E254" s="273">
        <f>IF(E$116=0,0,E$116/NFM_fec!E$116)</f>
        <v>0</v>
      </c>
      <c r="F254" s="273">
        <f>IF(F$116=0,0,F$116/NFM_fec!F$116)</f>
        <v>0</v>
      </c>
      <c r="G254" s="273">
        <f>IF(G$116=0,0,G$116/NFM_fec!G$116)</f>
        <v>0</v>
      </c>
      <c r="H254" s="273">
        <f>IF(H$116=0,0,H$116/NFM_fec!H$116)</f>
        <v>0</v>
      </c>
      <c r="I254" s="273">
        <f>IF(I$116=0,0,I$116/NFM_fec!I$116)</f>
        <v>0</v>
      </c>
      <c r="J254" s="273">
        <f>IF(J$116=0,0,J$116/NFM_fec!J$116)</f>
        <v>0</v>
      </c>
      <c r="K254" s="273">
        <f>IF(K$116=0,0,K$116/NFM_fec!K$116)</f>
        <v>0</v>
      </c>
      <c r="L254" s="273">
        <f>IF(L$116=0,0,L$116/NFM_fec!L$116)</f>
        <v>0</v>
      </c>
      <c r="M254" s="273">
        <f>IF(M$116=0,0,M$116/NFM_fec!M$116)</f>
        <v>0</v>
      </c>
      <c r="N254" s="273">
        <f>IF(N$116=0,0,N$116/NFM_fec!N$116)</f>
        <v>0</v>
      </c>
      <c r="O254" s="273">
        <f>IF(O$116=0,0,O$116/NFM_fec!O$116)</f>
        <v>0</v>
      </c>
      <c r="P254" s="273">
        <f>IF(P$116=0,0,P$116/NFM_fec!P$116)</f>
        <v>0</v>
      </c>
      <c r="Q254" s="273">
        <f>IF(Q$116=0,0,Q$116/NFM_fec!Q$116)</f>
        <v>0</v>
      </c>
      <c r="R254" s="273">
        <f>IF(R$116=0,0,R$116/NFM_fec!R$116)</f>
        <v>0</v>
      </c>
      <c r="S254" s="273">
        <f>IF(S$116=0,0,S$116/NFM_fec!S$116)</f>
        <v>0</v>
      </c>
      <c r="T254" s="273">
        <f>IF(T$116=0,0,T$116/NFM_fec!T$116)</f>
        <v>0</v>
      </c>
      <c r="U254" s="273">
        <f>IF(U$116=0,0,U$116/NFM_fec!U$116)</f>
        <v>0</v>
      </c>
      <c r="V254" s="273">
        <f>IF(V$116=0,0,V$116/NFM_fec!V$116)</f>
        <v>0</v>
      </c>
      <c r="W254" s="273">
        <f>IF(W$116=0,0,W$116/NFM_fec!W$116)</f>
        <v>0</v>
      </c>
      <c r="X254" s="273">
        <f>IF(X$116=0,0,X$116/NFM_fec!X$116)</f>
        <v>0</v>
      </c>
      <c r="Y254" s="273">
        <f>IF(Y$116=0,0,Y$116/NFM_fec!Y$116)</f>
        <v>0</v>
      </c>
      <c r="DA254" s="76"/>
    </row>
    <row r="255" spans="1:105" ht="12" customHeight="1" x14ac:dyDescent="0.25">
      <c r="A255" s="173" t="s">
        <v>92</v>
      </c>
      <c r="B255" s="274">
        <f>IF(B$117=0,0,B$117/NFM_fec!B$117)</f>
        <v>0</v>
      </c>
      <c r="C255" s="274">
        <f>IF(C$117=0,0,C$117/NFM_fec!C$117)</f>
        <v>0</v>
      </c>
      <c r="D255" s="274">
        <f>IF(D$117=0,0,D$117/NFM_fec!D$117)</f>
        <v>0</v>
      </c>
      <c r="E255" s="274">
        <f>IF(E$117=0,0,E$117/NFM_fec!E$117)</f>
        <v>0</v>
      </c>
      <c r="F255" s="274">
        <f>IF(F$117=0,0,F$117/NFM_fec!F$117)</f>
        <v>0</v>
      </c>
      <c r="G255" s="274">
        <f>IF(G$117=0,0,G$117/NFM_fec!G$117)</f>
        <v>0</v>
      </c>
      <c r="H255" s="274">
        <f>IF(H$117=0,0,H$117/NFM_fec!H$117)</f>
        <v>0</v>
      </c>
      <c r="I255" s="274">
        <f>IF(I$117=0,0,I$117/NFM_fec!I$117)</f>
        <v>0</v>
      </c>
      <c r="J255" s="274">
        <f>IF(J$117=0,0,J$117/NFM_fec!J$117)</f>
        <v>0</v>
      </c>
      <c r="K255" s="274">
        <f>IF(K$117=0,0,K$117/NFM_fec!K$117)</f>
        <v>0</v>
      </c>
      <c r="L255" s="274">
        <f>IF(L$117=0,0,L$117/NFM_fec!L$117)</f>
        <v>0</v>
      </c>
      <c r="M255" s="274">
        <f>IF(M$117=0,0,M$117/NFM_fec!M$117)</f>
        <v>0</v>
      </c>
      <c r="N255" s="274">
        <f>IF(N$117=0,0,N$117/NFM_fec!N$117)</f>
        <v>0</v>
      </c>
      <c r="O255" s="274">
        <f>IF(O$117=0,0,O$117/NFM_fec!O$117)</f>
        <v>0</v>
      </c>
      <c r="P255" s="274">
        <f>IF(P$117=0,0,P$117/NFM_fec!P$117)</f>
        <v>0</v>
      </c>
      <c r="Q255" s="274">
        <f>IF(Q$117=0,0,Q$117/NFM_fec!Q$117)</f>
        <v>0</v>
      </c>
      <c r="R255" s="274">
        <f>IF(R$117=0,0,R$117/NFM_fec!R$117)</f>
        <v>0</v>
      </c>
      <c r="S255" s="274">
        <f>IF(S$117=0,0,S$117/NFM_fec!S$117)</f>
        <v>0</v>
      </c>
      <c r="T255" s="274">
        <f>IF(T$117=0,0,T$117/NFM_fec!T$117)</f>
        <v>0</v>
      </c>
      <c r="U255" s="274">
        <f>IF(U$117=0,0,U$117/NFM_fec!U$117)</f>
        <v>0</v>
      </c>
      <c r="V255" s="274">
        <f>IF(V$117=0,0,V$117/NFM_fec!V$117)</f>
        <v>0</v>
      </c>
      <c r="W255" s="274">
        <f>IF(W$117=0,0,W$117/NFM_fec!W$117)</f>
        <v>0</v>
      </c>
      <c r="X255" s="274">
        <f>IF(X$117=0,0,X$117/NFM_fec!X$117)</f>
        <v>0</v>
      </c>
      <c r="Y255" s="274">
        <f>IF(Y$117=0,0,Y$117/NFM_fec!Y$117)</f>
        <v>0</v>
      </c>
      <c r="DA255" s="77"/>
    </row>
    <row r="256" spans="1:105" ht="12" customHeight="1" x14ac:dyDescent="0.25">
      <c r="A256" s="173" t="s">
        <v>93</v>
      </c>
      <c r="B256" s="274">
        <f>IF(B$118=0,0,B$118/NFM_fec!B$118)</f>
        <v>0</v>
      </c>
      <c r="C256" s="274">
        <f>IF(C$118=0,0,C$118/NFM_fec!C$118)</f>
        <v>0</v>
      </c>
      <c r="D256" s="274">
        <f>IF(D$118=0,0,D$118/NFM_fec!D$118)</f>
        <v>0</v>
      </c>
      <c r="E256" s="274">
        <f>IF(E$118=0,0,E$118/NFM_fec!E$118)</f>
        <v>0</v>
      </c>
      <c r="F256" s="274">
        <f>IF(F$118=0,0,F$118/NFM_fec!F$118)</f>
        <v>0</v>
      </c>
      <c r="G256" s="274">
        <f>IF(G$118=0,0,G$118/NFM_fec!G$118)</f>
        <v>0</v>
      </c>
      <c r="H256" s="274">
        <f>IF(H$118=0,0,H$118/NFM_fec!H$118)</f>
        <v>0</v>
      </c>
      <c r="I256" s="274">
        <f>IF(I$118=0,0,I$118/NFM_fec!I$118)</f>
        <v>0</v>
      </c>
      <c r="J256" s="274">
        <f>IF(J$118=0,0,J$118/NFM_fec!J$118)</f>
        <v>0</v>
      </c>
      <c r="K256" s="274">
        <f>IF(K$118=0,0,K$118/NFM_fec!K$118)</f>
        <v>0</v>
      </c>
      <c r="L256" s="274">
        <f>IF(L$118=0,0,L$118/NFM_fec!L$118)</f>
        <v>0</v>
      </c>
      <c r="M256" s="274">
        <f>IF(M$118=0,0,M$118/NFM_fec!M$118)</f>
        <v>0</v>
      </c>
      <c r="N256" s="274">
        <f>IF(N$118=0,0,N$118/NFM_fec!N$118)</f>
        <v>0</v>
      </c>
      <c r="O256" s="274">
        <f>IF(O$118=0,0,O$118/NFM_fec!O$118)</f>
        <v>0</v>
      </c>
      <c r="P256" s="274">
        <f>IF(P$118=0,0,P$118/NFM_fec!P$118)</f>
        <v>0</v>
      </c>
      <c r="Q256" s="274">
        <f>IF(Q$118=0,0,Q$118/NFM_fec!Q$118)</f>
        <v>0</v>
      </c>
      <c r="R256" s="274">
        <f>IF(R$118=0,0,R$118/NFM_fec!R$118)</f>
        <v>0</v>
      </c>
      <c r="S256" s="274">
        <f>IF(S$118=0,0,S$118/NFM_fec!S$118)</f>
        <v>0</v>
      </c>
      <c r="T256" s="274">
        <f>IF(T$118=0,0,T$118/NFM_fec!T$118)</f>
        <v>0</v>
      </c>
      <c r="U256" s="274">
        <f>IF(U$118=0,0,U$118/NFM_fec!U$118)</f>
        <v>0</v>
      </c>
      <c r="V256" s="274">
        <f>IF(V$118=0,0,V$118/NFM_fec!V$118)</f>
        <v>0</v>
      </c>
      <c r="W256" s="274">
        <f>IF(W$118=0,0,W$118/NFM_fec!W$118)</f>
        <v>0</v>
      </c>
      <c r="X256" s="274">
        <f>IF(X$118=0,0,X$118/NFM_fec!X$118)</f>
        <v>0</v>
      </c>
      <c r="Y256" s="274">
        <f>IF(Y$118=0,0,Y$118/NFM_fec!Y$118)</f>
        <v>0</v>
      </c>
      <c r="DA256" s="77"/>
    </row>
    <row r="257" spans="1:105" ht="12" customHeight="1" x14ac:dyDescent="0.25">
      <c r="A257" s="173" t="s">
        <v>94</v>
      </c>
      <c r="B257" s="274">
        <f>IF(B$119=0,0,B$119/NFM_fec!B$119)</f>
        <v>0</v>
      </c>
      <c r="C257" s="274">
        <f>IF(C$119=0,0,C$119/NFM_fec!C$119)</f>
        <v>0</v>
      </c>
      <c r="D257" s="274">
        <f>IF(D$119=0,0,D$119/NFM_fec!D$119)</f>
        <v>0</v>
      </c>
      <c r="E257" s="274">
        <f>IF(E$119=0,0,E$119/NFM_fec!E$119)</f>
        <v>0</v>
      </c>
      <c r="F257" s="274">
        <f>IF(F$119=0,0,F$119/NFM_fec!F$119)</f>
        <v>0</v>
      </c>
      <c r="G257" s="274">
        <f>IF(G$119=0,0,G$119/NFM_fec!G$119)</f>
        <v>0</v>
      </c>
      <c r="H257" s="274">
        <f>IF(H$119=0,0,H$119/NFM_fec!H$119)</f>
        <v>0</v>
      </c>
      <c r="I257" s="274">
        <f>IF(I$119=0,0,I$119/NFM_fec!I$119)</f>
        <v>0</v>
      </c>
      <c r="J257" s="274">
        <f>IF(J$119=0,0,J$119/NFM_fec!J$119)</f>
        <v>0</v>
      </c>
      <c r="K257" s="274">
        <f>IF(K$119=0,0,K$119/NFM_fec!K$119)</f>
        <v>0</v>
      </c>
      <c r="L257" s="274">
        <f>IF(L$119=0,0,L$119/NFM_fec!L$119)</f>
        <v>0</v>
      </c>
      <c r="M257" s="274">
        <f>IF(M$119=0,0,M$119/NFM_fec!M$119)</f>
        <v>0</v>
      </c>
      <c r="N257" s="274">
        <f>IF(N$119=0,0,N$119/NFM_fec!N$119)</f>
        <v>0</v>
      </c>
      <c r="O257" s="274">
        <f>IF(O$119=0,0,O$119/NFM_fec!O$119)</f>
        <v>0</v>
      </c>
      <c r="P257" s="274">
        <f>IF(P$119=0,0,P$119/NFM_fec!P$119)</f>
        <v>0</v>
      </c>
      <c r="Q257" s="274">
        <f>IF(Q$119=0,0,Q$119/NFM_fec!Q$119)</f>
        <v>0</v>
      </c>
      <c r="R257" s="274">
        <f>IF(R$119=0,0,R$119/NFM_fec!R$119)</f>
        <v>0</v>
      </c>
      <c r="S257" s="274">
        <f>IF(S$119=0,0,S$119/NFM_fec!S$119)</f>
        <v>0</v>
      </c>
      <c r="T257" s="274">
        <f>IF(T$119=0,0,T$119/NFM_fec!T$119)</f>
        <v>0</v>
      </c>
      <c r="U257" s="274">
        <f>IF(U$119=0,0,U$119/NFM_fec!U$119)</f>
        <v>0</v>
      </c>
      <c r="V257" s="274">
        <f>IF(V$119=0,0,V$119/NFM_fec!V$119)</f>
        <v>0</v>
      </c>
      <c r="W257" s="274">
        <f>IF(W$119=0,0,W$119/NFM_fec!W$119)</f>
        <v>0</v>
      </c>
      <c r="X257" s="274">
        <f>IF(X$119=0,0,X$119/NFM_fec!X$119)</f>
        <v>0</v>
      </c>
      <c r="Y257" s="274">
        <f>IF(Y$119=0,0,Y$119/NFM_fec!Y$119)</f>
        <v>0</v>
      </c>
      <c r="DA257" s="77"/>
    </row>
    <row r="258" spans="1:105" ht="12" customHeight="1" x14ac:dyDescent="0.25">
      <c r="A258" s="56" t="s">
        <v>95</v>
      </c>
      <c r="B258" s="275">
        <f>IF(B$120=0,0,B$120/NFM_fec!B$120)</f>
        <v>0.33954027436142531</v>
      </c>
      <c r="C258" s="275">
        <f>IF(C$120=0,0,C$120/NFM_fec!C$120)</f>
        <v>0.61257367207006552</v>
      </c>
      <c r="D258" s="275">
        <f>IF(D$120=0,0,D$120/NFM_fec!D$120)</f>
        <v>1.2150322938597922</v>
      </c>
      <c r="E258" s="275">
        <f>IF(E$120=0,0,E$120/NFM_fec!E$120)</f>
        <v>0.70125079859698558</v>
      </c>
      <c r="F258" s="275">
        <f>IF(F$120=0,0,F$120/NFM_fec!F$120)</f>
        <v>1.445881469850262</v>
      </c>
      <c r="G258" s="275">
        <f>IF(G$120=0,0,G$120/NFM_fec!G$120)</f>
        <v>1.081206912119774</v>
      </c>
      <c r="H258" s="275">
        <f>IF(H$120=0,0,H$120/NFM_fec!H$120)</f>
        <v>2.0734258035203381</v>
      </c>
      <c r="I258" s="275">
        <f>IF(I$120=0,0,I$120/NFM_fec!I$120)</f>
        <v>1.3762413694932323</v>
      </c>
      <c r="J258" s="275">
        <f>IF(J$120=0,0,J$120/NFM_fec!J$120)</f>
        <v>1.3464067701606004</v>
      </c>
      <c r="K258" s="275">
        <f>IF(K$120=0,0,K$120/NFM_fec!K$120)</f>
        <v>1.6042017502392141</v>
      </c>
      <c r="L258" s="275">
        <f>IF(L$120=0,0,L$120/NFM_fec!L$120)</f>
        <v>1.3057233061822344</v>
      </c>
      <c r="M258" s="275">
        <f>IF(M$120=0,0,M$120/NFM_fec!M$120)</f>
        <v>0.25390809425028166</v>
      </c>
      <c r="N258" s="275">
        <f>IF(N$120=0,0,N$120/NFM_fec!N$120)</f>
        <v>1.6431504001402404</v>
      </c>
      <c r="O258" s="275">
        <f>IF(O$120=0,0,O$120/NFM_fec!O$120)</f>
        <v>1.7375684360006101</v>
      </c>
      <c r="P258" s="275">
        <f>IF(P$120=0,0,P$120/NFM_fec!P$120)</f>
        <v>1.7319197438687344</v>
      </c>
      <c r="Q258" s="275">
        <f>IF(Q$120=0,0,Q$120/NFM_fec!Q$120)</f>
        <v>1.6182679243466211</v>
      </c>
      <c r="R258" s="275">
        <f>IF(R$120=0,0,R$120/NFM_fec!R$120)</f>
        <v>1.7206986681445049</v>
      </c>
      <c r="S258" s="275">
        <f>IF(S$120=0,0,S$120/NFM_fec!S$120)</f>
        <v>2.1008112712152025</v>
      </c>
      <c r="T258" s="275">
        <f>IF(T$120=0,0,T$120/NFM_fec!T$120)</f>
        <v>1.6976034293563795</v>
      </c>
      <c r="U258" s="275">
        <f>IF(U$120=0,0,U$120/NFM_fec!U$120)</f>
        <v>1.0450384215410775</v>
      </c>
      <c r="V258" s="275">
        <f>IF(V$120=0,0,V$120/NFM_fec!V$120)</f>
        <v>0.91259015727932746</v>
      </c>
      <c r="W258" s="275">
        <f>IF(W$120=0,0,W$120/NFM_fec!W$120)</f>
        <v>0.61045032076834005</v>
      </c>
      <c r="X258" s="275">
        <f>IF(X$120=0,0,X$120/NFM_fec!X$120)</f>
        <v>0.33486534522144246</v>
      </c>
      <c r="Y258" s="275">
        <f>IF(Y$120=0,0,Y$120/NFM_fec!Y$120)</f>
        <v>0.34257548534633186</v>
      </c>
      <c r="DA258" s="78"/>
    </row>
    <row r="259" spans="1:105" ht="12" customHeight="1" x14ac:dyDescent="0.25">
      <c r="A259" s="174" t="s">
        <v>602</v>
      </c>
      <c r="B259" s="276">
        <f>IF(B$126=0,0,B$126/NFM_fec!B$126)</f>
        <v>0.33954027436142498</v>
      </c>
      <c r="C259" s="276">
        <f>IF(C$126=0,0,C$126/NFM_fec!C$126)</f>
        <v>0.6125736720700653</v>
      </c>
      <c r="D259" s="276">
        <f>IF(D$126=0,0,D$126/NFM_fec!D$126)</f>
        <v>1.2150322938597922</v>
      </c>
      <c r="E259" s="276">
        <f>IF(E$126=0,0,E$126/NFM_fec!E$126)</f>
        <v>2.8533797881496725</v>
      </c>
      <c r="F259" s="276">
        <f>IF(F$126=0,0,F$126/NFM_fec!F$126)</f>
        <v>1.4458814698502624</v>
      </c>
      <c r="G259" s="276">
        <f>IF(G$126=0,0,G$126/NFM_fec!G$126)</f>
        <v>1.0812069121197738</v>
      </c>
      <c r="H259" s="276">
        <f>IF(H$126=0,0,H$126/NFM_fec!H$126)</f>
        <v>2.0734258035203386</v>
      </c>
      <c r="I259" s="276">
        <f>IF(I$126=0,0,I$126/NFM_fec!I$126)</f>
        <v>2.0675825628911833</v>
      </c>
      <c r="J259" s="276">
        <f>IF(J$126=0,0,J$126/NFM_fec!J$126)</f>
        <v>1.3464067701606004</v>
      </c>
      <c r="K259" s="276">
        <f>IF(K$126=0,0,K$126/NFM_fec!K$126)</f>
        <v>2.3464516363821253</v>
      </c>
      <c r="L259" s="276">
        <f>IF(L$126=0,0,L$126/NFM_fec!L$126)</f>
        <v>2.1100172655354434</v>
      </c>
      <c r="M259" s="276">
        <f>IF(M$126=0,0,M$126/NFM_fec!M$126)</f>
        <v>2.3643976857032514</v>
      </c>
      <c r="N259" s="276">
        <f>IF(N$126=0,0,N$126/NFM_fec!N$126)</f>
        <v>2.2924070424188971</v>
      </c>
      <c r="O259" s="276">
        <f>IF(O$126=0,0,O$126/NFM_fec!O$126)</f>
        <v>2.5878158374866889</v>
      </c>
      <c r="P259" s="276">
        <f>IF(P$126=0,0,P$126/NFM_fec!P$126)</f>
        <v>2.5551006228298365</v>
      </c>
      <c r="Q259" s="276">
        <f>IF(Q$126=0,0,Q$126/NFM_fec!Q$126)</f>
        <v>1.6182679243466209</v>
      </c>
      <c r="R259" s="276">
        <f>IF(R$126=0,0,R$126/NFM_fec!R$126)</f>
        <v>1.7206986681445053</v>
      </c>
      <c r="S259" s="276">
        <f>IF(S$126=0,0,S$126/NFM_fec!S$126)</f>
        <v>2.1895321062473379</v>
      </c>
      <c r="T259" s="276">
        <f>IF(T$126=0,0,T$126/NFM_fec!T$126)</f>
        <v>1.6976034293563791</v>
      </c>
      <c r="U259" s="276">
        <f>IF(U$126=0,0,U$126/NFM_fec!U$126)</f>
        <v>1.0450384215410777</v>
      </c>
      <c r="V259" s="276">
        <f>IF(V$126=0,0,V$126/NFM_fec!V$126)</f>
        <v>0.91259015727932735</v>
      </c>
      <c r="W259" s="276">
        <f>IF(W$126=0,0,W$126/NFM_fec!W$126)</f>
        <v>0.61045032076833994</v>
      </c>
      <c r="X259" s="276">
        <f>IF(X$126=0,0,X$126/NFM_fec!X$126)</f>
        <v>0.3348653452214424</v>
      </c>
      <c r="Y259" s="276">
        <f>IF(Y$126=0,0,Y$126/NFM_fec!Y$126)</f>
        <v>0.74842818131991395</v>
      </c>
      <c r="DA259" s="79"/>
    </row>
    <row r="260" spans="1:105" ht="12" customHeight="1" x14ac:dyDescent="0.25">
      <c r="A260" s="174" t="s">
        <v>613</v>
      </c>
      <c r="B260" s="276">
        <f>IF(B$134=0,0,B$134/NFM_fec!B$134)</f>
        <v>0.33954027436142525</v>
      </c>
      <c r="C260" s="276">
        <f>IF(C$134=0,0,C$134/NFM_fec!C$134)</f>
        <v>0.61257367207006519</v>
      </c>
      <c r="D260" s="276">
        <f>IF(D$134=0,0,D$134/NFM_fec!D$134)</f>
        <v>1.2150322938597922</v>
      </c>
      <c r="E260" s="276">
        <f>IF(E$134=0,0,E$134/NFM_fec!E$134)</f>
        <v>0.70125079859698569</v>
      </c>
      <c r="F260" s="276">
        <f>IF(F$134=0,0,F$134/NFM_fec!F$134)</f>
        <v>1.4458814698502618</v>
      </c>
      <c r="G260" s="276">
        <f>IF(G$134=0,0,G$134/NFM_fec!G$134)</f>
        <v>1.081206912119774</v>
      </c>
      <c r="H260" s="276">
        <f>IF(H$134=0,0,H$134/NFM_fec!H$134)</f>
        <v>2.0734258035203381</v>
      </c>
      <c r="I260" s="276">
        <f>IF(I$134=0,0,I$134/NFM_fec!I$134)</f>
        <v>1.3762413694932332</v>
      </c>
      <c r="J260" s="276">
        <f>IF(J$134=0,0,J$134/NFM_fec!J$134)</f>
        <v>1.3464067701606006</v>
      </c>
      <c r="K260" s="276">
        <f>IF(K$134=0,0,K$134/NFM_fec!K$134)</f>
        <v>1.6042017502392134</v>
      </c>
      <c r="L260" s="276">
        <f>IF(L$134=0,0,L$134/NFM_fec!L$134)</f>
        <v>1.3057233061822342</v>
      </c>
      <c r="M260" s="276">
        <f>IF(M$134=0,0,M$134/NFM_fec!M$134)</f>
        <v>0.25390809425028171</v>
      </c>
      <c r="N260" s="276">
        <f>IF(N$134=0,0,N$134/NFM_fec!N$134)</f>
        <v>1.6431504001402404</v>
      </c>
      <c r="O260" s="276">
        <f>IF(O$134=0,0,O$134/NFM_fec!O$134)</f>
        <v>1.7375684360006096</v>
      </c>
      <c r="P260" s="276">
        <f>IF(P$134=0,0,P$134/NFM_fec!P$134)</f>
        <v>1.7319197438687335</v>
      </c>
      <c r="Q260" s="276">
        <f>IF(Q$134=0,0,Q$134/NFM_fec!Q$134)</f>
        <v>1.6182679243466214</v>
      </c>
      <c r="R260" s="276">
        <f>IF(R$134=0,0,R$134/NFM_fec!R$134)</f>
        <v>1.7206986681445047</v>
      </c>
      <c r="S260" s="276">
        <f>IF(S$134=0,0,S$134/NFM_fec!S$134)</f>
        <v>2.1008112712152025</v>
      </c>
      <c r="T260" s="276">
        <f>IF(T$134=0,0,T$134/NFM_fec!T$134)</f>
        <v>1.6976034293563795</v>
      </c>
      <c r="U260" s="276">
        <f>IF(U$134=0,0,U$134/NFM_fec!U$134)</f>
        <v>1.0450384215410773</v>
      </c>
      <c r="V260" s="276">
        <f>IF(V$134=0,0,V$134/NFM_fec!V$134)</f>
        <v>0.91259015727932757</v>
      </c>
      <c r="W260" s="276">
        <f>IF(W$134=0,0,W$134/NFM_fec!W$134)</f>
        <v>0.61045032076833994</v>
      </c>
      <c r="X260" s="276">
        <f>IF(X$134=0,0,X$134/NFM_fec!X$134)</f>
        <v>0.3348653452214424</v>
      </c>
      <c r="Y260" s="276">
        <f>IF(Y$134=0,0,Y$134/NFM_fec!Y$134)</f>
        <v>0.74842818131991407</v>
      </c>
      <c r="DA260" s="79"/>
    </row>
    <row r="261" spans="1:105" ht="12" customHeight="1" x14ac:dyDescent="0.25">
      <c r="A261" s="41" t="s">
        <v>623</v>
      </c>
      <c r="B261" s="277">
        <f>IF(B$141=0,0,B$141/NFM_fec!B$141)</f>
        <v>0.52208540681480442</v>
      </c>
      <c r="C261" s="277">
        <f>IF(C$141=0,0,C$141/NFM_fec!C$141)</f>
        <v>0.69385637877614004</v>
      </c>
      <c r="D261" s="277">
        <f>IF(D$141=0,0,D$141/NFM_fec!D$141)</f>
        <v>1.381479367859032</v>
      </c>
      <c r="E261" s="277">
        <f>IF(E$141=0,0,E$141/NFM_fec!E$141)</f>
        <v>2.7904340468879489</v>
      </c>
      <c r="F261" s="277">
        <f>IF(F$141=0,0,F$141/NFM_fec!F$141)</f>
        <v>2.0670548778428706</v>
      </c>
      <c r="G261" s="277">
        <f>IF(G$141=0,0,G$141/NFM_fec!G$141)</f>
        <v>1.5293866531362761</v>
      </c>
      <c r="H261" s="277">
        <f>IF(H$141=0,0,H$141/NFM_fec!H$141)</f>
        <v>2.221793513192087</v>
      </c>
      <c r="I261" s="277">
        <f>IF(I$141=0,0,I$141/NFM_fec!I$141)</f>
        <v>2.0650547740989449</v>
      </c>
      <c r="J261" s="277">
        <f>IF(J$141=0,0,J$141/NFM_fec!J$141)</f>
        <v>1.8684619434119969</v>
      </c>
      <c r="K261" s="277">
        <f>IF(K$141=0,0,K$141/NFM_fec!K$141)</f>
        <v>2.4117668772766243</v>
      </c>
      <c r="L261" s="277">
        <f>IF(L$141=0,0,L$141/NFM_fec!L$141)</f>
        <v>1.7760991016156598</v>
      </c>
      <c r="M261" s="277">
        <f>IF(M$141=0,0,M$141/NFM_fec!M$141)</f>
        <v>1.6611644641475904</v>
      </c>
      <c r="N261" s="277">
        <f>IF(N$141=0,0,N$141/NFM_fec!N$141)</f>
        <v>2.2411814400173657</v>
      </c>
      <c r="O261" s="277">
        <f>IF(O$141=0,0,O$141/NFM_fec!O$141)</f>
        <v>2.2678281863726633</v>
      </c>
      <c r="P261" s="277">
        <f>IF(P$141=0,0,P$141/NFM_fec!P$141)</f>
        <v>2.6796001477452114</v>
      </c>
      <c r="Q261" s="277">
        <f>IF(Q$141=0,0,Q$141/NFM_fec!Q$141)</f>
        <v>2.1218505788716531</v>
      </c>
      <c r="R261" s="277">
        <f>IF(R$141=0,0,R$141/NFM_fec!R$141)</f>
        <v>2.1541102656386415</v>
      </c>
      <c r="S261" s="277">
        <f>IF(S$141=0,0,S$141/NFM_fec!S$141)</f>
        <v>2.3322069520993782</v>
      </c>
      <c r="T261" s="277">
        <f>IF(T$141=0,0,T$141/NFM_fec!T$141)</f>
        <v>2.1396543540143593</v>
      </c>
      <c r="U261" s="277">
        <f>IF(U$141=0,0,U$141/NFM_fec!U$141)</f>
        <v>1.9239393291754778</v>
      </c>
      <c r="V261" s="277">
        <f>IF(V$141=0,0,V$141/NFM_fec!V$141)</f>
        <v>1.8710405626382198</v>
      </c>
      <c r="W261" s="277">
        <f>IF(W$141=0,0,W$141/NFM_fec!W$141)</f>
        <v>1.7526421811908732</v>
      </c>
      <c r="X261" s="277">
        <f>IF(X$141=0,0,X$141/NFM_fec!X$141)</f>
        <v>1.6217859211321723</v>
      </c>
      <c r="Y261" s="277">
        <f>IF(Y$141=0,0,Y$141/NFM_fec!Y$141)</f>
        <v>0.75873224814492213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industry"</f>
        <v>EE: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SUM(B4,B7)</f>
        <v>136.55898456057008</v>
      </c>
      <c r="C3" s="203">
        <f t="shared" si="0"/>
        <v>167.04860980250882</v>
      </c>
      <c r="D3" s="203">
        <f t="shared" si="0"/>
        <v>148.59306559052618</v>
      </c>
      <c r="E3" s="203">
        <f t="shared" si="0"/>
        <v>169.96181885872875</v>
      </c>
      <c r="F3" s="203">
        <f t="shared" si="0"/>
        <v>173.89152394069512</v>
      </c>
      <c r="G3" s="203">
        <f t="shared" si="0"/>
        <v>207.50036410923281</v>
      </c>
      <c r="H3" s="203">
        <f t="shared" si="0"/>
        <v>200.27188367016416</v>
      </c>
      <c r="I3" s="203">
        <f t="shared" si="0"/>
        <v>208.47852146978738</v>
      </c>
      <c r="J3" s="203">
        <f t="shared" si="0"/>
        <v>250.98842272780851</v>
      </c>
      <c r="K3" s="203">
        <f t="shared" si="0"/>
        <v>142.71906643466488</v>
      </c>
      <c r="L3" s="203">
        <f t="shared" si="0"/>
        <v>194.32604529616717</v>
      </c>
      <c r="M3" s="203">
        <f t="shared" si="0"/>
        <v>227.76803112963529</v>
      </c>
      <c r="N3" s="203">
        <f t="shared" si="0"/>
        <v>149.78670796958605</v>
      </c>
      <c r="O3" s="203">
        <f t="shared" si="0"/>
        <v>159.99222137024904</v>
      </c>
      <c r="P3" s="203">
        <f t="shared" si="0"/>
        <v>167.44452859147958</v>
      </c>
      <c r="Q3" s="203">
        <f t="shared" si="0"/>
        <v>183.19006899999999</v>
      </c>
      <c r="R3" s="203">
        <f t="shared" si="0"/>
        <v>200.98507456840414</v>
      </c>
      <c r="S3" s="203">
        <f t="shared" si="0"/>
        <v>181.53421948589909</v>
      </c>
      <c r="T3" s="203">
        <f t="shared" si="0"/>
        <v>192.8417654808959</v>
      </c>
      <c r="U3" s="203">
        <f t="shared" si="0"/>
        <v>174.93805685523276</v>
      </c>
      <c r="V3" s="203">
        <f t="shared" si="0"/>
        <v>203.40311111868974</v>
      </c>
      <c r="W3" s="203">
        <f t="shared" si="0"/>
        <v>204.25845832449281</v>
      </c>
      <c r="X3" s="203">
        <f t="shared" si="0"/>
        <v>154.99139775968831</v>
      </c>
      <c r="Y3" s="203">
        <f t="shared" si="0"/>
        <v>118.19999999999999</v>
      </c>
      <c r="DA3" s="112"/>
    </row>
    <row r="4" spans="1:105" ht="12" customHeight="1" x14ac:dyDescent="0.25">
      <c r="A4" s="50" t="s">
        <v>937</v>
      </c>
      <c r="B4" s="241">
        <f t="shared" ref="B4:Y4" si="1">SUM(B5:B6)</f>
        <v>124.48233966745843</v>
      </c>
      <c r="C4" s="241">
        <f t="shared" si="1"/>
        <v>152.59803802028486</v>
      </c>
      <c r="D4" s="241">
        <f t="shared" si="1"/>
        <v>133.43050787720719</v>
      </c>
      <c r="E4" s="241">
        <f t="shared" si="1"/>
        <v>156.72491707845393</v>
      </c>
      <c r="F4" s="241">
        <f t="shared" si="1"/>
        <v>161.72418698857652</v>
      </c>
      <c r="G4" s="241">
        <f t="shared" si="1"/>
        <v>198.16643769601473</v>
      </c>
      <c r="H4" s="241">
        <f t="shared" si="1"/>
        <v>189.25582846278439</v>
      </c>
      <c r="I4" s="241">
        <f t="shared" si="1"/>
        <v>195.77833037743858</v>
      </c>
      <c r="J4" s="241">
        <f t="shared" si="1"/>
        <v>233.28461039726508</v>
      </c>
      <c r="K4" s="241">
        <f t="shared" si="1"/>
        <v>126.84038884458296</v>
      </c>
      <c r="L4" s="241">
        <f t="shared" si="1"/>
        <v>175.09878048780479</v>
      </c>
      <c r="M4" s="241">
        <f t="shared" si="1"/>
        <v>206.74057131239201</v>
      </c>
      <c r="N4" s="241">
        <f t="shared" si="1"/>
        <v>130.97864848471721</v>
      </c>
      <c r="O4" s="241">
        <f t="shared" si="1"/>
        <v>142.97177228830765</v>
      </c>
      <c r="P4" s="241">
        <f t="shared" si="1"/>
        <v>151.01600880514573</v>
      </c>
      <c r="Q4" s="241">
        <f t="shared" si="1"/>
        <v>165.98177899999999</v>
      </c>
      <c r="R4" s="241">
        <f t="shared" si="1"/>
        <v>178.31297774209025</v>
      </c>
      <c r="S4" s="241">
        <f t="shared" si="1"/>
        <v>162.00486580037449</v>
      </c>
      <c r="T4" s="241">
        <f t="shared" si="1"/>
        <v>175.19519104084321</v>
      </c>
      <c r="U4" s="241">
        <f t="shared" si="1"/>
        <v>155.72598873965421</v>
      </c>
      <c r="V4" s="241">
        <f t="shared" si="1"/>
        <v>175.39350237447672</v>
      </c>
      <c r="W4" s="241">
        <f t="shared" si="1"/>
        <v>181.53470483589297</v>
      </c>
      <c r="X4" s="241">
        <f t="shared" si="1"/>
        <v>134.09368120782023</v>
      </c>
      <c r="Y4" s="241">
        <f t="shared" si="1"/>
        <v>95.8</v>
      </c>
      <c r="DA4" s="83"/>
    </row>
    <row r="5" spans="1:105" ht="12" customHeight="1" x14ac:dyDescent="0.25">
      <c r="A5" s="99" t="s">
        <v>59</v>
      </c>
      <c r="B5" s="282">
        <v>80.066902563327574</v>
      </c>
      <c r="C5" s="282">
        <v>88.648957277696354</v>
      </c>
      <c r="D5" s="282">
        <v>72.082341534722232</v>
      </c>
      <c r="E5" s="282">
        <v>111.6020830319671</v>
      </c>
      <c r="F5" s="282">
        <v>113.3680729833458</v>
      </c>
      <c r="G5" s="282">
        <v>125.49266076572169</v>
      </c>
      <c r="H5" s="282">
        <v>122.6388044009494</v>
      </c>
      <c r="I5" s="282">
        <v>124.7342116584161</v>
      </c>
      <c r="J5" s="282">
        <v>136.15898997807281</v>
      </c>
      <c r="K5" s="282">
        <v>9.9330812339995607</v>
      </c>
      <c r="L5" s="282">
        <v>59.539300622426097</v>
      </c>
      <c r="M5" s="282">
        <v>87.916454632371511</v>
      </c>
      <c r="N5" s="282">
        <v>18.355926796382121</v>
      </c>
      <c r="O5" s="282">
        <v>33.631659069010666</v>
      </c>
      <c r="P5" s="282">
        <v>75.673395037986467</v>
      </c>
      <c r="Q5" s="282">
        <v>77.01042512104965</v>
      </c>
      <c r="R5" s="282">
        <v>96.661320900084519</v>
      </c>
      <c r="S5" s="282">
        <v>92.05139773712186</v>
      </c>
      <c r="T5" s="282">
        <v>81.226945174763472</v>
      </c>
      <c r="U5" s="282">
        <v>53.865732548268703</v>
      </c>
      <c r="V5" s="282">
        <v>49.166730728014812</v>
      </c>
      <c r="W5" s="282">
        <v>73.013696176785473</v>
      </c>
      <c r="X5" s="282">
        <v>65.197462950364624</v>
      </c>
      <c r="Y5" s="282">
        <v>17.871124497991971</v>
      </c>
      <c r="DA5" s="94" t="s">
        <v>938</v>
      </c>
    </row>
    <row r="6" spans="1:105" ht="12" customHeight="1" x14ac:dyDescent="0.25">
      <c r="A6" s="99" t="s">
        <v>49</v>
      </c>
      <c r="B6" s="282">
        <v>44.415437104130859</v>
      </c>
      <c r="C6" s="282">
        <v>63.949080742588507</v>
      </c>
      <c r="D6" s="282">
        <v>61.348166342484959</v>
      </c>
      <c r="E6" s="282">
        <v>45.122834046486837</v>
      </c>
      <c r="F6" s="282">
        <v>48.356114005230722</v>
      </c>
      <c r="G6" s="282">
        <v>72.67377693029303</v>
      </c>
      <c r="H6" s="282">
        <v>66.617024061834982</v>
      </c>
      <c r="I6" s="282">
        <v>71.044118719022492</v>
      </c>
      <c r="J6" s="282">
        <v>97.125620419192273</v>
      </c>
      <c r="K6" s="282">
        <v>116.9073076105834</v>
      </c>
      <c r="L6" s="282">
        <v>115.55947986537871</v>
      </c>
      <c r="M6" s="282">
        <v>118.8241166800205</v>
      </c>
      <c r="N6" s="282">
        <v>112.6227216883351</v>
      </c>
      <c r="O6" s="282">
        <v>109.340113219297</v>
      </c>
      <c r="P6" s="282">
        <v>75.342613767159264</v>
      </c>
      <c r="Q6" s="282">
        <v>88.971353878950339</v>
      </c>
      <c r="R6" s="282">
        <v>81.651656842005735</v>
      </c>
      <c r="S6" s="282">
        <v>69.953468063252629</v>
      </c>
      <c r="T6" s="282">
        <v>93.968245866079741</v>
      </c>
      <c r="U6" s="282">
        <v>101.8602561913855</v>
      </c>
      <c r="V6" s="282">
        <v>126.2267716464619</v>
      </c>
      <c r="W6" s="282">
        <v>108.52100865910749</v>
      </c>
      <c r="X6" s="282">
        <v>68.896218257455601</v>
      </c>
      <c r="Y6" s="282">
        <v>77.928875502008026</v>
      </c>
      <c r="DA6" s="94" t="s">
        <v>939</v>
      </c>
    </row>
    <row r="7" spans="1:105" ht="12" customHeight="1" x14ac:dyDescent="0.25">
      <c r="A7" s="49" t="s">
        <v>50</v>
      </c>
      <c r="B7" s="242">
        <v>12.07664489311164</v>
      </c>
      <c r="C7" s="242">
        <v>14.45057178222395</v>
      </c>
      <c r="D7" s="242">
        <v>15.162557713319</v>
      </c>
      <c r="E7" s="242">
        <v>13.236901780274829</v>
      </c>
      <c r="F7" s="242">
        <v>12.16733695211861</v>
      </c>
      <c r="G7" s="242">
        <v>9.3339264132180837</v>
      </c>
      <c r="H7" s="242">
        <v>11.016055207379759</v>
      </c>
      <c r="I7" s="242">
        <v>12.70019109234881</v>
      </c>
      <c r="J7" s="242">
        <v>17.703812330543439</v>
      </c>
      <c r="K7" s="242">
        <v>15.87867759008193</v>
      </c>
      <c r="L7" s="242">
        <v>19.227264808362371</v>
      </c>
      <c r="M7" s="242">
        <v>21.02745981724329</v>
      </c>
      <c r="N7" s="242">
        <v>18.808059484868831</v>
      </c>
      <c r="O7" s="242">
        <v>17.02044908194139</v>
      </c>
      <c r="P7" s="242">
        <v>16.428519786333851</v>
      </c>
      <c r="Q7" s="242">
        <v>17.208290000000002</v>
      </c>
      <c r="R7" s="242">
        <v>22.672096826313879</v>
      </c>
      <c r="S7" s="242">
        <v>19.52935368552459</v>
      </c>
      <c r="T7" s="242">
        <v>17.646574440052699</v>
      </c>
      <c r="U7" s="242">
        <v>19.212068115578539</v>
      </c>
      <c r="V7" s="242">
        <v>28.009608744213011</v>
      </c>
      <c r="W7" s="242">
        <v>22.723753488599829</v>
      </c>
      <c r="X7" s="242">
        <v>20.897716551868079</v>
      </c>
      <c r="Y7" s="242">
        <v>22.4</v>
      </c>
      <c r="DA7" s="84" t="s">
        <v>940</v>
      </c>
    </row>
    <row r="8" spans="1:105" ht="12" customHeight="1" x14ac:dyDescent="0.25">
      <c r="A8" s="172"/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DA8" s="176"/>
    </row>
    <row r="9" spans="1:105" ht="12" customHeight="1" x14ac:dyDescent="0.25">
      <c r="A9" s="30" t="s">
        <v>437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DA9" s="112"/>
    </row>
    <row r="10" spans="1:105" ht="12" customHeight="1" x14ac:dyDescent="0.25">
      <c r="A10" s="50" t="s">
        <v>941</v>
      </c>
      <c r="B10" s="241">
        <v>87.908492102525557</v>
      </c>
      <c r="C10" s="241">
        <v>84.855446388382873</v>
      </c>
      <c r="D10" s="241">
        <v>59.933663056095021</v>
      </c>
      <c r="E10" s="241">
        <v>112.0330930723465</v>
      </c>
      <c r="F10" s="241">
        <v>107.8696688087995</v>
      </c>
      <c r="G10" s="241">
        <v>113.9943694946015</v>
      </c>
      <c r="H10" s="241">
        <v>115.26515999232301</v>
      </c>
      <c r="I10" s="241">
        <v>112.05698458778809</v>
      </c>
      <c r="J10" s="241">
        <v>113.5244806785274</v>
      </c>
      <c r="K10" s="241">
        <v>22.06638185156152</v>
      </c>
      <c r="L10" s="241">
        <v>46.53275330128173</v>
      </c>
      <c r="M10" s="241">
        <v>42.499080483849077</v>
      </c>
      <c r="N10" s="241">
        <v>34.629839815032881</v>
      </c>
      <c r="O10" s="241">
        <v>82.79154064603577</v>
      </c>
      <c r="P10" s="241">
        <v>42.693741120803963</v>
      </c>
      <c r="Q10" s="241">
        <v>52.908768975102362</v>
      </c>
      <c r="R10" s="241">
        <v>54.763079961146502</v>
      </c>
      <c r="S10" s="241">
        <v>53.362290737568102</v>
      </c>
      <c r="T10" s="241">
        <v>49.45167496853859</v>
      </c>
      <c r="U10" s="241">
        <v>48.06916062892973</v>
      </c>
      <c r="V10" s="241">
        <v>40.147454668421148</v>
      </c>
      <c r="W10" s="241">
        <v>62.480051417871891</v>
      </c>
      <c r="X10" s="241">
        <v>60.550294273070747</v>
      </c>
      <c r="Y10" s="241">
        <v>20.004842403961341</v>
      </c>
      <c r="DA10" s="83" t="s">
        <v>942</v>
      </c>
    </row>
    <row r="11" spans="1:105" ht="12" customHeight="1" x14ac:dyDescent="0.25">
      <c r="A11" s="107" t="s">
        <v>943</v>
      </c>
      <c r="B11" s="282">
        <v>7.6311585608362389</v>
      </c>
      <c r="C11" s="282">
        <v>9.99923533143693</v>
      </c>
      <c r="D11" s="282">
        <v>8.713924552604162</v>
      </c>
      <c r="E11" s="282">
        <v>7.2847811853222053</v>
      </c>
      <c r="F11" s="282">
        <v>7.329600215046483</v>
      </c>
      <c r="G11" s="282">
        <v>10.763037964159579</v>
      </c>
      <c r="H11" s="282">
        <v>10.135495670468989</v>
      </c>
      <c r="I11" s="282">
        <v>10.56767610179301</v>
      </c>
      <c r="J11" s="282">
        <v>14.084131637917739</v>
      </c>
      <c r="K11" s="282">
        <v>45.169144762237579</v>
      </c>
      <c r="L11" s="282">
        <v>15.70773864020615</v>
      </c>
      <c r="M11" s="282">
        <v>9.9900354394825044</v>
      </c>
      <c r="N11" s="282">
        <v>36.953301970215911</v>
      </c>
      <c r="O11" s="282">
        <v>46.813407983422643</v>
      </c>
      <c r="P11" s="282">
        <v>7.392898489611369</v>
      </c>
      <c r="Q11" s="282">
        <v>10.63117830745411</v>
      </c>
      <c r="R11" s="282">
        <v>8.0455031370146735</v>
      </c>
      <c r="S11" s="282">
        <v>7.0528783725870836</v>
      </c>
      <c r="T11" s="282">
        <v>9.9498165246922401</v>
      </c>
      <c r="U11" s="282">
        <v>15.809269365993149</v>
      </c>
      <c r="V11" s="282">
        <v>17.926323386279758</v>
      </c>
      <c r="W11" s="282">
        <v>16.151167923536541</v>
      </c>
      <c r="X11" s="282">
        <v>11.12843293100272</v>
      </c>
      <c r="Y11" s="282">
        <v>15.17171690536445</v>
      </c>
      <c r="DA11" s="94" t="s">
        <v>944</v>
      </c>
    </row>
    <row r="12" spans="1:105" ht="12" customHeight="1" x14ac:dyDescent="0.25">
      <c r="A12" s="49" t="s">
        <v>945</v>
      </c>
      <c r="B12" s="242">
        <v>1.396559724058545</v>
      </c>
      <c r="C12" s="242">
        <v>1.5538104016874681</v>
      </c>
      <c r="D12" s="242">
        <v>1.514562239575761</v>
      </c>
      <c r="E12" s="242">
        <v>1.458132063841014</v>
      </c>
      <c r="F12" s="242">
        <v>1.252425493117671</v>
      </c>
      <c r="G12" s="242">
        <v>0.94969654863276842</v>
      </c>
      <c r="H12" s="242">
        <v>1.14735546514722</v>
      </c>
      <c r="I12" s="242">
        <v>1.307910238074629</v>
      </c>
      <c r="J12" s="242">
        <v>1.821616338403405</v>
      </c>
      <c r="K12" s="242">
        <v>4.4576395861870077</v>
      </c>
      <c r="L12" s="242">
        <v>2.0908847345480188</v>
      </c>
      <c r="M12" s="242">
        <v>1.5755854287305799</v>
      </c>
      <c r="N12" s="242">
        <v>4.6556234760819812</v>
      </c>
      <c r="O12" s="242">
        <v>4.8731958884557596</v>
      </c>
      <c r="P12" s="242">
        <v>1.4277303078730521</v>
      </c>
      <c r="Q12" s="242">
        <v>1.7001720156334761</v>
      </c>
      <c r="R12" s="242">
        <v>1.960638691599617</v>
      </c>
      <c r="S12" s="242">
        <v>1.698579922248471</v>
      </c>
      <c r="T12" s="242">
        <v>1.6814960367227401</v>
      </c>
      <c r="U12" s="242">
        <v>2.5770832699963999</v>
      </c>
      <c r="V12" s="242">
        <v>3.674680251528152</v>
      </c>
      <c r="W12" s="242">
        <v>3.0163391577157439</v>
      </c>
      <c r="X12" s="242">
        <v>2.8313011578160281</v>
      </c>
      <c r="Y12" s="242">
        <v>3.9456060976825889</v>
      </c>
      <c r="DA12" s="84" t="s">
        <v>946</v>
      </c>
    </row>
    <row r="13" spans="1:105" ht="12" customHeight="1" x14ac:dyDescent="0.25">
      <c r="A13" s="172"/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DA13" s="176"/>
    </row>
    <row r="14" spans="1:105" ht="12" customHeight="1" x14ac:dyDescent="0.25">
      <c r="A14" s="30" t="s">
        <v>445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DA14" s="112"/>
    </row>
    <row r="15" spans="1:105" ht="12" customHeight="1" x14ac:dyDescent="0.25">
      <c r="A15" s="50" t="s">
        <v>941</v>
      </c>
      <c r="B15" s="241">
        <v>97.676102336139508</v>
      </c>
      <c r="C15" s="241">
        <v>97.676102336139508</v>
      </c>
      <c r="D15" s="241">
        <v>87.266757181279047</v>
      </c>
      <c r="E15" s="241">
        <v>118.4947926458604</v>
      </c>
      <c r="F15" s="241">
        <v>118.4947926458604</v>
      </c>
      <c r="G15" s="241">
        <v>128.90413780072089</v>
      </c>
      <c r="H15" s="241">
        <v>128.90413780072089</v>
      </c>
      <c r="I15" s="241">
        <v>118.4947926458605</v>
      </c>
      <c r="J15" s="241">
        <v>128.90413780072089</v>
      </c>
      <c r="K15" s="241">
        <v>128.90413780072089</v>
      </c>
      <c r="L15" s="241">
        <v>118.4947926458605</v>
      </c>
      <c r="M15" s="241">
        <v>118.4947926458605</v>
      </c>
      <c r="N15" s="241">
        <v>118.4947926458605</v>
      </c>
      <c r="O15" s="241">
        <v>108.085447491</v>
      </c>
      <c r="P15" s="241">
        <v>108.085447491</v>
      </c>
      <c r="Q15" s="241">
        <v>97.676102336139536</v>
      </c>
      <c r="R15" s="241">
        <v>97.676102336139536</v>
      </c>
      <c r="S15" s="241">
        <v>97.676102336139536</v>
      </c>
      <c r="T15" s="241">
        <v>87.266757181279075</v>
      </c>
      <c r="U15" s="241">
        <v>87.266757181279075</v>
      </c>
      <c r="V15" s="241">
        <v>87.266757181279075</v>
      </c>
      <c r="W15" s="241">
        <v>76.857412026418615</v>
      </c>
      <c r="X15" s="241">
        <v>76.857412026418615</v>
      </c>
      <c r="Y15" s="241">
        <v>66.448066871558154</v>
      </c>
      <c r="DA15" s="83" t="s">
        <v>947</v>
      </c>
    </row>
    <row r="16" spans="1:105" ht="12" customHeight="1" x14ac:dyDescent="0.25">
      <c r="A16" s="107" t="s">
        <v>943</v>
      </c>
      <c r="B16" s="282">
        <v>11.812398400929149</v>
      </c>
      <c r="C16" s="282">
        <v>11.812398400929149</v>
      </c>
      <c r="D16" s="282">
        <v>10.91826852131447</v>
      </c>
      <c r="E16" s="282">
        <v>10.91826852131447</v>
      </c>
      <c r="F16" s="282">
        <v>10.02413864169978</v>
      </c>
      <c r="G16" s="282">
        <v>11.812398400929149</v>
      </c>
      <c r="H16" s="282">
        <v>10.91826852131447</v>
      </c>
      <c r="I16" s="282">
        <v>11.812398400929149</v>
      </c>
      <c r="J16" s="282">
        <v>15.388917919387911</v>
      </c>
      <c r="K16" s="282">
        <v>47.577593585516688</v>
      </c>
      <c r="L16" s="282">
        <v>46.683463705902</v>
      </c>
      <c r="M16" s="282">
        <v>46.683463705902</v>
      </c>
      <c r="N16" s="282">
        <v>45.789333826287312</v>
      </c>
      <c r="O16" s="282">
        <v>49.365853344746057</v>
      </c>
      <c r="P16" s="282">
        <v>48.471723465131383</v>
      </c>
      <c r="Q16" s="282">
        <v>48.471723465131383</v>
      </c>
      <c r="R16" s="282">
        <v>47.577593585516688</v>
      </c>
      <c r="S16" s="282">
        <v>46.683463705902</v>
      </c>
      <c r="T16" s="282">
        <v>46.683463705902</v>
      </c>
      <c r="U16" s="282">
        <v>45.789333826287312</v>
      </c>
      <c r="V16" s="282">
        <v>45.789333826287312</v>
      </c>
      <c r="W16" s="282">
        <v>44.895203946672623</v>
      </c>
      <c r="X16" s="282">
        <v>44.895203946672623</v>
      </c>
      <c r="Y16" s="282">
        <v>44.001074067057942</v>
      </c>
      <c r="DA16" s="94" t="s">
        <v>948</v>
      </c>
    </row>
    <row r="17" spans="1:105" ht="12" customHeight="1" x14ac:dyDescent="0.25">
      <c r="A17" s="49" t="s">
        <v>945</v>
      </c>
      <c r="B17" s="242">
        <v>1.551733026731716</v>
      </c>
      <c r="C17" s="242">
        <v>1.6675452643689019</v>
      </c>
      <c r="D17" s="242">
        <v>1.6675452643689019</v>
      </c>
      <c r="E17" s="242">
        <v>1.6675452643689019</v>
      </c>
      <c r="F17" s="242">
        <v>1.551733026731716</v>
      </c>
      <c r="G17" s="242">
        <v>1.551733026731716</v>
      </c>
      <c r="H17" s="242">
        <v>1.43592078909453</v>
      </c>
      <c r="I17" s="242">
        <v>1.43592078909453</v>
      </c>
      <c r="J17" s="242">
        <v>2.0149819772804598</v>
      </c>
      <c r="K17" s="242">
        <v>4.7944756805729227</v>
      </c>
      <c r="L17" s="242">
        <v>4.6786634429357372</v>
      </c>
      <c r="M17" s="242">
        <v>4.6786634429357372</v>
      </c>
      <c r="N17" s="242">
        <v>4.9102879182101091</v>
      </c>
      <c r="O17" s="242">
        <v>5.141912393484481</v>
      </c>
      <c r="P17" s="242">
        <v>5.141912393484481</v>
      </c>
      <c r="Q17" s="242">
        <v>5.0261001558472964</v>
      </c>
      <c r="R17" s="242">
        <v>5.0261001558472964</v>
      </c>
      <c r="S17" s="242">
        <v>4.91028791821011</v>
      </c>
      <c r="T17" s="242">
        <v>4.91028791821011</v>
      </c>
      <c r="U17" s="242">
        <v>4.7944756805729254</v>
      </c>
      <c r="V17" s="242">
        <v>4.7944756805729254</v>
      </c>
      <c r="W17" s="242">
        <v>4.678663442935739</v>
      </c>
      <c r="X17" s="242">
        <v>4.678663442935739</v>
      </c>
      <c r="Y17" s="242">
        <v>4.5628512052985526</v>
      </c>
      <c r="DA17" s="84" t="s">
        <v>949</v>
      </c>
    </row>
    <row r="18" spans="1:105" ht="12" customHeight="1" x14ac:dyDescent="0.25">
      <c r="A18" s="108" t="s">
        <v>450</v>
      </c>
      <c r="B18" s="245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DA18" s="109"/>
    </row>
    <row r="19" spans="1:105" ht="12" customHeight="1" x14ac:dyDescent="0.25">
      <c r="A19" s="51" t="s">
        <v>941</v>
      </c>
      <c r="B19" s="246">
        <v>0</v>
      </c>
      <c r="C19" s="241">
        <v>0</v>
      </c>
      <c r="D19" s="241">
        <v>0</v>
      </c>
      <c r="E19" s="241">
        <v>31.228035464581389</v>
      </c>
      <c r="F19" s="241">
        <v>0</v>
      </c>
      <c r="G19" s="241">
        <v>20.818690309720932</v>
      </c>
      <c r="H19" s="241">
        <v>0</v>
      </c>
      <c r="I19" s="241">
        <v>0</v>
      </c>
      <c r="J19" s="241">
        <v>10.409345154860461</v>
      </c>
      <c r="K19" s="241">
        <v>0</v>
      </c>
      <c r="L19" s="241">
        <v>0</v>
      </c>
      <c r="M19" s="241">
        <v>0</v>
      </c>
      <c r="N19" s="241">
        <v>0</v>
      </c>
      <c r="O19" s="241">
        <v>0</v>
      </c>
      <c r="P19" s="241">
        <v>0</v>
      </c>
      <c r="Q19" s="241">
        <v>0</v>
      </c>
      <c r="R19" s="241">
        <v>0</v>
      </c>
      <c r="S19" s="241">
        <v>0</v>
      </c>
      <c r="T19" s="241">
        <v>0</v>
      </c>
      <c r="U19" s="241">
        <v>0</v>
      </c>
      <c r="V19" s="241">
        <v>0</v>
      </c>
      <c r="W19" s="241">
        <v>0</v>
      </c>
      <c r="X19" s="241">
        <v>0</v>
      </c>
      <c r="Y19" s="241">
        <v>0</v>
      </c>
      <c r="DA19" s="83" t="s">
        <v>950</v>
      </c>
    </row>
    <row r="20" spans="1:105" ht="12" customHeight="1" x14ac:dyDescent="0.25">
      <c r="A20" s="99" t="s">
        <v>943</v>
      </c>
      <c r="B20" s="283">
        <v>0</v>
      </c>
      <c r="C20" s="282">
        <v>0</v>
      </c>
      <c r="D20" s="282">
        <v>0</v>
      </c>
      <c r="E20" s="282">
        <v>0</v>
      </c>
      <c r="F20" s="282">
        <v>0</v>
      </c>
      <c r="G20" s="282">
        <v>1.788259759229377</v>
      </c>
      <c r="H20" s="282">
        <v>0</v>
      </c>
      <c r="I20" s="282">
        <v>0.89412987961468826</v>
      </c>
      <c r="J20" s="282">
        <v>4.4706493980734416</v>
      </c>
      <c r="K20" s="282">
        <v>32.188675666128781</v>
      </c>
      <c r="L20" s="282">
        <v>0</v>
      </c>
      <c r="M20" s="282">
        <v>0</v>
      </c>
      <c r="N20" s="282">
        <v>0</v>
      </c>
      <c r="O20" s="282">
        <v>3.576519518458753</v>
      </c>
      <c r="P20" s="282">
        <v>0</v>
      </c>
      <c r="Q20" s="282">
        <v>0</v>
      </c>
      <c r="R20" s="282">
        <v>0</v>
      </c>
      <c r="S20" s="282">
        <v>0</v>
      </c>
      <c r="T20" s="282">
        <v>0</v>
      </c>
      <c r="U20" s="282">
        <v>0</v>
      </c>
      <c r="V20" s="282">
        <v>0</v>
      </c>
      <c r="W20" s="282">
        <v>0</v>
      </c>
      <c r="X20" s="282">
        <v>0</v>
      </c>
      <c r="Y20" s="282">
        <v>0</v>
      </c>
      <c r="DA20" s="94" t="s">
        <v>951</v>
      </c>
    </row>
    <row r="21" spans="1:105" ht="12" customHeight="1" x14ac:dyDescent="0.25">
      <c r="A21" s="52" t="s">
        <v>945</v>
      </c>
      <c r="B21" s="247">
        <v>0</v>
      </c>
      <c r="C21" s="242">
        <v>0.1158122376371859</v>
      </c>
      <c r="D21" s="242">
        <v>0.1158122376371859</v>
      </c>
      <c r="E21" s="242">
        <v>0</v>
      </c>
      <c r="F21" s="242">
        <v>0</v>
      </c>
      <c r="G21" s="242">
        <v>0</v>
      </c>
      <c r="H21" s="242">
        <v>0</v>
      </c>
      <c r="I21" s="242">
        <v>0</v>
      </c>
      <c r="J21" s="242">
        <v>0.69487342582311562</v>
      </c>
      <c r="K21" s="242">
        <v>2.779493703292462</v>
      </c>
      <c r="L21" s="242">
        <v>0</v>
      </c>
      <c r="M21" s="242">
        <v>0</v>
      </c>
      <c r="N21" s="242">
        <v>0.34743671291155781</v>
      </c>
      <c r="O21" s="242">
        <v>0.34743671291155781</v>
      </c>
      <c r="P21" s="242">
        <v>0</v>
      </c>
      <c r="Q21" s="242">
        <v>0</v>
      </c>
      <c r="R21" s="242">
        <v>0</v>
      </c>
      <c r="S21" s="242">
        <v>0</v>
      </c>
      <c r="T21" s="242">
        <v>0</v>
      </c>
      <c r="U21" s="242">
        <v>0</v>
      </c>
      <c r="V21" s="242">
        <v>0</v>
      </c>
      <c r="W21" s="242">
        <v>0</v>
      </c>
      <c r="X21" s="242">
        <v>0</v>
      </c>
      <c r="Y21" s="242">
        <v>0</v>
      </c>
      <c r="DA21" s="84" t="s">
        <v>952</v>
      </c>
    </row>
    <row r="22" spans="1:105" ht="12" customHeight="1" x14ac:dyDescent="0.25">
      <c r="A22" s="108" t="s">
        <v>455</v>
      </c>
      <c r="B22" s="245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DA22" s="109"/>
    </row>
    <row r="23" spans="1:105" ht="12" customHeight="1" x14ac:dyDescent="0.25">
      <c r="A23" s="51" t="s">
        <v>941</v>
      </c>
      <c r="B23" s="246"/>
      <c r="C23" s="241">
        <f t="shared" ref="C23:Y23" si="2">B15+C19-C15</f>
        <v>0</v>
      </c>
      <c r="D23" s="241">
        <f t="shared" si="2"/>
        <v>10.409345154860461</v>
      </c>
      <c r="E23" s="241">
        <f t="shared" si="2"/>
        <v>0</v>
      </c>
      <c r="F23" s="241">
        <f t="shared" si="2"/>
        <v>0</v>
      </c>
      <c r="G23" s="241">
        <f t="shared" si="2"/>
        <v>10.409345154860432</v>
      </c>
      <c r="H23" s="241">
        <f t="shared" si="2"/>
        <v>0</v>
      </c>
      <c r="I23" s="241">
        <f t="shared" si="2"/>
        <v>10.409345154860389</v>
      </c>
      <c r="J23" s="241">
        <f t="shared" si="2"/>
        <v>0</v>
      </c>
      <c r="K23" s="241">
        <f t="shared" si="2"/>
        <v>0</v>
      </c>
      <c r="L23" s="241">
        <f t="shared" si="2"/>
        <v>10.409345154860389</v>
      </c>
      <c r="M23" s="241">
        <f t="shared" si="2"/>
        <v>0</v>
      </c>
      <c r="N23" s="241">
        <f t="shared" si="2"/>
        <v>0</v>
      </c>
      <c r="O23" s="241">
        <f t="shared" si="2"/>
        <v>10.409345154860503</v>
      </c>
      <c r="P23" s="241">
        <f t="shared" si="2"/>
        <v>0</v>
      </c>
      <c r="Q23" s="241">
        <f t="shared" si="2"/>
        <v>10.409345154860461</v>
      </c>
      <c r="R23" s="241">
        <f t="shared" si="2"/>
        <v>0</v>
      </c>
      <c r="S23" s="241">
        <f t="shared" si="2"/>
        <v>0</v>
      </c>
      <c r="T23" s="241">
        <f t="shared" si="2"/>
        <v>10.409345154860461</v>
      </c>
      <c r="U23" s="241">
        <f t="shared" si="2"/>
        <v>0</v>
      </c>
      <c r="V23" s="241">
        <f t="shared" si="2"/>
        <v>0</v>
      </c>
      <c r="W23" s="241">
        <f t="shared" si="2"/>
        <v>10.409345154860461</v>
      </c>
      <c r="X23" s="241">
        <f t="shared" si="2"/>
        <v>0</v>
      </c>
      <c r="Y23" s="241">
        <f t="shared" si="2"/>
        <v>10.409345154860461</v>
      </c>
      <c r="DA23" s="83"/>
    </row>
    <row r="24" spans="1:105" ht="12" customHeight="1" x14ac:dyDescent="0.25">
      <c r="A24" s="99" t="s">
        <v>943</v>
      </c>
      <c r="B24" s="283"/>
      <c r="C24" s="282">
        <f t="shared" ref="C24:Y24" si="3">B16+C20-C16</f>
        <v>0</v>
      </c>
      <c r="D24" s="282">
        <f t="shared" si="3"/>
        <v>0.89412987961467927</v>
      </c>
      <c r="E24" s="282">
        <f t="shared" si="3"/>
        <v>0</v>
      </c>
      <c r="F24" s="282">
        <f t="shared" si="3"/>
        <v>0.89412987961468993</v>
      </c>
      <c r="G24" s="282">
        <f t="shared" si="3"/>
        <v>0</v>
      </c>
      <c r="H24" s="282">
        <f t="shared" si="3"/>
        <v>0.89412987961467927</v>
      </c>
      <c r="I24" s="282">
        <f t="shared" si="3"/>
        <v>0</v>
      </c>
      <c r="J24" s="282">
        <f t="shared" si="3"/>
        <v>0.89412987961468104</v>
      </c>
      <c r="K24" s="282">
        <f t="shared" si="3"/>
        <v>0</v>
      </c>
      <c r="L24" s="282">
        <f t="shared" si="3"/>
        <v>0.89412987961468815</v>
      </c>
      <c r="M24" s="282">
        <f t="shared" si="3"/>
        <v>0</v>
      </c>
      <c r="N24" s="282">
        <f t="shared" si="3"/>
        <v>0.89412987961468815</v>
      </c>
      <c r="O24" s="282">
        <f t="shared" si="3"/>
        <v>0</v>
      </c>
      <c r="P24" s="282">
        <f t="shared" si="3"/>
        <v>0.89412987961467394</v>
      </c>
      <c r="Q24" s="282">
        <f t="shared" si="3"/>
        <v>0</v>
      </c>
      <c r="R24" s="282">
        <f t="shared" si="3"/>
        <v>0.89412987961469526</v>
      </c>
      <c r="S24" s="282">
        <f t="shared" si="3"/>
        <v>0.89412987961468815</v>
      </c>
      <c r="T24" s="282">
        <f t="shared" si="3"/>
        <v>0</v>
      </c>
      <c r="U24" s="282">
        <f t="shared" si="3"/>
        <v>0.89412987961468815</v>
      </c>
      <c r="V24" s="282">
        <f t="shared" si="3"/>
        <v>0</v>
      </c>
      <c r="W24" s="282">
        <f t="shared" si="3"/>
        <v>0.89412987961468815</v>
      </c>
      <c r="X24" s="282">
        <f t="shared" si="3"/>
        <v>0</v>
      </c>
      <c r="Y24" s="282">
        <f t="shared" si="3"/>
        <v>0.89412987961468104</v>
      </c>
      <c r="DA24" s="94"/>
    </row>
    <row r="25" spans="1:105" ht="12" customHeight="1" x14ac:dyDescent="0.25">
      <c r="A25" s="52" t="s">
        <v>945</v>
      </c>
      <c r="B25" s="247"/>
      <c r="C25" s="242">
        <f t="shared" ref="C25:Y25" si="4">B17+C21-C17</f>
        <v>0</v>
      </c>
      <c r="D25" s="242">
        <f t="shared" si="4"/>
        <v>0.11581223763718596</v>
      </c>
      <c r="E25" s="242">
        <f t="shared" si="4"/>
        <v>0</v>
      </c>
      <c r="F25" s="242">
        <f t="shared" si="4"/>
        <v>0.11581223763718596</v>
      </c>
      <c r="G25" s="242">
        <f t="shared" si="4"/>
        <v>0</v>
      </c>
      <c r="H25" s="242">
        <f t="shared" si="4"/>
        <v>0.11581223763718596</v>
      </c>
      <c r="I25" s="242">
        <f t="shared" si="4"/>
        <v>0</v>
      </c>
      <c r="J25" s="242">
        <f t="shared" si="4"/>
        <v>0.11581223763718596</v>
      </c>
      <c r="K25" s="242">
        <f t="shared" si="4"/>
        <v>0</v>
      </c>
      <c r="L25" s="242">
        <f t="shared" si="4"/>
        <v>0.11581223763718551</v>
      </c>
      <c r="M25" s="242">
        <f t="shared" si="4"/>
        <v>0</v>
      </c>
      <c r="N25" s="242">
        <f t="shared" si="4"/>
        <v>0.11581223763718551</v>
      </c>
      <c r="O25" s="242">
        <f t="shared" si="4"/>
        <v>0.11581223763718551</v>
      </c>
      <c r="P25" s="242">
        <f t="shared" si="4"/>
        <v>0</v>
      </c>
      <c r="Q25" s="242">
        <f t="shared" si="4"/>
        <v>0.11581223763718462</v>
      </c>
      <c r="R25" s="242">
        <f t="shared" si="4"/>
        <v>0</v>
      </c>
      <c r="S25" s="242">
        <f t="shared" si="4"/>
        <v>0.1158122376371864</v>
      </c>
      <c r="T25" s="242">
        <f t="shared" si="4"/>
        <v>0</v>
      </c>
      <c r="U25" s="242">
        <f t="shared" si="4"/>
        <v>0.11581223763718462</v>
      </c>
      <c r="V25" s="242">
        <f t="shared" si="4"/>
        <v>0</v>
      </c>
      <c r="W25" s="242">
        <f t="shared" si="4"/>
        <v>0.1158122376371864</v>
      </c>
      <c r="X25" s="242">
        <f t="shared" si="4"/>
        <v>0</v>
      </c>
      <c r="Y25" s="242">
        <f t="shared" si="4"/>
        <v>0.1158122376371864</v>
      </c>
      <c r="DA25" s="84"/>
    </row>
    <row r="26" spans="1:105" ht="12" customHeight="1" x14ac:dyDescent="0.25">
      <c r="A26" s="30" t="s">
        <v>456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DA26" s="112"/>
    </row>
    <row r="27" spans="1:105" ht="12" customHeight="1" x14ac:dyDescent="0.25">
      <c r="A27" s="50" t="s">
        <v>941</v>
      </c>
      <c r="B27" s="241">
        <f t="shared" ref="B27:Y27" si="5">B15-B10</f>
        <v>9.7676102336139508</v>
      </c>
      <c r="C27" s="241">
        <f t="shared" si="5"/>
        <v>12.820655947756634</v>
      </c>
      <c r="D27" s="241">
        <f t="shared" si="5"/>
        <v>27.333094125184026</v>
      </c>
      <c r="E27" s="241">
        <f t="shared" si="5"/>
        <v>6.4616995735138971</v>
      </c>
      <c r="F27" s="241">
        <f t="shared" si="5"/>
        <v>10.625123837060897</v>
      </c>
      <c r="G27" s="241">
        <f t="shared" si="5"/>
        <v>14.909768306119389</v>
      </c>
      <c r="H27" s="241">
        <f t="shared" si="5"/>
        <v>13.638977808397883</v>
      </c>
      <c r="I27" s="241">
        <f t="shared" si="5"/>
        <v>6.437808058072406</v>
      </c>
      <c r="J27" s="241">
        <f t="shared" si="5"/>
        <v>15.379657122193493</v>
      </c>
      <c r="K27" s="241">
        <f t="shared" si="5"/>
        <v>106.83775594915937</v>
      </c>
      <c r="L27" s="241">
        <f t="shared" si="5"/>
        <v>71.96203934457877</v>
      </c>
      <c r="M27" s="241">
        <f t="shared" si="5"/>
        <v>75.995712162011415</v>
      </c>
      <c r="N27" s="241">
        <f t="shared" si="5"/>
        <v>83.864952830827619</v>
      </c>
      <c r="O27" s="241">
        <f t="shared" si="5"/>
        <v>25.293906844964226</v>
      </c>
      <c r="P27" s="241">
        <f t="shared" si="5"/>
        <v>65.391706370196033</v>
      </c>
      <c r="Q27" s="241">
        <f t="shared" si="5"/>
        <v>44.767333361037174</v>
      </c>
      <c r="R27" s="241">
        <f t="shared" si="5"/>
        <v>42.913022374993034</v>
      </c>
      <c r="S27" s="241">
        <f t="shared" si="5"/>
        <v>44.313811598571434</v>
      </c>
      <c r="T27" s="241">
        <f t="shared" si="5"/>
        <v>37.815082212740485</v>
      </c>
      <c r="U27" s="241">
        <f t="shared" si="5"/>
        <v>39.197596552349346</v>
      </c>
      <c r="V27" s="241">
        <f t="shared" si="5"/>
        <v>47.119302512857928</v>
      </c>
      <c r="W27" s="241">
        <f t="shared" si="5"/>
        <v>14.377360608546724</v>
      </c>
      <c r="X27" s="241">
        <f t="shared" si="5"/>
        <v>16.307117753347868</v>
      </c>
      <c r="Y27" s="241">
        <f t="shared" si="5"/>
        <v>46.443224467596814</v>
      </c>
      <c r="DA27" s="83"/>
    </row>
    <row r="28" spans="1:105" ht="12" customHeight="1" x14ac:dyDescent="0.25">
      <c r="A28" s="107" t="s">
        <v>943</v>
      </c>
      <c r="B28" s="282">
        <f t="shared" ref="B28:Y28" si="6">B16-B11</f>
        <v>4.1812398400929105</v>
      </c>
      <c r="C28" s="282">
        <f t="shared" si="6"/>
        <v>1.8131630694922194</v>
      </c>
      <c r="D28" s="282">
        <f t="shared" si="6"/>
        <v>2.2043439687103081</v>
      </c>
      <c r="E28" s="282">
        <f t="shared" si="6"/>
        <v>3.6334873359922648</v>
      </c>
      <c r="F28" s="282">
        <f t="shared" si="6"/>
        <v>2.6945384266532972</v>
      </c>
      <c r="G28" s="282">
        <f t="shared" si="6"/>
        <v>1.0493604367695699</v>
      </c>
      <c r="H28" s="282">
        <f t="shared" si="6"/>
        <v>0.78277285084548076</v>
      </c>
      <c r="I28" s="282">
        <f t="shared" si="6"/>
        <v>1.2447222991361393</v>
      </c>
      <c r="J28" s="282">
        <f t="shared" si="6"/>
        <v>1.3047862814701716</v>
      </c>
      <c r="K28" s="282">
        <f t="shared" si="6"/>
        <v>2.4084488232791088</v>
      </c>
      <c r="L28" s="282">
        <f t="shared" si="6"/>
        <v>30.975725065695848</v>
      </c>
      <c r="M28" s="282">
        <f t="shared" si="6"/>
        <v>36.693428266419495</v>
      </c>
      <c r="N28" s="282">
        <f t="shared" si="6"/>
        <v>8.8360318560714006</v>
      </c>
      <c r="O28" s="282">
        <f t="shared" si="6"/>
        <v>2.5524453613234144</v>
      </c>
      <c r="P28" s="282">
        <f t="shared" si="6"/>
        <v>41.078824975520014</v>
      </c>
      <c r="Q28" s="282">
        <f t="shared" si="6"/>
        <v>37.840545157677269</v>
      </c>
      <c r="R28" s="282">
        <f t="shared" si="6"/>
        <v>39.532090448502018</v>
      </c>
      <c r="S28" s="282">
        <f t="shared" si="6"/>
        <v>39.630585333314919</v>
      </c>
      <c r="T28" s="282">
        <f t="shared" si="6"/>
        <v>36.733647181209761</v>
      </c>
      <c r="U28" s="282">
        <f t="shared" si="6"/>
        <v>29.980064460294162</v>
      </c>
      <c r="V28" s="282">
        <f t="shared" si="6"/>
        <v>27.863010440007553</v>
      </c>
      <c r="W28" s="282">
        <f t="shared" si="6"/>
        <v>28.744036023136083</v>
      </c>
      <c r="X28" s="282">
        <f t="shared" si="6"/>
        <v>33.766771015669903</v>
      </c>
      <c r="Y28" s="282">
        <f t="shared" si="6"/>
        <v>28.829357161693494</v>
      </c>
      <c r="DA28" s="94"/>
    </row>
    <row r="29" spans="1:105" ht="12" customHeight="1" x14ac:dyDescent="0.25">
      <c r="A29" s="49" t="s">
        <v>945</v>
      </c>
      <c r="B29" s="242">
        <f t="shared" ref="B29:Y29" si="7">B17-B12</f>
        <v>0.15517330267317098</v>
      </c>
      <c r="C29" s="242">
        <f t="shared" si="7"/>
        <v>0.11373486268143385</v>
      </c>
      <c r="D29" s="242">
        <f t="shared" si="7"/>
        <v>0.15298302479314096</v>
      </c>
      <c r="E29" s="242">
        <f t="shared" si="7"/>
        <v>0.20941320052788792</v>
      </c>
      <c r="F29" s="242">
        <f t="shared" si="7"/>
        <v>0.29930753361404494</v>
      </c>
      <c r="G29" s="242">
        <f t="shared" si="7"/>
        <v>0.60203647809894756</v>
      </c>
      <c r="H29" s="242">
        <f t="shared" si="7"/>
        <v>0.28856532394731005</v>
      </c>
      <c r="I29" s="242">
        <f t="shared" si="7"/>
        <v>0.128010551019901</v>
      </c>
      <c r="J29" s="242">
        <f t="shared" si="7"/>
        <v>0.19336563887705482</v>
      </c>
      <c r="K29" s="242">
        <f t="shared" si="7"/>
        <v>0.336836094385915</v>
      </c>
      <c r="L29" s="242">
        <f t="shared" si="7"/>
        <v>2.5877787083877184</v>
      </c>
      <c r="M29" s="242">
        <f t="shared" si="7"/>
        <v>3.1030780142051571</v>
      </c>
      <c r="N29" s="242">
        <f t="shared" si="7"/>
        <v>0.25466444212812789</v>
      </c>
      <c r="O29" s="242">
        <f t="shared" si="7"/>
        <v>0.26871650502872146</v>
      </c>
      <c r="P29" s="242">
        <f t="shared" si="7"/>
        <v>3.7141820856114292</v>
      </c>
      <c r="Q29" s="242">
        <f t="shared" si="7"/>
        <v>3.3259281402138203</v>
      </c>
      <c r="R29" s="242">
        <f t="shared" si="7"/>
        <v>3.0654614642476794</v>
      </c>
      <c r="S29" s="242">
        <f t="shared" si="7"/>
        <v>3.211707995961639</v>
      </c>
      <c r="T29" s="242">
        <f t="shared" si="7"/>
        <v>3.22879188148737</v>
      </c>
      <c r="U29" s="242">
        <f t="shared" si="7"/>
        <v>2.2173924105765255</v>
      </c>
      <c r="V29" s="242">
        <f t="shared" si="7"/>
        <v>1.1197954290447734</v>
      </c>
      <c r="W29" s="242">
        <f t="shared" si="7"/>
        <v>1.6623242852199951</v>
      </c>
      <c r="X29" s="242">
        <f t="shared" si="7"/>
        <v>1.8473622851197109</v>
      </c>
      <c r="Y29" s="242">
        <f t="shared" si="7"/>
        <v>0.61724510761596374</v>
      </c>
      <c r="DA29" s="84"/>
    </row>
    <row r="30" spans="1:105" ht="12" customHeight="1" x14ac:dyDescent="0.25">
      <c r="A30" s="172"/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DA30" s="176"/>
    </row>
    <row r="31" spans="1:105" ht="12" customHeight="1" x14ac:dyDescent="0.25">
      <c r="A31" s="30" t="s">
        <v>69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DA31" s="112"/>
    </row>
    <row r="32" spans="1:105" ht="12" customHeight="1" x14ac:dyDescent="0.25">
      <c r="A32" s="31" t="s">
        <v>70</v>
      </c>
      <c r="B32" s="210">
        <v>88.597506448839198</v>
      </c>
      <c r="C32" s="210">
        <v>87.439122957867582</v>
      </c>
      <c r="D32" s="210">
        <v>62.178761822871877</v>
      </c>
      <c r="E32" s="210">
        <v>96.186844368013737</v>
      </c>
      <c r="F32" s="210">
        <v>103.19810834049871</v>
      </c>
      <c r="G32" s="210">
        <v>109.6613069647463</v>
      </c>
      <c r="H32" s="210">
        <v>109.68993981083401</v>
      </c>
      <c r="I32" s="210">
        <v>101.99200343938089</v>
      </c>
      <c r="J32" s="210">
        <v>96.024763542562326</v>
      </c>
      <c r="K32" s="210">
        <v>50.453310404127251</v>
      </c>
      <c r="L32" s="210">
        <v>49.837747205503007</v>
      </c>
      <c r="M32" s="210">
        <v>40.759243336199489</v>
      </c>
      <c r="N32" s="210">
        <v>46.719002579535683</v>
      </c>
      <c r="O32" s="210">
        <v>74.58202923473776</v>
      </c>
      <c r="P32" s="210">
        <v>30.596216680997429</v>
      </c>
      <c r="Q32" s="210">
        <v>42.091831470335343</v>
      </c>
      <c r="R32" s="210">
        <v>37.857093723129843</v>
      </c>
      <c r="S32" s="210">
        <v>36.212983662940673</v>
      </c>
      <c r="T32" s="210">
        <v>33.412209802235601</v>
      </c>
      <c r="U32" s="210">
        <v>34.681857265692173</v>
      </c>
      <c r="V32" s="210">
        <v>32.29664660361135</v>
      </c>
      <c r="W32" s="210">
        <v>36.463284608770422</v>
      </c>
      <c r="X32" s="210">
        <v>33.95116079105761</v>
      </c>
      <c r="Y32" s="210">
        <v>20.116938950988821</v>
      </c>
      <c r="DA32" s="109" t="s">
        <v>953</v>
      </c>
    </row>
    <row r="33" spans="1:105" ht="12" customHeight="1" x14ac:dyDescent="0.25">
      <c r="A33" s="24" t="s">
        <v>28</v>
      </c>
      <c r="B33" s="213">
        <v>0.68073946689595866</v>
      </c>
      <c r="C33" s="213">
        <v>0</v>
      </c>
      <c r="D33" s="213">
        <v>0</v>
      </c>
      <c r="E33" s="213">
        <v>0</v>
      </c>
      <c r="F33" s="213">
        <v>0</v>
      </c>
      <c r="G33" s="213">
        <v>0</v>
      </c>
      <c r="H33" s="213">
        <v>0</v>
      </c>
      <c r="I33" s="213">
        <v>0</v>
      </c>
      <c r="J33" s="213">
        <v>0</v>
      </c>
      <c r="K33" s="213">
        <v>0</v>
      </c>
      <c r="L33" s="213">
        <v>0</v>
      </c>
      <c r="M33" s="213">
        <v>0</v>
      </c>
      <c r="N33" s="213">
        <v>0</v>
      </c>
      <c r="O33" s="213">
        <v>0</v>
      </c>
      <c r="P33" s="213">
        <v>0</v>
      </c>
      <c r="Q33" s="213">
        <v>0</v>
      </c>
      <c r="R33" s="213">
        <v>0</v>
      </c>
      <c r="S33" s="213">
        <v>0</v>
      </c>
      <c r="T33" s="213">
        <v>0</v>
      </c>
      <c r="U33" s="213">
        <v>0</v>
      </c>
      <c r="V33" s="213">
        <v>0</v>
      </c>
      <c r="W33" s="213">
        <v>0</v>
      </c>
      <c r="X33" s="213">
        <v>0</v>
      </c>
      <c r="Y33" s="213">
        <v>0</v>
      </c>
      <c r="DA33" s="85" t="s">
        <v>954</v>
      </c>
    </row>
    <row r="34" spans="1:105" ht="12" customHeight="1" x14ac:dyDescent="0.25">
      <c r="A34" s="14" t="s">
        <v>29</v>
      </c>
      <c r="B34" s="204">
        <f t="shared" ref="B34:Y34" si="8">B35+B36+B37+B38+B39</f>
        <v>0.94823731728288907</v>
      </c>
      <c r="C34" s="204">
        <f t="shared" si="8"/>
        <v>0</v>
      </c>
      <c r="D34" s="204">
        <f t="shared" si="8"/>
        <v>1.086758383490972</v>
      </c>
      <c r="E34" s="204">
        <f t="shared" si="8"/>
        <v>2.0970765262252797</v>
      </c>
      <c r="F34" s="204">
        <f t="shared" si="8"/>
        <v>1.086758383490972</v>
      </c>
      <c r="G34" s="204">
        <f t="shared" si="8"/>
        <v>1.086758383490972</v>
      </c>
      <c r="H34" s="204">
        <f t="shared" si="8"/>
        <v>3.1838349097162508</v>
      </c>
      <c r="I34" s="204">
        <f t="shared" si="8"/>
        <v>2.1735167669819431</v>
      </c>
      <c r="J34" s="204">
        <f t="shared" si="8"/>
        <v>2.1735167669819431</v>
      </c>
      <c r="K34" s="204">
        <f t="shared" si="8"/>
        <v>2.0970765262252797</v>
      </c>
      <c r="L34" s="204">
        <f t="shared" si="8"/>
        <v>3.1625107480653476</v>
      </c>
      <c r="M34" s="204">
        <f t="shared" si="8"/>
        <v>3.1625107480653476</v>
      </c>
      <c r="N34" s="204">
        <f t="shared" si="8"/>
        <v>2.1735167669819431</v>
      </c>
      <c r="O34" s="204">
        <f t="shared" si="8"/>
        <v>1.086758383490972</v>
      </c>
      <c r="P34" s="204">
        <f t="shared" si="8"/>
        <v>2.1735167669819431</v>
      </c>
      <c r="Q34" s="204">
        <f t="shared" si="8"/>
        <v>9.2457437661220965</v>
      </c>
      <c r="R34" s="204">
        <f t="shared" si="8"/>
        <v>7.2251074806534819</v>
      </c>
      <c r="S34" s="204">
        <f t="shared" si="8"/>
        <v>5.2044711951848655</v>
      </c>
      <c r="T34" s="204">
        <f t="shared" si="8"/>
        <v>2.0970765262252797</v>
      </c>
      <c r="U34" s="204">
        <f t="shared" si="8"/>
        <v>2.9664660361135002</v>
      </c>
      <c r="V34" s="204">
        <f t="shared" si="8"/>
        <v>1.2876182287188305</v>
      </c>
      <c r="W34" s="204">
        <f t="shared" si="8"/>
        <v>0.94746345657781594</v>
      </c>
      <c r="X34" s="204">
        <f t="shared" si="8"/>
        <v>2.0962166809974203</v>
      </c>
      <c r="Y34" s="204">
        <f t="shared" si="8"/>
        <v>6.0963026655202049E-2</v>
      </c>
      <c r="DA34" s="71"/>
    </row>
    <row r="35" spans="1:105" ht="12" customHeight="1" x14ac:dyDescent="0.25">
      <c r="A35" s="18" t="s">
        <v>30</v>
      </c>
      <c r="B35" s="204">
        <v>0</v>
      </c>
      <c r="C35" s="204">
        <v>0</v>
      </c>
      <c r="D35" s="204">
        <v>0</v>
      </c>
      <c r="E35" s="204">
        <v>0</v>
      </c>
      <c r="F35" s="204">
        <v>0</v>
      </c>
      <c r="G35" s="204">
        <v>0</v>
      </c>
      <c r="H35" s="204">
        <v>0</v>
      </c>
      <c r="I35" s="204">
        <v>0</v>
      </c>
      <c r="J35" s="204">
        <v>0</v>
      </c>
      <c r="K35" s="204">
        <v>0</v>
      </c>
      <c r="L35" s="204">
        <v>0</v>
      </c>
      <c r="M35" s="204">
        <v>0</v>
      </c>
      <c r="N35" s="204">
        <v>0</v>
      </c>
      <c r="O35" s="204">
        <v>0</v>
      </c>
      <c r="P35" s="204">
        <v>0</v>
      </c>
      <c r="Q35" s="204">
        <v>0</v>
      </c>
      <c r="R35" s="204">
        <v>0</v>
      </c>
      <c r="S35" s="204">
        <v>0</v>
      </c>
      <c r="T35" s="204">
        <v>0</v>
      </c>
      <c r="U35" s="204">
        <v>0</v>
      </c>
      <c r="V35" s="204">
        <v>0</v>
      </c>
      <c r="W35" s="204">
        <v>0</v>
      </c>
      <c r="X35" s="204">
        <v>0</v>
      </c>
      <c r="Y35" s="204">
        <v>0</v>
      </c>
      <c r="DA35" s="71" t="s">
        <v>955</v>
      </c>
    </row>
    <row r="36" spans="1:105" ht="12" customHeight="1" x14ac:dyDescent="0.25">
      <c r="A36" s="18" t="s">
        <v>31</v>
      </c>
      <c r="B36" s="204">
        <v>0</v>
      </c>
      <c r="C36" s="204">
        <v>0</v>
      </c>
      <c r="D36" s="204">
        <v>1.086758383490972</v>
      </c>
      <c r="E36" s="204">
        <v>1.086758383490972</v>
      </c>
      <c r="F36" s="204">
        <v>1.086758383490972</v>
      </c>
      <c r="G36" s="204">
        <v>1.086758383490972</v>
      </c>
      <c r="H36" s="204">
        <v>2.1735167669819431</v>
      </c>
      <c r="I36" s="204">
        <v>2.1735167669819431</v>
      </c>
      <c r="J36" s="204">
        <v>2.1735167669819431</v>
      </c>
      <c r="K36" s="204">
        <v>1.086758383490972</v>
      </c>
      <c r="L36" s="204">
        <v>2.1521926053310398</v>
      </c>
      <c r="M36" s="204">
        <v>2.1521926053310398</v>
      </c>
      <c r="N36" s="204">
        <v>2.1735167669819431</v>
      </c>
      <c r="O36" s="204">
        <v>1.086758383490972</v>
      </c>
      <c r="P36" s="204">
        <v>2.1735167669819431</v>
      </c>
      <c r="Q36" s="204">
        <v>2.1735167669819431</v>
      </c>
      <c r="R36" s="204">
        <v>2.1735167669819431</v>
      </c>
      <c r="S36" s="204">
        <v>2.1735167669819431</v>
      </c>
      <c r="T36" s="204">
        <v>1.086758383490972</v>
      </c>
      <c r="U36" s="204">
        <v>1.956147893379192</v>
      </c>
      <c r="V36" s="204">
        <v>0.78245915735167659</v>
      </c>
      <c r="W36" s="204">
        <v>0.54333619948409284</v>
      </c>
      <c r="X36" s="204">
        <v>1.793121238177128</v>
      </c>
      <c r="Y36" s="204">
        <v>4.3852106620808247E-3</v>
      </c>
      <c r="DA36" s="71" t="s">
        <v>956</v>
      </c>
    </row>
    <row r="37" spans="1:105" ht="12" customHeight="1" x14ac:dyDescent="0.25">
      <c r="A37" s="18" t="s">
        <v>71</v>
      </c>
      <c r="B37" s="204">
        <v>0</v>
      </c>
      <c r="C37" s="204">
        <v>0</v>
      </c>
      <c r="D37" s="204">
        <v>0</v>
      </c>
      <c r="E37" s="204">
        <v>1.010318142734308</v>
      </c>
      <c r="F37" s="204">
        <v>0</v>
      </c>
      <c r="G37" s="204">
        <v>0</v>
      </c>
      <c r="H37" s="204">
        <v>1.010318142734308</v>
      </c>
      <c r="I37" s="204">
        <v>0</v>
      </c>
      <c r="J37" s="204">
        <v>0</v>
      </c>
      <c r="K37" s="204">
        <v>1.010318142734308</v>
      </c>
      <c r="L37" s="204">
        <v>1.010318142734308</v>
      </c>
      <c r="M37" s="204">
        <v>1.010318142734308</v>
      </c>
      <c r="N37" s="204">
        <v>0</v>
      </c>
      <c r="O37" s="204">
        <v>0</v>
      </c>
      <c r="P37" s="204">
        <v>0</v>
      </c>
      <c r="Q37" s="204">
        <v>7.0722269991401543</v>
      </c>
      <c r="R37" s="204">
        <v>5.0515907136715388</v>
      </c>
      <c r="S37" s="204">
        <v>3.0309544282029228</v>
      </c>
      <c r="T37" s="204">
        <v>1.010318142734308</v>
      </c>
      <c r="U37" s="204">
        <v>1.010318142734308</v>
      </c>
      <c r="V37" s="204">
        <v>0.50515907136715388</v>
      </c>
      <c r="W37" s="204">
        <v>0.4041272570937231</v>
      </c>
      <c r="X37" s="204">
        <v>0.30309544282029233</v>
      </c>
      <c r="Y37" s="204">
        <v>5.6577815993121228E-2</v>
      </c>
      <c r="DA37" s="71" t="s">
        <v>957</v>
      </c>
    </row>
    <row r="38" spans="1:105" ht="12" customHeight="1" x14ac:dyDescent="0.25">
      <c r="A38" s="18" t="s">
        <v>32</v>
      </c>
      <c r="B38" s="204">
        <v>0.94823731728288907</v>
      </c>
      <c r="C38" s="204">
        <v>0</v>
      </c>
      <c r="D38" s="204">
        <v>0</v>
      </c>
      <c r="E38" s="204">
        <v>0</v>
      </c>
      <c r="F38" s="204">
        <v>0</v>
      </c>
      <c r="G38" s="204">
        <v>0</v>
      </c>
      <c r="H38" s="204">
        <v>0</v>
      </c>
      <c r="I38" s="204">
        <v>0</v>
      </c>
      <c r="J38" s="204">
        <v>0</v>
      </c>
      <c r="K38" s="204">
        <v>0</v>
      </c>
      <c r="L38" s="204">
        <v>0</v>
      </c>
      <c r="M38" s="204">
        <v>0</v>
      </c>
      <c r="N38" s="204">
        <v>0</v>
      </c>
      <c r="O38" s="204">
        <v>0</v>
      </c>
      <c r="P38" s="204">
        <v>0</v>
      </c>
      <c r="Q38" s="204">
        <v>0</v>
      </c>
      <c r="R38" s="204">
        <v>0</v>
      </c>
      <c r="S38" s="204">
        <v>0</v>
      </c>
      <c r="T38" s="204">
        <v>0</v>
      </c>
      <c r="U38" s="204">
        <v>0</v>
      </c>
      <c r="V38" s="204">
        <v>0</v>
      </c>
      <c r="W38" s="204">
        <v>0</v>
      </c>
      <c r="X38" s="204">
        <v>0</v>
      </c>
      <c r="Y38" s="204">
        <v>0</v>
      </c>
      <c r="DA38" s="71" t="s">
        <v>958</v>
      </c>
    </row>
    <row r="39" spans="1:105" ht="12" customHeight="1" x14ac:dyDescent="0.25">
      <c r="A39" s="18" t="s">
        <v>33</v>
      </c>
      <c r="B39" s="204">
        <v>0</v>
      </c>
      <c r="C39" s="204">
        <v>0</v>
      </c>
      <c r="D39" s="204">
        <v>0</v>
      </c>
      <c r="E39" s="204">
        <v>0</v>
      </c>
      <c r="F39" s="204">
        <v>0</v>
      </c>
      <c r="G39" s="204">
        <v>0</v>
      </c>
      <c r="H39" s="204">
        <v>0</v>
      </c>
      <c r="I39" s="204">
        <v>0</v>
      </c>
      <c r="J39" s="204">
        <v>0</v>
      </c>
      <c r="K39" s="204">
        <v>0</v>
      </c>
      <c r="L39" s="204">
        <v>0</v>
      </c>
      <c r="M39" s="204">
        <v>0</v>
      </c>
      <c r="N39" s="204">
        <v>0</v>
      </c>
      <c r="O39" s="204">
        <v>0</v>
      </c>
      <c r="P39" s="204">
        <v>0</v>
      </c>
      <c r="Q39" s="204">
        <v>0</v>
      </c>
      <c r="R39" s="204">
        <v>0</v>
      </c>
      <c r="S39" s="204">
        <v>0</v>
      </c>
      <c r="T39" s="204">
        <v>0</v>
      </c>
      <c r="U39" s="204">
        <v>0</v>
      </c>
      <c r="V39" s="204">
        <v>0</v>
      </c>
      <c r="W39" s="204">
        <v>0</v>
      </c>
      <c r="X39" s="204">
        <v>0</v>
      </c>
      <c r="Y39" s="204">
        <v>0</v>
      </c>
      <c r="DA39" s="71" t="s">
        <v>959</v>
      </c>
    </row>
    <row r="40" spans="1:105" ht="12" customHeight="1" x14ac:dyDescent="0.25">
      <c r="A40" s="14" t="s">
        <v>34</v>
      </c>
      <c r="B40" s="204">
        <f t="shared" ref="B40:Y40" si="9">B41+B42</f>
        <v>44.368013757523642</v>
      </c>
      <c r="C40" s="204">
        <f t="shared" si="9"/>
        <v>48.430782459157349</v>
      </c>
      <c r="D40" s="204">
        <f t="shared" si="9"/>
        <v>23.946689595872741</v>
      </c>
      <c r="E40" s="204">
        <f t="shared" si="9"/>
        <v>52.697764402407564</v>
      </c>
      <c r="F40" s="204">
        <f t="shared" si="9"/>
        <v>59.071367153912291</v>
      </c>
      <c r="G40" s="204">
        <f t="shared" si="9"/>
        <v>58.899398108340492</v>
      </c>
      <c r="H40" s="204">
        <f t="shared" si="9"/>
        <v>56.835769561478926</v>
      </c>
      <c r="I40" s="204">
        <f t="shared" si="9"/>
        <v>54.342218400687869</v>
      </c>
      <c r="J40" s="204">
        <f t="shared" si="9"/>
        <v>46.478589853826307</v>
      </c>
      <c r="K40" s="204">
        <f t="shared" si="9"/>
        <v>8.3113499570077369</v>
      </c>
      <c r="L40" s="204">
        <f t="shared" si="9"/>
        <v>9.6732588134135842</v>
      </c>
      <c r="M40" s="204">
        <f t="shared" si="9"/>
        <v>6.0834049871023206</v>
      </c>
      <c r="N40" s="204">
        <f t="shared" si="9"/>
        <v>11.80447119518487</v>
      </c>
      <c r="O40" s="204">
        <f t="shared" si="9"/>
        <v>36.478933791917463</v>
      </c>
      <c r="P40" s="204">
        <f t="shared" si="9"/>
        <v>3.998280309544282</v>
      </c>
      <c r="Q40" s="204">
        <f t="shared" si="9"/>
        <v>3.267411865864144</v>
      </c>
      <c r="R40" s="204">
        <f t="shared" si="9"/>
        <v>4.2777300085984518</v>
      </c>
      <c r="S40" s="204">
        <f t="shared" si="9"/>
        <v>4.0093723129836629</v>
      </c>
      <c r="T40" s="204">
        <f t="shared" si="9"/>
        <v>5.7186476580601058</v>
      </c>
      <c r="U40" s="204">
        <f t="shared" si="9"/>
        <v>4.9401203200038788</v>
      </c>
      <c r="V40" s="204">
        <f t="shared" si="9"/>
        <v>3.0333698821477619</v>
      </c>
      <c r="W40" s="204">
        <f t="shared" si="9"/>
        <v>5.0775418077039962</v>
      </c>
      <c r="X40" s="204">
        <f t="shared" si="9"/>
        <v>3.0592115150140891</v>
      </c>
      <c r="Y40" s="204">
        <f t="shared" si="9"/>
        <v>2.8201901706979919</v>
      </c>
      <c r="DA40" s="71"/>
    </row>
    <row r="41" spans="1:105" ht="12" customHeight="1" x14ac:dyDescent="0.25">
      <c r="A41" s="18" t="s">
        <v>73</v>
      </c>
      <c r="B41" s="204">
        <v>44.368013757523642</v>
      </c>
      <c r="C41" s="204">
        <v>48.430782459157349</v>
      </c>
      <c r="D41" s="204">
        <v>23.946689595872741</v>
      </c>
      <c r="E41" s="204">
        <v>48.882201203783318</v>
      </c>
      <c r="F41" s="204">
        <v>59.071367153912291</v>
      </c>
      <c r="G41" s="204">
        <v>58.899398108340492</v>
      </c>
      <c r="H41" s="204">
        <v>56.835769561478926</v>
      </c>
      <c r="I41" s="204">
        <v>54.342218400687869</v>
      </c>
      <c r="J41" s="204">
        <v>43.121238177128113</v>
      </c>
      <c r="K41" s="204">
        <v>7.9320722269991393</v>
      </c>
      <c r="L41" s="204">
        <v>9.6732588134135842</v>
      </c>
      <c r="M41" s="204">
        <v>6.0834049871023206</v>
      </c>
      <c r="N41" s="204">
        <v>11.62940670679278</v>
      </c>
      <c r="O41" s="204">
        <v>36.478933791917463</v>
      </c>
      <c r="P41" s="204">
        <v>3.998280309544282</v>
      </c>
      <c r="Q41" s="204">
        <v>3.267411865864144</v>
      </c>
      <c r="R41" s="204">
        <v>4.2777300085984518</v>
      </c>
      <c r="S41" s="204">
        <v>4.0093723129836629</v>
      </c>
      <c r="T41" s="204">
        <v>5.7186476580601058</v>
      </c>
      <c r="U41" s="204">
        <v>4.9401203200038788</v>
      </c>
      <c r="V41" s="204">
        <v>3.0333698821477619</v>
      </c>
      <c r="W41" s="204">
        <v>5.0775418077039962</v>
      </c>
      <c r="X41" s="204">
        <v>3.0592115150140891</v>
      </c>
      <c r="Y41" s="204">
        <v>2.8201901706979919</v>
      </c>
      <c r="DA41" s="71" t="s">
        <v>960</v>
      </c>
    </row>
    <row r="42" spans="1:105" ht="12" customHeight="1" x14ac:dyDescent="0.25">
      <c r="A42" s="18" t="s">
        <v>36</v>
      </c>
      <c r="B42" s="204">
        <v>0</v>
      </c>
      <c r="C42" s="204">
        <v>0</v>
      </c>
      <c r="D42" s="204">
        <v>0</v>
      </c>
      <c r="E42" s="204">
        <v>3.8155631986242469</v>
      </c>
      <c r="F42" s="204">
        <v>0</v>
      </c>
      <c r="G42" s="204">
        <v>0</v>
      </c>
      <c r="H42" s="204">
        <v>0</v>
      </c>
      <c r="I42" s="204">
        <v>0</v>
      </c>
      <c r="J42" s="204">
        <v>3.3573516766981939</v>
      </c>
      <c r="K42" s="204">
        <v>0.37927773000859838</v>
      </c>
      <c r="L42" s="204">
        <v>0</v>
      </c>
      <c r="M42" s="204">
        <v>0</v>
      </c>
      <c r="N42" s="204">
        <v>0.17506448839208941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961</v>
      </c>
    </row>
    <row r="43" spans="1:105" ht="12" customHeight="1" x14ac:dyDescent="0.25">
      <c r="A43" s="14" t="s">
        <v>37</v>
      </c>
      <c r="B43" s="204">
        <f t="shared" ref="B43:Y43" si="10">B44+B45+B46+B47+B48+B49</f>
        <v>0</v>
      </c>
      <c r="C43" s="204">
        <f t="shared" si="10"/>
        <v>2.3903697334479789E-2</v>
      </c>
      <c r="D43" s="204">
        <f t="shared" si="10"/>
        <v>2.3903697334479789E-2</v>
      </c>
      <c r="E43" s="204">
        <f t="shared" si="10"/>
        <v>2.1974204643164228</v>
      </c>
      <c r="F43" s="204">
        <f t="shared" si="10"/>
        <v>0.52545141874462586</v>
      </c>
      <c r="G43" s="204">
        <f t="shared" si="10"/>
        <v>0.85984522785898532</v>
      </c>
      <c r="H43" s="204">
        <f t="shared" si="10"/>
        <v>0.19105760963026661</v>
      </c>
      <c r="I43" s="204">
        <f t="shared" si="10"/>
        <v>1.218142734307825</v>
      </c>
      <c r="J43" s="204">
        <f t="shared" si="10"/>
        <v>0.81203783319002576</v>
      </c>
      <c r="K43" s="204">
        <f t="shared" si="10"/>
        <v>0.19105760963026661</v>
      </c>
      <c r="L43" s="204">
        <f t="shared" si="10"/>
        <v>0.2149613069647463</v>
      </c>
      <c r="M43" s="204">
        <f t="shared" si="10"/>
        <v>2.3903697334479789E-2</v>
      </c>
      <c r="N43" s="204">
        <f t="shared" si="10"/>
        <v>0</v>
      </c>
      <c r="O43" s="204">
        <f t="shared" si="10"/>
        <v>2.3903697334479789E-2</v>
      </c>
      <c r="P43" s="204">
        <f t="shared" si="10"/>
        <v>4.7807394668959592E-2</v>
      </c>
      <c r="Q43" s="204">
        <f t="shared" si="10"/>
        <v>0.1194325021496131</v>
      </c>
      <c r="R43" s="204">
        <f t="shared" si="10"/>
        <v>0</v>
      </c>
      <c r="S43" s="204">
        <f t="shared" si="10"/>
        <v>0</v>
      </c>
      <c r="T43" s="204">
        <f t="shared" si="10"/>
        <v>0.16897057065872401</v>
      </c>
      <c r="U43" s="204">
        <f t="shared" si="10"/>
        <v>0.14723995514659319</v>
      </c>
      <c r="V43" s="204">
        <f t="shared" si="10"/>
        <v>0.14066279197089571</v>
      </c>
      <c r="W43" s="204">
        <f t="shared" si="10"/>
        <v>0.1526387597938543</v>
      </c>
      <c r="X43" s="204">
        <f t="shared" si="10"/>
        <v>0.2918632915207342</v>
      </c>
      <c r="Y43" s="204">
        <f t="shared" si="10"/>
        <v>0.48935411133124218</v>
      </c>
      <c r="DA43" s="71"/>
    </row>
    <row r="44" spans="1:105" ht="12" customHeight="1" x14ac:dyDescent="0.25">
      <c r="A44" s="18" t="s">
        <v>38</v>
      </c>
      <c r="B44" s="204">
        <v>0</v>
      </c>
      <c r="C44" s="204">
        <v>2.3903697334479789E-2</v>
      </c>
      <c r="D44" s="204">
        <v>2.3903697334479789E-2</v>
      </c>
      <c r="E44" s="204">
        <v>2.1974204643164228</v>
      </c>
      <c r="F44" s="204">
        <v>0.52545141874462586</v>
      </c>
      <c r="G44" s="204">
        <v>0.85984522785898532</v>
      </c>
      <c r="H44" s="204">
        <v>0.19105760963026661</v>
      </c>
      <c r="I44" s="204">
        <v>1.218142734307825</v>
      </c>
      <c r="J44" s="204">
        <v>0.81203783319002576</v>
      </c>
      <c r="K44" s="204">
        <v>0.19105760963026661</v>
      </c>
      <c r="L44" s="204">
        <v>0.2149613069647463</v>
      </c>
      <c r="M44" s="204">
        <v>2.3903697334479789E-2</v>
      </c>
      <c r="N44" s="204">
        <v>0</v>
      </c>
      <c r="O44" s="204">
        <v>2.3903697334479789E-2</v>
      </c>
      <c r="P44" s="204">
        <v>4.7807394668959592E-2</v>
      </c>
      <c r="Q44" s="204">
        <v>0.1194325021496131</v>
      </c>
      <c r="R44" s="204">
        <v>0</v>
      </c>
      <c r="S44" s="204">
        <v>0</v>
      </c>
      <c r="T44" s="204">
        <v>0</v>
      </c>
      <c r="U44" s="204">
        <v>0</v>
      </c>
      <c r="V44" s="204">
        <v>0</v>
      </c>
      <c r="W44" s="204">
        <v>0</v>
      </c>
      <c r="X44" s="204">
        <v>0</v>
      </c>
      <c r="Y44" s="204">
        <v>0.26543422184006882</v>
      </c>
      <c r="DA44" s="71" t="s">
        <v>962</v>
      </c>
    </row>
    <row r="45" spans="1:105" ht="12" customHeight="1" x14ac:dyDescent="0.25">
      <c r="A45" s="18" t="s">
        <v>74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4">
        <v>0</v>
      </c>
      <c r="T45" s="204">
        <v>0.16897057065872401</v>
      </c>
      <c r="U45" s="204">
        <v>0.14723995514659319</v>
      </c>
      <c r="V45" s="204">
        <v>0.14066279197089571</v>
      </c>
      <c r="W45" s="204">
        <v>0.1526387597938543</v>
      </c>
      <c r="X45" s="204">
        <v>0.2918632915207342</v>
      </c>
      <c r="Y45" s="204">
        <v>0.22391988949117339</v>
      </c>
      <c r="DA45" s="71" t="s">
        <v>963</v>
      </c>
    </row>
    <row r="46" spans="1:105" ht="12" customHeight="1" x14ac:dyDescent="0.25">
      <c r="A46" s="18" t="s">
        <v>75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964</v>
      </c>
    </row>
    <row r="47" spans="1:105" ht="12" customHeight="1" x14ac:dyDescent="0.25">
      <c r="A47" s="18" t="s">
        <v>76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965</v>
      </c>
    </row>
    <row r="48" spans="1:105" ht="12" customHeight="1" x14ac:dyDescent="0.25">
      <c r="A48" s="18" t="s">
        <v>77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966</v>
      </c>
    </row>
    <row r="49" spans="1:105" ht="12" customHeight="1" x14ac:dyDescent="0.25">
      <c r="A49" s="18" t="s">
        <v>78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</v>
      </c>
      <c r="V49" s="204">
        <v>0</v>
      </c>
      <c r="W49" s="204">
        <v>0</v>
      </c>
      <c r="X49" s="204">
        <v>0</v>
      </c>
      <c r="Y49" s="204">
        <v>0</v>
      </c>
      <c r="DA49" s="71" t="s">
        <v>967</v>
      </c>
    </row>
    <row r="50" spans="1:105" ht="12" customHeight="1" x14ac:dyDescent="0.25">
      <c r="A50" s="14" t="s">
        <v>39</v>
      </c>
      <c r="B50" s="204">
        <v>15.859329320722271</v>
      </c>
      <c r="C50" s="204">
        <v>12.587188306104901</v>
      </c>
      <c r="D50" s="204">
        <v>12.873774720550299</v>
      </c>
      <c r="E50" s="204">
        <v>12.969303525365429</v>
      </c>
      <c r="F50" s="204">
        <v>14.139638865004301</v>
      </c>
      <c r="G50" s="204">
        <v>18.032846087704211</v>
      </c>
      <c r="H50" s="204">
        <v>18.43886500429922</v>
      </c>
      <c r="I50" s="204">
        <v>16.74307824591574</v>
      </c>
      <c r="J50" s="204">
        <v>16.122098022355971</v>
      </c>
      <c r="K50" s="204">
        <v>12.252794496990539</v>
      </c>
      <c r="L50" s="204">
        <v>15.1189165950129</v>
      </c>
      <c r="M50" s="204">
        <v>14.378503869303531</v>
      </c>
      <c r="N50" s="204">
        <v>15.71607910576096</v>
      </c>
      <c r="O50" s="204">
        <v>15.23834909716251</v>
      </c>
      <c r="P50" s="204">
        <v>11.392949269131559</v>
      </c>
      <c r="Q50" s="204">
        <v>17.937317282889079</v>
      </c>
      <c r="R50" s="204">
        <v>16.552020636285469</v>
      </c>
      <c r="S50" s="204">
        <v>17.19690455717971</v>
      </c>
      <c r="T50" s="204">
        <v>15.45331040412726</v>
      </c>
      <c r="U50" s="204">
        <v>14.569561478933791</v>
      </c>
      <c r="V50" s="204">
        <v>16.86251074806535</v>
      </c>
      <c r="W50" s="204">
        <v>19.537575236457439</v>
      </c>
      <c r="X50" s="204">
        <v>20.313843508168532</v>
      </c>
      <c r="Y50" s="204">
        <v>7.8820292347377476</v>
      </c>
      <c r="DA50" s="71" t="s">
        <v>968</v>
      </c>
    </row>
    <row r="51" spans="1:105" ht="12" customHeight="1" x14ac:dyDescent="0.25">
      <c r="A51" s="21" t="s">
        <v>40</v>
      </c>
      <c r="B51" s="207">
        <v>26.74118658641444</v>
      </c>
      <c r="C51" s="207">
        <v>26.397248495270851</v>
      </c>
      <c r="D51" s="207">
        <v>24.24763542562339</v>
      </c>
      <c r="E51" s="207">
        <v>26.225279449699048</v>
      </c>
      <c r="F51" s="207">
        <v>28.37489251934652</v>
      </c>
      <c r="G51" s="207">
        <v>30.782459157351671</v>
      </c>
      <c r="H51" s="207">
        <v>31.04041272570937</v>
      </c>
      <c r="I51" s="207">
        <v>27.51504729148753</v>
      </c>
      <c r="J51" s="207">
        <v>30.438521066208079</v>
      </c>
      <c r="K51" s="207">
        <v>27.60103181427343</v>
      </c>
      <c r="L51" s="207">
        <v>21.668099742046429</v>
      </c>
      <c r="M51" s="207">
        <v>17.110920034393811</v>
      </c>
      <c r="N51" s="207">
        <v>17.024935511607911</v>
      </c>
      <c r="O51" s="207">
        <v>21.754084264832329</v>
      </c>
      <c r="P51" s="207">
        <v>12.98366294067068</v>
      </c>
      <c r="Q51" s="207">
        <v>11.5219260533104</v>
      </c>
      <c r="R51" s="207">
        <v>9.802235597592432</v>
      </c>
      <c r="S51" s="207">
        <v>9.802235597592432</v>
      </c>
      <c r="T51" s="207">
        <v>9.9742046431642297</v>
      </c>
      <c r="U51" s="207">
        <v>12.058469475494411</v>
      </c>
      <c r="V51" s="207">
        <v>10.972484952708511</v>
      </c>
      <c r="W51" s="207">
        <v>10.74806534823732</v>
      </c>
      <c r="X51" s="207">
        <v>8.1900257953568349</v>
      </c>
      <c r="Y51" s="207">
        <v>8.8644024075666383</v>
      </c>
      <c r="DA51" s="86" t="s">
        <v>969</v>
      </c>
    </row>
    <row r="52" spans="1:105" ht="12" customHeight="1" x14ac:dyDescent="0.25">
      <c r="A52" s="114" t="s">
        <v>144</v>
      </c>
      <c r="B52" s="284">
        <f t="shared" ref="B52:Y52" si="11">SUM(B53:B55)</f>
        <v>88.597506448839226</v>
      </c>
      <c r="C52" s="284">
        <f t="shared" si="11"/>
        <v>87.439122957867554</v>
      </c>
      <c r="D52" s="284">
        <f t="shared" si="11"/>
        <v>62.178761822871891</v>
      </c>
      <c r="E52" s="284">
        <f t="shared" si="11"/>
        <v>96.186844368013695</v>
      </c>
      <c r="F52" s="284">
        <f t="shared" si="11"/>
        <v>103.19810834049873</v>
      </c>
      <c r="G52" s="284">
        <f t="shared" si="11"/>
        <v>109.66130696474632</v>
      </c>
      <c r="H52" s="284">
        <f t="shared" si="11"/>
        <v>109.68993981083403</v>
      </c>
      <c r="I52" s="284">
        <f t="shared" si="11"/>
        <v>101.99200343938091</v>
      </c>
      <c r="J52" s="284">
        <f t="shared" si="11"/>
        <v>96.02476354256234</v>
      </c>
      <c r="K52" s="284">
        <f t="shared" si="11"/>
        <v>50.453310404127244</v>
      </c>
      <c r="L52" s="284">
        <f t="shared" si="11"/>
        <v>49.837747205503021</v>
      </c>
      <c r="M52" s="284">
        <f t="shared" si="11"/>
        <v>40.759243336199489</v>
      </c>
      <c r="N52" s="284">
        <f t="shared" si="11"/>
        <v>46.719002579535669</v>
      </c>
      <c r="O52" s="284">
        <f t="shared" si="11"/>
        <v>74.58202923473776</v>
      </c>
      <c r="P52" s="284">
        <f t="shared" si="11"/>
        <v>30.596216680997419</v>
      </c>
      <c r="Q52" s="284">
        <f t="shared" si="11"/>
        <v>42.091831470335336</v>
      </c>
      <c r="R52" s="284">
        <f t="shared" si="11"/>
        <v>37.857093723129829</v>
      </c>
      <c r="S52" s="284">
        <f t="shared" si="11"/>
        <v>36.212983662940687</v>
      </c>
      <c r="T52" s="284">
        <f t="shared" si="11"/>
        <v>33.412209802235608</v>
      </c>
      <c r="U52" s="284">
        <f t="shared" si="11"/>
        <v>34.681857265692166</v>
      </c>
      <c r="V52" s="284">
        <f t="shared" si="11"/>
        <v>32.29664660361135</v>
      </c>
      <c r="W52" s="284">
        <f t="shared" si="11"/>
        <v>36.463284608770422</v>
      </c>
      <c r="X52" s="284">
        <f t="shared" si="11"/>
        <v>33.951160791057603</v>
      </c>
      <c r="Y52" s="284">
        <f t="shared" si="11"/>
        <v>20.116938950988821</v>
      </c>
      <c r="DA52" s="118"/>
    </row>
    <row r="53" spans="1:105" ht="12" customHeight="1" x14ac:dyDescent="0.25">
      <c r="A53" s="51" t="s">
        <v>48</v>
      </c>
      <c r="B53" s="237">
        <f>CHI_fec!B5-B58</f>
        <v>79.467721317912662</v>
      </c>
      <c r="C53" s="237">
        <f>CHI_fec!C5-C58</f>
        <v>75.784800232511344</v>
      </c>
      <c r="D53" s="237">
        <f>CHI_fec!D5-D58</f>
        <v>52.201577895714394</v>
      </c>
      <c r="E53" s="237">
        <f>CHI_fec!E5-E58</f>
        <v>88.098394126456412</v>
      </c>
      <c r="F53" s="237">
        <f>CHI_fec!F5-F58</f>
        <v>94.272162327986962</v>
      </c>
      <c r="G53" s="237">
        <f>CHI_fec!G5-G58</f>
        <v>97.346595657029638</v>
      </c>
      <c r="H53" s="237">
        <f>CHI_fec!H5-H58</f>
        <v>98.001593720132689</v>
      </c>
      <c r="I53" s="237">
        <f>CHI_fec!I5-I58</f>
        <v>90.608326127964034</v>
      </c>
      <c r="J53" s="237">
        <f>CHI_fec!J5-J58</f>
        <v>83.099287629038471</v>
      </c>
      <c r="K53" s="237">
        <f>CHI_fec!K5-K58</f>
        <v>15.429468393499693</v>
      </c>
      <c r="L53" s="237">
        <f>CHI_fec!L5-L58</f>
        <v>36.096572091973449</v>
      </c>
      <c r="M53" s="237">
        <f>CHI_fec!M5-M58</f>
        <v>32.138259450127507</v>
      </c>
      <c r="N53" s="237">
        <f>CHI_fec!N5-N58</f>
        <v>21.251098824440682</v>
      </c>
      <c r="O53" s="237">
        <f>CHI_fec!O5-O58</f>
        <v>45.751550799780574</v>
      </c>
      <c r="P53" s="237">
        <f>CHI_fec!P5-P58</f>
        <v>25.468752967906191</v>
      </c>
      <c r="Q53" s="237">
        <f>CHI_fec!Q5-Q58</f>
        <v>34.220917443333747</v>
      </c>
      <c r="R53" s="237">
        <f>CHI_fec!R5-R58</f>
        <v>32.223465008966713</v>
      </c>
      <c r="S53" s="237">
        <f>CHI_fec!S5-S58</f>
        <v>31.296904243951801</v>
      </c>
      <c r="T53" s="237">
        <f>CHI_fec!T5-T58</f>
        <v>27.135744829463302</v>
      </c>
      <c r="U53" s="237">
        <f>CHI_fec!U5-U58</f>
        <v>25.186259212109718</v>
      </c>
      <c r="V53" s="237">
        <f>CHI_fec!V5-V58</f>
        <v>21.219879506615268</v>
      </c>
      <c r="W53" s="237">
        <f>CHI_fec!W5-W58</f>
        <v>28.056177113111335</v>
      </c>
      <c r="X53" s="237">
        <f>CHI_fec!X5-X58</f>
        <v>27.833909404256229</v>
      </c>
      <c r="Y53" s="237">
        <f>CHI_fec!Y5-Y58</f>
        <v>10.536699542754913</v>
      </c>
      <c r="DA53" s="83"/>
    </row>
    <row r="54" spans="1:105" ht="12" customHeight="1" x14ac:dyDescent="0.25">
      <c r="A54" s="99" t="s">
        <v>49</v>
      </c>
      <c r="B54" s="238">
        <f>CHI_fec!B61</f>
        <v>8.3537383263782985</v>
      </c>
      <c r="C54" s="238">
        <f>CHI_fec!C61</f>
        <v>10.725727063668201</v>
      </c>
      <c r="D54" s="238">
        <f>CHI_fec!D61</f>
        <v>9.0028359549892158</v>
      </c>
      <c r="E54" s="238">
        <f>CHI_fec!E61</f>
        <v>7.2378451753637112</v>
      </c>
      <c r="F54" s="238">
        <f>CHI_fec!F61</f>
        <v>8.1440713242082818</v>
      </c>
      <c r="G54" s="238">
        <f>CHI_fec!G61</f>
        <v>11.714911956905411</v>
      </c>
      <c r="H54" s="238">
        <f>CHI_fec!H61</f>
        <v>10.980452920199109</v>
      </c>
      <c r="I54" s="238">
        <f>CHI_fec!I61</f>
        <v>10.56756134530187</v>
      </c>
      <c r="J54" s="238">
        <f>CHI_fec!J61</f>
        <v>11.78782658218708</v>
      </c>
      <c r="K54" s="238">
        <f>CHI_fec!K61</f>
        <v>34.003476080081413</v>
      </c>
      <c r="L54" s="238">
        <f>CHI_fec!L61</f>
        <v>12.505628523661411</v>
      </c>
      <c r="M54" s="238">
        <f>CHI_fec!M61</f>
        <v>7.2697565258764083</v>
      </c>
      <c r="N54" s="238">
        <f>CHI_fec!N61</f>
        <v>24.25929535498285</v>
      </c>
      <c r="O54" s="238">
        <f>CHI_fec!O61</f>
        <v>27.736742116722731</v>
      </c>
      <c r="P54" s="238">
        <f>CHI_fec!P61</f>
        <v>4.0717648499976962</v>
      </c>
      <c r="Q54" s="238">
        <f>CHI_fec!Q61</f>
        <v>6.5357654648538883</v>
      </c>
      <c r="R54" s="238">
        <f>CHI_fec!R61</f>
        <v>4.1933879574993158</v>
      </c>
      <c r="S54" s="238">
        <f>CHI_fec!S61</f>
        <v>3.8030575407047551</v>
      </c>
      <c r="T54" s="238">
        <f>CHI_fec!T61</f>
        <v>5.0320778513430522</v>
      </c>
      <c r="U54" s="238">
        <f>CHI_fec!U61</f>
        <v>8.2774839807822236</v>
      </c>
      <c r="V54" s="238">
        <f>CHI_fec!V61</f>
        <v>9.8228261397017285</v>
      </c>
      <c r="W54" s="238">
        <f>CHI_fec!W61</f>
        <v>6.7280208423677914</v>
      </c>
      <c r="X54" s="238">
        <f>CHI_fec!X61</f>
        <v>5.1738100951227644</v>
      </c>
      <c r="Y54" s="238">
        <f>CHI_fec!Y61</f>
        <v>8.4833956262037464</v>
      </c>
      <c r="DA54" s="94"/>
    </row>
    <row r="55" spans="1:105" ht="12" customHeight="1" x14ac:dyDescent="0.25">
      <c r="A55" s="52" t="s">
        <v>50</v>
      </c>
      <c r="B55" s="239">
        <f>CHI_fec!B110</f>
        <v>0.77604680454826125</v>
      </c>
      <c r="C55" s="239">
        <f>CHI_fec!C110</f>
        <v>0.928595661688013</v>
      </c>
      <c r="D55" s="239">
        <f>CHI_fec!D110</f>
        <v>0.97434797216828517</v>
      </c>
      <c r="E55" s="239">
        <f>CHI_fec!E110</f>
        <v>0.85060506619357001</v>
      </c>
      <c r="F55" s="239">
        <f>CHI_fec!F110</f>
        <v>0.78187468830349227</v>
      </c>
      <c r="G55" s="239">
        <f>CHI_fec!G110</f>
        <v>0.5997993508112619</v>
      </c>
      <c r="H55" s="239">
        <f>CHI_fec!H110</f>
        <v>0.70789317050222478</v>
      </c>
      <c r="I55" s="239">
        <f>CHI_fec!I110</f>
        <v>0.81611596611499981</v>
      </c>
      <c r="J55" s="239">
        <f>CHI_fec!J110</f>
        <v>1.1376493313367919</v>
      </c>
      <c r="K55" s="239">
        <f>CHI_fec!K110</f>
        <v>1.020365930546141</v>
      </c>
      <c r="L55" s="239">
        <f>CHI_fec!L110</f>
        <v>1.235546589868163</v>
      </c>
      <c r="M55" s="239">
        <f>CHI_fec!M110</f>
        <v>1.351227360195576</v>
      </c>
      <c r="N55" s="239">
        <f>CHI_fec!N110</f>
        <v>1.2086084001121371</v>
      </c>
      <c r="O55" s="239">
        <f>CHI_fec!O110</f>
        <v>1.093736318234467</v>
      </c>
      <c r="P55" s="239">
        <f>CHI_fec!P110</f>
        <v>1.055698863093532</v>
      </c>
      <c r="Q55" s="239">
        <f>CHI_fec!Q110</f>
        <v>1.3351485621477019</v>
      </c>
      <c r="R55" s="239">
        <f>CHI_fec!R110</f>
        <v>1.4402407566638</v>
      </c>
      <c r="S55" s="239">
        <f>CHI_fec!S110</f>
        <v>1.113021878284131</v>
      </c>
      <c r="T55" s="239">
        <f>CHI_fec!T110</f>
        <v>1.2443871214292539</v>
      </c>
      <c r="U55" s="239">
        <f>CHI_fec!U110</f>
        <v>1.2181140728002291</v>
      </c>
      <c r="V55" s="239">
        <f>CHI_fec!V110</f>
        <v>1.253940957294353</v>
      </c>
      <c r="W55" s="239">
        <f>CHI_fec!W110</f>
        <v>1.679086653291296</v>
      </c>
      <c r="X55" s="239">
        <f>CHI_fec!X110</f>
        <v>0.9434412916786088</v>
      </c>
      <c r="Y55" s="239">
        <f>CHI_fec!Y110</f>
        <v>1.0968437820301611</v>
      </c>
      <c r="DA55" s="84"/>
    </row>
    <row r="56" spans="1:105" ht="12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DA56" s="176"/>
    </row>
    <row r="57" spans="1:105" ht="12" customHeight="1" x14ac:dyDescent="0.25">
      <c r="A57" s="30" t="s">
        <v>970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DA57" s="112"/>
    </row>
    <row r="58" spans="1:105" ht="12" customHeight="1" x14ac:dyDescent="0.25">
      <c r="A58" s="31" t="s">
        <v>70</v>
      </c>
      <c r="B58" s="210">
        <v>99.376612209802232</v>
      </c>
      <c r="C58" s="210">
        <v>106.5348237317283</v>
      </c>
      <c r="D58" s="210">
        <v>27.257093723129831</v>
      </c>
      <c r="E58" s="210">
        <v>59.415305245055883</v>
      </c>
      <c r="F58" s="210">
        <v>108.2545141874462</v>
      </c>
      <c r="G58" s="210">
        <v>117.2184006878762</v>
      </c>
      <c r="H58" s="210">
        <v>116.938950988822</v>
      </c>
      <c r="I58" s="210">
        <v>112.1238177128117</v>
      </c>
      <c r="J58" s="210">
        <v>116.0576096302665</v>
      </c>
      <c r="K58" s="210">
        <v>12.87618228718831</v>
      </c>
      <c r="L58" s="210">
        <v>0</v>
      </c>
      <c r="M58" s="210">
        <v>0</v>
      </c>
      <c r="N58" s="210">
        <v>10.576096302665521</v>
      </c>
      <c r="O58" s="210">
        <v>68.615649183147028</v>
      </c>
      <c r="P58" s="210">
        <v>0</v>
      </c>
      <c r="Q58" s="210">
        <v>0</v>
      </c>
      <c r="R58" s="210">
        <v>0</v>
      </c>
      <c r="S58" s="210">
        <v>0</v>
      </c>
      <c r="T58" s="210">
        <v>0</v>
      </c>
      <c r="U58" s="210">
        <v>0</v>
      </c>
      <c r="V58" s="210">
        <v>0</v>
      </c>
      <c r="W58" s="210">
        <v>0</v>
      </c>
      <c r="X58" s="210">
        <v>0</v>
      </c>
      <c r="Y58" s="210">
        <v>0</v>
      </c>
      <c r="DA58" s="109" t="s">
        <v>971</v>
      </c>
    </row>
    <row r="59" spans="1:105" ht="12" customHeight="1" x14ac:dyDescent="0.25">
      <c r="A59" s="24" t="s">
        <v>28</v>
      </c>
      <c r="B59" s="213">
        <v>0</v>
      </c>
      <c r="C59" s="213">
        <v>0</v>
      </c>
      <c r="D59" s="213">
        <v>0</v>
      </c>
      <c r="E59" s="213">
        <v>0</v>
      </c>
      <c r="F59" s="213">
        <v>0</v>
      </c>
      <c r="G59" s="213">
        <v>0</v>
      </c>
      <c r="H59" s="213">
        <v>0</v>
      </c>
      <c r="I59" s="213">
        <v>0</v>
      </c>
      <c r="J59" s="213">
        <v>0</v>
      </c>
      <c r="K59" s="213">
        <v>0</v>
      </c>
      <c r="L59" s="213">
        <v>0</v>
      </c>
      <c r="M59" s="213">
        <v>0</v>
      </c>
      <c r="N59" s="213">
        <v>0</v>
      </c>
      <c r="O59" s="213">
        <v>0</v>
      </c>
      <c r="P59" s="213">
        <v>0</v>
      </c>
      <c r="Q59" s="213">
        <v>0</v>
      </c>
      <c r="R59" s="213">
        <v>0</v>
      </c>
      <c r="S59" s="213">
        <v>0</v>
      </c>
      <c r="T59" s="213">
        <v>0</v>
      </c>
      <c r="U59" s="213">
        <v>0</v>
      </c>
      <c r="V59" s="213">
        <v>0</v>
      </c>
      <c r="W59" s="213">
        <v>0</v>
      </c>
      <c r="X59" s="213">
        <v>0</v>
      </c>
      <c r="Y59" s="213">
        <v>0</v>
      </c>
      <c r="DA59" s="85" t="s">
        <v>972</v>
      </c>
    </row>
    <row r="60" spans="1:105" ht="12" customHeight="1" x14ac:dyDescent="0.25">
      <c r="A60" s="14" t="s">
        <v>29</v>
      </c>
      <c r="B60" s="204">
        <f t="shared" ref="B60:Y60" si="12">B61+B62+B63+B64+B65+B66</f>
        <v>0</v>
      </c>
      <c r="C60" s="204">
        <f t="shared" si="12"/>
        <v>0</v>
      </c>
      <c r="D60" s="204">
        <f t="shared" si="12"/>
        <v>0</v>
      </c>
      <c r="E60" s="204">
        <f t="shared" si="12"/>
        <v>0</v>
      </c>
      <c r="F60" s="204">
        <f t="shared" si="12"/>
        <v>0</v>
      </c>
      <c r="G60" s="204">
        <f t="shared" si="12"/>
        <v>0</v>
      </c>
      <c r="H60" s="204">
        <f t="shared" si="12"/>
        <v>0</v>
      </c>
      <c r="I60" s="204">
        <f t="shared" si="12"/>
        <v>0</v>
      </c>
      <c r="J60" s="204">
        <f t="shared" si="12"/>
        <v>0</v>
      </c>
      <c r="K60" s="204">
        <f t="shared" si="12"/>
        <v>0</v>
      </c>
      <c r="L60" s="204">
        <f t="shared" si="12"/>
        <v>0</v>
      </c>
      <c r="M60" s="204">
        <f t="shared" si="12"/>
        <v>0</v>
      </c>
      <c r="N60" s="204">
        <f t="shared" si="12"/>
        <v>0</v>
      </c>
      <c r="O60" s="204">
        <f t="shared" si="12"/>
        <v>0</v>
      </c>
      <c r="P60" s="204">
        <f t="shared" si="12"/>
        <v>0</v>
      </c>
      <c r="Q60" s="204">
        <f t="shared" si="12"/>
        <v>0</v>
      </c>
      <c r="R60" s="204">
        <f t="shared" si="12"/>
        <v>0</v>
      </c>
      <c r="S60" s="204">
        <f t="shared" si="12"/>
        <v>0</v>
      </c>
      <c r="T60" s="204">
        <f t="shared" si="12"/>
        <v>0</v>
      </c>
      <c r="U60" s="204">
        <f t="shared" si="12"/>
        <v>0</v>
      </c>
      <c r="V60" s="204">
        <f t="shared" si="12"/>
        <v>0</v>
      </c>
      <c r="W60" s="204">
        <f t="shared" si="12"/>
        <v>0</v>
      </c>
      <c r="X60" s="204">
        <f t="shared" si="12"/>
        <v>0</v>
      </c>
      <c r="Y60" s="204">
        <f t="shared" si="12"/>
        <v>0</v>
      </c>
      <c r="DA60" s="71"/>
    </row>
    <row r="61" spans="1:105" ht="12" customHeight="1" x14ac:dyDescent="0.25">
      <c r="A61" s="18" t="s">
        <v>30</v>
      </c>
      <c r="B61" s="204">
        <v>0</v>
      </c>
      <c r="C61" s="204">
        <v>0</v>
      </c>
      <c r="D61" s="204">
        <v>0</v>
      </c>
      <c r="E61" s="204">
        <v>0</v>
      </c>
      <c r="F61" s="204">
        <v>0</v>
      </c>
      <c r="G61" s="204">
        <v>0</v>
      </c>
      <c r="H61" s="204">
        <v>0</v>
      </c>
      <c r="I61" s="204">
        <v>0</v>
      </c>
      <c r="J61" s="204">
        <v>0</v>
      </c>
      <c r="K61" s="204">
        <v>0</v>
      </c>
      <c r="L61" s="204">
        <v>0</v>
      </c>
      <c r="M61" s="204">
        <v>0</v>
      </c>
      <c r="N61" s="204">
        <v>0</v>
      </c>
      <c r="O61" s="204">
        <v>0</v>
      </c>
      <c r="P61" s="204">
        <v>0</v>
      </c>
      <c r="Q61" s="204">
        <v>0</v>
      </c>
      <c r="R61" s="204">
        <v>0</v>
      </c>
      <c r="S61" s="204">
        <v>0</v>
      </c>
      <c r="T61" s="204">
        <v>0</v>
      </c>
      <c r="U61" s="204">
        <v>0</v>
      </c>
      <c r="V61" s="204">
        <v>0</v>
      </c>
      <c r="W61" s="204">
        <v>0</v>
      </c>
      <c r="X61" s="204">
        <v>0</v>
      </c>
      <c r="Y61" s="204">
        <v>0</v>
      </c>
      <c r="DA61" s="71" t="s">
        <v>973</v>
      </c>
    </row>
    <row r="62" spans="1:105" ht="12" customHeight="1" x14ac:dyDescent="0.25">
      <c r="A62" s="18" t="s">
        <v>31</v>
      </c>
      <c r="B62" s="204">
        <v>0</v>
      </c>
      <c r="C62" s="204">
        <v>0</v>
      </c>
      <c r="D62" s="204">
        <v>0</v>
      </c>
      <c r="E62" s="204">
        <v>0</v>
      </c>
      <c r="F62" s="204">
        <v>0</v>
      </c>
      <c r="G62" s="204">
        <v>0</v>
      </c>
      <c r="H62" s="204">
        <v>0</v>
      </c>
      <c r="I62" s="204">
        <v>0</v>
      </c>
      <c r="J62" s="204">
        <v>0</v>
      </c>
      <c r="K62" s="204">
        <v>0</v>
      </c>
      <c r="L62" s="204">
        <v>0</v>
      </c>
      <c r="M62" s="204">
        <v>0</v>
      </c>
      <c r="N62" s="204">
        <v>0</v>
      </c>
      <c r="O62" s="204">
        <v>0</v>
      </c>
      <c r="P62" s="204">
        <v>0</v>
      </c>
      <c r="Q62" s="204">
        <v>0</v>
      </c>
      <c r="R62" s="204">
        <v>0</v>
      </c>
      <c r="S62" s="204">
        <v>0</v>
      </c>
      <c r="T62" s="204">
        <v>0</v>
      </c>
      <c r="U62" s="204">
        <v>0</v>
      </c>
      <c r="V62" s="204">
        <v>0</v>
      </c>
      <c r="W62" s="204">
        <v>0</v>
      </c>
      <c r="X62" s="204">
        <v>0</v>
      </c>
      <c r="Y62" s="204">
        <v>0</v>
      </c>
      <c r="DA62" s="71" t="s">
        <v>974</v>
      </c>
    </row>
    <row r="63" spans="1:105" ht="12" customHeight="1" x14ac:dyDescent="0.25">
      <c r="A63" s="18" t="s">
        <v>71</v>
      </c>
      <c r="B63" s="204">
        <v>0</v>
      </c>
      <c r="C63" s="204">
        <v>0</v>
      </c>
      <c r="D63" s="204">
        <v>0</v>
      </c>
      <c r="E63" s="204">
        <v>0</v>
      </c>
      <c r="F63" s="204">
        <v>0</v>
      </c>
      <c r="G63" s="204">
        <v>0</v>
      </c>
      <c r="H63" s="204">
        <v>0</v>
      </c>
      <c r="I63" s="204">
        <v>0</v>
      </c>
      <c r="J63" s="204">
        <v>0</v>
      </c>
      <c r="K63" s="204">
        <v>0</v>
      </c>
      <c r="L63" s="204">
        <v>0</v>
      </c>
      <c r="M63" s="204">
        <v>0</v>
      </c>
      <c r="N63" s="204">
        <v>0</v>
      </c>
      <c r="O63" s="204">
        <v>0</v>
      </c>
      <c r="P63" s="204">
        <v>0</v>
      </c>
      <c r="Q63" s="204">
        <v>0</v>
      </c>
      <c r="R63" s="204">
        <v>0</v>
      </c>
      <c r="S63" s="204">
        <v>0</v>
      </c>
      <c r="T63" s="204">
        <v>0</v>
      </c>
      <c r="U63" s="204">
        <v>0</v>
      </c>
      <c r="V63" s="204">
        <v>0</v>
      </c>
      <c r="W63" s="204">
        <v>0</v>
      </c>
      <c r="X63" s="204">
        <v>0</v>
      </c>
      <c r="Y63" s="204">
        <v>0</v>
      </c>
      <c r="DA63" s="71" t="s">
        <v>975</v>
      </c>
    </row>
    <row r="64" spans="1:105" ht="12" customHeight="1" x14ac:dyDescent="0.25">
      <c r="A64" s="18" t="s">
        <v>32</v>
      </c>
      <c r="B64" s="204">
        <v>0</v>
      </c>
      <c r="C64" s="204">
        <v>0</v>
      </c>
      <c r="D64" s="204">
        <v>0</v>
      </c>
      <c r="E64" s="204">
        <v>0</v>
      </c>
      <c r="F64" s="204">
        <v>0</v>
      </c>
      <c r="G64" s="204">
        <v>0</v>
      </c>
      <c r="H64" s="204">
        <v>0</v>
      </c>
      <c r="I64" s="204">
        <v>0</v>
      </c>
      <c r="J64" s="204">
        <v>0</v>
      </c>
      <c r="K64" s="204">
        <v>0</v>
      </c>
      <c r="L64" s="204">
        <v>0</v>
      </c>
      <c r="M64" s="204">
        <v>0</v>
      </c>
      <c r="N64" s="204">
        <v>0</v>
      </c>
      <c r="O64" s="204">
        <v>0</v>
      </c>
      <c r="P64" s="204">
        <v>0</v>
      </c>
      <c r="Q64" s="204">
        <v>0</v>
      </c>
      <c r="R64" s="204">
        <v>0</v>
      </c>
      <c r="S64" s="204">
        <v>0</v>
      </c>
      <c r="T64" s="204">
        <v>0</v>
      </c>
      <c r="U64" s="204">
        <v>0</v>
      </c>
      <c r="V64" s="204">
        <v>0</v>
      </c>
      <c r="W64" s="204">
        <v>0</v>
      </c>
      <c r="X64" s="204">
        <v>0</v>
      </c>
      <c r="Y64" s="204">
        <v>0</v>
      </c>
      <c r="DA64" s="71" t="s">
        <v>976</v>
      </c>
    </row>
    <row r="65" spans="1:105" ht="12" customHeight="1" x14ac:dyDescent="0.25">
      <c r="A65" s="18" t="s">
        <v>33</v>
      </c>
      <c r="B65" s="204">
        <v>0</v>
      </c>
      <c r="C65" s="204">
        <v>0</v>
      </c>
      <c r="D65" s="204">
        <v>0</v>
      </c>
      <c r="E65" s="204">
        <v>0</v>
      </c>
      <c r="F65" s="204">
        <v>0</v>
      </c>
      <c r="G65" s="204">
        <v>0</v>
      </c>
      <c r="H65" s="204">
        <v>0</v>
      </c>
      <c r="I65" s="204">
        <v>0</v>
      </c>
      <c r="J65" s="204">
        <v>0</v>
      </c>
      <c r="K65" s="204">
        <v>0</v>
      </c>
      <c r="L65" s="204">
        <v>0</v>
      </c>
      <c r="M65" s="204">
        <v>0</v>
      </c>
      <c r="N65" s="204">
        <v>0</v>
      </c>
      <c r="O65" s="204">
        <v>0</v>
      </c>
      <c r="P65" s="204">
        <v>0</v>
      </c>
      <c r="Q65" s="204">
        <v>0</v>
      </c>
      <c r="R65" s="204">
        <v>0</v>
      </c>
      <c r="S65" s="204">
        <v>0</v>
      </c>
      <c r="T65" s="204">
        <v>0</v>
      </c>
      <c r="U65" s="204">
        <v>0</v>
      </c>
      <c r="V65" s="204">
        <v>0</v>
      </c>
      <c r="W65" s="204">
        <v>0</v>
      </c>
      <c r="X65" s="204">
        <v>0</v>
      </c>
      <c r="Y65" s="204">
        <v>0</v>
      </c>
      <c r="DA65" s="71" t="s">
        <v>977</v>
      </c>
    </row>
    <row r="66" spans="1:105" ht="12" customHeight="1" x14ac:dyDescent="0.25">
      <c r="A66" s="18" t="s">
        <v>83</v>
      </c>
      <c r="B66" s="204">
        <v>0</v>
      </c>
      <c r="C66" s="204">
        <v>0</v>
      </c>
      <c r="D66" s="204">
        <v>0</v>
      </c>
      <c r="E66" s="204">
        <v>0</v>
      </c>
      <c r="F66" s="204">
        <v>0</v>
      </c>
      <c r="G66" s="204">
        <v>0</v>
      </c>
      <c r="H66" s="204">
        <v>0</v>
      </c>
      <c r="I66" s="204">
        <v>0</v>
      </c>
      <c r="J66" s="204">
        <v>0</v>
      </c>
      <c r="K66" s="204">
        <v>0</v>
      </c>
      <c r="L66" s="204">
        <v>0</v>
      </c>
      <c r="M66" s="204">
        <v>0</v>
      </c>
      <c r="N66" s="204">
        <v>0</v>
      </c>
      <c r="O66" s="204">
        <v>0</v>
      </c>
      <c r="P66" s="204">
        <v>0</v>
      </c>
      <c r="Q66" s="204">
        <v>0</v>
      </c>
      <c r="R66" s="204">
        <v>0</v>
      </c>
      <c r="S66" s="204">
        <v>0</v>
      </c>
      <c r="T66" s="204">
        <v>0</v>
      </c>
      <c r="U66" s="204">
        <v>0</v>
      </c>
      <c r="V66" s="204">
        <v>0</v>
      </c>
      <c r="W66" s="204">
        <v>0</v>
      </c>
      <c r="X66" s="204">
        <v>0</v>
      </c>
      <c r="Y66" s="204">
        <v>0</v>
      </c>
      <c r="DA66" s="71" t="s">
        <v>978</v>
      </c>
    </row>
    <row r="67" spans="1:105" ht="12" customHeight="1" x14ac:dyDescent="0.25">
      <c r="A67" s="14" t="s">
        <v>34</v>
      </c>
      <c r="B67" s="204">
        <f t="shared" ref="B67:Y67" si="13">B68+B69</f>
        <v>99.376612209802232</v>
      </c>
      <c r="C67" s="204">
        <f t="shared" si="13"/>
        <v>106.5348237317283</v>
      </c>
      <c r="D67" s="204">
        <f t="shared" si="13"/>
        <v>27.257093723129831</v>
      </c>
      <c r="E67" s="204">
        <f t="shared" si="13"/>
        <v>59.415305245055883</v>
      </c>
      <c r="F67" s="204">
        <f t="shared" si="13"/>
        <v>108.2545141874462</v>
      </c>
      <c r="G67" s="204">
        <f t="shared" si="13"/>
        <v>117.2184006878762</v>
      </c>
      <c r="H67" s="204">
        <f t="shared" si="13"/>
        <v>116.938950988822</v>
      </c>
      <c r="I67" s="204">
        <f t="shared" si="13"/>
        <v>112.1238177128117</v>
      </c>
      <c r="J67" s="204">
        <f t="shared" si="13"/>
        <v>116.0576096302665</v>
      </c>
      <c r="K67" s="204">
        <f t="shared" si="13"/>
        <v>12.87618228718831</v>
      </c>
      <c r="L67" s="204">
        <f t="shared" si="13"/>
        <v>0</v>
      </c>
      <c r="M67" s="204">
        <f t="shared" si="13"/>
        <v>0</v>
      </c>
      <c r="N67" s="204">
        <f t="shared" si="13"/>
        <v>10.576096302665521</v>
      </c>
      <c r="O67" s="204">
        <f t="shared" si="13"/>
        <v>68.615649183147028</v>
      </c>
      <c r="P67" s="204">
        <f t="shared" si="13"/>
        <v>0</v>
      </c>
      <c r="Q67" s="204">
        <f t="shared" si="13"/>
        <v>0</v>
      </c>
      <c r="R67" s="204">
        <f t="shared" si="13"/>
        <v>0</v>
      </c>
      <c r="S67" s="204">
        <f t="shared" si="13"/>
        <v>0</v>
      </c>
      <c r="T67" s="204">
        <f t="shared" si="13"/>
        <v>0</v>
      </c>
      <c r="U67" s="204">
        <f t="shared" si="13"/>
        <v>0</v>
      </c>
      <c r="V67" s="204">
        <f t="shared" si="13"/>
        <v>0</v>
      </c>
      <c r="W67" s="204">
        <f t="shared" si="13"/>
        <v>0</v>
      </c>
      <c r="X67" s="204">
        <f t="shared" si="13"/>
        <v>0</v>
      </c>
      <c r="Y67" s="204">
        <f t="shared" si="13"/>
        <v>0</v>
      </c>
      <c r="DA67" s="71"/>
    </row>
    <row r="68" spans="1:105" ht="12" customHeight="1" x14ac:dyDescent="0.25">
      <c r="A68" s="18" t="s">
        <v>73</v>
      </c>
      <c r="B68" s="204">
        <v>99.376612209802232</v>
      </c>
      <c r="C68" s="204">
        <v>106.5348237317283</v>
      </c>
      <c r="D68" s="204">
        <v>27.257093723129831</v>
      </c>
      <c r="E68" s="204">
        <v>59.415305245055883</v>
      </c>
      <c r="F68" s="204">
        <v>108.2545141874462</v>
      </c>
      <c r="G68" s="204">
        <v>117.2184006878762</v>
      </c>
      <c r="H68" s="204">
        <v>116.938950988822</v>
      </c>
      <c r="I68" s="204">
        <v>112.1238177128117</v>
      </c>
      <c r="J68" s="204">
        <v>116.0576096302665</v>
      </c>
      <c r="K68" s="204">
        <v>12.87618228718831</v>
      </c>
      <c r="L68" s="204">
        <v>0</v>
      </c>
      <c r="M68" s="204">
        <v>0</v>
      </c>
      <c r="N68" s="204">
        <v>10.576096302665521</v>
      </c>
      <c r="O68" s="204">
        <v>68.615649183147028</v>
      </c>
      <c r="P68" s="204">
        <v>0</v>
      </c>
      <c r="Q68" s="204">
        <v>0</v>
      </c>
      <c r="R68" s="204">
        <v>0</v>
      </c>
      <c r="S68" s="204">
        <v>0</v>
      </c>
      <c r="T68" s="204">
        <v>0</v>
      </c>
      <c r="U68" s="204">
        <v>0</v>
      </c>
      <c r="V68" s="204">
        <v>0</v>
      </c>
      <c r="W68" s="204">
        <v>0</v>
      </c>
      <c r="X68" s="204">
        <v>0</v>
      </c>
      <c r="Y68" s="204">
        <v>0</v>
      </c>
      <c r="DA68" s="71" t="s">
        <v>979</v>
      </c>
    </row>
    <row r="69" spans="1:105" ht="12" customHeight="1" x14ac:dyDescent="0.25">
      <c r="A69" s="18" t="s">
        <v>36</v>
      </c>
      <c r="B69" s="204">
        <v>0</v>
      </c>
      <c r="C69" s="204">
        <v>0</v>
      </c>
      <c r="D69" s="204">
        <v>0</v>
      </c>
      <c r="E69" s="204">
        <v>0</v>
      </c>
      <c r="F69" s="204">
        <v>0</v>
      </c>
      <c r="G69" s="204">
        <v>0</v>
      </c>
      <c r="H69" s="204">
        <v>0</v>
      </c>
      <c r="I69" s="204">
        <v>0</v>
      </c>
      <c r="J69" s="204">
        <v>0</v>
      </c>
      <c r="K69" s="204">
        <v>0</v>
      </c>
      <c r="L69" s="204">
        <v>0</v>
      </c>
      <c r="M69" s="204">
        <v>0</v>
      </c>
      <c r="N69" s="204">
        <v>0</v>
      </c>
      <c r="O69" s="204">
        <v>0</v>
      </c>
      <c r="P69" s="204">
        <v>0</v>
      </c>
      <c r="Q69" s="204">
        <v>0</v>
      </c>
      <c r="R69" s="204">
        <v>0</v>
      </c>
      <c r="S69" s="204">
        <v>0</v>
      </c>
      <c r="T69" s="204">
        <v>0</v>
      </c>
      <c r="U69" s="204">
        <v>0</v>
      </c>
      <c r="V69" s="204">
        <v>0</v>
      </c>
      <c r="W69" s="204">
        <v>0</v>
      </c>
      <c r="X69" s="204">
        <v>0</v>
      </c>
      <c r="Y69" s="204">
        <v>0</v>
      </c>
      <c r="DA69" s="71" t="s">
        <v>980</v>
      </c>
    </row>
    <row r="70" spans="1:105" ht="12" customHeight="1" x14ac:dyDescent="0.25">
      <c r="A70" s="14" t="s">
        <v>37</v>
      </c>
      <c r="B70" s="204">
        <v>0</v>
      </c>
      <c r="C70" s="204">
        <v>0</v>
      </c>
      <c r="D70" s="204">
        <v>0</v>
      </c>
      <c r="E70" s="204">
        <v>0</v>
      </c>
      <c r="F70" s="204">
        <v>0</v>
      </c>
      <c r="G70" s="204">
        <v>0</v>
      </c>
      <c r="H70" s="204">
        <v>0</v>
      </c>
      <c r="I70" s="204">
        <v>0</v>
      </c>
      <c r="J70" s="204">
        <v>0</v>
      </c>
      <c r="K70" s="204">
        <v>0</v>
      </c>
      <c r="L70" s="204">
        <v>0</v>
      </c>
      <c r="M70" s="204">
        <v>0</v>
      </c>
      <c r="N70" s="204">
        <v>0</v>
      </c>
      <c r="O70" s="204">
        <v>0</v>
      </c>
      <c r="P70" s="204">
        <v>0</v>
      </c>
      <c r="Q70" s="204">
        <v>0</v>
      </c>
      <c r="R70" s="204">
        <v>0</v>
      </c>
      <c r="S70" s="204">
        <v>0</v>
      </c>
      <c r="T70" s="204">
        <v>0</v>
      </c>
      <c r="U70" s="204">
        <v>0</v>
      </c>
      <c r="V70" s="204">
        <v>0</v>
      </c>
      <c r="W70" s="204">
        <v>0</v>
      </c>
      <c r="X70" s="204">
        <v>0</v>
      </c>
      <c r="Y70" s="204">
        <v>0</v>
      </c>
      <c r="DA70" s="71" t="s">
        <v>981</v>
      </c>
    </row>
    <row r="71" spans="1:105" ht="12" customHeight="1" x14ac:dyDescent="0.25">
      <c r="A71" s="114" t="s">
        <v>144</v>
      </c>
      <c r="B71" s="284">
        <f t="shared" ref="B71:Y71" si="14">SUM(B72:B74)</f>
        <v>99.376612209802232</v>
      </c>
      <c r="C71" s="284">
        <f t="shared" si="14"/>
        <v>106.5348237317283</v>
      </c>
      <c r="D71" s="284">
        <f t="shared" si="14"/>
        <v>27.257093723129831</v>
      </c>
      <c r="E71" s="284">
        <f t="shared" si="14"/>
        <v>59.415305245055883</v>
      </c>
      <c r="F71" s="284">
        <f t="shared" si="14"/>
        <v>108.2545141874462</v>
      </c>
      <c r="G71" s="284">
        <f t="shared" si="14"/>
        <v>117.2184006878762</v>
      </c>
      <c r="H71" s="284">
        <f t="shared" si="14"/>
        <v>116.938950988822</v>
      </c>
      <c r="I71" s="284">
        <f t="shared" si="14"/>
        <v>112.1238177128117</v>
      </c>
      <c r="J71" s="284">
        <f t="shared" si="14"/>
        <v>116.0576096302665</v>
      </c>
      <c r="K71" s="284">
        <f t="shared" si="14"/>
        <v>12.87618228718831</v>
      </c>
      <c r="L71" s="284">
        <f t="shared" si="14"/>
        <v>0</v>
      </c>
      <c r="M71" s="284">
        <f t="shared" si="14"/>
        <v>0</v>
      </c>
      <c r="N71" s="284">
        <f t="shared" si="14"/>
        <v>10.576096302665521</v>
      </c>
      <c r="O71" s="284">
        <f t="shared" si="14"/>
        <v>68.615649183147028</v>
      </c>
      <c r="P71" s="284">
        <f t="shared" si="14"/>
        <v>0</v>
      </c>
      <c r="Q71" s="284">
        <f t="shared" si="14"/>
        <v>0</v>
      </c>
      <c r="R71" s="284">
        <f t="shared" si="14"/>
        <v>0</v>
      </c>
      <c r="S71" s="284">
        <f t="shared" si="14"/>
        <v>0</v>
      </c>
      <c r="T71" s="284">
        <f t="shared" si="14"/>
        <v>0</v>
      </c>
      <c r="U71" s="284">
        <f t="shared" si="14"/>
        <v>0</v>
      </c>
      <c r="V71" s="284">
        <f t="shared" si="14"/>
        <v>0</v>
      </c>
      <c r="W71" s="284">
        <f t="shared" si="14"/>
        <v>0</v>
      </c>
      <c r="X71" s="284">
        <f t="shared" si="14"/>
        <v>0</v>
      </c>
      <c r="Y71" s="284">
        <f t="shared" si="14"/>
        <v>0</v>
      </c>
      <c r="DA71" s="118"/>
    </row>
    <row r="72" spans="1:105" ht="12" customHeight="1" x14ac:dyDescent="0.25">
      <c r="A72" s="51" t="str">
        <f>A53</f>
        <v>Basic chemicals</v>
      </c>
      <c r="B72" s="241">
        <f>CHI_fec!B16</f>
        <v>99.376612209802232</v>
      </c>
      <c r="C72" s="241">
        <f>CHI_fec!C16</f>
        <v>106.5348237317283</v>
      </c>
      <c r="D72" s="241">
        <f>CHI_fec!D16</f>
        <v>27.257093723129831</v>
      </c>
      <c r="E72" s="241">
        <f>CHI_fec!E16</f>
        <v>59.415305245055883</v>
      </c>
      <c r="F72" s="241">
        <f>CHI_fec!F16</f>
        <v>108.2545141874462</v>
      </c>
      <c r="G72" s="241">
        <f>CHI_fec!G16</f>
        <v>117.2184006878762</v>
      </c>
      <c r="H72" s="241">
        <f>CHI_fec!H16</f>
        <v>116.938950988822</v>
      </c>
      <c r="I72" s="241">
        <f>CHI_fec!I16</f>
        <v>112.1238177128117</v>
      </c>
      <c r="J72" s="241">
        <f>CHI_fec!J16</f>
        <v>116.0576096302665</v>
      </c>
      <c r="K72" s="241">
        <f>CHI_fec!K16</f>
        <v>12.87618228718831</v>
      </c>
      <c r="L72" s="241">
        <f>CHI_fec!L16</f>
        <v>0</v>
      </c>
      <c r="M72" s="241">
        <f>CHI_fec!M16</f>
        <v>0</v>
      </c>
      <c r="N72" s="241">
        <f>CHI_fec!N16</f>
        <v>10.576096302665521</v>
      </c>
      <c r="O72" s="241">
        <f>CHI_fec!O16</f>
        <v>68.615649183147028</v>
      </c>
      <c r="P72" s="241">
        <f>CHI_fec!P16</f>
        <v>0</v>
      </c>
      <c r="Q72" s="241">
        <f>CHI_fec!Q16</f>
        <v>0</v>
      </c>
      <c r="R72" s="241">
        <f>CHI_fec!R16</f>
        <v>0</v>
      </c>
      <c r="S72" s="241">
        <f>CHI_fec!S16</f>
        <v>0</v>
      </c>
      <c r="T72" s="241">
        <f>CHI_fec!T16</f>
        <v>0</v>
      </c>
      <c r="U72" s="241">
        <f>CHI_fec!U16</f>
        <v>0</v>
      </c>
      <c r="V72" s="241">
        <f>CHI_fec!V16</f>
        <v>0</v>
      </c>
      <c r="W72" s="241">
        <f>CHI_fec!W16</f>
        <v>0</v>
      </c>
      <c r="X72" s="241">
        <f>CHI_fec!X16</f>
        <v>0</v>
      </c>
      <c r="Y72" s="241">
        <f>CHI_fec!Y16</f>
        <v>0</v>
      </c>
      <c r="DA72" s="83"/>
    </row>
    <row r="73" spans="1:105" ht="12" customHeight="1" x14ac:dyDescent="0.25">
      <c r="A73" s="99" t="str">
        <f>A54</f>
        <v>Other chemicals</v>
      </c>
      <c r="B73" s="282">
        <v>0</v>
      </c>
      <c r="C73" s="282">
        <v>0</v>
      </c>
      <c r="D73" s="282">
        <v>0</v>
      </c>
      <c r="E73" s="282">
        <v>0</v>
      </c>
      <c r="F73" s="282">
        <v>0</v>
      </c>
      <c r="G73" s="282">
        <v>0</v>
      </c>
      <c r="H73" s="282">
        <v>0</v>
      </c>
      <c r="I73" s="282">
        <v>0</v>
      </c>
      <c r="J73" s="282">
        <v>0</v>
      </c>
      <c r="K73" s="282">
        <v>0</v>
      </c>
      <c r="L73" s="282">
        <v>0</v>
      </c>
      <c r="M73" s="282">
        <v>0</v>
      </c>
      <c r="N73" s="282">
        <v>0</v>
      </c>
      <c r="O73" s="282">
        <v>0</v>
      </c>
      <c r="P73" s="282">
        <v>0</v>
      </c>
      <c r="Q73" s="282">
        <v>0</v>
      </c>
      <c r="R73" s="282">
        <v>0</v>
      </c>
      <c r="S73" s="282">
        <v>0</v>
      </c>
      <c r="T73" s="282">
        <v>0</v>
      </c>
      <c r="U73" s="282">
        <v>0</v>
      </c>
      <c r="V73" s="282">
        <v>0</v>
      </c>
      <c r="W73" s="282">
        <v>0</v>
      </c>
      <c r="X73" s="282">
        <v>0</v>
      </c>
      <c r="Y73" s="282">
        <v>0</v>
      </c>
      <c r="DA73" s="94"/>
    </row>
    <row r="74" spans="1:105" ht="12" customHeight="1" x14ac:dyDescent="0.25">
      <c r="A74" s="52" t="str">
        <f>A55</f>
        <v>Pharmaceutical products etc.</v>
      </c>
      <c r="B74" s="242">
        <v>0</v>
      </c>
      <c r="C74" s="242">
        <v>0</v>
      </c>
      <c r="D74" s="242">
        <v>0</v>
      </c>
      <c r="E74" s="242">
        <v>0</v>
      </c>
      <c r="F74" s="242">
        <v>0</v>
      </c>
      <c r="G74" s="242">
        <v>0</v>
      </c>
      <c r="H74" s="242">
        <v>0</v>
      </c>
      <c r="I74" s="242">
        <v>0</v>
      </c>
      <c r="J74" s="242">
        <v>0</v>
      </c>
      <c r="K74" s="242">
        <v>0</v>
      </c>
      <c r="L74" s="242">
        <v>0</v>
      </c>
      <c r="M74" s="242">
        <v>0</v>
      </c>
      <c r="N74" s="242">
        <v>0</v>
      </c>
      <c r="O74" s="242">
        <v>0</v>
      </c>
      <c r="P74" s="242">
        <v>0</v>
      </c>
      <c r="Q74" s="242">
        <v>0</v>
      </c>
      <c r="R74" s="242">
        <v>0</v>
      </c>
      <c r="S74" s="242">
        <v>0</v>
      </c>
      <c r="T74" s="242">
        <v>0</v>
      </c>
      <c r="U74" s="242">
        <v>0</v>
      </c>
      <c r="V74" s="242">
        <v>0</v>
      </c>
      <c r="W74" s="242">
        <v>0</v>
      </c>
      <c r="X74" s="242">
        <v>0</v>
      </c>
      <c r="Y74" s="242">
        <v>0</v>
      </c>
      <c r="DA74" s="84"/>
    </row>
    <row r="75" spans="1:105" ht="12" customHeight="1" x14ac:dyDescent="0.25">
      <c r="A75" s="172"/>
      <c r="B75" s="172"/>
      <c r="C75" s="172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DA75" s="176"/>
    </row>
    <row r="76" spans="1:105" ht="12" customHeight="1" x14ac:dyDescent="0.25">
      <c r="A76" s="30" t="s">
        <v>84</v>
      </c>
      <c r="B76" s="203">
        <f t="shared" ref="B76:Y76" si="15">SUM(B77:B78)</f>
        <v>291.11091031862264</v>
      </c>
      <c r="C76" s="203">
        <f t="shared" si="15"/>
        <v>309.10774999862792</v>
      </c>
      <c r="D76" s="203">
        <f t="shared" si="15"/>
        <v>90.442615238687154</v>
      </c>
      <c r="E76" s="203">
        <f t="shared" si="15"/>
        <v>220.08737523843433</v>
      </c>
      <c r="F76" s="203">
        <f t="shared" si="15"/>
        <v>326.09045523820635</v>
      </c>
      <c r="G76" s="203">
        <f t="shared" si="15"/>
        <v>287.56914523884052</v>
      </c>
      <c r="H76" s="203">
        <f t="shared" si="15"/>
        <v>259.95651047892147</v>
      </c>
      <c r="I76" s="203">
        <f t="shared" si="15"/>
        <v>244.01800047831443</v>
      </c>
      <c r="J76" s="203">
        <f t="shared" si="15"/>
        <v>254.88195311878758</v>
      </c>
      <c r="K76" s="203">
        <f t="shared" si="15"/>
        <v>39.527119480475697</v>
      </c>
      <c r="L76" s="203">
        <f t="shared" si="15"/>
        <v>31.540744799617237</v>
      </c>
      <c r="M76" s="203">
        <f t="shared" si="15"/>
        <v>23.108914799700766</v>
      </c>
      <c r="N76" s="203">
        <f t="shared" si="15"/>
        <v>50.002284719403093</v>
      </c>
      <c r="O76" s="203">
        <f t="shared" si="15"/>
        <v>157.18404523917059</v>
      </c>
      <c r="P76" s="203">
        <f t="shared" si="15"/>
        <v>15.133290479785209</v>
      </c>
      <c r="Q76" s="203">
        <f t="shared" si="15"/>
        <v>35.35764047919362</v>
      </c>
      <c r="R76" s="203">
        <f t="shared" si="15"/>
        <v>31.461810479356974</v>
      </c>
      <c r="S76" s="203">
        <f t="shared" si="15"/>
        <v>24.562633319691951</v>
      </c>
      <c r="T76" s="203">
        <f t="shared" si="15"/>
        <v>19.437435122043809</v>
      </c>
      <c r="U76" s="203">
        <f t="shared" si="15"/>
        <v>19.905648918718068</v>
      </c>
      <c r="V76" s="203">
        <f t="shared" si="15"/>
        <v>10.759134405830242</v>
      </c>
      <c r="W76" s="203">
        <f t="shared" si="15"/>
        <v>14.615299834792564</v>
      </c>
      <c r="X76" s="203">
        <f t="shared" si="15"/>
        <v>12.862983738619789</v>
      </c>
      <c r="Y76" s="203">
        <f t="shared" si="15"/>
        <v>6.8111612479121506</v>
      </c>
      <c r="DA76" s="112"/>
    </row>
    <row r="77" spans="1:105" ht="12" customHeight="1" x14ac:dyDescent="0.25">
      <c r="A77" s="24" t="s">
        <v>145</v>
      </c>
      <c r="B77" s="213">
        <f>(CHI_emi!B5-CHI_emi!B59)+(CHI_emi!B61-CHI_emi!B108)+CHI_emi!B110</f>
        <v>110.33383031862263</v>
      </c>
      <c r="C77" s="213">
        <f>(CHI_emi!C5-CHI_emi!C59)+(CHI_emi!C61-CHI_emi!C108)+CHI_emi!C110</f>
        <v>113.75396999862789</v>
      </c>
      <c r="D77" s="213">
        <f>(CHI_emi!D5-CHI_emi!D59)+(CHI_emi!D61-CHI_emi!D108)+CHI_emi!D110</f>
        <v>59.116935238687155</v>
      </c>
      <c r="E77" s="213">
        <f>(CHI_emi!E5-CHI_emi!E59)+(CHI_emi!E61-CHI_emi!E108)+CHI_emi!E110</f>
        <v>127.91266523843433</v>
      </c>
      <c r="F77" s="213">
        <f>(CHI_emi!F5-CHI_emi!F59)+(CHI_emi!F61-CHI_emi!F108)+CHI_emi!F110</f>
        <v>141.61759523820632</v>
      </c>
      <c r="G77" s="213">
        <f>(CHI_emi!G5-CHI_emi!G59)+(CHI_emi!G61-CHI_emi!G108)+CHI_emi!G110</f>
        <v>141.21367523884052</v>
      </c>
      <c r="H77" s="213">
        <f>(CHI_emi!H5-CHI_emi!H59)+(CHI_emi!H61-CHI_emi!H108)+CHI_emi!H110</f>
        <v>142.37214047892149</v>
      </c>
      <c r="I77" s="213">
        <f>(CHI_emi!I5-CHI_emi!I59)+(CHI_emi!I61-CHI_emi!I108)+CHI_emi!I110</f>
        <v>133.38087047831442</v>
      </c>
      <c r="J77" s="213">
        <f>(CHI_emi!J5-CHI_emi!J59)+(CHI_emi!J61-CHI_emi!J108)+CHI_emi!J110</f>
        <v>113.2662031187876</v>
      </c>
      <c r="K77" s="213">
        <f>(CHI_emi!K5-CHI_emi!K59)+(CHI_emi!K61-CHI_emi!K108)+CHI_emi!K110</f>
        <v>25.341369480475699</v>
      </c>
      <c r="L77" s="213">
        <f>(CHI_emi!L5-CHI_emi!L59)+(CHI_emi!L61-CHI_emi!L108)+CHI_emi!L110</f>
        <v>31.540744799617237</v>
      </c>
      <c r="M77" s="213">
        <f>(CHI_emi!M5-CHI_emi!M59)+(CHI_emi!M61-CHI_emi!M108)+CHI_emi!M110</f>
        <v>23.108914799700766</v>
      </c>
      <c r="N77" s="213">
        <f>(CHI_emi!N5-CHI_emi!N59)+(CHI_emi!N61-CHI_emi!N108)+CHI_emi!N110</f>
        <v>33.382674719403092</v>
      </c>
      <c r="O77" s="213">
        <f>(CHI_emi!O5-CHI_emi!O59)+(CHI_emi!O61-CHI_emi!O108)+CHI_emi!O110</f>
        <v>88.552605239170575</v>
      </c>
      <c r="P77" s="213">
        <f>(CHI_emi!P5-CHI_emi!P59)+(CHI_emi!P61-CHI_emi!P108)+CHI_emi!P110</f>
        <v>15.133290479785209</v>
      </c>
      <c r="Q77" s="213">
        <f>(CHI_emi!Q5-CHI_emi!Q59)+(CHI_emi!Q61-CHI_emi!Q108)+CHI_emi!Q110</f>
        <v>35.35764047919362</v>
      </c>
      <c r="R77" s="213">
        <f>(CHI_emi!R5-CHI_emi!R59)+(CHI_emi!R61-CHI_emi!R108)+CHI_emi!R110</f>
        <v>31.461810479356974</v>
      </c>
      <c r="S77" s="213">
        <f>(CHI_emi!S5-CHI_emi!S59)+(CHI_emi!S61-CHI_emi!S108)+CHI_emi!S110</f>
        <v>24.562633319691951</v>
      </c>
      <c r="T77" s="213">
        <f>(CHI_emi!T5-CHI_emi!T59)+(CHI_emi!T61-CHI_emi!T108)+CHI_emi!T110</f>
        <v>19.437435122043809</v>
      </c>
      <c r="U77" s="213">
        <f>(CHI_emi!U5-CHI_emi!U59)+(CHI_emi!U61-CHI_emi!U108)+CHI_emi!U110</f>
        <v>19.905648918718068</v>
      </c>
      <c r="V77" s="213">
        <f>(CHI_emi!V5-CHI_emi!V59)+(CHI_emi!V61-CHI_emi!V108)+CHI_emi!V110</f>
        <v>10.759134405830242</v>
      </c>
      <c r="W77" s="213">
        <f>(CHI_emi!W5-CHI_emi!W59)+(CHI_emi!W61-CHI_emi!W108)+CHI_emi!W110</f>
        <v>14.615299834792564</v>
      </c>
      <c r="X77" s="213">
        <f>(CHI_emi!X5-CHI_emi!X59)+(CHI_emi!X61-CHI_emi!X108)+CHI_emi!X110</f>
        <v>12.862983738619789</v>
      </c>
      <c r="Y77" s="213">
        <f>(CHI_emi!Y5-CHI_emi!Y59)+(CHI_emi!Y61-CHI_emi!Y108)+CHI_emi!Y110</f>
        <v>6.8111612479121506</v>
      </c>
      <c r="DA77" s="85"/>
    </row>
    <row r="78" spans="1:105" ht="12" customHeight="1" x14ac:dyDescent="0.25">
      <c r="A78" s="14" t="s">
        <v>146</v>
      </c>
      <c r="B78" s="204">
        <f>CHI_emi!B59+CHI_emi!B108</f>
        <v>180.77708000000001</v>
      </c>
      <c r="C78" s="204">
        <f>CHI_emi!C59+CHI_emi!C108</f>
        <v>195.35378</v>
      </c>
      <c r="D78" s="204">
        <f>CHI_emi!D59+CHI_emi!D108</f>
        <v>31.325679999999998</v>
      </c>
      <c r="E78" s="204">
        <f>CHI_emi!E59+CHI_emi!E108</f>
        <v>92.174710000000005</v>
      </c>
      <c r="F78" s="204">
        <f>CHI_emi!F59+CHI_emi!F108</f>
        <v>184.47286</v>
      </c>
      <c r="G78" s="204">
        <f>CHI_emi!G59+CHI_emi!G108</f>
        <v>146.35547</v>
      </c>
      <c r="H78" s="204">
        <f>CHI_emi!H59+CHI_emi!H108</f>
        <v>117.58437000000001</v>
      </c>
      <c r="I78" s="204">
        <f>CHI_emi!I59+CHI_emi!I108</f>
        <v>110.63713</v>
      </c>
      <c r="J78" s="204">
        <f>CHI_emi!J59+CHI_emi!J108</f>
        <v>141.61574999999999</v>
      </c>
      <c r="K78" s="204">
        <f>CHI_emi!K59+CHI_emi!K108</f>
        <v>14.185750000000001</v>
      </c>
      <c r="L78" s="204">
        <f>CHI_emi!L59+CHI_emi!L108</f>
        <v>0</v>
      </c>
      <c r="M78" s="204">
        <f>CHI_emi!M59+CHI_emi!M108</f>
        <v>0</v>
      </c>
      <c r="N78" s="204">
        <f>CHI_emi!N59+CHI_emi!N108</f>
        <v>16.619610000000002</v>
      </c>
      <c r="O78" s="204">
        <f>CHI_emi!O59+CHI_emi!O108</f>
        <v>68.631439999999998</v>
      </c>
      <c r="P78" s="204">
        <f>CHI_emi!P59+CHI_emi!P108</f>
        <v>0</v>
      </c>
      <c r="Q78" s="204">
        <f>CHI_emi!Q59+CHI_emi!Q108</f>
        <v>0</v>
      </c>
      <c r="R78" s="204">
        <f>CHI_emi!R59+CHI_emi!R108</f>
        <v>0</v>
      </c>
      <c r="S78" s="204">
        <f>CHI_emi!S59+CHI_emi!S108</f>
        <v>0</v>
      </c>
      <c r="T78" s="204">
        <f>CHI_emi!T59+CHI_emi!T108</f>
        <v>0</v>
      </c>
      <c r="U78" s="204">
        <f>CHI_emi!U59+CHI_emi!U108</f>
        <v>0</v>
      </c>
      <c r="V78" s="204">
        <f>CHI_emi!V59+CHI_emi!V108</f>
        <v>0</v>
      </c>
      <c r="W78" s="204">
        <f>CHI_emi!W59+CHI_emi!W108</f>
        <v>0</v>
      </c>
      <c r="X78" s="204">
        <f>CHI_emi!X59+CHI_emi!X108</f>
        <v>0</v>
      </c>
      <c r="Y78" s="204">
        <f>CHI_emi!Y59+CHI_emi!Y108</f>
        <v>0</v>
      </c>
      <c r="DA78" s="71"/>
    </row>
    <row r="79" spans="1:105" ht="12" customHeight="1" x14ac:dyDescent="0.25">
      <c r="A79" s="31" t="s">
        <v>144</v>
      </c>
      <c r="B79" s="210">
        <f t="shared" ref="B79:Y79" si="16">SUM(B80:B82)</f>
        <v>291.11091031862264</v>
      </c>
      <c r="C79" s="210">
        <f t="shared" si="16"/>
        <v>309.10774999862787</v>
      </c>
      <c r="D79" s="210">
        <f t="shared" si="16"/>
        <v>90.442615238687154</v>
      </c>
      <c r="E79" s="210">
        <f t="shared" si="16"/>
        <v>220.08737523843433</v>
      </c>
      <c r="F79" s="210">
        <f t="shared" si="16"/>
        <v>326.09045523820629</v>
      </c>
      <c r="G79" s="210">
        <f t="shared" si="16"/>
        <v>287.56914523884052</v>
      </c>
      <c r="H79" s="210">
        <f t="shared" si="16"/>
        <v>259.95651047892153</v>
      </c>
      <c r="I79" s="210">
        <f t="shared" si="16"/>
        <v>244.01800047831443</v>
      </c>
      <c r="J79" s="210">
        <f t="shared" si="16"/>
        <v>254.88195311878758</v>
      </c>
      <c r="K79" s="210">
        <f t="shared" si="16"/>
        <v>39.527119480475697</v>
      </c>
      <c r="L79" s="210">
        <f t="shared" si="16"/>
        <v>31.540744799617237</v>
      </c>
      <c r="M79" s="210">
        <f t="shared" si="16"/>
        <v>23.108914799700766</v>
      </c>
      <c r="N79" s="210">
        <f t="shared" si="16"/>
        <v>50.002284719403093</v>
      </c>
      <c r="O79" s="210">
        <f t="shared" si="16"/>
        <v>157.18404523917056</v>
      </c>
      <c r="P79" s="210">
        <f t="shared" si="16"/>
        <v>15.133290479785209</v>
      </c>
      <c r="Q79" s="210">
        <f t="shared" si="16"/>
        <v>35.35764047919362</v>
      </c>
      <c r="R79" s="210">
        <f t="shared" si="16"/>
        <v>31.461810479356974</v>
      </c>
      <c r="S79" s="210">
        <f t="shared" si="16"/>
        <v>24.562633319691951</v>
      </c>
      <c r="T79" s="210">
        <f t="shared" si="16"/>
        <v>19.437435122043809</v>
      </c>
      <c r="U79" s="210">
        <f t="shared" si="16"/>
        <v>19.905648918718068</v>
      </c>
      <c r="V79" s="210">
        <f t="shared" si="16"/>
        <v>10.759134405830242</v>
      </c>
      <c r="W79" s="210">
        <f t="shared" si="16"/>
        <v>14.615299834792564</v>
      </c>
      <c r="X79" s="210">
        <f t="shared" si="16"/>
        <v>12.862983738619789</v>
      </c>
      <c r="Y79" s="210">
        <f t="shared" si="16"/>
        <v>6.8111612479121506</v>
      </c>
      <c r="DA79" s="109"/>
    </row>
    <row r="80" spans="1:105" ht="12" customHeight="1" x14ac:dyDescent="0.25">
      <c r="A80" s="51" t="s">
        <v>48</v>
      </c>
      <c r="B80" s="241">
        <f>CHI_emi!B$5</f>
        <v>279.74197088719006</v>
      </c>
      <c r="C80" s="241">
        <f>CHI_emi!C$5</f>
        <v>293.93796108055517</v>
      </c>
      <c r="D80" s="241">
        <f>CHI_emi!D$5</f>
        <v>81.09970760371553</v>
      </c>
      <c r="E80" s="241">
        <f>CHI_emi!E$5</f>
        <v>209.23968618559854</v>
      </c>
      <c r="F80" s="241">
        <f>CHI_emi!F$5</f>
        <v>313.76167730962624</v>
      </c>
      <c r="G80" s="241">
        <f>CHI_emi!G$5</f>
        <v>271.70940623647164</v>
      </c>
      <c r="H80" s="241">
        <f>CHI_emi!H$5</f>
        <v>244.77131188506866</v>
      </c>
      <c r="I80" s="241">
        <f>CHI_emi!I$5</f>
        <v>229.05973618311435</v>
      </c>
      <c r="J80" s="241">
        <f>CHI_emi!J$5</f>
        <v>239.67228337836923</v>
      </c>
      <c r="K80" s="241">
        <f>CHI_emi!K$5</f>
        <v>22.246003657945401</v>
      </c>
      <c r="L80" s="241">
        <f>CHI_emi!L$5</f>
        <v>23.083745761522113</v>
      </c>
      <c r="M80" s="241">
        <f>CHI_emi!M$5</f>
        <v>18.349667526384298</v>
      </c>
      <c r="N80" s="241">
        <f>CHI_emi!N$5</f>
        <v>32.03491862219704</v>
      </c>
      <c r="O80" s="241">
        <f>CHI_emi!O$5</f>
        <v>123.05278356294842</v>
      </c>
      <c r="P80" s="241">
        <f>CHI_emi!P$5</f>
        <v>12.666206894930383</v>
      </c>
      <c r="Q80" s="241">
        <f>CHI_emi!Q$5</f>
        <v>28.758686266768972</v>
      </c>
      <c r="R80" s="241">
        <f>CHI_emi!R$5</f>
        <v>26.723297544662074</v>
      </c>
      <c r="S80" s="241">
        <f>CHI_emi!S$5</f>
        <v>21.242858808221282</v>
      </c>
      <c r="T80" s="241">
        <f>CHI_emi!T$5</f>
        <v>15.788212346355081</v>
      </c>
      <c r="U80" s="241">
        <f>CHI_emi!U$5</f>
        <v>14.603938798297776</v>
      </c>
      <c r="V80" s="241">
        <f>CHI_emi!V$5</f>
        <v>7.1661328622825478</v>
      </c>
      <c r="W80" s="241">
        <f>CHI_emi!W$5</f>
        <v>11.24471584376322</v>
      </c>
      <c r="X80" s="241">
        <f>CHI_emi!X$5</f>
        <v>10.600273185966007</v>
      </c>
      <c r="Y80" s="241">
        <f>CHI_emi!Y$5</f>
        <v>3.678219733009326</v>
      </c>
      <c r="DA80" s="83"/>
    </row>
    <row r="81" spans="1:105" ht="12" customHeight="1" x14ac:dyDescent="0.25">
      <c r="A81" s="99" t="s">
        <v>49</v>
      </c>
      <c r="B81" s="282">
        <f>CHI_emi!B$61</f>
        <v>10.278481021065588</v>
      </c>
      <c r="C81" s="282">
        <f>CHI_emi!C$61</f>
        <v>13.807655508343739</v>
      </c>
      <c r="D81" s="282">
        <f>CHI_emi!D$61</f>
        <v>8.3139267042668195</v>
      </c>
      <c r="E81" s="282">
        <f>CHI_emi!E$61</f>
        <v>9.5724140397355537</v>
      </c>
      <c r="F81" s="282">
        <f>CHI_emi!F$61</f>
        <v>11.11913121296757</v>
      </c>
      <c r="G81" s="282">
        <f>CHI_emi!G$61</f>
        <v>14.984288107911176</v>
      </c>
      <c r="H81" s="282">
        <f>CHI_emi!H$61</f>
        <v>14.146557836481788</v>
      </c>
      <c r="I81" s="282">
        <f>CHI_emi!I$61</f>
        <v>13.749107355081909</v>
      </c>
      <c r="J81" s="282">
        <f>CHI_emi!J$61</f>
        <v>13.700330476898619</v>
      </c>
      <c r="K81" s="282">
        <f>CHI_emi!K$61</f>
        <v>16.737778563546456</v>
      </c>
      <c r="L81" s="282">
        <f>CHI_emi!L$61</f>
        <v>7.616244061899927</v>
      </c>
      <c r="M81" s="282">
        <f>CHI_emi!M$61</f>
        <v>3.9440969210941326</v>
      </c>
      <c r="N81" s="282">
        <f>CHI_emi!N$61</f>
        <v>16.992484711206423</v>
      </c>
      <c r="O81" s="282">
        <f>CHI_emi!O$61</f>
        <v>32.651351849305549</v>
      </c>
      <c r="P81" s="282">
        <f>CHI_emi!P$61</f>
        <v>1.9173454136810548</v>
      </c>
      <c r="Q81" s="282">
        <f>CHI_emi!Q$61</f>
        <v>5.3500610123429544</v>
      </c>
      <c r="R81" s="282">
        <f>CHI_emi!R$61</f>
        <v>3.4026050290755387</v>
      </c>
      <c r="S81" s="282">
        <f>CHI_emi!S$61</f>
        <v>2.5088832033604387</v>
      </c>
      <c r="T81" s="282">
        <f>CHI_emi!T$61</f>
        <v>2.8346607154175905</v>
      </c>
      <c r="U81" s="282">
        <f>CHI_emi!U$61</f>
        <v>4.6047837580904636</v>
      </c>
      <c r="V81" s="282">
        <f>CHI_emi!V$61</f>
        <v>3.1495116068424704</v>
      </c>
      <c r="W81" s="282">
        <f>CHI_emi!W$61</f>
        <v>2.5918263963058257</v>
      </c>
      <c r="X81" s="282">
        <f>CHI_emi!X$61</f>
        <v>1.9031616676025689</v>
      </c>
      <c r="Y81" s="282">
        <f>CHI_emi!Y$61</f>
        <v>2.7992205033514268</v>
      </c>
      <c r="DA81" s="94"/>
    </row>
    <row r="82" spans="1:105" ht="12" customHeight="1" x14ac:dyDescent="0.25">
      <c r="A82" s="52" t="s">
        <v>50</v>
      </c>
      <c r="B82" s="242">
        <f>CHI_emi!B$110</f>
        <v>1.090458410366995</v>
      </c>
      <c r="C82" s="242">
        <f>CHI_emi!C$110</f>
        <v>1.362133409728985</v>
      </c>
      <c r="D82" s="242">
        <f>CHI_emi!D$110</f>
        <v>1.028980930704803</v>
      </c>
      <c r="E82" s="242">
        <f>CHI_emi!E$110</f>
        <v>1.275275013100245</v>
      </c>
      <c r="F82" s="242">
        <f>CHI_emi!F$110</f>
        <v>1.209646715612511</v>
      </c>
      <c r="G82" s="242">
        <f>CHI_emi!G$110</f>
        <v>0.87545089445770874</v>
      </c>
      <c r="H82" s="242">
        <f>CHI_emi!H$110</f>
        <v>1.0386407573710681</v>
      </c>
      <c r="I82" s="242">
        <f>CHI_emi!I$110</f>
        <v>1.209156940118153</v>
      </c>
      <c r="J82" s="242">
        <f>CHI_emi!J$110</f>
        <v>1.509339263519746</v>
      </c>
      <c r="K82" s="242">
        <f>CHI_emi!K$110</f>
        <v>0.54333725898383811</v>
      </c>
      <c r="L82" s="242">
        <f>CHI_emi!L$110</f>
        <v>0.84075497619519768</v>
      </c>
      <c r="M82" s="242">
        <f>CHI_emi!M$110</f>
        <v>0.81515035222233478</v>
      </c>
      <c r="N82" s="242">
        <f>CHI_emi!N$110</f>
        <v>0.9748813859996297</v>
      </c>
      <c r="O82" s="242">
        <f>CHI_emi!O$110</f>
        <v>1.4799098269165929</v>
      </c>
      <c r="P82" s="242">
        <f>CHI_emi!P$110</f>
        <v>0.54973817117377155</v>
      </c>
      <c r="Q82" s="242">
        <f>CHI_emi!Q$110</f>
        <v>1.248893200081693</v>
      </c>
      <c r="R82" s="242">
        <f>CHI_emi!R$110</f>
        <v>1.3359079056193599</v>
      </c>
      <c r="S82" s="242">
        <f>CHI_emi!S$110</f>
        <v>0.81089130811023236</v>
      </c>
      <c r="T82" s="242">
        <f>CHI_emi!T$110</f>
        <v>0.81456206027113776</v>
      </c>
      <c r="U82" s="242">
        <f>CHI_emi!U$110</f>
        <v>0.69692636232982941</v>
      </c>
      <c r="V82" s="242">
        <f>CHI_emi!V$110</f>
        <v>0.44348993670522341</v>
      </c>
      <c r="W82" s="242">
        <f>CHI_emi!W$110</f>
        <v>0.7787575947235178</v>
      </c>
      <c r="X82" s="242">
        <f>CHI_emi!X$110</f>
        <v>0.35954888505121257</v>
      </c>
      <c r="Y82" s="242">
        <f>CHI_emi!Y$110</f>
        <v>0.33372101155139777</v>
      </c>
      <c r="DA82" s="84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115" t="s">
        <v>147</v>
      </c>
      <c r="B84" s="312"/>
      <c r="C84" s="312"/>
      <c r="D84" s="312"/>
      <c r="E84" s="312"/>
      <c r="F84" s="312"/>
      <c r="G84" s="312"/>
      <c r="H84" s="312"/>
      <c r="I84" s="312"/>
      <c r="J84" s="312"/>
      <c r="K84" s="312"/>
      <c r="L84" s="312"/>
      <c r="M84" s="312"/>
      <c r="N84" s="312"/>
      <c r="O84" s="312"/>
      <c r="P84" s="312"/>
      <c r="Q84" s="312"/>
      <c r="R84" s="312"/>
      <c r="S84" s="312"/>
      <c r="T84" s="312"/>
      <c r="U84" s="312"/>
      <c r="V84" s="312"/>
      <c r="W84" s="312"/>
      <c r="X84" s="312"/>
      <c r="Y84" s="312"/>
      <c r="DA84" s="118"/>
    </row>
    <row r="85" spans="1:105" ht="12" customHeight="1" x14ac:dyDescent="0.25">
      <c r="A85" s="50" t="s">
        <v>48</v>
      </c>
      <c r="B85" s="287">
        <f t="shared" ref="B85:Y85" si="17">IF(B$5=0,"",B$5/B$10*1000)</f>
        <v>910.79827043270711</v>
      </c>
      <c r="C85" s="287">
        <f t="shared" si="17"/>
        <v>1044.7055675360025</v>
      </c>
      <c r="D85" s="287">
        <f t="shared" si="17"/>
        <v>1202.7020852581068</v>
      </c>
      <c r="E85" s="287">
        <f t="shared" si="17"/>
        <v>996.15283280538301</v>
      </c>
      <c r="F85" s="287">
        <f t="shared" si="17"/>
        <v>1050.9726620584354</v>
      </c>
      <c r="G85" s="287">
        <f t="shared" si="17"/>
        <v>1100.8671860031186</v>
      </c>
      <c r="H85" s="287">
        <f t="shared" si="17"/>
        <v>1063.9711462606522</v>
      </c>
      <c r="I85" s="287">
        <f t="shared" si="17"/>
        <v>1113.131966894008</v>
      </c>
      <c r="J85" s="287">
        <f t="shared" si="17"/>
        <v>1199.3799853939929</v>
      </c>
      <c r="K85" s="287">
        <f t="shared" si="17"/>
        <v>450.14544300096253</v>
      </c>
      <c r="L85" s="287">
        <f t="shared" si="17"/>
        <v>1279.5138133549065</v>
      </c>
      <c r="M85" s="287">
        <f t="shared" si="17"/>
        <v>2068.667218948005</v>
      </c>
      <c r="N85" s="287">
        <f t="shared" si="17"/>
        <v>530.06097904079184</v>
      </c>
      <c r="O85" s="287">
        <f t="shared" si="17"/>
        <v>406.22095937069651</v>
      </c>
      <c r="P85" s="287">
        <f t="shared" si="17"/>
        <v>1772.4704617443811</v>
      </c>
      <c r="Q85" s="287">
        <f t="shared" si="17"/>
        <v>1455.5323552753414</v>
      </c>
      <c r="R85" s="287">
        <f t="shared" si="17"/>
        <v>1765.0818940180891</v>
      </c>
      <c r="S85" s="287">
        <f t="shared" si="17"/>
        <v>1725.0271018128512</v>
      </c>
      <c r="T85" s="287">
        <f t="shared" si="17"/>
        <v>1642.5519504939009</v>
      </c>
      <c r="U85" s="287">
        <f t="shared" si="17"/>
        <v>1120.5881659570814</v>
      </c>
      <c r="V85" s="287">
        <f t="shared" si="17"/>
        <v>1224.6537454013983</v>
      </c>
      <c r="W85" s="287">
        <f t="shared" si="17"/>
        <v>1168.592126924859</v>
      </c>
      <c r="X85" s="287">
        <f t="shared" si="17"/>
        <v>1076.7489032561261</v>
      </c>
      <c r="Y85" s="287">
        <f t="shared" si="17"/>
        <v>893.33992925898519</v>
      </c>
      <c r="DA85" s="83"/>
    </row>
    <row r="86" spans="1:105" ht="12" customHeight="1" x14ac:dyDescent="0.25">
      <c r="A86" s="107" t="s">
        <v>49</v>
      </c>
      <c r="B86" s="288">
        <f t="shared" ref="B86:Y86" si="18">IF(B$6=0,"",B$6/B$11*1000)</f>
        <v>5820.2744380223858</v>
      </c>
      <c r="C86" s="288">
        <f t="shared" si="18"/>
        <v>6395.3971101707002</v>
      </c>
      <c r="D86" s="288">
        <f t="shared" si="18"/>
        <v>7040.2452961508625</v>
      </c>
      <c r="E86" s="288">
        <f t="shared" si="18"/>
        <v>6194.1234607571887</v>
      </c>
      <c r="F86" s="288">
        <f t="shared" si="18"/>
        <v>6597.3740158383325</v>
      </c>
      <c r="G86" s="288">
        <f t="shared" si="18"/>
        <v>6752.1620914367631</v>
      </c>
      <c r="H86" s="288">
        <f t="shared" si="18"/>
        <v>6572.6458998874477</v>
      </c>
      <c r="I86" s="288">
        <f t="shared" si="18"/>
        <v>6722.775947586857</v>
      </c>
      <c r="J86" s="288">
        <f t="shared" si="18"/>
        <v>6896.1028564734261</v>
      </c>
      <c r="K86" s="288">
        <f t="shared" si="18"/>
        <v>2588.2116702887088</v>
      </c>
      <c r="L86" s="288">
        <f t="shared" si="18"/>
        <v>7356.8501814505671</v>
      </c>
      <c r="M86" s="288">
        <f t="shared" si="18"/>
        <v>11894.263779125864</v>
      </c>
      <c r="N86" s="288">
        <f t="shared" si="18"/>
        <v>3047.7038771557732</v>
      </c>
      <c r="O86" s="288">
        <f t="shared" si="18"/>
        <v>2335.6580503178925</v>
      </c>
      <c r="P86" s="288">
        <f t="shared" si="18"/>
        <v>10191.214430041482</v>
      </c>
      <c r="Q86" s="288">
        <f t="shared" si="18"/>
        <v>8368.908065117068</v>
      </c>
      <c r="R86" s="288">
        <f t="shared" si="18"/>
        <v>10148.732211209232</v>
      </c>
      <c r="S86" s="288">
        <f t="shared" si="18"/>
        <v>9918.4282455721441</v>
      </c>
      <c r="T86" s="288">
        <f t="shared" si="18"/>
        <v>9444.218959503507</v>
      </c>
      <c r="U86" s="288">
        <f t="shared" si="18"/>
        <v>6443.0717089617101</v>
      </c>
      <c r="V86" s="288">
        <f t="shared" si="18"/>
        <v>7041.4199792396848</v>
      </c>
      <c r="W86" s="288">
        <f t="shared" si="18"/>
        <v>6719.0811941818502</v>
      </c>
      <c r="X86" s="288">
        <f t="shared" si="18"/>
        <v>6191.0080857402218</v>
      </c>
      <c r="Y86" s="288">
        <f t="shared" si="18"/>
        <v>5136.4572637427582</v>
      </c>
      <c r="DA86" s="94"/>
    </row>
    <row r="87" spans="1:105" ht="12" customHeight="1" x14ac:dyDescent="0.25">
      <c r="A87" s="49" t="s">
        <v>50</v>
      </c>
      <c r="B87" s="289">
        <f t="shared" ref="B87:Y87" si="19">IF(B$7=0,"",B$7/B$12*1000)</f>
        <v>8647.4245856207835</v>
      </c>
      <c r="C87" s="289">
        <f t="shared" si="19"/>
        <v>9300.0869131332565</v>
      </c>
      <c r="D87" s="289">
        <f t="shared" si="19"/>
        <v>10011.181658382118</v>
      </c>
      <c r="E87" s="289">
        <f t="shared" si="19"/>
        <v>9077.9855326726429</v>
      </c>
      <c r="F87" s="289">
        <f t="shared" si="19"/>
        <v>9715.0185931063879</v>
      </c>
      <c r="G87" s="289">
        <f t="shared" si="19"/>
        <v>9828.3250862137811</v>
      </c>
      <c r="H87" s="289">
        <f t="shared" si="19"/>
        <v>9601.2574498577578</v>
      </c>
      <c r="I87" s="289">
        <f t="shared" si="19"/>
        <v>9710.2925893788597</v>
      </c>
      <c r="J87" s="289">
        <f t="shared" si="19"/>
        <v>9718.7382201788605</v>
      </c>
      <c r="K87" s="289">
        <f t="shared" si="19"/>
        <v>3562.1268348579729</v>
      </c>
      <c r="L87" s="289">
        <f t="shared" si="19"/>
        <v>9195.7555051539839</v>
      </c>
      <c r="M87" s="289">
        <f t="shared" si="19"/>
        <v>13345.807490860541</v>
      </c>
      <c r="N87" s="289">
        <f t="shared" si="19"/>
        <v>4039.8583737482722</v>
      </c>
      <c r="O87" s="289">
        <f t="shared" si="19"/>
        <v>3492.6667163660659</v>
      </c>
      <c r="P87" s="289">
        <f t="shared" si="19"/>
        <v>11506.738839779962</v>
      </c>
      <c r="Q87" s="289">
        <f t="shared" si="19"/>
        <v>10121.499378748611</v>
      </c>
      <c r="R87" s="289">
        <f t="shared" si="19"/>
        <v>11563.628180680502</v>
      </c>
      <c r="S87" s="289">
        <f t="shared" si="19"/>
        <v>11497.459395182823</v>
      </c>
      <c r="T87" s="289">
        <f t="shared" si="19"/>
        <v>10494.567964873784</v>
      </c>
      <c r="U87" s="289">
        <f t="shared" si="19"/>
        <v>7454.9659839301112</v>
      </c>
      <c r="V87" s="289">
        <f t="shared" si="19"/>
        <v>7622.3254343190647</v>
      </c>
      <c r="W87" s="289">
        <f t="shared" si="19"/>
        <v>7533.5538546694452</v>
      </c>
      <c r="X87" s="289">
        <f t="shared" si="19"/>
        <v>7380.9585724140643</v>
      </c>
      <c r="Y87" s="289">
        <f t="shared" si="19"/>
        <v>5677.2012830060276</v>
      </c>
      <c r="DA87" s="84"/>
    </row>
    <row r="88" spans="1:105" ht="12" customHeight="1" x14ac:dyDescent="0.25">
      <c r="A88" s="115" t="s">
        <v>148</v>
      </c>
      <c r="B88" s="286"/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6"/>
      <c r="P88" s="286"/>
      <c r="Q88" s="286"/>
      <c r="R88" s="286"/>
      <c r="S88" s="286"/>
      <c r="T88" s="286"/>
      <c r="U88" s="286"/>
      <c r="V88" s="286"/>
      <c r="W88" s="286"/>
      <c r="X88" s="286"/>
      <c r="Y88" s="286"/>
      <c r="DA88" s="118"/>
    </row>
    <row r="89" spans="1:105" ht="12" customHeight="1" x14ac:dyDescent="0.25">
      <c r="A89" s="50" t="s">
        <v>48</v>
      </c>
      <c r="B89" s="252">
        <f t="shared" ref="B89:Y89" si="20">IF(SUM(B90,B91)=0,"",SUM(B90,B91))</f>
        <v>2.0344375071197112</v>
      </c>
      <c r="C89" s="252">
        <f t="shared" si="20"/>
        <v>2.1485907119003747</v>
      </c>
      <c r="D89" s="252">
        <f t="shared" si="20"/>
        <v>1.3257769935482624</v>
      </c>
      <c r="E89" s="252">
        <f t="shared" si="20"/>
        <v>1.3166975518229584</v>
      </c>
      <c r="F89" s="252">
        <f t="shared" si="20"/>
        <v>1.8775127313537463</v>
      </c>
      <c r="G89" s="252">
        <f t="shared" si="20"/>
        <v>1.8822420554294756</v>
      </c>
      <c r="H89" s="252">
        <f t="shared" si="20"/>
        <v>1.8647485911898301</v>
      </c>
      <c r="I89" s="252">
        <f t="shared" si="20"/>
        <v>1.809187928682398</v>
      </c>
      <c r="J89" s="252">
        <f t="shared" si="20"/>
        <v>1.7543079348961472</v>
      </c>
      <c r="K89" s="252">
        <f t="shared" si="20"/>
        <v>1.2827499710236803</v>
      </c>
      <c r="L89" s="252">
        <f t="shared" si="20"/>
        <v>0.7757239692708916</v>
      </c>
      <c r="M89" s="252">
        <f t="shared" si="20"/>
        <v>0.7562107011313105</v>
      </c>
      <c r="N89" s="252">
        <f t="shared" si="20"/>
        <v>0.91906850557506636</v>
      </c>
      <c r="O89" s="252">
        <f t="shared" si="20"/>
        <v>1.3813875075943973</v>
      </c>
      <c r="P89" s="252">
        <f t="shared" si="20"/>
        <v>0.59654535534473652</v>
      </c>
      <c r="Q89" s="252">
        <f t="shared" si="20"/>
        <v>0.64679103494994028</v>
      </c>
      <c r="R89" s="252">
        <f t="shared" si="20"/>
        <v>0.58841586396946133</v>
      </c>
      <c r="S89" s="252">
        <f t="shared" si="20"/>
        <v>0.58649851442599643</v>
      </c>
      <c r="T89" s="252">
        <f t="shared" si="20"/>
        <v>0.54873257269298159</v>
      </c>
      <c r="U89" s="252">
        <f t="shared" si="20"/>
        <v>0.52395878943123742</v>
      </c>
      <c r="V89" s="252">
        <f t="shared" si="20"/>
        <v>0.52854856383476345</v>
      </c>
      <c r="W89" s="252">
        <f t="shared" si="20"/>
        <v>0.44904215787962848</v>
      </c>
      <c r="X89" s="252">
        <f t="shared" si="20"/>
        <v>0.4596824794728559</v>
      </c>
      <c r="Y89" s="252">
        <f t="shared" si="20"/>
        <v>0.52670745062547686</v>
      </c>
      <c r="DA89" s="83"/>
    </row>
    <row r="90" spans="1:105" ht="12" customHeight="1" x14ac:dyDescent="0.25">
      <c r="A90" s="99" t="s">
        <v>982</v>
      </c>
      <c r="B90" s="291">
        <f t="shared" ref="B90:Y90" si="21">IF(B$72=0,"",B$72/B$10)</f>
        <v>1.1304552021424925</v>
      </c>
      <c r="C90" s="291">
        <f t="shared" si="21"/>
        <v>1.2554859854736848</v>
      </c>
      <c r="D90" s="291">
        <f t="shared" si="21"/>
        <v>0.45478771583873495</v>
      </c>
      <c r="E90" s="291">
        <f t="shared" si="21"/>
        <v>0.53033709608185009</v>
      </c>
      <c r="F90" s="291">
        <f t="shared" si="21"/>
        <v>1.0035676885161189</v>
      </c>
      <c r="G90" s="291">
        <f t="shared" si="21"/>
        <v>1.0282823722572314</v>
      </c>
      <c r="H90" s="291">
        <f t="shared" si="21"/>
        <v>1.014521222168177</v>
      </c>
      <c r="I90" s="291">
        <f t="shared" si="21"/>
        <v>1.0005964208770159</v>
      </c>
      <c r="J90" s="291">
        <f t="shared" si="21"/>
        <v>1.0223135039825664</v>
      </c>
      <c r="K90" s="291">
        <f t="shared" si="21"/>
        <v>0.58352032398447473</v>
      </c>
      <c r="L90" s="291" t="str">
        <f t="shared" si="21"/>
        <v/>
      </c>
      <c r="M90" s="291" t="str">
        <f t="shared" si="21"/>
        <v/>
      </c>
      <c r="N90" s="291">
        <f t="shared" si="21"/>
        <v>0.30540413583069526</v>
      </c>
      <c r="O90" s="291">
        <f t="shared" si="21"/>
        <v>0.82877608808494241</v>
      </c>
      <c r="P90" s="291" t="str">
        <f t="shared" si="21"/>
        <v/>
      </c>
      <c r="Q90" s="291" t="str">
        <f t="shared" si="21"/>
        <v/>
      </c>
      <c r="R90" s="291" t="str">
        <f t="shared" si="21"/>
        <v/>
      </c>
      <c r="S90" s="291" t="str">
        <f t="shared" si="21"/>
        <v/>
      </c>
      <c r="T90" s="291" t="str">
        <f t="shared" si="21"/>
        <v/>
      </c>
      <c r="U90" s="291" t="str">
        <f t="shared" si="21"/>
        <v/>
      </c>
      <c r="V90" s="291" t="str">
        <f t="shared" si="21"/>
        <v/>
      </c>
      <c r="W90" s="291" t="str">
        <f t="shared" si="21"/>
        <v/>
      </c>
      <c r="X90" s="291" t="str">
        <f t="shared" si="21"/>
        <v/>
      </c>
      <c r="Y90" s="291" t="str">
        <f t="shared" si="21"/>
        <v/>
      </c>
      <c r="DA90" s="94"/>
    </row>
    <row r="91" spans="1:105" ht="12" customHeight="1" x14ac:dyDescent="0.25">
      <c r="A91" s="99" t="s">
        <v>983</v>
      </c>
      <c r="B91" s="291">
        <f t="shared" ref="B91:Y91" si="22">IF(B$53=0,"",B$53/B$10)</f>
        <v>0.90398230497721854</v>
      </c>
      <c r="C91" s="291">
        <f t="shared" si="22"/>
        <v>0.89310472642669003</v>
      </c>
      <c r="D91" s="291">
        <f t="shared" si="22"/>
        <v>0.8709892777095275</v>
      </c>
      <c r="E91" s="291">
        <f t="shared" si="22"/>
        <v>0.78636045574110847</v>
      </c>
      <c r="F91" s="291">
        <f t="shared" si="22"/>
        <v>0.87394504283762742</v>
      </c>
      <c r="G91" s="291">
        <f t="shared" si="22"/>
        <v>0.85395968317224424</v>
      </c>
      <c r="H91" s="291">
        <f t="shared" si="22"/>
        <v>0.85022736902165297</v>
      </c>
      <c r="I91" s="291">
        <f t="shared" si="22"/>
        <v>0.80859150780538203</v>
      </c>
      <c r="J91" s="291">
        <f t="shared" si="22"/>
        <v>0.73199443091358085</v>
      </c>
      <c r="K91" s="291">
        <f t="shared" si="22"/>
        <v>0.69922964703920554</v>
      </c>
      <c r="L91" s="291">
        <f t="shared" si="22"/>
        <v>0.7757239692708916</v>
      </c>
      <c r="M91" s="291">
        <f t="shared" si="22"/>
        <v>0.7562107011313105</v>
      </c>
      <c r="N91" s="291">
        <f t="shared" si="22"/>
        <v>0.61366436974437111</v>
      </c>
      <c r="O91" s="291">
        <f t="shared" si="22"/>
        <v>0.55261141950945503</v>
      </c>
      <c r="P91" s="291">
        <f t="shared" si="22"/>
        <v>0.59654535534473652</v>
      </c>
      <c r="Q91" s="291">
        <f t="shared" si="22"/>
        <v>0.64679103494994028</v>
      </c>
      <c r="R91" s="291">
        <f t="shared" si="22"/>
        <v>0.58841586396946133</v>
      </c>
      <c r="S91" s="291">
        <f t="shared" si="22"/>
        <v>0.58649851442599643</v>
      </c>
      <c r="T91" s="291">
        <f t="shared" si="22"/>
        <v>0.54873257269298159</v>
      </c>
      <c r="U91" s="291">
        <f t="shared" si="22"/>
        <v>0.52395878943123742</v>
      </c>
      <c r="V91" s="291">
        <f t="shared" si="22"/>
        <v>0.52854856383476345</v>
      </c>
      <c r="W91" s="291">
        <f t="shared" si="22"/>
        <v>0.44904215787962848</v>
      </c>
      <c r="X91" s="291">
        <f t="shared" si="22"/>
        <v>0.4596824794728559</v>
      </c>
      <c r="Y91" s="291">
        <f t="shared" si="22"/>
        <v>0.52670745062547686</v>
      </c>
      <c r="DA91" s="94"/>
    </row>
    <row r="92" spans="1:105" ht="12" customHeight="1" x14ac:dyDescent="0.25">
      <c r="A92" s="107" t="s">
        <v>49</v>
      </c>
      <c r="B92" s="291">
        <f t="shared" ref="B92:Y92" si="23">IF(B$54=0,"",B$54/B$11)</f>
        <v>1.0946880817351117</v>
      </c>
      <c r="C92" s="291">
        <f t="shared" si="23"/>
        <v>1.072654728901842</v>
      </c>
      <c r="D92" s="291">
        <f t="shared" si="23"/>
        <v>1.0331551415944624</v>
      </c>
      <c r="E92" s="291">
        <f t="shared" si="23"/>
        <v>0.99355697738003945</v>
      </c>
      <c r="F92" s="291">
        <f t="shared" si="23"/>
        <v>1.1111208094937868</v>
      </c>
      <c r="G92" s="291">
        <f t="shared" si="23"/>
        <v>1.0884391559256343</v>
      </c>
      <c r="H92" s="291">
        <f t="shared" si="23"/>
        <v>1.0833661497376992</v>
      </c>
      <c r="I92" s="291">
        <f t="shared" si="23"/>
        <v>0.99998914080162615</v>
      </c>
      <c r="J92" s="291">
        <f t="shared" si="23"/>
        <v>0.83695799536916604</v>
      </c>
      <c r="K92" s="291">
        <f t="shared" si="23"/>
        <v>0.75280318587101258</v>
      </c>
      <c r="L92" s="291">
        <f t="shared" si="23"/>
        <v>0.79614442346599201</v>
      </c>
      <c r="M92" s="291">
        <f t="shared" si="23"/>
        <v>0.7277007744281826</v>
      </c>
      <c r="N92" s="291">
        <f t="shared" si="23"/>
        <v>0.65648518702159997</v>
      </c>
      <c r="O92" s="291">
        <f t="shared" si="23"/>
        <v>0.59249568257335039</v>
      </c>
      <c r="P92" s="291">
        <f t="shared" si="23"/>
        <v>0.5507670443087257</v>
      </c>
      <c r="Q92" s="291">
        <f t="shared" si="23"/>
        <v>0.61477338408211057</v>
      </c>
      <c r="R92" s="291">
        <f t="shared" si="23"/>
        <v>0.52120891460559349</v>
      </c>
      <c r="S92" s="291">
        <f t="shared" si="23"/>
        <v>0.53922063302358447</v>
      </c>
      <c r="T92" s="291">
        <f t="shared" si="23"/>
        <v>0.50574579328724867</v>
      </c>
      <c r="U92" s="291">
        <f t="shared" si="23"/>
        <v>0.52358422069698385</v>
      </c>
      <c r="V92" s="291">
        <f t="shared" si="23"/>
        <v>0.54795542443576628</v>
      </c>
      <c r="W92" s="291">
        <f t="shared" si="23"/>
        <v>0.41656559291686135</v>
      </c>
      <c r="X92" s="291">
        <f t="shared" si="23"/>
        <v>0.46491811804958072</v>
      </c>
      <c r="Y92" s="291">
        <f t="shared" si="23"/>
        <v>0.55915857639053157</v>
      </c>
      <c r="DA92" s="94"/>
    </row>
    <row r="93" spans="1:105" ht="12" customHeight="1" x14ac:dyDescent="0.25">
      <c r="A93" s="49" t="s">
        <v>50</v>
      </c>
      <c r="B93" s="253">
        <f t="shared" ref="B93:Y93" si="24">IF(B$55=0,"",B$55/B$12)</f>
        <v>0.55568465220591501</v>
      </c>
      <c r="C93" s="253">
        <f t="shared" si="24"/>
        <v>0.59762482004209794</v>
      </c>
      <c r="D93" s="253">
        <f t="shared" si="24"/>
        <v>0.64331986280154885</v>
      </c>
      <c r="E93" s="253">
        <f t="shared" si="24"/>
        <v>0.58335255583976708</v>
      </c>
      <c r="F93" s="253">
        <f t="shared" si="24"/>
        <v>0.62428838489798422</v>
      </c>
      <c r="G93" s="253">
        <f t="shared" si="24"/>
        <v>0.63156947519159001</v>
      </c>
      <c r="H93" s="253">
        <f t="shared" si="24"/>
        <v>0.61697807872592758</v>
      </c>
      <c r="I93" s="253">
        <f t="shared" si="24"/>
        <v>0.62398469127086409</v>
      </c>
      <c r="J93" s="253">
        <f t="shared" si="24"/>
        <v>0.6245274086276088</v>
      </c>
      <c r="K93" s="253">
        <f t="shared" si="24"/>
        <v>0.22890274344026665</v>
      </c>
      <c r="L93" s="253">
        <f t="shared" si="24"/>
        <v>0.5909204699106706</v>
      </c>
      <c r="M93" s="253">
        <f t="shared" si="24"/>
        <v>0.85760336161793205</v>
      </c>
      <c r="N93" s="253">
        <f t="shared" si="24"/>
        <v>0.25960183556967154</v>
      </c>
      <c r="O93" s="253">
        <f t="shared" si="24"/>
        <v>0.22443922700202704</v>
      </c>
      <c r="P93" s="253">
        <f t="shared" si="24"/>
        <v>0.7394245658805475</v>
      </c>
      <c r="Q93" s="253">
        <f t="shared" si="24"/>
        <v>0.78530204583459862</v>
      </c>
      <c r="R93" s="253">
        <f t="shared" si="24"/>
        <v>0.73457734096268268</v>
      </c>
      <c r="S93" s="253">
        <f t="shared" si="24"/>
        <v>0.65526612183828481</v>
      </c>
      <c r="T93" s="253">
        <f t="shared" si="24"/>
        <v>0.74004760894624666</v>
      </c>
      <c r="U93" s="253">
        <f t="shared" si="24"/>
        <v>0.47267160009227438</v>
      </c>
      <c r="V93" s="253">
        <f t="shared" si="24"/>
        <v>0.34123811364890572</v>
      </c>
      <c r="W93" s="253">
        <f t="shared" si="24"/>
        <v>0.55666374551953857</v>
      </c>
      <c r="X93" s="253">
        <f t="shared" si="24"/>
        <v>0.33321827636532603</v>
      </c>
      <c r="Y93" s="253">
        <f t="shared" si="24"/>
        <v>0.2779912020803042</v>
      </c>
      <c r="DA93" s="84"/>
    </row>
    <row r="94" spans="1:105" ht="12" customHeight="1" x14ac:dyDescent="0.25">
      <c r="A94" s="115" t="s">
        <v>149</v>
      </c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6"/>
      <c r="P94" s="286"/>
      <c r="Q94" s="286"/>
      <c r="R94" s="286"/>
      <c r="S94" s="286"/>
      <c r="T94" s="286"/>
      <c r="U94" s="286"/>
      <c r="V94" s="286"/>
      <c r="W94" s="286"/>
      <c r="X94" s="286"/>
      <c r="Y94" s="286"/>
      <c r="DA94" s="118"/>
    </row>
    <row r="95" spans="1:105" ht="12" customHeight="1" x14ac:dyDescent="0.25">
      <c r="A95" s="50" t="s">
        <v>48</v>
      </c>
      <c r="B95" s="252">
        <f t="shared" ref="B95:Y95" si="25">IF(SUM(B96,B97)=0,"",SUM(B96,B97))</f>
        <v>1.6253890189278715</v>
      </c>
      <c r="C95" s="252">
        <f t="shared" si="25"/>
        <v>1.7433998087588223</v>
      </c>
      <c r="D95" s="252">
        <f t="shared" si="25"/>
        <v>0.93016070494198289</v>
      </c>
      <c r="E95" s="252">
        <f t="shared" si="25"/>
        <v>0.96539790646551404</v>
      </c>
      <c r="F95" s="252">
        <f t="shared" si="25"/>
        <v>1.4880879322320528</v>
      </c>
      <c r="G95" s="252">
        <f t="shared" si="25"/>
        <v>1.5078596446124422</v>
      </c>
      <c r="H95" s="252">
        <f t="shared" si="25"/>
        <v>1.4920377236918161</v>
      </c>
      <c r="I95" s="252">
        <f t="shared" si="25"/>
        <v>1.4551121992507738</v>
      </c>
      <c r="J95" s="252">
        <f t="shared" si="25"/>
        <v>1.4351184710325353</v>
      </c>
      <c r="K95" s="252">
        <f t="shared" si="25"/>
        <v>0.97785321256870072</v>
      </c>
      <c r="L95" s="252">
        <f t="shared" si="25"/>
        <v>0.44346722959366119</v>
      </c>
      <c r="M95" s="252">
        <f t="shared" si="25"/>
        <v>0.43752806582822085</v>
      </c>
      <c r="N95" s="252">
        <f t="shared" si="25"/>
        <v>0.66019475360748237</v>
      </c>
      <c r="O95" s="252">
        <f t="shared" si="25"/>
        <v>1.1431321916212629</v>
      </c>
      <c r="P95" s="252">
        <f t="shared" si="25"/>
        <v>0.34732841106995183</v>
      </c>
      <c r="Q95" s="252">
        <f t="shared" si="25"/>
        <v>0.38020974570146726</v>
      </c>
      <c r="R95" s="252">
        <f t="shared" si="25"/>
        <v>0.34759534965824479</v>
      </c>
      <c r="S95" s="252">
        <f t="shared" si="25"/>
        <v>0.35032519149448393</v>
      </c>
      <c r="T95" s="252">
        <f t="shared" si="25"/>
        <v>0.327197015839363</v>
      </c>
      <c r="U95" s="252">
        <f t="shared" si="25"/>
        <v>0.30877058042442346</v>
      </c>
      <c r="V95" s="252">
        <f t="shared" si="25"/>
        <v>0.32146286448276001</v>
      </c>
      <c r="W95" s="252">
        <f t="shared" si="25"/>
        <v>0.27382558030021709</v>
      </c>
      <c r="X95" s="252">
        <f t="shared" si="25"/>
        <v>0.285936031574968</v>
      </c>
      <c r="Y95" s="252">
        <f t="shared" si="25"/>
        <v>0.30915388100934232</v>
      </c>
      <c r="DA95" s="83"/>
    </row>
    <row r="96" spans="1:105" ht="12" customHeight="1" x14ac:dyDescent="0.25">
      <c r="A96" s="99" t="s">
        <v>982</v>
      </c>
      <c r="B96" s="291">
        <f>IF(CHI_ued!B$16=0,"",CHI_ued!B$16/B$10)</f>
        <v>1.1304552021424925</v>
      </c>
      <c r="C96" s="291">
        <f>IF(CHI_ued!C$16=0,"",CHI_ued!C$16/C$10)</f>
        <v>1.2554859854736848</v>
      </c>
      <c r="D96" s="291">
        <f>IF(CHI_ued!D$16=0,"",CHI_ued!D$16/D$10)</f>
        <v>0.45478771583873495</v>
      </c>
      <c r="E96" s="291">
        <f>IF(CHI_ued!E$16=0,"",CHI_ued!E$16/E$10)</f>
        <v>0.53033709608185009</v>
      </c>
      <c r="F96" s="291">
        <f>IF(CHI_ued!F$16=0,"",CHI_ued!F$16/F$10)</f>
        <v>1.0035676885161189</v>
      </c>
      <c r="G96" s="291">
        <f>IF(CHI_ued!G$16=0,"",CHI_ued!G$16/G$10)</f>
        <v>1.0282823722572314</v>
      </c>
      <c r="H96" s="291">
        <f>IF(CHI_ued!H$16=0,"",CHI_ued!H$16/H$10)</f>
        <v>1.014521222168177</v>
      </c>
      <c r="I96" s="291">
        <f>IF(CHI_ued!I$16=0,"",CHI_ued!I$16/I$10)</f>
        <v>1.0005964208770159</v>
      </c>
      <c r="J96" s="291">
        <f>IF(CHI_ued!J$16=0,"",CHI_ued!J$16/J$10)</f>
        <v>1.0223135039825664</v>
      </c>
      <c r="K96" s="291">
        <f>IF(CHI_ued!K$16=0,"",CHI_ued!K$16/K$10)</f>
        <v>0.58352032398447473</v>
      </c>
      <c r="L96" s="291" t="str">
        <f>IF(CHI_ued!L$16=0,"",CHI_ued!L$16/L$10)</f>
        <v/>
      </c>
      <c r="M96" s="291" t="str">
        <f>IF(CHI_ued!M$16=0,"",CHI_ued!M$16/M$10)</f>
        <v/>
      </c>
      <c r="N96" s="291">
        <f>IF(CHI_ued!N$16=0,"",CHI_ued!N$16/N$10)</f>
        <v>0.30540413583069526</v>
      </c>
      <c r="O96" s="291">
        <f>IF(CHI_ued!O$16=0,"",CHI_ued!O$16/O$10)</f>
        <v>0.82877608808494241</v>
      </c>
      <c r="P96" s="291" t="str">
        <f>IF(CHI_ued!P$16=0,"",CHI_ued!P$16/P$10)</f>
        <v/>
      </c>
      <c r="Q96" s="291" t="str">
        <f>IF(CHI_ued!Q$16=0,"",CHI_ued!Q$16/Q$10)</f>
        <v/>
      </c>
      <c r="R96" s="291" t="str">
        <f>IF(CHI_ued!R$16=0,"",CHI_ued!R$16/R$10)</f>
        <v/>
      </c>
      <c r="S96" s="291" t="str">
        <f>IF(CHI_ued!S$16=0,"",CHI_ued!S$16/S$10)</f>
        <v/>
      </c>
      <c r="T96" s="291" t="str">
        <f>IF(CHI_ued!T$16=0,"",CHI_ued!T$16/T$10)</f>
        <v/>
      </c>
      <c r="U96" s="291" t="str">
        <f>IF(CHI_ued!U$16=0,"",CHI_ued!U$16/U$10)</f>
        <v/>
      </c>
      <c r="V96" s="291" t="str">
        <f>IF(CHI_ued!V$16=0,"",CHI_ued!V$16/V$10)</f>
        <v/>
      </c>
      <c r="W96" s="291" t="str">
        <f>IF(CHI_ued!W$16=0,"",CHI_ued!W$16/W$10)</f>
        <v/>
      </c>
      <c r="X96" s="291" t="str">
        <f>IF(CHI_ued!X$16=0,"",CHI_ued!X$16/X$10)</f>
        <v/>
      </c>
      <c r="Y96" s="291" t="str">
        <f>IF(CHI_ued!Y$16=0,"",CHI_ued!Y$16/Y$10)</f>
        <v/>
      </c>
      <c r="DA96" s="94"/>
    </row>
    <row r="97" spans="1:105" ht="12" customHeight="1" x14ac:dyDescent="0.25">
      <c r="A97" s="99" t="s">
        <v>983</v>
      </c>
      <c r="B97" s="291">
        <f>IF((CHI_ued!B$5-CHI_ued!B$16)=0,"",(CHI_ued!B$5-CHI_ued!B$16)/B$10)</f>
        <v>0.49493381678537895</v>
      </c>
      <c r="C97" s="291">
        <f>IF((CHI_ued!C$5-CHI_ued!C$16)=0,"",(CHI_ued!C$5-CHI_ued!C$16)/C$10)</f>
        <v>0.48791382328513733</v>
      </c>
      <c r="D97" s="291">
        <f>IF((CHI_ued!D$5-CHI_ued!D$16)=0,"",(CHI_ued!D$5-CHI_ued!D$16)/D$10)</f>
        <v>0.47537298910324799</v>
      </c>
      <c r="E97" s="291">
        <f>IF((CHI_ued!E$5-CHI_ued!E$16)=0,"",(CHI_ued!E$5-CHI_ued!E$16)/E$10)</f>
        <v>0.43506081038366395</v>
      </c>
      <c r="F97" s="291">
        <f>IF((CHI_ued!F$5-CHI_ued!F$16)=0,"",(CHI_ued!F$5-CHI_ued!F$16)/F$10)</f>
        <v>0.48452024371593394</v>
      </c>
      <c r="G97" s="291">
        <f>IF((CHI_ued!G$5-CHI_ued!G$16)=0,"",(CHI_ued!G$5-CHI_ued!G$16)/G$10)</f>
        <v>0.47957727235521069</v>
      </c>
      <c r="H97" s="291">
        <f>IF((CHI_ued!H$5-CHI_ued!H$16)=0,"",(CHI_ued!H$5-CHI_ued!H$16)/H$10)</f>
        <v>0.47751650152363906</v>
      </c>
      <c r="I97" s="291">
        <f>IF((CHI_ued!I$5-CHI_ued!I$16)=0,"",(CHI_ued!I$5-CHI_ued!I$16)/I$10)</f>
        <v>0.45451577837375789</v>
      </c>
      <c r="J97" s="291">
        <f>IF((CHI_ued!J$5-CHI_ued!J$16)=0,"",(CHI_ued!J$5-CHI_ued!J$16)/J$10)</f>
        <v>0.41280496704996889</v>
      </c>
      <c r="K97" s="291">
        <f>IF((CHI_ued!K$5-CHI_ued!K$16)=0,"",(CHI_ued!K$5-CHI_ued!K$16)/K$10)</f>
        <v>0.39433288858422605</v>
      </c>
      <c r="L97" s="291">
        <f>IF((CHI_ued!L$5-CHI_ued!L$16)=0,"",(CHI_ued!L$5-CHI_ued!L$16)/L$10)</f>
        <v>0.44346722959366119</v>
      </c>
      <c r="M97" s="291">
        <f>IF((CHI_ued!M$5-CHI_ued!M$16)=0,"",(CHI_ued!M$5-CHI_ued!M$16)/M$10)</f>
        <v>0.43752806582822085</v>
      </c>
      <c r="N97" s="291">
        <f>IF((CHI_ued!N$5-CHI_ued!N$16)=0,"",(CHI_ued!N$5-CHI_ued!N$16)/N$10)</f>
        <v>0.35479061777678716</v>
      </c>
      <c r="O97" s="291">
        <f>IF((CHI_ued!O$5-CHI_ued!O$16)=0,"",(CHI_ued!O$5-CHI_ued!O$16)/O$10)</f>
        <v>0.31435610353632037</v>
      </c>
      <c r="P97" s="291">
        <f>IF((CHI_ued!P$5-CHI_ued!P$16)=0,"",(CHI_ued!P$5-CHI_ued!P$16)/P$10)</f>
        <v>0.34732841106995183</v>
      </c>
      <c r="Q97" s="291">
        <f>IF((CHI_ued!Q$5-CHI_ued!Q$16)=0,"",(CHI_ued!Q$5-CHI_ued!Q$16)/Q$10)</f>
        <v>0.38020974570146726</v>
      </c>
      <c r="R97" s="291">
        <f>IF((CHI_ued!R$5-CHI_ued!R$16)=0,"",(CHI_ued!R$5-CHI_ued!R$16)/R$10)</f>
        <v>0.34759534965824479</v>
      </c>
      <c r="S97" s="291">
        <f>IF((CHI_ued!S$5-CHI_ued!S$16)=0,"",(CHI_ued!S$5-CHI_ued!S$16)/S$10)</f>
        <v>0.35032519149448393</v>
      </c>
      <c r="T97" s="291">
        <f>IF((CHI_ued!T$5-CHI_ued!T$16)=0,"",(CHI_ued!T$5-CHI_ued!T$16)/T$10)</f>
        <v>0.327197015839363</v>
      </c>
      <c r="U97" s="291">
        <f>IF((CHI_ued!U$5-CHI_ued!U$16)=0,"",(CHI_ued!U$5-CHI_ued!U$16)/U$10)</f>
        <v>0.30877058042442346</v>
      </c>
      <c r="V97" s="291">
        <f>IF((CHI_ued!V$5-CHI_ued!V$16)=0,"",(CHI_ued!V$5-CHI_ued!V$16)/V$10)</f>
        <v>0.32146286448276001</v>
      </c>
      <c r="W97" s="291">
        <f>IF((CHI_ued!W$5-CHI_ued!W$16)=0,"",(CHI_ued!W$5-CHI_ued!W$16)/W$10)</f>
        <v>0.27382558030021709</v>
      </c>
      <c r="X97" s="291">
        <f>IF((CHI_ued!X$5-CHI_ued!X$16)=0,"",(CHI_ued!X$5-CHI_ued!X$16)/X$10)</f>
        <v>0.285936031574968</v>
      </c>
      <c r="Y97" s="291">
        <f>IF((CHI_ued!Y$5-CHI_ued!Y$16)=0,"",(CHI_ued!Y$5-CHI_ued!Y$16)/Y$10)</f>
        <v>0.30915388100934232</v>
      </c>
      <c r="DA97" s="94"/>
    </row>
    <row r="98" spans="1:105" ht="12" customHeight="1" x14ac:dyDescent="0.25">
      <c r="A98" s="107" t="s">
        <v>49</v>
      </c>
      <c r="B98" s="291">
        <f>IF(CHI_ued!B$61=0,"",CHI_ued!B$61/B$11)</f>
        <v>0.54749749630343914</v>
      </c>
      <c r="C98" s="291">
        <f>IF(CHI_ued!C$61=0,"",CHI_ued!C$61/C$11)</f>
        <v>0.53485116301440427</v>
      </c>
      <c r="D98" s="291">
        <f>IF(CHI_ued!D$61=0,"",CHI_ued!D$61/D$11)</f>
        <v>0.51458754862583345</v>
      </c>
      <c r="E98" s="291">
        <f>IF(CHI_ued!E$61=0,"",CHI_ued!E$61/E$11)</f>
        <v>0.49591052179274059</v>
      </c>
      <c r="F98" s="291">
        <f>IF(CHI_ued!F$61=0,"",CHI_ued!F$61/F$11)</f>
        <v>0.55575676463192181</v>
      </c>
      <c r="G98" s="291">
        <f>IF(CHI_ued!G$61=0,"",CHI_ued!G$61/G$11)</f>
        <v>0.5524355948127988</v>
      </c>
      <c r="H98" s="291">
        <f>IF(CHI_ued!H$61=0,"",CHI_ued!H$61/H$11)</f>
        <v>0.54994173386898704</v>
      </c>
      <c r="I98" s="291">
        <f>IF(CHI_ued!I$61=0,"",CHI_ued!I$61/I$11)</f>
        <v>0.51195131668997729</v>
      </c>
      <c r="J98" s="291">
        <f>IF(CHI_ued!J$61=0,"",CHI_ued!J$61/J$11)</f>
        <v>0.43913369700559679</v>
      </c>
      <c r="K98" s="291">
        <f>IF(CHI_ued!K$61=0,"",CHI_ued!K$61/K$11)</f>
        <v>0.41171370423567427</v>
      </c>
      <c r="L98" s="291">
        <f>IF(CHI_ued!L$61=0,"",CHI_ued!L$61/L$11)</f>
        <v>0.44873535518501678</v>
      </c>
      <c r="M98" s="291">
        <f>IF(CHI_ued!M$61=0,"",CHI_ued!M$61/M$11)</f>
        <v>0.41672052973210033</v>
      </c>
      <c r="N98" s="291">
        <f>IF(CHI_ued!N$61=0,"",CHI_ued!N$61/N$11)</f>
        <v>0.37578023878941003</v>
      </c>
      <c r="O98" s="291">
        <f>IF(CHI_ued!O$61=0,"",CHI_ued!O$61/O$11)</f>
        <v>0.33532785233693069</v>
      </c>
      <c r="P98" s="291">
        <f>IF(CHI_ued!P$61=0,"",CHI_ued!P$61/P$11)</f>
        <v>0.31959357916583625</v>
      </c>
      <c r="Q98" s="291">
        <f>IF(CHI_ued!Q$61=0,"",CHI_ued!Q$61/Q$11)</f>
        <v>0.36194152333746205</v>
      </c>
      <c r="R98" s="291">
        <f>IF(CHI_ued!R$61=0,"",CHI_ued!R$61/R$11)</f>
        <v>0.30847263980169681</v>
      </c>
      <c r="S98" s="291">
        <f>IF(CHI_ued!S$61=0,"",CHI_ued!S$61/S$11)</f>
        <v>0.32282518548982952</v>
      </c>
      <c r="T98" s="291">
        <f>IF(CHI_ued!T$61=0,"",CHI_ued!T$61/T$11)</f>
        <v>0.30178829044806826</v>
      </c>
      <c r="U98" s="291">
        <f>IF(CHI_ued!U$61=0,"",CHI_ued!U$61/U$11)</f>
        <v>0.30826788336605171</v>
      </c>
      <c r="V98" s="291">
        <f>IF(CHI_ued!V$61=0,"",CHI_ued!V$61/V$11)</f>
        <v>0.3336507208768883</v>
      </c>
      <c r="W98" s="291">
        <f>IF(CHI_ued!W$61=0,"",CHI_ued!W$61/W$11)</f>
        <v>0.25457520160967828</v>
      </c>
      <c r="X98" s="291">
        <f>IF(CHI_ued!X$61=0,"",CHI_ued!X$61/X$11)</f>
        <v>0.29076935747065841</v>
      </c>
      <c r="Y98" s="291">
        <f>IF(CHI_ued!Y$61=0,"",CHI_ued!Y$61/Y$11)</f>
        <v>0.32711219838016731</v>
      </c>
      <c r="DA98" s="94"/>
    </row>
    <row r="99" spans="1:105" ht="12" customHeight="1" x14ac:dyDescent="0.25">
      <c r="A99" s="49" t="s">
        <v>50</v>
      </c>
      <c r="B99" s="253">
        <f>IF(CHI_ued!B$110=0,"",CHI_ued!B$110/B$12)</f>
        <v>0.23658813598340087</v>
      </c>
      <c r="C99" s="253">
        <f>IF(CHI_ued!C$110=0,"",CHI_ued!C$110/C$12)</f>
        <v>0.25381117958328925</v>
      </c>
      <c r="D99" s="253">
        <f>IF(CHI_ued!D$110=0,"",CHI_ued!D$110/D$12)</f>
        <v>0.28069450416195224</v>
      </c>
      <c r="E99" s="253">
        <f>IF(CHI_ued!E$110=0,"",CHI_ued!E$110/E$12)</f>
        <v>0.24685637128970647</v>
      </c>
      <c r="F99" s="253">
        <f>IF(CHI_ued!F$110=0,"",CHI_ued!F$110/F$12)</f>
        <v>0.26463117220712384</v>
      </c>
      <c r="G99" s="253">
        <f>IF(CHI_ued!G$110=0,"",CHI_ued!G$110/G$12)</f>
        <v>0.26889150690813518</v>
      </c>
      <c r="H99" s="253">
        <f>IF(CHI_ued!H$110=0,"",CHI_ued!H$110/H$12)</f>
        <v>0.26290723171718122</v>
      </c>
      <c r="I99" s="253">
        <f>IF(CHI_ued!I$110=0,"",CHI_ued!I$110/I$12)</f>
        <v>0.26527931339808031</v>
      </c>
      <c r="J99" s="253">
        <f>IF(CHI_ued!J$110=0,"",CHI_ued!J$110/J$12)</f>
        <v>0.27906161019162945</v>
      </c>
      <c r="K99" s="253">
        <f>IF(CHI_ued!K$110=0,"",CHI_ued!K$110/K$12)</f>
        <v>0.11420593910732003</v>
      </c>
      <c r="L99" s="253">
        <f>IF(CHI_ued!L$110=0,"",CHI_ued!L$110/L$12)</f>
        <v>0.29283587828680147</v>
      </c>
      <c r="M99" s="253">
        <f>IF(CHI_ued!M$110=0,"",CHI_ued!M$110/M$12)</f>
        <v>0.42942357139868736</v>
      </c>
      <c r="N99" s="253">
        <f>IF(CHI_ued!N$110=0,"",CHI_ued!N$110/N$12)</f>
        <v>0.12850623689973092</v>
      </c>
      <c r="O99" s="253">
        <f>IF(CHI_ued!O$110=0,"",CHI_ued!O$110/O$12)</f>
        <v>0.10735754880636018</v>
      </c>
      <c r="P99" s="253">
        <f>IF(CHI_ued!P$110=0,"",CHI_ued!P$110/P$12)</f>
        <v>0.37771914318109173</v>
      </c>
      <c r="Q99" s="253">
        <f>IF(CHI_ued!Q$110=0,"",CHI_ued!Q$110/Q$12)</f>
        <v>0.39475335143414225</v>
      </c>
      <c r="R99" s="253">
        <f>IF(CHI_ued!R$110=0,"",CHI_ued!R$110/R$12)</f>
        <v>0.36738425541776776</v>
      </c>
      <c r="S99" s="253">
        <f>IF(CHI_ued!S$110=0,"",CHI_ued!S$110/S$12)</f>
        <v>0.32987582511237451</v>
      </c>
      <c r="T99" s="253">
        <f>IF(CHI_ued!T$110=0,"",CHI_ued!T$110/T$12)</f>
        <v>0.37527131947053227</v>
      </c>
      <c r="U99" s="253">
        <f>IF(CHI_ued!U$110=0,"",CHI_ued!U$110/U$12)</f>
        <v>0.23559371017453443</v>
      </c>
      <c r="V99" s="253">
        <f>IF(CHI_ued!V$110=0,"",CHI_ued!V$110/V$12)</f>
        <v>0.17770879528767408</v>
      </c>
      <c r="W99" s="253">
        <f>IF(CHI_ued!W$110=0,"",CHI_ued!W$110/W$12)</f>
        <v>0.2906618964178489</v>
      </c>
      <c r="X99" s="253">
        <f>IF(CHI_ued!X$110=0,"",CHI_ued!X$110/X$12)</f>
        <v>0.17050401217149322</v>
      </c>
      <c r="Y99" s="253">
        <f>IF(CHI_ued!Y$110=0,"",CHI_ued!Y$110/Y$12)</f>
        <v>0.13722389125981413</v>
      </c>
      <c r="DA99" s="84"/>
    </row>
    <row r="100" spans="1:105" ht="12" customHeight="1" x14ac:dyDescent="0.25">
      <c r="A100" s="110" t="s">
        <v>984</v>
      </c>
      <c r="B100" s="313">
        <f t="shared" ref="B100:Y100" si="26">IF(B$52=0,"",B$79/B$52)</f>
        <v>3.2857686631025569</v>
      </c>
      <c r="C100" s="313">
        <f t="shared" si="26"/>
        <v>3.5351195156379953</v>
      </c>
      <c r="D100" s="313">
        <f t="shared" si="26"/>
        <v>1.4545579967695443</v>
      </c>
      <c r="E100" s="313">
        <f t="shared" si="26"/>
        <v>2.2881234610044339</v>
      </c>
      <c r="F100" s="313">
        <f t="shared" si="26"/>
        <v>3.1598491530705353</v>
      </c>
      <c r="G100" s="313">
        <f t="shared" si="26"/>
        <v>2.6223392115077346</v>
      </c>
      <c r="H100" s="313">
        <f t="shared" si="26"/>
        <v>2.3699211698650755</v>
      </c>
      <c r="I100" s="313">
        <f t="shared" si="26"/>
        <v>2.3925209060467849</v>
      </c>
      <c r="J100" s="313">
        <f t="shared" si="26"/>
        <v>2.6543356496349282</v>
      </c>
      <c r="K100" s="313">
        <f t="shared" si="26"/>
        <v>0.78343956350666444</v>
      </c>
      <c r="L100" s="313">
        <f t="shared" si="26"/>
        <v>0.6328685899376798</v>
      </c>
      <c r="M100" s="313">
        <f t="shared" si="26"/>
        <v>0.56696132970596769</v>
      </c>
      <c r="N100" s="313">
        <f t="shared" si="26"/>
        <v>1.0702772310748261</v>
      </c>
      <c r="O100" s="313">
        <f t="shared" si="26"/>
        <v>2.1075324290849355</v>
      </c>
      <c r="P100" s="313">
        <f t="shared" si="26"/>
        <v>0.49461312938027846</v>
      </c>
      <c r="Q100" s="313">
        <f t="shared" si="26"/>
        <v>0.84001192735251473</v>
      </c>
      <c r="R100" s="313">
        <f t="shared" si="26"/>
        <v>0.8310677705334395</v>
      </c>
      <c r="S100" s="313">
        <f t="shared" si="26"/>
        <v>0.67828250630529063</v>
      </c>
      <c r="T100" s="313">
        <f t="shared" si="26"/>
        <v>0.58174647043977468</v>
      </c>
      <c r="U100" s="313">
        <f t="shared" si="26"/>
        <v>0.57394991180039967</v>
      </c>
      <c r="V100" s="313">
        <f t="shared" si="26"/>
        <v>0.33313472255745508</v>
      </c>
      <c r="W100" s="313">
        <f t="shared" si="26"/>
        <v>0.40082236122187365</v>
      </c>
      <c r="X100" s="313">
        <f t="shared" si="26"/>
        <v>0.37886727401696885</v>
      </c>
      <c r="Y100" s="313">
        <f t="shared" si="26"/>
        <v>0.33857841217822837</v>
      </c>
      <c r="DA100" s="118"/>
    </row>
    <row r="101" spans="1:105" ht="12" customHeight="1" x14ac:dyDescent="0.25">
      <c r="A101" s="50" t="s">
        <v>985</v>
      </c>
      <c r="B101" s="255">
        <f t="shared" ref="B101:Y101" si="27">IF(B$53=0,"",B$80/B$53)</f>
        <v>3.5201962035387315</v>
      </c>
      <c r="C101" s="255">
        <f t="shared" si="27"/>
        <v>3.8785872652397266</v>
      </c>
      <c r="D101" s="255">
        <f t="shared" si="27"/>
        <v>1.5535872836206661</v>
      </c>
      <c r="E101" s="255">
        <f t="shared" si="27"/>
        <v>2.3750681072035884</v>
      </c>
      <c r="F101" s="255">
        <f t="shared" si="27"/>
        <v>3.328253744917852</v>
      </c>
      <c r="G101" s="255">
        <f t="shared" si="27"/>
        <v>2.7911546819136333</v>
      </c>
      <c r="H101" s="255">
        <f t="shared" si="27"/>
        <v>2.4976258302908061</v>
      </c>
      <c r="I101" s="255">
        <f t="shared" si="27"/>
        <v>2.5280208339752201</v>
      </c>
      <c r="J101" s="255">
        <f t="shared" si="27"/>
        <v>2.8841677253394096</v>
      </c>
      <c r="K101" s="255">
        <f t="shared" si="27"/>
        <v>1.4417867868550454</v>
      </c>
      <c r="L101" s="255">
        <f t="shared" si="27"/>
        <v>0.63949966502927547</v>
      </c>
      <c r="M101" s="255">
        <f t="shared" si="27"/>
        <v>0.57096021503154237</v>
      </c>
      <c r="N101" s="255">
        <f t="shared" si="27"/>
        <v>1.5074476330303443</v>
      </c>
      <c r="O101" s="255">
        <f t="shared" si="27"/>
        <v>2.6895871596015621</v>
      </c>
      <c r="P101" s="255">
        <f t="shared" si="27"/>
        <v>0.49732340295150629</v>
      </c>
      <c r="Q101" s="255">
        <f t="shared" si="27"/>
        <v>0.84038326308435018</v>
      </c>
      <c r="R101" s="255">
        <f t="shared" si="27"/>
        <v>0.82931173097697208</v>
      </c>
      <c r="S101" s="255">
        <f t="shared" si="27"/>
        <v>0.67875271760549649</v>
      </c>
      <c r="T101" s="255">
        <f t="shared" si="27"/>
        <v>0.58182343788892954</v>
      </c>
      <c r="U101" s="255">
        <f t="shared" si="27"/>
        <v>0.57983754853424629</v>
      </c>
      <c r="V101" s="255">
        <f t="shared" si="27"/>
        <v>0.33770846154185352</v>
      </c>
      <c r="W101" s="255">
        <f t="shared" si="27"/>
        <v>0.40079287347057313</v>
      </c>
      <c r="X101" s="255">
        <f t="shared" si="27"/>
        <v>0.38084025610664174</v>
      </c>
      <c r="Y101" s="255">
        <f t="shared" si="27"/>
        <v>0.34908651595161866</v>
      </c>
      <c r="DA101" s="83"/>
    </row>
    <row r="102" spans="1:105" ht="12" customHeight="1" x14ac:dyDescent="0.25">
      <c r="A102" s="107" t="s">
        <v>986</v>
      </c>
      <c r="B102" s="293">
        <f t="shared" ref="B102:Y102" si="28">IF(B$54=0,"",B$81/B$54)</f>
        <v>1.2304049539844453</v>
      </c>
      <c r="C102" s="293">
        <f t="shared" si="28"/>
        <v>1.2873398163482186</v>
      </c>
      <c r="D102" s="293">
        <f t="shared" si="28"/>
        <v>0.92347864004557201</v>
      </c>
      <c r="E102" s="293">
        <f t="shared" si="28"/>
        <v>1.322550262931609</v>
      </c>
      <c r="F102" s="293">
        <f t="shared" si="28"/>
        <v>1.3653037615124897</v>
      </c>
      <c r="G102" s="293">
        <f t="shared" si="28"/>
        <v>1.2790781666164053</v>
      </c>
      <c r="H102" s="293">
        <f t="shared" si="28"/>
        <v>1.2883401021153205</v>
      </c>
      <c r="I102" s="293">
        <f t="shared" si="28"/>
        <v>1.3010671909838964</v>
      </c>
      <c r="J102" s="293">
        <f t="shared" si="28"/>
        <v>1.1622439795306778</v>
      </c>
      <c r="K102" s="293">
        <f t="shared" si="28"/>
        <v>0.49223727962774744</v>
      </c>
      <c r="L102" s="293">
        <f t="shared" si="28"/>
        <v>0.60902529189072974</v>
      </c>
      <c r="M102" s="293">
        <f t="shared" si="28"/>
        <v>0.54253494007058933</v>
      </c>
      <c r="N102" s="293">
        <f t="shared" si="28"/>
        <v>0.70045252603415675</v>
      </c>
      <c r="O102" s="293">
        <f t="shared" si="28"/>
        <v>1.1771877069015888</v>
      </c>
      <c r="P102" s="293">
        <f t="shared" si="28"/>
        <v>0.47088805083676177</v>
      </c>
      <c r="Q102" s="293">
        <f t="shared" si="28"/>
        <v>0.8185821601330302</v>
      </c>
      <c r="R102" s="293">
        <f t="shared" si="28"/>
        <v>0.81142147198434933</v>
      </c>
      <c r="S102" s="293">
        <f t="shared" si="28"/>
        <v>0.65970161547845274</v>
      </c>
      <c r="T102" s="293">
        <f t="shared" si="28"/>
        <v>0.5633181359984375</v>
      </c>
      <c r="U102" s="293">
        <f t="shared" si="28"/>
        <v>0.55630234607295614</v>
      </c>
      <c r="V102" s="293">
        <f t="shared" si="28"/>
        <v>0.32063192018769721</v>
      </c>
      <c r="W102" s="293">
        <f t="shared" si="28"/>
        <v>0.38522865149057484</v>
      </c>
      <c r="X102" s="293">
        <f t="shared" si="28"/>
        <v>0.36784528860010479</v>
      </c>
      <c r="Y102" s="293">
        <f t="shared" si="28"/>
        <v>0.32996463051954306</v>
      </c>
      <c r="DA102" s="94"/>
    </row>
    <row r="103" spans="1:105" ht="12" customHeight="1" x14ac:dyDescent="0.25">
      <c r="A103" s="49" t="s">
        <v>50</v>
      </c>
      <c r="B103" s="256">
        <f t="shared" ref="B103:Y103" si="29">IF(B$55=0,"",B$82/B$55)</f>
        <v>1.4051451587404622</v>
      </c>
      <c r="C103" s="256">
        <f t="shared" si="29"/>
        <v>1.4668746214610582</v>
      </c>
      <c r="D103" s="256">
        <f t="shared" si="29"/>
        <v>1.056071301113235</v>
      </c>
      <c r="E103" s="256">
        <f t="shared" si="29"/>
        <v>1.4992563103427765</v>
      </c>
      <c r="F103" s="256">
        <f t="shared" si="29"/>
        <v>1.5471107246574209</v>
      </c>
      <c r="G103" s="256">
        <f t="shared" si="29"/>
        <v>1.4595729276359051</v>
      </c>
      <c r="H103" s="256">
        <f t="shared" si="29"/>
        <v>1.4672281082104377</v>
      </c>
      <c r="I103" s="256">
        <f t="shared" si="29"/>
        <v>1.4815994176344411</v>
      </c>
      <c r="J103" s="256">
        <f t="shared" si="29"/>
        <v>1.3267174883724502</v>
      </c>
      <c r="K103" s="256">
        <f t="shared" si="29"/>
        <v>0.53249255264042583</v>
      </c>
      <c r="L103" s="256">
        <f t="shared" si="29"/>
        <v>0.68047209477135873</v>
      </c>
      <c r="M103" s="256">
        <f t="shared" si="29"/>
        <v>0.60326661244067048</v>
      </c>
      <c r="N103" s="256">
        <f t="shared" si="29"/>
        <v>0.80661476943994292</v>
      </c>
      <c r="O103" s="256">
        <f t="shared" si="29"/>
        <v>1.3530773388831923</v>
      </c>
      <c r="P103" s="256">
        <f t="shared" si="29"/>
        <v>0.52073388576252189</v>
      </c>
      <c r="Q103" s="256">
        <f t="shared" si="29"/>
        <v>0.93539643114526538</v>
      </c>
      <c r="R103" s="256">
        <f t="shared" si="29"/>
        <v>0.92755874282705442</v>
      </c>
      <c r="S103" s="256">
        <f t="shared" si="29"/>
        <v>0.72854929802487578</v>
      </c>
      <c r="T103" s="256">
        <f t="shared" si="29"/>
        <v>0.65458895085282143</v>
      </c>
      <c r="U103" s="256">
        <f t="shared" si="29"/>
        <v>0.57213554780441767</v>
      </c>
      <c r="V103" s="256">
        <f t="shared" si="29"/>
        <v>0.35367688895189153</v>
      </c>
      <c r="W103" s="256">
        <f t="shared" si="29"/>
        <v>0.46379833536108467</v>
      </c>
      <c r="X103" s="256">
        <f t="shared" si="29"/>
        <v>0.38110361314744734</v>
      </c>
      <c r="Y103" s="256">
        <f t="shared" si="29"/>
        <v>0.30425573542816609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Y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final energy consumption"</f>
        <v>EE: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</f>
        <v>178.84433352771489</v>
      </c>
      <c r="C5" s="223">
        <f t="shared" si="0"/>
        <v>182.31962396423964</v>
      </c>
      <c r="D5" s="223">
        <f t="shared" si="0"/>
        <v>79.458671618844221</v>
      </c>
      <c r="E5" s="223">
        <f t="shared" si="0"/>
        <v>147.5136993715123</v>
      </c>
      <c r="F5" s="223">
        <f t="shared" si="0"/>
        <v>202.52667651543317</v>
      </c>
      <c r="G5" s="223">
        <f t="shared" si="0"/>
        <v>214.56499634490584</v>
      </c>
      <c r="H5" s="223">
        <f t="shared" si="0"/>
        <v>214.94054470895469</v>
      </c>
      <c r="I5" s="223">
        <f t="shared" si="0"/>
        <v>202.73214384077573</v>
      </c>
      <c r="J5" s="223">
        <f t="shared" si="0"/>
        <v>199.15689725930497</v>
      </c>
      <c r="K5" s="223">
        <f t="shared" si="0"/>
        <v>28.305650680688004</v>
      </c>
      <c r="L5" s="223">
        <f t="shared" si="0"/>
        <v>36.096572091973449</v>
      </c>
      <c r="M5" s="223">
        <f t="shared" si="0"/>
        <v>32.138259450127507</v>
      </c>
      <c r="N5" s="223">
        <f t="shared" si="0"/>
        <v>31.827195127106201</v>
      </c>
      <c r="O5" s="223">
        <f t="shared" si="0"/>
        <v>114.3671999829276</v>
      </c>
      <c r="P5" s="223">
        <f t="shared" si="0"/>
        <v>25.468752967906191</v>
      </c>
      <c r="Q5" s="223">
        <f t="shared" si="0"/>
        <v>34.220917443333747</v>
      </c>
      <c r="R5" s="223">
        <f t="shared" si="0"/>
        <v>32.223465008966713</v>
      </c>
      <c r="S5" s="223">
        <f t="shared" si="0"/>
        <v>31.296904243951801</v>
      </c>
      <c r="T5" s="223">
        <f t="shared" si="0"/>
        <v>27.135744829463302</v>
      </c>
      <c r="U5" s="223">
        <f t="shared" si="0"/>
        <v>25.186259212109718</v>
      </c>
      <c r="V5" s="223">
        <f t="shared" si="0"/>
        <v>21.219879506615268</v>
      </c>
      <c r="W5" s="223">
        <f t="shared" si="0"/>
        <v>28.056177113111335</v>
      </c>
      <c r="X5" s="223">
        <f t="shared" si="0"/>
        <v>27.833909404256229</v>
      </c>
      <c r="Y5" s="223">
        <f t="shared" si="0"/>
        <v>10.536699542754913</v>
      </c>
      <c r="DA5" s="89"/>
    </row>
    <row r="6" spans="1:105" ht="12" customHeight="1" x14ac:dyDescent="0.25">
      <c r="A6" s="55" t="s">
        <v>91</v>
      </c>
      <c r="B6" s="259">
        <v>0.58408795845396411</v>
      </c>
      <c r="C6" s="259">
        <v>0.56011603072021565</v>
      </c>
      <c r="D6" s="259">
        <v>0.48430787456402802</v>
      </c>
      <c r="E6" s="259">
        <v>0.58171933250601882</v>
      </c>
      <c r="F6" s="259">
        <v>0.63156883603059777</v>
      </c>
      <c r="G6" s="259">
        <v>0.66423212133279941</v>
      </c>
      <c r="H6" s="259">
        <v>0.67423212784941577</v>
      </c>
      <c r="I6" s="259">
        <v>0.59263712618348585</v>
      </c>
      <c r="J6" s="259">
        <v>0.63797964524837469</v>
      </c>
      <c r="K6" s="259">
        <v>0.17545719088285719</v>
      </c>
      <c r="L6" s="259">
        <v>0.34980428899025601</v>
      </c>
      <c r="M6" s="259">
        <v>0.29711182769583983</v>
      </c>
      <c r="N6" s="259">
        <v>0.17684264479187239</v>
      </c>
      <c r="O6" s="259">
        <v>0.32343455136682142</v>
      </c>
      <c r="P6" s="259">
        <v>0.23421479255185121</v>
      </c>
      <c r="Q6" s="259">
        <v>0.21302530667132619</v>
      </c>
      <c r="R6" s="259">
        <v>0.19053029457619891</v>
      </c>
      <c r="S6" s="259">
        <v>0.18983395316721899</v>
      </c>
      <c r="T6" s="259">
        <v>0.18314267289325559</v>
      </c>
      <c r="U6" s="259">
        <v>0.19414731604221469</v>
      </c>
      <c r="V6" s="259">
        <v>0.1506401458798674</v>
      </c>
      <c r="W6" s="259">
        <v>0.18029459204976869</v>
      </c>
      <c r="X6" s="259">
        <v>0.14138297091136481</v>
      </c>
      <c r="Y6" s="259">
        <v>9.5720604657269961E-2</v>
      </c>
      <c r="DA6" s="67" t="s">
        <v>987</v>
      </c>
    </row>
    <row r="7" spans="1:105" ht="12" customHeight="1" x14ac:dyDescent="0.25">
      <c r="A7" s="173" t="s">
        <v>92</v>
      </c>
      <c r="B7" s="224">
        <v>4.6214788046218507</v>
      </c>
      <c r="C7" s="224">
        <v>4.4318057351398394</v>
      </c>
      <c r="D7" s="224">
        <v>3.8319889064885109</v>
      </c>
      <c r="E7" s="224">
        <v>4.602737526949424</v>
      </c>
      <c r="F7" s="224">
        <v>4.9971617238966743</v>
      </c>
      <c r="G7" s="224">
        <v>5.2556034166735666</v>
      </c>
      <c r="H7" s="224">
        <v>5.3347264622589448</v>
      </c>
      <c r="I7" s="224">
        <v>4.6891223793391257</v>
      </c>
      <c r="J7" s="224">
        <v>5.047885965839364</v>
      </c>
      <c r="K7" s="224">
        <v>1.3882698265684681</v>
      </c>
      <c r="L7" s="224">
        <v>2.7677562667330702</v>
      </c>
      <c r="M7" s="224">
        <v>2.3508377367225011</v>
      </c>
      <c r="N7" s="224">
        <v>1.3992319527048149</v>
      </c>
      <c r="O7" s="224">
        <v>2.5591110074938359</v>
      </c>
      <c r="P7" s="224">
        <v>1.8531775631402561</v>
      </c>
      <c r="Q7" s="224">
        <v>1.6855200066707039</v>
      </c>
      <c r="R7" s="224">
        <v>1.507532735913544</v>
      </c>
      <c r="S7" s="224">
        <v>1.5020230741994089</v>
      </c>
      <c r="T7" s="224">
        <v>1.449079661286466</v>
      </c>
      <c r="U7" s="224">
        <v>1.5361516926975529</v>
      </c>
      <c r="V7" s="224">
        <v>1.1919099362220831</v>
      </c>
      <c r="W7" s="224">
        <v>1.426544792930569</v>
      </c>
      <c r="X7" s="224">
        <v>1.1186643962509271</v>
      </c>
      <c r="Y7" s="224">
        <v>0.75737008302667652</v>
      </c>
      <c r="DA7" s="177" t="s">
        <v>988</v>
      </c>
    </row>
    <row r="8" spans="1:105" ht="12" customHeight="1" x14ac:dyDescent="0.25">
      <c r="A8" s="173" t="s">
        <v>93</v>
      </c>
      <c r="B8" s="224">
        <v>5.1004099483906806</v>
      </c>
      <c r="C8" s="224">
        <v>4.8910807593093919</v>
      </c>
      <c r="D8" s="224">
        <v>4.2291039658627101</v>
      </c>
      <c r="E8" s="224">
        <v>5.0797264825289741</v>
      </c>
      <c r="F8" s="224">
        <v>5.5150254816250799</v>
      </c>
      <c r="G8" s="224">
        <v>5.8002498949881627</v>
      </c>
      <c r="H8" s="224">
        <v>5.8875725866874147</v>
      </c>
      <c r="I8" s="224">
        <v>5.1750635335348241</v>
      </c>
      <c r="J8" s="224">
        <v>5.5710063568311572</v>
      </c>
      <c r="K8" s="224">
        <v>1.532138420152247</v>
      </c>
      <c r="L8" s="224">
        <v>3.05458321770256</v>
      </c>
      <c r="M8" s="224">
        <v>2.5944587622993041</v>
      </c>
      <c r="N8" s="224">
        <v>1.5442365687243931</v>
      </c>
      <c r="O8" s="224">
        <v>2.8243157208909171</v>
      </c>
      <c r="P8" s="224">
        <v>2.0452252793461332</v>
      </c>
      <c r="Q8" s="224">
        <v>1.8601931056434251</v>
      </c>
      <c r="R8" s="224">
        <v>1.66376073305549</v>
      </c>
      <c r="S8" s="224">
        <v>1.65768009640063</v>
      </c>
      <c r="T8" s="224">
        <v>1.599250074033574</v>
      </c>
      <c r="U8" s="224">
        <v>1.6953455175075449</v>
      </c>
      <c r="V8" s="224">
        <v>1.315429444404915</v>
      </c>
      <c r="W8" s="224">
        <v>1.5743798816974881</v>
      </c>
      <c r="X8" s="224">
        <v>1.2345933535046341</v>
      </c>
      <c r="Y8" s="224">
        <v>0.83585754027899628</v>
      </c>
      <c r="DA8" s="177" t="s">
        <v>989</v>
      </c>
    </row>
    <row r="9" spans="1:105" ht="12" customHeight="1" x14ac:dyDescent="0.25">
      <c r="A9" s="173" t="s">
        <v>94</v>
      </c>
      <c r="B9" s="224">
        <v>8.2985258542163258</v>
      </c>
      <c r="C9" s="224">
        <v>7.9579407433702212</v>
      </c>
      <c r="D9" s="224">
        <v>6.8808838810994066</v>
      </c>
      <c r="E9" s="224">
        <v>8.2648732110082381</v>
      </c>
      <c r="F9" s="224">
        <v>8.9731182412833661</v>
      </c>
      <c r="G9" s="224">
        <v>9.4371872460295556</v>
      </c>
      <c r="H9" s="224">
        <v>9.5792639853619796</v>
      </c>
      <c r="I9" s="224">
        <v>8.4199895625647283</v>
      </c>
      <c r="J9" s="224">
        <v>9.0642008689427112</v>
      </c>
      <c r="K9" s="224">
        <v>2.4928369328201438</v>
      </c>
      <c r="L9" s="224">
        <v>4.9699020397288178</v>
      </c>
      <c r="M9" s="224">
        <v>4.2212652187756454</v>
      </c>
      <c r="N9" s="224">
        <v>2.512520997381618</v>
      </c>
      <c r="O9" s="224">
        <v>4.5952496500164894</v>
      </c>
      <c r="P9" s="224">
        <v>3.3276452344200158</v>
      </c>
      <c r="Q9" s="224">
        <v>3.026592124401231</v>
      </c>
      <c r="R9" s="224">
        <v>2.7069905357014101</v>
      </c>
      <c r="S9" s="224">
        <v>2.697097150463549</v>
      </c>
      <c r="T9" s="224">
        <v>2.602029684086959</v>
      </c>
      <c r="U9" s="224">
        <v>2.7583799638115831</v>
      </c>
      <c r="V9" s="224">
        <v>2.1402446792019032</v>
      </c>
      <c r="W9" s="224">
        <v>2.5615651064963938</v>
      </c>
      <c r="X9" s="224">
        <v>2.0087218414148289</v>
      </c>
      <c r="Y9" s="224">
        <v>1.3599662534254791</v>
      </c>
      <c r="DA9" s="177" t="s">
        <v>990</v>
      </c>
    </row>
    <row r="10" spans="1:105" ht="12" customHeight="1" x14ac:dyDescent="0.25">
      <c r="A10" s="56" t="s">
        <v>95</v>
      </c>
      <c r="B10" s="260">
        <v>2.1054169106076861</v>
      </c>
      <c r="C10" s="260">
        <v>2.0499188989784982</v>
      </c>
      <c r="D10" s="260">
        <v>1.3559565333788759</v>
      </c>
      <c r="E10" s="260">
        <v>2.364969908968928</v>
      </c>
      <c r="F10" s="260">
        <v>2.6021021014120458</v>
      </c>
      <c r="G10" s="260">
        <v>2.6329130279517732</v>
      </c>
      <c r="H10" s="260">
        <v>2.6437808117302461</v>
      </c>
      <c r="I10" s="260">
        <v>2.4630244569005799</v>
      </c>
      <c r="J10" s="260">
        <v>2.1455378687819611</v>
      </c>
      <c r="K10" s="260">
        <v>0.45443717539868761</v>
      </c>
      <c r="L10" s="260">
        <v>0.92931294474598303</v>
      </c>
      <c r="M10" s="260">
        <v>0.79685666665610322</v>
      </c>
      <c r="N10" s="260">
        <v>0.50489889244872221</v>
      </c>
      <c r="O10" s="260">
        <v>1.204527157802801</v>
      </c>
      <c r="P10" s="260">
        <v>0.62965195529886442</v>
      </c>
      <c r="Q10" s="260">
        <v>0.73863594171612645</v>
      </c>
      <c r="R10" s="260">
        <v>0.68998227438547155</v>
      </c>
      <c r="S10" s="260">
        <v>0.6256505603763729</v>
      </c>
      <c r="T10" s="260">
        <v>0.55757271796232188</v>
      </c>
      <c r="U10" s="260">
        <v>0.55154851723393072</v>
      </c>
      <c r="V10" s="260">
        <v>0.4123161839212871</v>
      </c>
      <c r="W10" s="260">
        <v>0.51737736051896877</v>
      </c>
      <c r="X10" s="260">
        <v>0.4330571602345985</v>
      </c>
      <c r="Y10" s="260">
        <v>0.25360262133775691</v>
      </c>
      <c r="DA10" s="68" t="s">
        <v>991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4.1878798413950633E-2</v>
      </c>
      <c r="F11" s="226">
        <v>0</v>
      </c>
      <c r="G11" s="226">
        <v>0</v>
      </c>
      <c r="H11" s="226">
        <v>3.9618338304388601E-2</v>
      </c>
      <c r="I11" s="226">
        <v>0</v>
      </c>
      <c r="J11" s="226">
        <v>0</v>
      </c>
      <c r="K11" s="226">
        <v>6.1469604002927607E-3</v>
      </c>
      <c r="L11" s="226">
        <v>2.3226823051931779E-2</v>
      </c>
      <c r="M11" s="226">
        <v>2.691353611151474E-2</v>
      </c>
      <c r="N11" s="226">
        <v>0</v>
      </c>
      <c r="O11" s="226">
        <v>0</v>
      </c>
      <c r="P11" s="226">
        <v>0</v>
      </c>
      <c r="Q11" s="226">
        <v>0.34227485156398091</v>
      </c>
      <c r="R11" s="226">
        <v>0.27102625493703769</v>
      </c>
      <c r="S11" s="226">
        <v>0.16368437826176399</v>
      </c>
      <c r="T11" s="226">
        <v>4.3010341239291823E-2</v>
      </c>
      <c r="U11" s="226">
        <v>3.3900067231309498E-2</v>
      </c>
      <c r="V11" s="226">
        <v>1.272743736501887E-2</v>
      </c>
      <c r="W11" s="226">
        <v>1.4657574344612651E-2</v>
      </c>
      <c r="X11" s="226">
        <v>1.6167718237756819E-2</v>
      </c>
      <c r="Y11" s="226">
        <v>8.2448759930386765E-4</v>
      </c>
      <c r="DA11" s="69" t="s">
        <v>992</v>
      </c>
    </row>
    <row r="12" spans="1:105" ht="12" customHeight="1" x14ac:dyDescent="0.25">
      <c r="A12" s="37" t="s">
        <v>35</v>
      </c>
      <c r="B12" s="226">
        <v>1.627679401145435</v>
      </c>
      <c r="C12" s="226">
        <v>1.6266369659606239</v>
      </c>
      <c r="D12" s="226">
        <v>0.67363850409410764</v>
      </c>
      <c r="E12" s="226">
        <v>1.936589470127466</v>
      </c>
      <c r="F12" s="226">
        <v>2.212136679044626</v>
      </c>
      <c r="G12" s="226">
        <v>2.1819738023006292</v>
      </c>
      <c r="H12" s="226">
        <v>2.1334007085532058</v>
      </c>
      <c r="I12" s="226">
        <v>2.087240636151106</v>
      </c>
      <c r="J12" s="226">
        <v>1.5301105478965711</v>
      </c>
      <c r="K12" s="226">
        <v>4.7145885869073999E-2</v>
      </c>
      <c r="L12" s="226">
        <v>0.21468772446953641</v>
      </c>
      <c r="M12" s="226">
        <v>0.15596852128084879</v>
      </c>
      <c r="N12" s="226">
        <v>0.21637573270739249</v>
      </c>
      <c r="O12" s="226">
        <v>0.95017009676712338</v>
      </c>
      <c r="P12" s="226">
        <v>0.10743136027226451</v>
      </c>
      <c r="Q12" s="226">
        <v>0.14250250138866019</v>
      </c>
      <c r="R12" s="226">
        <v>0.20761634083021141</v>
      </c>
      <c r="S12" s="226">
        <v>0.1991518884981556</v>
      </c>
      <c r="T12" s="226">
        <v>0.23575662972290359</v>
      </c>
      <c r="U12" s="226">
        <v>0.16180121129546951</v>
      </c>
      <c r="V12" s="226">
        <v>7.6453149566808321E-2</v>
      </c>
      <c r="W12" s="226">
        <v>0.17955239966717301</v>
      </c>
      <c r="X12" s="226">
        <v>0.1666563581753128</v>
      </c>
      <c r="Y12" s="226">
        <v>4.29292447994193E-2</v>
      </c>
      <c r="DA12" s="69" t="s">
        <v>993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994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995</v>
      </c>
    </row>
    <row r="15" spans="1:105" ht="12" customHeight="1" x14ac:dyDescent="0.25">
      <c r="A15" s="37" t="s">
        <v>40</v>
      </c>
      <c r="B15" s="226">
        <v>0.47773750946225152</v>
      </c>
      <c r="C15" s="226">
        <v>0.42328193301787448</v>
      </c>
      <c r="D15" s="226">
        <v>0.68231802928476815</v>
      </c>
      <c r="E15" s="226">
        <v>0.38650164042751128</v>
      </c>
      <c r="F15" s="226">
        <v>0.38996542236741982</v>
      </c>
      <c r="G15" s="226">
        <v>0.45093922565114358</v>
      </c>
      <c r="H15" s="226">
        <v>0.47076176487265148</v>
      </c>
      <c r="I15" s="226">
        <v>0.37578382074947481</v>
      </c>
      <c r="J15" s="226">
        <v>0.61542732088538965</v>
      </c>
      <c r="K15" s="226">
        <v>0.4011443291293208</v>
      </c>
      <c r="L15" s="226">
        <v>0.6913983972245149</v>
      </c>
      <c r="M15" s="226">
        <v>0.6139746092637397</v>
      </c>
      <c r="N15" s="226">
        <v>0.28852315974132969</v>
      </c>
      <c r="O15" s="226">
        <v>0.25435706103567712</v>
      </c>
      <c r="P15" s="226">
        <v>0.5222205950265999</v>
      </c>
      <c r="Q15" s="226">
        <v>0.25385858876348533</v>
      </c>
      <c r="R15" s="226">
        <v>0.2113396786182225</v>
      </c>
      <c r="S15" s="226">
        <v>0.26281429361645331</v>
      </c>
      <c r="T15" s="226">
        <v>0.27880574700012639</v>
      </c>
      <c r="U15" s="226">
        <v>0.35584723870715168</v>
      </c>
      <c r="V15" s="226">
        <v>0.32313559698945987</v>
      </c>
      <c r="W15" s="226">
        <v>0.32316738650718319</v>
      </c>
      <c r="X15" s="226">
        <v>0.25023308382152892</v>
      </c>
      <c r="Y15" s="226">
        <v>0.2098488889390337</v>
      </c>
      <c r="DA15" s="69" t="s">
        <v>996</v>
      </c>
    </row>
    <row r="16" spans="1:105" ht="12" customHeight="1" x14ac:dyDescent="0.25">
      <c r="A16" s="134" t="s">
        <v>997</v>
      </c>
      <c r="B16" s="314">
        <v>99.376612209802232</v>
      </c>
      <c r="C16" s="314">
        <v>106.5348237317283</v>
      </c>
      <c r="D16" s="314">
        <v>27.257093723129831</v>
      </c>
      <c r="E16" s="314">
        <v>59.415305245055883</v>
      </c>
      <c r="F16" s="314">
        <v>108.2545141874462</v>
      </c>
      <c r="G16" s="314">
        <v>117.2184006878762</v>
      </c>
      <c r="H16" s="314">
        <v>116.938950988822</v>
      </c>
      <c r="I16" s="314">
        <v>112.1238177128117</v>
      </c>
      <c r="J16" s="314">
        <v>116.0576096302665</v>
      </c>
      <c r="K16" s="314">
        <v>12.87618228718831</v>
      </c>
      <c r="L16" s="314">
        <v>0</v>
      </c>
      <c r="M16" s="314">
        <v>0</v>
      </c>
      <c r="N16" s="314">
        <v>10.576096302665521</v>
      </c>
      <c r="O16" s="314">
        <v>68.615649183147028</v>
      </c>
      <c r="P16" s="314">
        <v>0</v>
      </c>
      <c r="Q16" s="314">
        <v>0</v>
      </c>
      <c r="R16" s="314">
        <v>0</v>
      </c>
      <c r="S16" s="314">
        <v>0</v>
      </c>
      <c r="T16" s="314">
        <v>0</v>
      </c>
      <c r="U16" s="314">
        <v>0</v>
      </c>
      <c r="V16" s="314">
        <v>0</v>
      </c>
      <c r="W16" s="314">
        <v>0</v>
      </c>
      <c r="X16" s="314">
        <v>0</v>
      </c>
      <c r="Y16" s="314">
        <v>0</v>
      </c>
      <c r="DA16" s="136" t="s">
        <v>971</v>
      </c>
    </row>
    <row r="17" spans="1:105" ht="12" customHeight="1" x14ac:dyDescent="0.25">
      <c r="A17" s="135" t="s">
        <v>28</v>
      </c>
      <c r="B17" s="315">
        <v>0</v>
      </c>
      <c r="C17" s="315">
        <v>0</v>
      </c>
      <c r="D17" s="315">
        <v>0</v>
      </c>
      <c r="E17" s="315">
        <v>0</v>
      </c>
      <c r="F17" s="315">
        <v>0</v>
      </c>
      <c r="G17" s="315">
        <v>0</v>
      </c>
      <c r="H17" s="315">
        <v>0</v>
      </c>
      <c r="I17" s="315">
        <v>0</v>
      </c>
      <c r="J17" s="315">
        <v>0</v>
      </c>
      <c r="K17" s="315">
        <v>0</v>
      </c>
      <c r="L17" s="315">
        <v>0</v>
      </c>
      <c r="M17" s="315">
        <v>0</v>
      </c>
      <c r="N17" s="315">
        <v>0</v>
      </c>
      <c r="O17" s="315">
        <v>0</v>
      </c>
      <c r="P17" s="315">
        <v>0</v>
      </c>
      <c r="Q17" s="315">
        <v>0</v>
      </c>
      <c r="R17" s="315">
        <v>0</v>
      </c>
      <c r="S17" s="315">
        <v>0</v>
      </c>
      <c r="T17" s="315">
        <v>0</v>
      </c>
      <c r="U17" s="315">
        <v>0</v>
      </c>
      <c r="V17" s="315">
        <v>0</v>
      </c>
      <c r="W17" s="315">
        <v>0</v>
      </c>
      <c r="X17" s="315">
        <v>0</v>
      </c>
      <c r="Y17" s="315">
        <v>0</v>
      </c>
      <c r="DA17" s="137" t="s">
        <v>972</v>
      </c>
    </row>
    <row r="18" spans="1:105" ht="12" customHeight="1" x14ac:dyDescent="0.25">
      <c r="A18" s="135" t="s">
        <v>30</v>
      </c>
      <c r="B18" s="315">
        <v>0</v>
      </c>
      <c r="C18" s="315">
        <v>0</v>
      </c>
      <c r="D18" s="315">
        <v>0</v>
      </c>
      <c r="E18" s="315">
        <v>0</v>
      </c>
      <c r="F18" s="315">
        <v>0</v>
      </c>
      <c r="G18" s="315">
        <v>0</v>
      </c>
      <c r="H18" s="315">
        <v>0</v>
      </c>
      <c r="I18" s="315">
        <v>0</v>
      </c>
      <c r="J18" s="315">
        <v>0</v>
      </c>
      <c r="K18" s="315">
        <v>0</v>
      </c>
      <c r="L18" s="315">
        <v>0</v>
      </c>
      <c r="M18" s="315">
        <v>0</v>
      </c>
      <c r="N18" s="315">
        <v>0</v>
      </c>
      <c r="O18" s="315">
        <v>0</v>
      </c>
      <c r="P18" s="315">
        <v>0</v>
      </c>
      <c r="Q18" s="315">
        <v>0</v>
      </c>
      <c r="R18" s="315">
        <v>0</v>
      </c>
      <c r="S18" s="315">
        <v>0</v>
      </c>
      <c r="T18" s="315">
        <v>0</v>
      </c>
      <c r="U18" s="315">
        <v>0</v>
      </c>
      <c r="V18" s="315">
        <v>0</v>
      </c>
      <c r="W18" s="315">
        <v>0</v>
      </c>
      <c r="X18" s="315">
        <v>0</v>
      </c>
      <c r="Y18" s="315">
        <v>0</v>
      </c>
      <c r="DA18" s="137" t="s">
        <v>973</v>
      </c>
    </row>
    <row r="19" spans="1:105" ht="12" customHeight="1" x14ac:dyDescent="0.25">
      <c r="A19" s="135" t="s">
        <v>31</v>
      </c>
      <c r="B19" s="315">
        <v>0</v>
      </c>
      <c r="C19" s="315">
        <v>0</v>
      </c>
      <c r="D19" s="315">
        <v>0</v>
      </c>
      <c r="E19" s="315">
        <v>0</v>
      </c>
      <c r="F19" s="315">
        <v>0</v>
      </c>
      <c r="G19" s="315">
        <v>0</v>
      </c>
      <c r="H19" s="315">
        <v>0</v>
      </c>
      <c r="I19" s="315">
        <v>0</v>
      </c>
      <c r="J19" s="315">
        <v>0</v>
      </c>
      <c r="K19" s="315">
        <v>0</v>
      </c>
      <c r="L19" s="315">
        <v>0</v>
      </c>
      <c r="M19" s="315">
        <v>0</v>
      </c>
      <c r="N19" s="315">
        <v>0</v>
      </c>
      <c r="O19" s="315">
        <v>0</v>
      </c>
      <c r="P19" s="315">
        <v>0</v>
      </c>
      <c r="Q19" s="315">
        <v>0</v>
      </c>
      <c r="R19" s="315">
        <v>0</v>
      </c>
      <c r="S19" s="315">
        <v>0</v>
      </c>
      <c r="T19" s="315">
        <v>0</v>
      </c>
      <c r="U19" s="315">
        <v>0</v>
      </c>
      <c r="V19" s="315">
        <v>0</v>
      </c>
      <c r="W19" s="315">
        <v>0</v>
      </c>
      <c r="X19" s="315">
        <v>0</v>
      </c>
      <c r="Y19" s="315">
        <v>0</v>
      </c>
      <c r="DA19" s="137" t="s">
        <v>974</v>
      </c>
    </row>
    <row r="20" spans="1:105" ht="12" customHeight="1" x14ac:dyDescent="0.25">
      <c r="A20" s="135" t="s">
        <v>82</v>
      </c>
      <c r="B20" s="315">
        <v>0</v>
      </c>
      <c r="C20" s="315">
        <v>0</v>
      </c>
      <c r="D20" s="315">
        <v>0</v>
      </c>
      <c r="E20" s="315">
        <v>0</v>
      </c>
      <c r="F20" s="315">
        <v>0</v>
      </c>
      <c r="G20" s="315">
        <v>0</v>
      </c>
      <c r="H20" s="315">
        <v>0</v>
      </c>
      <c r="I20" s="315">
        <v>0</v>
      </c>
      <c r="J20" s="315">
        <v>0</v>
      </c>
      <c r="K20" s="315">
        <v>0</v>
      </c>
      <c r="L20" s="315">
        <v>0</v>
      </c>
      <c r="M20" s="315">
        <v>0</v>
      </c>
      <c r="N20" s="315">
        <v>0</v>
      </c>
      <c r="O20" s="315">
        <v>0</v>
      </c>
      <c r="P20" s="315">
        <v>0</v>
      </c>
      <c r="Q20" s="315">
        <v>0</v>
      </c>
      <c r="R20" s="315">
        <v>0</v>
      </c>
      <c r="S20" s="315">
        <v>0</v>
      </c>
      <c r="T20" s="315">
        <v>0</v>
      </c>
      <c r="U20" s="315">
        <v>0</v>
      </c>
      <c r="V20" s="315">
        <v>0</v>
      </c>
      <c r="W20" s="315">
        <v>0</v>
      </c>
      <c r="X20" s="315">
        <v>0</v>
      </c>
      <c r="Y20" s="315">
        <v>0</v>
      </c>
      <c r="DA20" s="137" t="s">
        <v>975</v>
      </c>
    </row>
    <row r="21" spans="1:105" ht="12" customHeight="1" x14ac:dyDescent="0.25">
      <c r="A21" s="135" t="s">
        <v>32</v>
      </c>
      <c r="B21" s="315">
        <v>0</v>
      </c>
      <c r="C21" s="315">
        <v>0</v>
      </c>
      <c r="D21" s="315">
        <v>0</v>
      </c>
      <c r="E21" s="315">
        <v>0</v>
      </c>
      <c r="F21" s="315">
        <v>0</v>
      </c>
      <c r="G21" s="315">
        <v>0</v>
      </c>
      <c r="H21" s="315">
        <v>0</v>
      </c>
      <c r="I21" s="315">
        <v>0</v>
      </c>
      <c r="J21" s="315">
        <v>0</v>
      </c>
      <c r="K21" s="315">
        <v>0</v>
      </c>
      <c r="L21" s="315">
        <v>0</v>
      </c>
      <c r="M21" s="315">
        <v>0</v>
      </c>
      <c r="N21" s="315">
        <v>0</v>
      </c>
      <c r="O21" s="315">
        <v>0</v>
      </c>
      <c r="P21" s="315">
        <v>0</v>
      </c>
      <c r="Q21" s="315">
        <v>0</v>
      </c>
      <c r="R21" s="315">
        <v>0</v>
      </c>
      <c r="S21" s="315">
        <v>0</v>
      </c>
      <c r="T21" s="315">
        <v>0</v>
      </c>
      <c r="U21" s="315">
        <v>0</v>
      </c>
      <c r="V21" s="315">
        <v>0</v>
      </c>
      <c r="W21" s="315">
        <v>0</v>
      </c>
      <c r="X21" s="315">
        <v>0</v>
      </c>
      <c r="Y21" s="315">
        <v>0</v>
      </c>
      <c r="DA21" s="137" t="s">
        <v>976</v>
      </c>
    </row>
    <row r="22" spans="1:105" ht="12" customHeight="1" x14ac:dyDescent="0.25">
      <c r="A22" s="135" t="s">
        <v>33</v>
      </c>
      <c r="B22" s="315">
        <v>0</v>
      </c>
      <c r="C22" s="315">
        <v>0</v>
      </c>
      <c r="D22" s="315">
        <v>0</v>
      </c>
      <c r="E22" s="315">
        <v>0</v>
      </c>
      <c r="F22" s="315">
        <v>0</v>
      </c>
      <c r="G22" s="315">
        <v>0</v>
      </c>
      <c r="H22" s="315">
        <v>0</v>
      </c>
      <c r="I22" s="315">
        <v>0</v>
      </c>
      <c r="J22" s="315">
        <v>0</v>
      </c>
      <c r="K22" s="315">
        <v>0</v>
      </c>
      <c r="L22" s="315">
        <v>0</v>
      </c>
      <c r="M22" s="315">
        <v>0</v>
      </c>
      <c r="N22" s="315">
        <v>0</v>
      </c>
      <c r="O22" s="315">
        <v>0</v>
      </c>
      <c r="P22" s="315">
        <v>0</v>
      </c>
      <c r="Q22" s="315">
        <v>0</v>
      </c>
      <c r="R22" s="315">
        <v>0</v>
      </c>
      <c r="S22" s="315">
        <v>0</v>
      </c>
      <c r="T22" s="315">
        <v>0</v>
      </c>
      <c r="U22" s="315">
        <v>0</v>
      </c>
      <c r="V22" s="315">
        <v>0</v>
      </c>
      <c r="W22" s="315">
        <v>0</v>
      </c>
      <c r="X22" s="315">
        <v>0</v>
      </c>
      <c r="Y22" s="315">
        <v>0</v>
      </c>
      <c r="DA22" s="137" t="s">
        <v>977</v>
      </c>
    </row>
    <row r="23" spans="1:105" ht="12" customHeight="1" x14ac:dyDescent="0.25">
      <c r="A23" s="135" t="s">
        <v>83</v>
      </c>
      <c r="B23" s="315">
        <v>0</v>
      </c>
      <c r="C23" s="315">
        <v>0</v>
      </c>
      <c r="D23" s="315">
        <v>0</v>
      </c>
      <c r="E23" s="315">
        <v>0</v>
      </c>
      <c r="F23" s="315">
        <v>0</v>
      </c>
      <c r="G23" s="315">
        <v>0</v>
      </c>
      <c r="H23" s="315">
        <v>0</v>
      </c>
      <c r="I23" s="315">
        <v>0</v>
      </c>
      <c r="J23" s="315">
        <v>0</v>
      </c>
      <c r="K23" s="315">
        <v>0</v>
      </c>
      <c r="L23" s="315">
        <v>0</v>
      </c>
      <c r="M23" s="315">
        <v>0</v>
      </c>
      <c r="N23" s="315">
        <v>0</v>
      </c>
      <c r="O23" s="315">
        <v>0</v>
      </c>
      <c r="P23" s="315">
        <v>0</v>
      </c>
      <c r="Q23" s="315">
        <v>0</v>
      </c>
      <c r="R23" s="315">
        <v>0</v>
      </c>
      <c r="S23" s="315">
        <v>0</v>
      </c>
      <c r="T23" s="315">
        <v>0</v>
      </c>
      <c r="U23" s="315">
        <v>0</v>
      </c>
      <c r="V23" s="315">
        <v>0</v>
      </c>
      <c r="W23" s="315">
        <v>0</v>
      </c>
      <c r="X23" s="315">
        <v>0</v>
      </c>
      <c r="Y23" s="315">
        <v>0</v>
      </c>
      <c r="DA23" s="137" t="s">
        <v>978</v>
      </c>
    </row>
    <row r="24" spans="1:105" ht="12" customHeight="1" x14ac:dyDescent="0.25">
      <c r="A24" s="135" t="s">
        <v>73</v>
      </c>
      <c r="B24" s="315">
        <v>99.376612209802232</v>
      </c>
      <c r="C24" s="315">
        <v>106.5348237317283</v>
      </c>
      <c r="D24" s="315">
        <v>27.257093723129831</v>
      </c>
      <c r="E24" s="315">
        <v>59.415305245055883</v>
      </c>
      <c r="F24" s="315">
        <v>108.2545141874462</v>
      </c>
      <c r="G24" s="315">
        <v>117.2184006878762</v>
      </c>
      <c r="H24" s="315">
        <v>116.938950988822</v>
      </c>
      <c r="I24" s="315">
        <v>112.1238177128117</v>
      </c>
      <c r="J24" s="315">
        <v>116.0576096302665</v>
      </c>
      <c r="K24" s="315">
        <v>12.87618228718831</v>
      </c>
      <c r="L24" s="315">
        <v>0</v>
      </c>
      <c r="M24" s="315">
        <v>0</v>
      </c>
      <c r="N24" s="315">
        <v>10.576096302665521</v>
      </c>
      <c r="O24" s="315">
        <v>68.615649183147028</v>
      </c>
      <c r="P24" s="315">
        <v>0</v>
      </c>
      <c r="Q24" s="315">
        <v>0</v>
      </c>
      <c r="R24" s="315">
        <v>0</v>
      </c>
      <c r="S24" s="315">
        <v>0</v>
      </c>
      <c r="T24" s="315">
        <v>0</v>
      </c>
      <c r="U24" s="315">
        <v>0</v>
      </c>
      <c r="V24" s="315">
        <v>0</v>
      </c>
      <c r="W24" s="315">
        <v>0</v>
      </c>
      <c r="X24" s="315">
        <v>0</v>
      </c>
      <c r="Y24" s="315">
        <v>0</v>
      </c>
      <c r="DA24" s="137" t="s">
        <v>979</v>
      </c>
    </row>
    <row r="25" spans="1:105" ht="12" customHeight="1" x14ac:dyDescent="0.25">
      <c r="A25" s="57" t="s">
        <v>998</v>
      </c>
      <c r="B25" s="294">
        <v>34.182960925933813</v>
      </c>
      <c r="C25" s="294">
        <v>32.181116513172967</v>
      </c>
      <c r="D25" s="294">
        <v>20.591017777453551</v>
      </c>
      <c r="E25" s="294">
        <v>39.379445288156653</v>
      </c>
      <c r="F25" s="294">
        <v>41.251984909543481</v>
      </c>
      <c r="G25" s="294">
        <v>42.754593716390183</v>
      </c>
      <c r="H25" s="294">
        <v>42.914603921272267</v>
      </c>
      <c r="I25" s="294">
        <v>40.330960657786498</v>
      </c>
      <c r="J25" s="294">
        <v>35.608756760612962</v>
      </c>
      <c r="K25" s="294">
        <v>5.280899212670759</v>
      </c>
      <c r="L25" s="294">
        <v>14.47314662488145</v>
      </c>
      <c r="M25" s="294">
        <v>13.562510421255411</v>
      </c>
      <c r="N25" s="294">
        <v>9.3492252307850325</v>
      </c>
      <c r="O25" s="294">
        <v>20.087264084822149</v>
      </c>
      <c r="P25" s="294">
        <v>10.906084267279351</v>
      </c>
      <c r="Q25" s="294">
        <v>17.350959452429301</v>
      </c>
      <c r="R25" s="294">
        <v>16.61029858878214</v>
      </c>
      <c r="S25" s="294">
        <v>16.490026783988672</v>
      </c>
      <c r="T25" s="294">
        <v>13.836553202122291</v>
      </c>
      <c r="U25" s="294">
        <v>11.99816976802307</v>
      </c>
      <c r="V25" s="294">
        <v>11.26058810373565</v>
      </c>
      <c r="W25" s="294">
        <v>15.394644881656969</v>
      </c>
      <c r="X25" s="294">
        <v>16.81073761945763</v>
      </c>
      <c r="Y25" s="294">
        <v>4.6473320081593874</v>
      </c>
      <c r="DA25" s="70" t="s">
        <v>999</v>
      </c>
    </row>
    <row r="26" spans="1:105" ht="12" customHeight="1" x14ac:dyDescent="0.25">
      <c r="A26" s="46" t="s">
        <v>28</v>
      </c>
      <c r="B26" s="229">
        <v>0.32687365726717382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1000</v>
      </c>
    </row>
    <row r="27" spans="1:105" ht="12" customHeight="1" x14ac:dyDescent="0.25">
      <c r="A27" s="46" t="s">
        <v>30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1001</v>
      </c>
    </row>
    <row r="28" spans="1:105" ht="12" customHeight="1" x14ac:dyDescent="0.25">
      <c r="A28" s="46" t="s">
        <v>31</v>
      </c>
      <c r="B28" s="229">
        <v>0</v>
      </c>
      <c r="C28" s="229">
        <v>0</v>
      </c>
      <c r="D28" s="229">
        <v>0.46596825600643249</v>
      </c>
      <c r="E28" s="229">
        <v>0.52301188299188528</v>
      </c>
      <c r="F28" s="229">
        <v>0.55446586601197567</v>
      </c>
      <c r="G28" s="229">
        <v>0.52181550898385487</v>
      </c>
      <c r="H28" s="229">
        <v>1.0529173848362621</v>
      </c>
      <c r="I28" s="229">
        <v>1.041280984606862</v>
      </c>
      <c r="J28" s="229">
        <v>0.96468438551563351</v>
      </c>
      <c r="K28" s="229">
        <v>0.15759941155997581</v>
      </c>
      <c r="L28" s="229">
        <v>0.63977802679033302</v>
      </c>
      <c r="M28" s="229">
        <v>0.60596012968695512</v>
      </c>
      <c r="N28" s="229">
        <v>0.39343652048620642</v>
      </c>
      <c r="O28" s="229">
        <v>0.34913882140189789</v>
      </c>
      <c r="P28" s="229">
        <v>0.59227494072341413</v>
      </c>
      <c r="Q28" s="229">
        <v>0.57923010897703586</v>
      </c>
      <c r="R28" s="229">
        <v>0.59986420795087003</v>
      </c>
      <c r="S28" s="229">
        <v>0.51502372410788866</v>
      </c>
      <c r="T28" s="229">
        <v>0.24084169845833911</v>
      </c>
      <c r="U28" s="229">
        <v>0.43154188028036572</v>
      </c>
      <c r="V28" s="229">
        <v>8.7684292838060923E-2</v>
      </c>
      <c r="W28" s="229">
        <v>7.5335763632378427E-2</v>
      </c>
      <c r="X28" s="229">
        <v>0.20602268328452719</v>
      </c>
      <c r="Y28" s="229">
        <v>6.4798569899566193E-4</v>
      </c>
      <c r="DA28" s="73" t="s">
        <v>1002</v>
      </c>
    </row>
    <row r="29" spans="1:105" ht="12" customHeight="1" x14ac:dyDescent="0.25">
      <c r="A29" s="46" t="s">
        <v>159</v>
      </c>
      <c r="B29" s="229">
        <v>0</v>
      </c>
      <c r="C29" s="229">
        <v>0</v>
      </c>
      <c r="D29" s="229">
        <v>0</v>
      </c>
      <c r="E29" s="229">
        <v>0.46380763940921571</v>
      </c>
      <c r="F29" s="229">
        <v>0</v>
      </c>
      <c r="G29" s="229">
        <v>0</v>
      </c>
      <c r="H29" s="229">
        <v>0.4675383510693561</v>
      </c>
      <c r="I29" s="229">
        <v>0</v>
      </c>
      <c r="J29" s="229">
        <v>0</v>
      </c>
      <c r="K29" s="229">
        <v>0.14337289294489519</v>
      </c>
      <c r="L29" s="229">
        <v>0.29031212378525412</v>
      </c>
      <c r="M29" s="229">
        <v>0.27432802268211171</v>
      </c>
      <c r="N29" s="229">
        <v>0</v>
      </c>
      <c r="O29" s="229">
        <v>0</v>
      </c>
      <c r="P29" s="229">
        <v>0</v>
      </c>
      <c r="Q29" s="229">
        <v>1.766159976908245</v>
      </c>
      <c r="R29" s="229">
        <v>1.3012928304558591</v>
      </c>
      <c r="S29" s="229">
        <v>0.67128373696189669</v>
      </c>
      <c r="T29" s="229">
        <v>0.2114740059839102</v>
      </c>
      <c r="U29" s="229">
        <v>0.2119806916413686</v>
      </c>
      <c r="V29" s="229">
        <v>5.4273345494495077E-2</v>
      </c>
      <c r="W29" s="229">
        <v>5.3192130925243997E-2</v>
      </c>
      <c r="X29" s="229">
        <v>3.2457026820288268E-2</v>
      </c>
      <c r="Y29" s="229">
        <v>8.1088761853338673E-3</v>
      </c>
      <c r="DA29" s="73" t="s">
        <v>1003</v>
      </c>
    </row>
    <row r="30" spans="1:105" ht="12" customHeight="1" x14ac:dyDescent="0.25">
      <c r="A30" s="46" t="s">
        <v>32</v>
      </c>
      <c r="B30" s="229">
        <v>0.45531927401065991</v>
      </c>
      <c r="C30" s="229">
        <v>0</v>
      </c>
      <c r="D30" s="229">
        <v>0</v>
      </c>
      <c r="E30" s="229">
        <v>0</v>
      </c>
      <c r="F30" s="229">
        <v>0</v>
      </c>
      <c r="G30" s="229">
        <v>0</v>
      </c>
      <c r="H30" s="229">
        <v>0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</v>
      </c>
      <c r="T30" s="229">
        <v>0</v>
      </c>
      <c r="U30" s="229">
        <v>0</v>
      </c>
      <c r="V30" s="229">
        <v>0</v>
      </c>
      <c r="W30" s="229">
        <v>0</v>
      </c>
      <c r="X30" s="229">
        <v>0</v>
      </c>
      <c r="Y30" s="229">
        <v>0</v>
      </c>
      <c r="DA30" s="73" t="s">
        <v>1004</v>
      </c>
    </row>
    <row r="31" spans="1:105" ht="12" customHeight="1" x14ac:dyDescent="0.25">
      <c r="A31" s="46" t="s">
        <v>33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0</v>
      </c>
      <c r="K31" s="229">
        <v>0</v>
      </c>
      <c r="L31" s="229">
        <v>0</v>
      </c>
      <c r="M31" s="229">
        <v>0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0</v>
      </c>
      <c r="T31" s="229">
        <v>0</v>
      </c>
      <c r="U31" s="229">
        <v>0</v>
      </c>
      <c r="V31" s="229">
        <v>0</v>
      </c>
      <c r="W31" s="229">
        <v>0</v>
      </c>
      <c r="X31" s="229">
        <v>0</v>
      </c>
      <c r="Y31" s="229">
        <v>0</v>
      </c>
      <c r="DA31" s="73" t="s">
        <v>1005</v>
      </c>
    </row>
    <row r="32" spans="1:105" ht="12" customHeight="1" x14ac:dyDescent="0.25">
      <c r="A32" s="46" t="s">
        <v>35</v>
      </c>
      <c r="B32" s="229">
        <v>19.53439508619271</v>
      </c>
      <c r="C32" s="229">
        <v>21.528988208088819</v>
      </c>
      <c r="D32" s="229">
        <v>9.5533562815459785</v>
      </c>
      <c r="E32" s="229">
        <v>21.447725929628248</v>
      </c>
      <c r="F32" s="229">
        <v>27.641223541398681</v>
      </c>
      <c r="G32" s="229">
        <v>25.894543066939828</v>
      </c>
      <c r="H32" s="229">
        <v>25.176387807680289</v>
      </c>
      <c r="I32" s="229">
        <v>23.746463941437941</v>
      </c>
      <c r="J32" s="229">
        <v>17.52631793981319</v>
      </c>
      <c r="K32" s="229">
        <v>1.099639758078979</v>
      </c>
      <c r="L32" s="229">
        <v>2.6833824454606541</v>
      </c>
      <c r="M32" s="229">
        <v>1.5897775701544561</v>
      </c>
      <c r="N32" s="229">
        <v>1.9112568729727599</v>
      </c>
      <c r="O32" s="229">
        <v>10.645442106234309</v>
      </c>
      <c r="P32" s="229">
        <v>1.013651788110369</v>
      </c>
      <c r="Q32" s="229">
        <v>0.73532195956534319</v>
      </c>
      <c r="R32" s="229">
        <v>0.99683942380636648</v>
      </c>
      <c r="S32" s="229">
        <v>0.81673905203261332</v>
      </c>
      <c r="T32" s="229">
        <v>1.1591723638598299</v>
      </c>
      <c r="U32" s="229">
        <v>1.0117600193768099</v>
      </c>
      <c r="V32" s="229">
        <v>0.32601756988301173</v>
      </c>
      <c r="W32" s="229">
        <v>0.65159313038370226</v>
      </c>
      <c r="X32" s="229">
        <v>0.33456606600401678</v>
      </c>
      <c r="Y32" s="229">
        <v>0.42221123895895341</v>
      </c>
      <c r="DA32" s="73" t="s">
        <v>1006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3.4060350882759352</v>
      </c>
      <c r="F33" s="229">
        <v>0</v>
      </c>
      <c r="G33" s="229">
        <v>0</v>
      </c>
      <c r="H33" s="229">
        <v>0</v>
      </c>
      <c r="I33" s="229">
        <v>0</v>
      </c>
      <c r="J33" s="229">
        <v>2.8322379748298849</v>
      </c>
      <c r="K33" s="229">
        <v>0.1147696795413045</v>
      </c>
      <c r="L33" s="229">
        <v>0</v>
      </c>
      <c r="M33" s="229">
        <v>0</v>
      </c>
      <c r="N33" s="229">
        <v>7.7605954206910077E-2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1007</v>
      </c>
    </row>
    <row r="34" spans="1:105" ht="12" customHeight="1" x14ac:dyDescent="0.25">
      <c r="A34" s="46" t="s">
        <v>38</v>
      </c>
      <c r="B34" s="229">
        <v>0</v>
      </c>
      <c r="C34" s="229">
        <v>2.0190579126956921E-2</v>
      </c>
      <c r="D34" s="229">
        <v>1.9592871471283451E-2</v>
      </c>
      <c r="E34" s="229">
        <v>1.961569187965742</v>
      </c>
      <c r="F34" s="229">
        <v>0.46780816636002259</v>
      </c>
      <c r="G34" s="229">
        <v>0.74358667500143305</v>
      </c>
      <c r="H34" s="229">
        <v>0.1663198820268022</v>
      </c>
      <c r="I34" s="229">
        <v>1.054151904942743</v>
      </c>
      <c r="J34" s="229">
        <v>0.68502933550923117</v>
      </c>
      <c r="K34" s="229">
        <v>5.7814152786392799E-2</v>
      </c>
      <c r="L34" s="229">
        <v>0.15223870552344779</v>
      </c>
      <c r="M34" s="229">
        <v>1.8410147022372911E-2</v>
      </c>
      <c r="N34" s="229">
        <v>0</v>
      </c>
      <c r="O34" s="229">
        <v>1.424093474759263E-2</v>
      </c>
      <c r="P34" s="229">
        <v>3.8862490916424179E-2</v>
      </c>
      <c r="Q34" s="229">
        <v>9.4387493563301811E-2</v>
      </c>
      <c r="R34" s="229">
        <v>0</v>
      </c>
      <c r="S34" s="229">
        <v>0</v>
      </c>
      <c r="T34" s="229">
        <v>0</v>
      </c>
      <c r="U34" s="229">
        <v>0</v>
      </c>
      <c r="V34" s="229">
        <v>0</v>
      </c>
      <c r="W34" s="229">
        <v>0</v>
      </c>
      <c r="X34" s="229">
        <v>0</v>
      </c>
      <c r="Y34" s="229">
        <v>0.13736388984100911</v>
      </c>
      <c r="DA34" s="73" t="s">
        <v>1008</v>
      </c>
    </row>
    <row r="35" spans="1:105" ht="12" customHeight="1" x14ac:dyDescent="0.25">
      <c r="A35" s="46" t="s">
        <v>39</v>
      </c>
      <c r="B35" s="229">
        <v>13.866372908463269</v>
      </c>
      <c r="C35" s="229">
        <v>10.631937725957179</v>
      </c>
      <c r="D35" s="229">
        <v>10.55210036842986</v>
      </c>
      <c r="E35" s="229">
        <v>11.577295559885609</v>
      </c>
      <c r="F35" s="229">
        <v>12.5884873357728</v>
      </c>
      <c r="G35" s="229">
        <v>15.594648465465051</v>
      </c>
      <c r="H35" s="229">
        <v>16.05144049565957</v>
      </c>
      <c r="I35" s="229">
        <v>14.489063826798951</v>
      </c>
      <c r="J35" s="229">
        <v>13.600487124945021</v>
      </c>
      <c r="K35" s="229">
        <v>3.7077033177592118</v>
      </c>
      <c r="L35" s="229">
        <v>10.707435323321761</v>
      </c>
      <c r="M35" s="229">
        <v>11.074034551709509</v>
      </c>
      <c r="N35" s="229">
        <v>6.9669258831191563</v>
      </c>
      <c r="O35" s="229">
        <v>9.0784422224383512</v>
      </c>
      <c r="P35" s="229">
        <v>9.2612950475291473</v>
      </c>
      <c r="Q35" s="229">
        <v>14.175859913415371</v>
      </c>
      <c r="R35" s="229">
        <v>13.712302126569041</v>
      </c>
      <c r="S35" s="229">
        <v>14.486980270886271</v>
      </c>
      <c r="T35" s="229">
        <v>12.225065133820211</v>
      </c>
      <c r="U35" s="229">
        <v>10.342887176724529</v>
      </c>
      <c r="V35" s="229">
        <v>10.79261289552008</v>
      </c>
      <c r="W35" s="229">
        <v>14.614523856715641</v>
      </c>
      <c r="X35" s="229">
        <v>16.237691843348799</v>
      </c>
      <c r="Y35" s="229">
        <v>4.0790000174750949</v>
      </c>
      <c r="DA35" s="73" t="s">
        <v>1009</v>
      </c>
    </row>
    <row r="36" spans="1:105" ht="12" customHeight="1" x14ac:dyDescent="0.25">
      <c r="A36" s="57" t="s">
        <v>1010</v>
      </c>
      <c r="B36" s="261">
        <v>17.72897707621032</v>
      </c>
      <c r="C36" s="261">
        <v>17.154314294990211</v>
      </c>
      <c r="D36" s="261">
        <v>10.403834748134839</v>
      </c>
      <c r="E36" s="261">
        <v>20.173973839794481</v>
      </c>
      <c r="F36" s="261">
        <v>22.06232522332434</v>
      </c>
      <c r="G36" s="261">
        <v>22.342147672507579</v>
      </c>
      <c r="H36" s="261">
        <v>22.46522273266531</v>
      </c>
      <c r="I36" s="261">
        <v>21.038199325021012</v>
      </c>
      <c r="J36" s="261">
        <v>17.922398648935332</v>
      </c>
      <c r="K36" s="261">
        <v>2.7631821288671699</v>
      </c>
      <c r="L36" s="261">
        <v>6.4918459709813936</v>
      </c>
      <c r="M36" s="261">
        <v>5.6023543237127784</v>
      </c>
      <c r="N36" s="261">
        <v>3.9839725773573802</v>
      </c>
      <c r="O36" s="261">
        <v>10.21344227568774</v>
      </c>
      <c r="P36" s="261">
        <v>4.323200720445322</v>
      </c>
      <c r="Q36" s="261">
        <v>6.5708277708078837</v>
      </c>
      <c r="R36" s="261">
        <v>6.2274202302425588</v>
      </c>
      <c r="S36" s="261">
        <v>5.5886594206897833</v>
      </c>
      <c r="T36" s="261">
        <v>4.676065002454683</v>
      </c>
      <c r="U36" s="261">
        <v>4.3663316489078934</v>
      </c>
      <c r="V36" s="261">
        <v>3.0104371220406971</v>
      </c>
      <c r="W36" s="261">
        <v>4.1189256717635354</v>
      </c>
      <c r="X36" s="261">
        <v>3.8624790071501751</v>
      </c>
      <c r="Y36" s="261">
        <v>1.700603179773974</v>
      </c>
      <c r="DA36" s="70" t="s">
        <v>1011</v>
      </c>
    </row>
    <row r="37" spans="1:105" ht="12" customHeight="1" x14ac:dyDescent="0.25">
      <c r="A37" s="60" t="s">
        <v>1012</v>
      </c>
      <c r="B37" s="262">
        <v>17.242382850579819</v>
      </c>
      <c r="C37" s="262">
        <v>16.719247614653479</v>
      </c>
      <c r="D37" s="262">
        <v>9.4875478937449174</v>
      </c>
      <c r="E37" s="262">
        <v>19.79626170420326</v>
      </c>
      <c r="F37" s="262">
        <v>21.687525983388159</v>
      </c>
      <c r="G37" s="262">
        <v>21.89852008088635</v>
      </c>
      <c r="H37" s="262">
        <v>22.00726197622657</v>
      </c>
      <c r="I37" s="262">
        <v>20.681494159836319</v>
      </c>
      <c r="J37" s="262">
        <v>17.264238441300911</v>
      </c>
      <c r="K37" s="262">
        <v>1.656564204178284</v>
      </c>
      <c r="L37" s="262">
        <v>5.2389308965754502</v>
      </c>
      <c r="M37" s="262">
        <v>4.4698616643806943</v>
      </c>
      <c r="N37" s="262">
        <v>3.5872888551329369</v>
      </c>
      <c r="O37" s="262">
        <v>9.9554027144756798</v>
      </c>
      <c r="P37" s="262">
        <v>3.308179626795857</v>
      </c>
      <c r="Q37" s="262">
        <v>6.3028298728447467</v>
      </c>
      <c r="R37" s="262">
        <v>6.0167473466009618</v>
      </c>
      <c r="S37" s="262">
        <v>5.3032932532779729</v>
      </c>
      <c r="T37" s="262">
        <v>4.3094730705832092</v>
      </c>
      <c r="U37" s="262">
        <v>3.8489306278462561</v>
      </c>
      <c r="V37" s="262">
        <v>2.3256544426494439</v>
      </c>
      <c r="W37" s="262">
        <v>3.5806414375670399</v>
      </c>
      <c r="X37" s="262">
        <v>3.5511731689027881</v>
      </c>
      <c r="Y37" s="262">
        <v>1.1499166515192281</v>
      </c>
      <c r="DA37" s="72" t="s">
        <v>1013</v>
      </c>
    </row>
    <row r="38" spans="1:105" ht="12" customHeight="1" x14ac:dyDescent="0.25">
      <c r="A38" s="59" t="s">
        <v>28</v>
      </c>
      <c r="B38" s="230">
        <v>0.27741275934341297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1014</v>
      </c>
    </row>
    <row r="39" spans="1:105" ht="12" customHeight="1" x14ac:dyDescent="0.25">
      <c r="A39" s="59" t="s">
        <v>31</v>
      </c>
      <c r="B39" s="295">
        <v>0</v>
      </c>
      <c r="C39" s="295">
        <v>0</v>
      </c>
      <c r="D39" s="295">
        <v>0.44123694459205398</v>
      </c>
      <c r="E39" s="295">
        <v>0.46150612377033662</v>
      </c>
      <c r="F39" s="295">
        <v>0.42648337844422468</v>
      </c>
      <c r="G39" s="295">
        <v>0.43257239142777337</v>
      </c>
      <c r="H39" s="295">
        <v>0.8679613636564979</v>
      </c>
      <c r="I39" s="295">
        <v>0.86878603383029229</v>
      </c>
      <c r="J39" s="295">
        <v>0.90068353024478787</v>
      </c>
      <c r="K39" s="295">
        <v>0.18639961111586351</v>
      </c>
      <c r="L39" s="295">
        <v>0.92757113342401443</v>
      </c>
      <c r="M39" s="295">
        <v>1.096552990121938</v>
      </c>
      <c r="N39" s="295">
        <v>0.61238967801448629</v>
      </c>
      <c r="O39" s="295">
        <v>0.31613915920855212</v>
      </c>
      <c r="P39" s="295">
        <v>1.2200755222411639</v>
      </c>
      <c r="Q39" s="295">
        <v>1.1850470865989591</v>
      </c>
      <c r="R39" s="295">
        <v>1.2454229770705261</v>
      </c>
      <c r="S39" s="295">
        <v>1.363583832663517</v>
      </c>
      <c r="T39" s="295">
        <v>0.6440636044381659</v>
      </c>
      <c r="U39" s="295">
        <v>1.003438789811987</v>
      </c>
      <c r="V39" s="295">
        <v>0.43575677003700619</v>
      </c>
      <c r="W39" s="295">
        <v>0.34578013970734739</v>
      </c>
      <c r="X39" s="295">
        <v>1.2767256222239749</v>
      </c>
      <c r="Y39" s="295">
        <v>1.7289668162525939E-3</v>
      </c>
      <c r="DA39" s="122" t="s">
        <v>1015</v>
      </c>
    </row>
    <row r="40" spans="1:105" ht="12" customHeight="1" x14ac:dyDescent="0.25">
      <c r="A40" s="59" t="s">
        <v>159</v>
      </c>
      <c r="B40" s="295">
        <v>0</v>
      </c>
      <c r="C40" s="295">
        <v>0</v>
      </c>
      <c r="D40" s="295">
        <v>0</v>
      </c>
      <c r="E40" s="295">
        <v>0.40926424962726532</v>
      </c>
      <c r="F40" s="295">
        <v>0</v>
      </c>
      <c r="G40" s="295">
        <v>0</v>
      </c>
      <c r="H40" s="295">
        <v>0.38541031860631197</v>
      </c>
      <c r="I40" s="295">
        <v>0</v>
      </c>
      <c r="J40" s="295">
        <v>0</v>
      </c>
      <c r="K40" s="295">
        <v>0.1695732948807013</v>
      </c>
      <c r="L40" s="295">
        <v>0.42090402363016871</v>
      </c>
      <c r="M40" s="295">
        <v>0.49642740307305788</v>
      </c>
      <c r="N40" s="295">
        <v>0</v>
      </c>
      <c r="O40" s="295">
        <v>0</v>
      </c>
      <c r="P40" s="295">
        <v>0</v>
      </c>
      <c r="Q40" s="295">
        <v>3.6133873268417709</v>
      </c>
      <c r="R40" s="295">
        <v>2.7017114364649708</v>
      </c>
      <c r="S40" s="295">
        <v>1.777299972805604</v>
      </c>
      <c r="T40" s="295">
        <v>0.56552794391846484</v>
      </c>
      <c r="U40" s="295">
        <v>0.49290615442915781</v>
      </c>
      <c r="V40" s="295">
        <v>0.2697173800039816</v>
      </c>
      <c r="W40" s="295">
        <v>0.24414410335594411</v>
      </c>
      <c r="X40" s="295">
        <v>0.20113667632143181</v>
      </c>
      <c r="Y40" s="295">
        <v>2.1636245774055329E-2</v>
      </c>
      <c r="DA40" s="122" t="s">
        <v>1016</v>
      </c>
    </row>
    <row r="41" spans="1:105" ht="12" customHeight="1" x14ac:dyDescent="0.25">
      <c r="A41" s="59" t="s">
        <v>32</v>
      </c>
      <c r="B41" s="295">
        <v>0.38642262347343181</v>
      </c>
      <c r="C41" s="295">
        <v>0</v>
      </c>
      <c r="D41" s="295">
        <v>0</v>
      </c>
      <c r="E41" s="295">
        <v>0</v>
      </c>
      <c r="F41" s="295">
        <v>0</v>
      </c>
      <c r="G41" s="295">
        <v>0</v>
      </c>
      <c r="H41" s="295">
        <v>0</v>
      </c>
      <c r="I41" s="295">
        <v>0</v>
      </c>
      <c r="J41" s="295">
        <v>0</v>
      </c>
      <c r="K41" s="295">
        <v>0</v>
      </c>
      <c r="L41" s="295">
        <v>0</v>
      </c>
      <c r="M41" s="295">
        <v>0</v>
      </c>
      <c r="N41" s="295">
        <v>0</v>
      </c>
      <c r="O41" s="295">
        <v>0</v>
      </c>
      <c r="P41" s="295">
        <v>0</v>
      </c>
      <c r="Q41" s="295">
        <v>0</v>
      </c>
      <c r="R41" s="295">
        <v>0</v>
      </c>
      <c r="S41" s="295">
        <v>0</v>
      </c>
      <c r="T41" s="295">
        <v>0</v>
      </c>
      <c r="U41" s="295">
        <v>0</v>
      </c>
      <c r="V41" s="295">
        <v>0</v>
      </c>
      <c r="W41" s="295">
        <v>0</v>
      </c>
      <c r="X41" s="295">
        <v>0</v>
      </c>
      <c r="Y41" s="295">
        <v>0</v>
      </c>
      <c r="DA41" s="122" t="s">
        <v>1017</v>
      </c>
    </row>
    <row r="42" spans="1:105" ht="12" customHeight="1" x14ac:dyDescent="0.25">
      <c r="A42" s="59" t="s">
        <v>35</v>
      </c>
      <c r="B42" s="295">
        <v>16.578547467762981</v>
      </c>
      <c r="C42" s="295">
        <v>16.719247614653479</v>
      </c>
      <c r="D42" s="295">
        <v>9.046310949152863</v>
      </c>
      <c r="E42" s="295">
        <v>18.925491330805659</v>
      </c>
      <c r="F42" s="295">
        <v>21.261042604943931</v>
      </c>
      <c r="G42" s="295">
        <v>21.465947689458581</v>
      </c>
      <c r="H42" s="295">
        <v>20.75389029396376</v>
      </c>
      <c r="I42" s="295">
        <v>19.812708126006029</v>
      </c>
      <c r="J42" s="295">
        <v>16.36355491105612</v>
      </c>
      <c r="K42" s="295">
        <v>1.3005912981817189</v>
      </c>
      <c r="L42" s="295">
        <v>3.890455739521268</v>
      </c>
      <c r="M42" s="295">
        <v>2.8768812711856979</v>
      </c>
      <c r="N42" s="295">
        <v>2.9748991771184512</v>
      </c>
      <c r="O42" s="295">
        <v>9.639263555267128</v>
      </c>
      <c r="P42" s="295">
        <v>2.0881041045546929</v>
      </c>
      <c r="Q42" s="295">
        <v>1.5043954594040181</v>
      </c>
      <c r="R42" s="295">
        <v>2.069612933065466</v>
      </c>
      <c r="S42" s="295">
        <v>2.162409447808852</v>
      </c>
      <c r="T42" s="295">
        <v>3.0998815222265792</v>
      </c>
      <c r="U42" s="295">
        <v>2.3525856836051111</v>
      </c>
      <c r="V42" s="295">
        <v>1.620180292608457</v>
      </c>
      <c r="W42" s="295">
        <v>2.9907171945037478</v>
      </c>
      <c r="X42" s="295">
        <v>2.073310870357381</v>
      </c>
      <c r="Y42" s="295">
        <v>1.12655143892892</v>
      </c>
      <c r="DA42" s="122" t="s">
        <v>1018</v>
      </c>
    </row>
    <row r="43" spans="1:105" ht="12" customHeight="1" x14ac:dyDescent="0.25">
      <c r="A43" s="60" t="s">
        <v>1019</v>
      </c>
      <c r="B43" s="262">
        <v>0.48659422563050098</v>
      </c>
      <c r="C43" s="262">
        <v>0.43506668033673118</v>
      </c>
      <c r="D43" s="262">
        <v>0.91628685438991886</v>
      </c>
      <c r="E43" s="262">
        <v>0.37771213559121408</v>
      </c>
      <c r="F43" s="262">
        <v>0.37479923993617759</v>
      </c>
      <c r="G43" s="262">
        <v>0.44362759162122772</v>
      </c>
      <c r="H43" s="262">
        <v>0.45796075643874312</v>
      </c>
      <c r="I43" s="262">
        <v>0.35670516518468692</v>
      </c>
      <c r="J43" s="262">
        <v>0.65816020763441896</v>
      </c>
      <c r="K43" s="262">
        <v>1.106617924688887</v>
      </c>
      <c r="L43" s="262">
        <v>1.2529150744059441</v>
      </c>
      <c r="M43" s="262">
        <v>1.132492659332083</v>
      </c>
      <c r="N43" s="262">
        <v>0.39668372222444331</v>
      </c>
      <c r="O43" s="262">
        <v>0.25803956121205662</v>
      </c>
      <c r="P43" s="262">
        <v>1.015021093649465</v>
      </c>
      <c r="Q43" s="262">
        <v>0.26799789796313672</v>
      </c>
      <c r="R43" s="262">
        <v>0.210672883641597</v>
      </c>
      <c r="S43" s="262">
        <v>0.28536616741180998</v>
      </c>
      <c r="T43" s="262">
        <v>0.36659193187147399</v>
      </c>
      <c r="U43" s="262">
        <v>0.51740102106163699</v>
      </c>
      <c r="V43" s="262">
        <v>0.68478267939125226</v>
      </c>
      <c r="W43" s="262">
        <v>0.53828423419649452</v>
      </c>
      <c r="X43" s="262">
        <v>0.31130583824738739</v>
      </c>
      <c r="Y43" s="262">
        <v>0.55068652825474662</v>
      </c>
      <c r="DA43" s="72" t="s">
        <v>1020</v>
      </c>
    </row>
    <row r="44" spans="1:105" ht="12" customHeight="1" x14ac:dyDescent="0.25">
      <c r="A44" s="57" t="s">
        <v>1021</v>
      </c>
      <c r="B44" s="261">
        <f t="shared" ref="B44:Y44" si="1">B45+B46+B57</f>
        <v>2.8724777735882867</v>
      </c>
      <c r="C44" s="261">
        <f t="shared" si="1"/>
        <v>2.7692672452098481</v>
      </c>
      <c r="D44" s="261">
        <f t="shared" si="1"/>
        <v>1.8144053139524658</v>
      </c>
      <c r="E44" s="261">
        <f t="shared" si="1"/>
        <v>3.2460288302279201</v>
      </c>
      <c r="F44" s="261">
        <f t="shared" si="1"/>
        <v>3.525267694479699</v>
      </c>
      <c r="G44" s="261">
        <f t="shared" si="1"/>
        <v>3.5923387783096614</v>
      </c>
      <c r="H44" s="261">
        <f t="shared" si="1"/>
        <v>3.6021114063051725</v>
      </c>
      <c r="I44" s="261">
        <f t="shared" si="1"/>
        <v>3.3689127802431336</v>
      </c>
      <c r="J44" s="261">
        <f t="shared" si="1"/>
        <v>2.9465571323998327</v>
      </c>
      <c r="K44" s="261">
        <f t="shared" si="1"/>
        <v>0.57077408646265715</v>
      </c>
      <c r="L44" s="261">
        <f t="shared" si="1"/>
        <v>1.2553921336139391</v>
      </c>
      <c r="M44" s="261">
        <f t="shared" si="1"/>
        <v>1.105951520506723</v>
      </c>
      <c r="N44" s="261">
        <f t="shared" si="1"/>
        <v>0.71761501902768576</v>
      </c>
      <c r="O44" s="261">
        <f t="shared" si="1"/>
        <v>1.6566288117135852</v>
      </c>
      <c r="P44" s="261">
        <f t="shared" si="1"/>
        <v>0.87611550703247376</v>
      </c>
      <c r="Q44" s="261">
        <f t="shared" si="1"/>
        <v>1.0641178628336538</v>
      </c>
      <c r="R44" s="261">
        <f t="shared" si="1"/>
        <v>1.0157763658673833</v>
      </c>
      <c r="S44" s="261">
        <f t="shared" si="1"/>
        <v>0.98108799247291067</v>
      </c>
      <c r="T44" s="261">
        <f t="shared" si="1"/>
        <v>0.87526457315467221</v>
      </c>
      <c r="U44" s="261">
        <f t="shared" si="1"/>
        <v>0.82687182728439346</v>
      </c>
      <c r="V44" s="261">
        <f t="shared" si="1"/>
        <v>0.67731991588230778</v>
      </c>
      <c r="W44" s="261">
        <f t="shared" si="1"/>
        <v>0.87963597034810947</v>
      </c>
      <c r="X44" s="261">
        <f t="shared" si="1"/>
        <v>0.83257758512618807</v>
      </c>
      <c r="Y44" s="261">
        <f t="shared" si="1"/>
        <v>0.35941227496125505</v>
      </c>
      <c r="DA44" s="70"/>
    </row>
    <row r="45" spans="1:105" ht="12" customHeight="1" x14ac:dyDescent="0.25">
      <c r="A45" s="60" t="s">
        <v>1022</v>
      </c>
      <c r="B45" s="262">
        <v>1.560666620768236</v>
      </c>
      <c r="C45" s="262">
        <v>1.5596671034209599</v>
      </c>
      <c r="D45" s="262">
        <v>0.64590430220108419</v>
      </c>
      <c r="E45" s="262">
        <v>1.8860797047443241</v>
      </c>
      <c r="F45" s="262">
        <v>2.1210613546700321</v>
      </c>
      <c r="G45" s="262">
        <v>2.0921403061591439</v>
      </c>
      <c r="H45" s="262">
        <v>2.0728826084407852</v>
      </c>
      <c r="I45" s="262">
        <v>2.0013073754326069</v>
      </c>
      <c r="J45" s="262">
        <v>1.4671147503046931</v>
      </c>
      <c r="K45" s="262">
        <v>4.6156238106731223E-2</v>
      </c>
      <c r="L45" s="262">
        <v>0.21180403497498959</v>
      </c>
      <c r="M45" s="262">
        <v>0.15541662834536879</v>
      </c>
      <c r="N45" s="262">
        <v>0.20746738168650219</v>
      </c>
      <c r="O45" s="262">
        <v>0.91105088203059204</v>
      </c>
      <c r="P45" s="262">
        <v>0.1030083306839545</v>
      </c>
      <c r="Q45" s="262">
        <v>0.2267773785096337</v>
      </c>
      <c r="R45" s="262">
        <v>0.29779123436396499</v>
      </c>
      <c r="S45" s="262">
        <v>0.2453965719021943</v>
      </c>
      <c r="T45" s="262">
        <v>0.2426864241739595</v>
      </c>
      <c r="U45" s="262">
        <v>0.16478969391753329</v>
      </c>
      <c r="V45" s="262">
        <v>7.5781659818590641E-2</v>
      </c>
      <c r="W45" s="262">
        <v>0.17684674312581369</v>
      </c>
      <c r="X45" s="262">
        <v>0.1649888158735125</v>
      </c>
      <c r="Y45" s="262">
        <v>4.1326713814360747E-2</v>
      </c>
      <c r="DA45" s="72" t="s">
        <v>1023</v>
      </c>
    </row>
    <row r="46" spans="1:105" ht="12" customHeight="1" x14ac:dyDescent="0.25">
      <c r="A46" s="60" t="s">
        <v>1024</v>
      </c>
      <c r="B46" s="262">
        <v>0.85374245453585718</v>
      </c>
      <c r="C46" s="262">
        <v>0.80374504306958716</v>
      </c>
      <c r="D46" s="262">
        <v>0.51427452691430142</v>
      </c>
      <c r="E46" s="262">
        <v>0.98352814875860295</v>
      </c>
      <c r="F46" s="262">
        <v>1.0302960860371311</v>
      </c>
      <c r="G46" s="262">
        <v>1.067824752256072</v>
      </c>
      <c r="H46" s="262">
        <v>1.071821114811172</v>
      </c>
      <c r="I46" s="262">
        <v>1.0072928854926899</v>
      </c>
      <c r="J46" s="262">
        <v>0.88935266507915944</v>
      </c>
      <c r="K46" s="262">
        <v>0.13189401192456371</v>
      </c>
      <c r="L46" s="262">
        <v>0.36147657750178042</v>
      </c>
      <c r="M46" s="262">
        <v>0.33873282545065031</v>
      </c>
      <c r="N46" s="262">
        <v>0.2335031922434592</v>
      </c>
      <c r="O46" s="262">
        <v>0.50169293941050097</v>
      </c>
      <c r="P46" s="262">
        <v>0.27238679445869612</v>
      </c>
      <c r="Q46" s="262">
        <v>0.43335188966122151</v>
      </c>
      <c r="R46" s="262">
        <v>0.41485338612084988</v>
      </c>
      <c r="S46" s="262">
        <v>0.41184951685223042</v>
      </c>
      <c r="T46" s="262">
        <v>0.34557722833582061</v>
      </c>
      <c r="U46" s="262">
        <v>0.2996623648221925</v>
      </c>
      <c r="V46" s="262">
        <v>0.28124076635815648</v>
      </c>
      <c r="W46" s="262">
        <v>0.38449161664056908</v>
      </c>
      <c r="X46" s="262">
        <v>0.41985948580906801</v>
      </c>
      <c r="Y46" s="262">
        <v>0.1160702445960118</v>
      </c>
      <c r="DA46" s="72" t="s">
        <v>1025</v>
      </c>
    </row>
    <row r="47" spans="1:105" ht="12" customHeight="1" x14ac:dyDescent="0.25">
      <c r="A47" s="64" t="s">
        <v>28</v>
      </c>
      <c r="B47" s="229">
        <v>8.1638895788769626E-3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1026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1027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1.1637870794185941E-2</v>
      </c>
      <c r="E49" s="229">
        <v>1.306257376897243E-2</v>
      </c>
      <c r="F49" s="229">
        <v>1.384815816368553E-2</v>
      </c>
      <c r="G49" s="229">
        <v>1.303269352295244E-2</v>
      </c>
      <c r="H49" s="229">
        <v>2.6297320308247388E-2</v>
      </c>
      <c r="I49" s="229">
        <v>2.6006693381126132E-2</v>
      </c>
      <c r="J49" s="229">
        <v>2.4093641768688681E-2</v>
      </c>
      <c r="K49" s="229">
        <v>3.9361513693958886E-3</v>
      </c>
      <c r="L49" s="229">
        <v>1.5978886794902919E-2</v>
      </c>
      <c r="M49" s="229">
        <v>1.5134262055026319E-2</v>
      </c>
      <c r="N49" s="229">
        <v>9.8263418851205001E-3</v>
      </c>
      <c r="O49" s="229">
        <v>8.7199770377782079E-3</v>
      </c>
      <c r="P49" s="229">
        <v>1.479246525041843E-2</v>
      </c>
      <c r="Q49" s="229">
        <v>1.446666179827479E-2</v>
      </c>
      <c r="R49" s="229">
        <v>1.4982012307062691E-2</v>
      </c>
      <c r="S49" s="229">
        <v>1.2863064124748729E-2</v>
      </c>
      <c r="T49" s="229">
        <v>6.0151835074184774E-3</v>
      </c>
      <c r="U49" s="229">
        <v>1.077804889119662E-2</v>
      </c>
      <c r="V49" s="229">
        <v>2.189974225872653E-3</v>
      </c>
      <c r="W49" s="229">
        <v>1.881561398300166E-3</v>
      </c>
      <c r="X49" s="229">
        <v>5.1455551699721809E-3</v>
      </c>
      <c r="Y49" s="229">
        <v>1.6183878932061149E-5</v>
      </c>
      <c r="DA49" s="73" t="s">
        <v>1028</v>
      </c>
    </row>
    <row r="50" spans="1:105" ht="12" customHeight="1" x14ac:dyDescent="0.25">
      <c r="A50" s="64" t="s">
        <v>159</v>
      </c>
      <c r="B50" s="229">
        <v>0</v>
      </c>
      <c r="C50" s="229">
        <v>0</v>
      </c>
      <c r="D50" s="229">
        <v>0</v>
      </c>
      <c r="E50" s="229">
        <v>1.1583907940557921E-2</v>
      </c>
      <c r="F50" s="229">
        <v>0</v>
      </c>
      <c r="G50" s="229">
        <v>0</v>
      </c>
      <c r="H50" s="229">
        <v>1.16770849750692E-2</v>
      </c>
      <c r="I50" s="229">
        <v>0</v>
      </c>
      <c r="J50" s="229">
        <v>0</v>
      </c>
      <c r="K50" s="229">
        <v>3.5808344924215391E-3</v>
      </c>
      <c r="L50" s="229">
        <v>7.2507406739566868E-3</v>
      </c>
      <c r="M50" s="229">
        <v>6.8515269914756916E-3</v>
      </c>
      <c r="N50" s="229">
        <v>0</v>
      </c>
      <c r="O50" s="229">
        <v>0</v>
      </c>
      <c r="P50" s="229">
        <v>0</v>
      </c>
      <c r="Q50" s="229">
        <v>4.4111034063309303E-2</v>
      </c>
      <c r="R50" s="229">
        <v>3.2500664221291373E-2</v>
      </c>
      <c r="S50" s="229">
        <v>1.6765763110036861E-2</v>
      </c>
      <c r="T50" s="229">
        <v>5.2817056231737759E-3</v>
      </c>
      <c r="U50" s="229">
        <v>5.2943604384723649E-3</v>
      </c>
      <c r="V50" s="229">
        <v>1.3555133301278539E-3</v>
      </c>
      <c r="W50" s="229">
        <v>1.328509268594611E-3</v>
      </c>
      <c r="X50" s="229">
        <v>8.1063608867967222E-4</v>
      </c>
      <c r="Y50" s="229">
        <v>2.0252464006832301E-4</v>
      </c>
      <c r="DA50" s="73" t="s">
        <v>1029</v>
      </c>
    </row>
    <row r="51" spans="1:105" ht="12" customHeight="1" x14ac:dyDescent="0.25">
      <c r="A51" s="64" t="s">
        <v>32</v>
      </c>
      <c r="B51" s="229">
        <v>1.1371905301990049E-2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1030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1031</v>
      </c>
    </row>
    <row r="53" spans="1:105" ht="12" customHeight="1" x14ac:dyDescent="0.25">
      <c r="A53" s="64" t="s">
        <v>35</v>
      </c>
      <c r="B53" s="229">
        <v>0.48788466408439879</v>
      </c>
      <c r="C53" s="229">
        <v>0.53770096968114423</v>
      </c>
      <c r="D53" s="229">
        <v>0.23860150261807089</v>
      </c>
      <c r="E53" s="229">
        <v>0.53567138958641725</v>
      </c>
      <c r="F53" s="229">
        <v>0.69035816071463896</v>
      </c>
      <c r="G53" s="229">
        <v>0.64673364033486647</v>
      </c>
      <c r="H53" s="229">
        <v>0.6287972294105304</v>
      </c>
      <c r="I53" s="229">
        <v>0.59308391850073838</v>
      </c>
      <c r="J53" s="229">
        <v>0.43773158590132222</v>
      </c>
      <c r="K53" s="229">
        <v>2.746424302452135E-2</v>
      </c>
      <c r="L53" s="229">
        <v>6.7019282513585382E-2</v>
      </c>
      <c r="M53" s="229">
        <v>3.9705764747839462E-2</v>
      </c>
      <c r="N53" s="229">
        <v>4.7734926693911467E-2</v>
      </c>
      <c r="O53" s="229">
        <v>0.26587708107230229</v>
      </c>
      <c r="P53" s="229">
        <v>2.5316635603952319E-2</v>
      </c>
      <c r="Q53" s="229">
        <v>1.836516081780246E-2</v>
      </c>
      <c r="R53" s="229">
        <v>2.4896735490601979E-2</v>
      </c>
      <c r="S53" s="229">
        <v>2.039860749653782E-2</v>
      </c>
      <c r="T53" s="229">
        <v>2.8951109919825899E-2</v>
      </c>
      <c r="U53" s="229">
        <v>2.5269387406655939E-2</v>
      </c>
      <c r="V53" s="229">
        <v>8.1425082203037454E-3</v>
      </c>
      <c r="W53" s="229">
        <v>1.6273976958808108E-2</v>
      </c>
      <c r="X53" s="229">
        <v>8.3560126641332461E-3</v>
      </c>
      <c r="Y53" s="229">
        <v>1.0545009844596869E-2</v>
      </c>
      <c r="DA53" s="73" t="s">
        <v>1032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8.5068018619001887E-2</v>
      </c>
      <c r="F54" s="229">
        <v>0</v>
      </c>
      <c r="G54" s="229">
        <v>0</v>
      </c>
      <c r="H54" s="229">
        <v>0</v>
      </c>
      <c r="I54" s="229">
        <v>0</v>
      </c>
      <c r="J54" s="229">
        <v>7.0737049540563646E-2</v>
      </c>
      <c r="K54" s="229">
        <v>2.866449987471654E-3</v>
      </c>
      <c r="L54" s="229">
        <v>0</v>
      </c>
      <c r="M54" s="229">
        <v>0</v>
      </c>
      <c r="N54" s="229">
        <v>1.938260935755809E-3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1033</v>
      </c>
    </row>
    <row r="55" spans="1:105" ht="12" customHeight="1" x14ac:dyDescent="0.25">
      <c r="A55" s="64" t="s">
        <v>38</v>
      </c>
      <c r="B55" s="229">
        <v>0</v>
      </c>
      <c r="C55" s="229">
        <v>5.0427330211968025E-4</v>
      </c>
      <c r="D55" s="229">
        <v>4.8934515115712271E-4</v>
      </c>
      <c r="E55" s="229">
        <v>4.8991510621458297E-2</v>
      </c>
      <c r="F55" s="229">
        <v>1.168382379354148E-2</v>
      </c>
      <c r="G55" s="229">
        <v>1.8571577648039499E-2</v>
      </c>
      <c r="H55" s="229">
        <v>4.1539509882524113E-3</v>
      </c>
      <c r="I55" s="229">
        <v>2.6328153278748809E-2</v>
      </c>
      <c r="J55" s="229">
        <v>1.7109068684656129E-2</v>
      </c>
      <c r="K55" s="229">
        <v>1.4439473752350981E-3</v>
      </c>
      <c r="L55" s="229">
        <v>3.802264128334848E-3</v>
      </c>
      <c r="M55" s="229">
        <v>4.5980581206241068E-4</v>
      </c>
      <c r="N55" s="229">
        <v>0</v>
      </c>
      <c r="O55" s="229">
        <v>3.5567692958601063E-4</v>
      </c>
      <c r="P55" s="229">
        <v>9.7061686541008918E-4</v>
      </c>
      <c r="Q55" s="229">
        <v>2.3573911752941372E-3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3.4307555957940332E-3</v>
      </c>
      <c r="DA55" s="73" t="s">
        <v>1034</v>
      </c>
    </row>
    <row r="56" spans="1:105" ht="12" customHeight="1" x14ac:dyDescent="0.25">
      <c r="A56" s="64" t="s">
        <v>39</v>
      </c>
      <c r="B56" s="229">
        <v>0.34632199557059118</v>
      </c>
      <c r="C56" s="229">
        <v>0.26553980008632327</v>
      </c>
      <c r="D56" s="229">
        <v>0.26354580835088748</v>
      </c>
      <c r="E56" s="229">
        <v>0.28915074822219522</v>
      </c>
      <c r="F56" s="229">
        <v>0.31440594336526528</v>
      </c>
      <c r="G56" s="229">
        <v>0.389486840750214</v>
      </c>
      <c r="H56" s="229">
        <v>0.40089552912907278</v>
      </c>
      <c r="I56" s="229">
        <v>0.36187412033207628</v>
      </c>
      <c r="J56" s="229">
        <v>0.33968131918392869</v>
      </c>
      <c r="K56" s="229">
        <v>9.2602385675518178E-2</v>
      </c>
      <c r="L56" s="229">
        <v>0.26742540339100052</v>
      </c>
      <c r="M56" s="229">
        <v>0.27658146584424642</v>
      </c>
      <c r="N56" s="229">
        <v>0.1740036627286714</v>
      </c>
      <c r="O56" s="229">
        <v>0.22674020437083439</v>
      </c>
      <c r="P56" s="229">
        <v>0.23130707673891529</v>
      </c>
      <c r="Q56" s="229">
        <v>0.35405164180654081</v>
      </c>
      <c r="R56" s="229">
        <v>0.3424739741018939</v>
      </c>
      <c r="S56" s="229">
        <v>0.361822082120907</v>
      </c>
      <c r="T56" s="229">
        <v>0.30532922928540251</v>
      </c>
      <c r="U56" s="229">
        <v>0.25832056808586762</v>
      </c>
      <c r="V56" s="229">
        <v>0.26955277058185217</v>
      </c>
      <c r="W56" s="229">
        <v>0.3650075690148662</v>
      </c>
      <c r="X56" s="229">
        <v>0.40554728188628292</v>
      </c>
      <c r="Y56" s="229">
        <v>0.1018757706366205</v>
      </c>
      <c r="DA56" s="73" t="s">
        <v>1035</v>
      </c>
    </row>
    <row r="57" spans="1:105" ht="12" customHeight="1" x14ac:dyDescent="0.25">
      <c r="A57" s="60" t="s">
        <v>1036</v>
      </c>
      <c r="B57" s="262">
        <v>0.45806869828419372</v>
      </c>
      <c r="C57" s="262">
        <v>0.40585509871930092</v>
      </c>
      <c r="D57" s="262">
        <v>0.65422648483708024</v>
      </c>
      <c r="E57" s="262">
        <v>0.37642097672499308</v>
      </c>
      <c r="F57" s="262">
        <v>0.37391025377253589</v>
      </c>
      <c r="G57" s="262">
        <v>0.43237371989444567</v>
      </c>
      <c r="H57" s="262">
        <v>0.45740768305321522</v>
      </c>
      <c r="I57" s="262">
        <v>0.36031251931783659</v>
      </c>
      <c r="J57" s="262">
        <v>0.59008971701598045</v>
      </c>
      <c r="K57" s="262">
        <v>0.39272383643136222</v>
      </c>
      <c r="L57" s="262">
        <v>0.682111521137169</v>
      </c>
      <c r="M57" s="262">
        <v>0.61180206671070381</v>
      </c>
      <c r="N57" s="262">
        <v>0.27664444509772429</v>
      </c>
      <c r="O57" s="262">
        <v>0.24388499027249211</v>
      </c>
      <c r="P57" s="262">
        <v>0.50072038188982315</v>
      </c>
      <c r="Q57" s="262">
        <v>0.40398859466279852</v>
      </c>
      <c r="R57" s="262">
        <v>0.30313174538256837</v>
      </c>
      <c r="S57" s="262">
        <v>0.32384190371848598</v>
      </c>
      <c r="T57" s="262">
        <v>0.28700092064489219</v>
      </c>
      <c r="U57" s="262">
        <v>0.36241976854466768</v>
      </c>
      <c r="V57" s="262">
        <v>0.3202974897055606</v>
      </c>
      <c r="W57" s="262">
        <v>0.31829761058172668</v>
      </c>
      <c r="X57" s="262">
        <v>0.24772928344360759</v>
      </c>
      <c r="Y57" s="262">
        <v>0.20201531655088251</v>
      </c>
      <c r="DA57" s="72" t="s">
        <v>1037</v>
      </c>
    </row>
    <row r="58" spans="1:105" ht="12" customHeight="1" x14ac:dyDescent="0.25">
      <c r="A58" s="132" t="s">
        <v>1038</v>
      </c>
      <c r="B58" s="316">
        <v>3.9733860658897151</v>
      </c>
      <c r="C58" s="316">
        <v>3.7892400116201621</v>
      </c>
      <c r="D58" s="316">
        <v>2.61007889478</v>
      </c>
      <c r="E58" s="316">
        <v>4.4049197063157903</v>
      </c>
      <c r="F58" s="316">
        <v>4.713608116391689</v>
      </c>
      <c r="G58" s="316">
        <v>4.867329782846368</v>
      </c>
      <c r="H58" s="316">
        <v>4.9000796860019333</v>
      </c>
      <c r="I58" s="316">
        <v>4.5304163063906344</v>
      </c>
      <c r="J58" s="316">
        <v>4.1549643814467769</v>
      </c>
      <c r="K58" s="316">
        <v>0.77147341967670191</v>
      </c>
      <c r="L58" s="316">
        <v>1.8048286045959809</v>
      </c>
      <c r="M58" s="316">
        <v>1.606912972503203</v>
      </c>
      <c r="N58" s="316">
        <v>1.0625549412191599</v>
      </c>
      <c r="O58" s="316">
        <v>2.287577539986227</v>
      </c>
      <c r="P58" s="316">
        <v>1.273437648391927</v>
      </c>
      <c r="Q58" s="316">
        <v>1.7110458721600941</v>
      </c>
      <c r="R58" s="316">
        <v>1.6111732504425209</v>
      </c>
      <c r="S58" s="316">
        <v>1.564845212193255</v>
      </c>
      <c r="T58" s="316">
        <v>1.356787241469076</v>
      </c>
      <c r="U58" s="316">
        <v>1.2593129606015341</v>
      </c>
      <c r="V58" s="316">
        <v>1.060993975326556</v>
      </c>
      <c r="W58" s="316">
        <v>1.4028088556495339</v>
      </c>
      <c r="X58" s="316">
        <v>1.391695470205883</v>
      </c>
      <c r="Y58" s="316">
        <v>0.52683497713411853</v>
      </c>
      <c r="DA58" s="139" t="s">
        <v>1039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DA59" s="94"/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v>8.3537383263782985</v>
      </c>
      <c r="C61" s="223">
        <v>10.725727063668201</v>
      </c>
      <c r="D61" s="223">
        <v>9.0028359549892158</v>
      </c>
      <c r="E61" s="223">
        <v>7.2378451753637112</v>
      </c>
      <c r="F61" s="223">
        <v>8.1440713242082818</v>
      </c>
      <c r="G61" s="223">
        <v>11.714911956905411</v>
      </c>
      <c r="H61" s="223">
        <v>10.980452920199109</v>
      </c>
      <c r="I61" s="223">
        <v>10.56756134530187</v>
      </c>
      <c r="J61" s="223">
        <v>11.78782658218708</v>
      </c>
      <c r="K61" s="223">
        <v>34.003476080081413</v>
      </c>
      <c r="L61" s="223">
        <v>12.505628523661411</v>
      </c>
      <c r="M61" s="223">
        <v>7.2697565258764083</v>
      </c>
      <c r="N61" s="223">
        <v>24.25929535498285</v>
      </c>
      <c r="O61" s="223">
        <v>27.736742116722731</v>
      </c>
      <c r="P61" s="223">
        <v>4.0717648499976962</v>
      </c>
      <c r="Q61" s="223">
        <v>6.5357654648538883</v>
      </c>
      <c r="R61" s="223">
        <v>4.1933879574993158</v>
      </c>
      <c r="S61" s="223">
        <v>3.8030575407047551</v>
      </c>
      <c r="T61" s="223">
        <v>5.0320778513430522</v>
      </c>
      <c r="U61" s="223">
        <v>8.2774839807822236</v>
      </c>
      <c r="V61" s="223">
        <v>9.8228261397017285</v>
      </c>
      <c r="W61" s="223">
        <v>6.7280208423677914</v>
      </c>
      <c r="X61" s="223">
        <v>5.1738100951227644</v>
      </c>
      <c r="Y61" s="223">
        <v>8.4833956262037464</v>
      </c>
      <c r="DA61" s="89" t="s">
        <v>1040</v>
      </c>
    </row>
    <row r="62" spans="1:105" ht="12" customHeight="1" x14ac:dyDescent="0.25">
      <c r="A62" s="55" t="s">
        <v>91</v>
      </c>
      <c r="B62" s="259">
        <v>6.8618984903221089E-2</v>
      </c>
      <c r="C62" s="259">
        <v>8.8576732172302053E-2</v>
      </c>
      <c r="D62" s="259">
        <v>9.1972555765281794E-2</v>
      </c>
      <c r="E62" s="259">
        <v>5.3704273917880192E-2</v>
      </c>
      <c r="F62" s="259">
        <v>6.1280287710888649E-2</v>
      </c>
      <c r="G62" s="259">
        <v>8.968614801211626E-2</v>
      </c>
      <c r="H62" s="259">
        <v>8.4727028774595051E-2</v>
      </c>
      <c r="I62" s="259">
        <v>7.7713931609639006E-2</v>
      </c>
      <c r="J62" s="259">
        <v>0.10087387427313919</v>
      </c>
      <c r="K62" s="259">
        <v>0.41871074431295002</v>
      </c>
      <c r="L62" s="259">
        <v>0.1328677676310191</v>
      </c>
      <c r="M62" s="259">
        <v>7.3890904448487976E-2</v>
      </c>
      <c r="N62" s="259">
        <v>0.22365750513529789</v>
      </c>
      <c r="O62" s="259">
        <v>0.21956710720591291</v>
      </c>
      <c r="P62" s="259">
        <v>4.11675681062234E-2</v>
      </c>
      <c r="Q62" s="259">
        <v>4.5794728035832753E-2</v>
      </c>
      <c r="R62" s="259">
        <v>2.797010739296777E-2</v>
      </c>
      <c r="S62" s="259">
        <v>2.5968628557011601E-2</v>
      </c>
      <c r="T62" s="259">
        <v>3.8020722390966391E-2</v>
      </c>
      <c r="U62" s="259">
        <v>7.0942466060919918E-2</v>
      </c>
      <c r="V62" s="259">
        <v>7.770179301120296E-2</v>
      </c>
      <c r="W62" s="259">
        <v>4.843418495667752E-2</v>
      </c>
      <c r="X62" s="259">
        <v>2.9720508777338801E-2</v>
      </c>
      <c r="Y62" s="259">
        <v>8.4750759508128382E-2</v>
      </c>
      <c r="DA62" s="67" t="s">
        <v>1041</v>
      </c>
    </row>
    <row r="63" spans="1:105" ht="12" customHeight="1" x14ac:dyDescent="0.25">
      <c r="A63" s="173" t="s">
        <v>92</v>
      </c>
      <c r="B63" s="224">
        <v>0.54456511894000592</v>
      </c>
      <c r="C63" s="224">
        <v>0.7029512132649236</v>
      </c>
      <c r="D63" s="224">
        <v>0.72990070955109632</v>
      </c>
      <c r="E63" s="224">
        <v>0.42620091735434951</v>
      </c>
      <c r="F63" s="224">
        <v>0.48632469881365697</v>
      </c>
      <c r="G63" s="224">
        <v>0.71175561586012992</v>
      </c>
      <c r="H63" s="224">
        <v>0.67239969473673777</v>
      </c>
      <c r="I63" s="224">
        <v>0.6167432594636354</v>
      </c>
      <c r="J63" s="224">
        <v>0.80054220299188172</v>
      </c>
      <c r="K63" s="224">
        <v>3.3229180903772981</v>
      </c>
      <c r="L63" s="224">
        <v>1.0544480042269251</v>
      </c>
      <c r="M63" s="224">
        <v>0.58640344543608391</v>
      </c>
      <c r="N63" s="224">
        <v>1.774961784375088</v>
      </c>
      <c r="O63" s="224">
        <v>1.742500097014525</v>
      </c>
      <c r="P63" s="224">
        <v>0.32670873306935178</v>
      </c>
      <c r="Q63" s="224">
        <v>0.36343020163925288</v>
      </c>
      <c r="R63" s="224">
        <v>0.2219727511372912</v>
      </c>
      <c r="S63" s="224">
        <v>0.206088873491832</v>
      </c>
      <c r="T63" s="224">
        <v>0.30173514283580788</v>
      </c>
      <c r="U63" s="224">
        <v>0.56300442979226739</v>
      </c>
      <c r="V63" s="224">
        <v>0.61664692668764909</v>
      </c>
      <c r="W63" s="224">
        <v>0.384377118502918</v>
      </c>
      <c r="X63" s="224">
        <v>0.23586406036340629</v>
      </c>
      <c r="Y63" s="224">
        <v>0.6725880235169921</v>
      </c>
      <c r="DA63" s="177" t="s">
        <v>1042</v>
      </c>
    </row>
    <row r="64" spans="1:105" ht="12" customHeight="1" x14ac:dyDescent="0.25">
      <c r="A64" s="173" t="s">
        <v>93</v>
      </c>
      <c r="B64" s="224">
        <v>0.60957642123743594</v>
      </c>
      <c r="C64" s="224">
        <v>0.78687097278765161</v>
      </c>
      <c r="D64" s="224">
        <v>0.81703775528788436</v>
      </c>
      <c r="E64" s="224">
        <v>0.47708165817649179</v>
      </c>
      <c r="F64" s="224">
        <v>0.54438314014538025</v>
      </c>
      <c r="G64" s="224">
        <v>0.79672646304667916</v>
      </c>
      <c r="H64" s="224">
        <v>0.75267215123251541</v>
      </c>
      <c r="I64" s="224">
        <v>0.69037133641233528</v>
      </c>
      <c r="J64" s="224">
        <v>0.89611257529530741</v>
      </c>
      <c r="K64" s="224">
        <v>3.7196148764358932</v>
      </c>
      <c r="L64" s="224">
        <v>1.180330172539785</v>
      </c>
      <c r="M64" s="224">
        <v>0.65640949307590646</v>
      </c>
      <c r="N64" s="224">
        <v>1.9868603675142471</v>
      </c>
      <c r="O64" s="224">
        <v>1.9505233372485229</v>
      </c>
      <c r="P64" s="224">
        <v>0.36571189259988712</v>
      </c>
      <c r="Q64" s="224">
        <v>0.40681724550422799</v>
      </c>
      <c r="R64" s="224">
        <v>0.24847231404368511</v>
      </c>
      <c r="S64" s="224">
        <v>0.23069218646346271</v>
      </c>
      <c r="T64" s="224">
        <v>0.33775690387485457</v>
      </c>
      <c r="U64" s="224">
        <v>0.63021705488889912</v>
      </c>
      <c r="V64" s="224">
        <v>0.69026350323170871</v>
      </c>
      <c r="W64" s="224">
        <v>0.43026484832272149</v>
      </c>
      <c r="X64" s="224">
        <v>0.26402199629443301</v>
      </c>
      <c r="Y64" s="224">
        <v>0.75288296308933589</v>
      </c>
      <c r="DA64" s="177" t="s">
        <v>1043</v>
      </c>
    </row>
    <row r="65" spans="1:105" ht="12" customHeight="1" x14ac:dyDescent="0.25">
      <c r="A65" s="173" t="s">
        <v>94</v>
      </c>
      <c r="B65" s="224">
        <v>0.98136627362303319</v>
      </c>
      <c r="C65" s="224">
        <v>1.266795445957654</v>
      </c>
      <c r="D65" s="224">
        <v>1.3153614040525441</v>
      </c>
      <c r="E65" s="224">
        <v>0.76806095640663907</v>
      </c>
      <c r="F65" s="224">
        <v>0.87641062720761953</v>
      </c>
      <c r="G65" s="224">
        <v>1.282661948357134</v>
      </c>
      <c r="H65" s="224">
        <v>1.2117382473807581</v>
      </c>
      <c r="I65" s="224">
        <v>1.1114392260379631</v>
      </c>
      <c r="J65" s="224">
        <v>1.4426651493164551</v>
      </c>
      <c r="K65" s="224">
        <v>5.9882640853965414</v>
      </c>
      <c r="L65" s="224">
        <v>1.9002313454296449</v>
      </c>
      <c r="M65" s="224">
        <v>1.0567635422692521</v>
      </c>
      <c r="N65" s="224">
        <v>3.1986764696682148</v>
      </c>
      <c r="O65" s="224">
        <v>3.1401769366416401</v>
      </c>
      <c r="P65" s="224">
        <v>0.58876509122813336</v>
      </c>
      <c r="Q65" s="224">
        <v>0.65494121878208955</v>
      </c>
      <c r="R65" s="224">
        <v>0.40001932561063469</v>
      </c>
      <c r="S65" s="224">
        <v>0.37139483007564672</v>
      </c>
      <c r="T65" s="224">
        <v>0.54375993328818528</v>
      </c>
      <c r="U65" s="224">
        <v>1.0145959410216421</v>
      </c>
      <c r="V65" s="224">
        <v>1.1112656237742311</v>
      </c>
      <c r="W65" s="224">
        <v>0.69268986817483769</v>
      </c>
      <c r="X65" s="224">
        <v>0.42505299357216958</v>
      </c>
      <c r="Y65" s="224">
        <v>1.212077636568325</v>
      </c>
      <c r="DA65" s="177" t="s">
        <v>1044</v>
      </c>
    </row>
    <row r="66" spans="1:105" ht="12" customHeight="1" x14ac:dyDescent="0.25">
      <c r="A66" s="56" t="s">
        <v>95</v>
      </c>
      <c r="B66" s="260">
        <v>0.24734557374951041</v>
      </c>
      <c r="C66" s="260">
        <v>0.32417411273925612</v>
      </c>
      <c r="D66" s="260">
        <v>0.25750311822567767</v>
      </c>
      <c r="E66" s="260">
        <v>0.21833379896738789</v>
      </c>
      <c r="F66" s="260">
        <v>0.25247852067848658</v>
      </c>
      <c r="G66" s="260">
        <v>0.35550196978444892</v>
      </c>
      <c r="H66" s="260">
        <v>0.33222933713301261</v>
      </c>
      <c r="I66" s="260">
        <v>0.32298232044473441</v>
      </c>
      <c r="J66" s="260">
        <v>0.3392407874384662</v>
      </c>
      <c r="K66" s="260">
        <v>1.084468108700644</v>
      </c>
      <c r="L66" s="260">
        <v>0.35298519853896793</v>
      </c>
      <c r="M66" s="260">
        <v>0.19817608834914621</v>
      </c>
      <c r="N66" s="260">
        <v>0.63855879764498358</v>
      </c>
      <c r="O66" s="260">
        <v>0.81770652662822751</v>
      </c>
      <c r="P66" s="260">
        <v>0.1106729402979291</v>
      </c>
      <c r="Q66" s="260">
        <v>0.15878691877942239</v>
      </c>
      <c r="R66" s="260">
        <v>0.1012903399783895</v>
      </c>
      <c r="S66" s="260">
        <v>8.558683385046785E-2</v>
      </c>
      <c r="T66" s="260">
        <v>0.1157530202410999</v>
      </c>
      <c r="U66" s="260">
        <v>0.20153877355848249</v>
      </c>
      <c r="V66" s="260">
        <v>0.2126770827994986</v>
      </c>
      <c r="W66" s="260">
        <v>0.13898781148608311</v>
      </c>
      <c r="X66" s="260">
        <v>9.1034153893333483E-2</v>
      </c>
      <c r="Y66" s="260">
        <v>0.2245390618726614</v>
      </c>
      <c r="DA66" s="68" t="s">
        <v>1045</v>
      </c>
    </row>
    <row r="67" spans="1:105" ht="12" customHeight="1" x14ac:dyDescent="0.25">
      <c r="A67" s="37" t="s">
        <v>159</v>
      </c>
      <c r="B67" s="226">
        <v>0</v>
      </c>
      <c r="C67" s="226">
        <v>0</v>
      </c>
      <c r="D67" s="226">
        <v>0</v>
      </c>
      <c r="E67" s="226">
        <v>3.866246720193423E-3</v>
      </c>
      <c r="F67" s="226">
        <v>0</v>
      </c>
      <c r="G67" s="226">
        <v>0</v>
      </c>
      <c r="H67" s="226">
        <v>4.9786178244346328E-3</v>
      </c>
      <c r="I67" s="226">
        <v>0</v>
      </c>
      <c r="J67" s="226">
        <v>0</v>
      </c>
      <c r="K67" s="226">
        <v>1.466909592885938E-2</v>
      </c>
      <c r="L67" s="226">
        <v>8.8223507406933258E-3</v>
      </c>
      <c r="M67" s="226">
        <v>6.6933233207488417E-3</v>
      </c>
      <c r="N67" s="226">
        <v>0</v>
      </c>
      <c r="O67" s="226">
        <v>0</v>
      </c>
      <c r="P67" s="226">
        <v>0</v>
      </c>
      <c r="Q67" s="226">
        <v>7.3579913982057571E-2</v>
      </c>
      <c r="R67" s="226">
        <v>3.9787024282750577E-2</v>
      </c>
      <c r="S67" s="226">
        <v>2.2391457106310571E-2</v>
      </c>
      <c r="T67" s="226">
        <v>8.9290181166733276E-3</v>
      </c>
      <c r="U67" s="226">
        <v>1.238726559834165E-2</v>
      </c>
      <c r="V67" s="226">
        <v>6.5649478624935486E-3</v>
      </c>
      <c r="W67" s="226">
        <v>3.9375982316056136E-3</v>
      </c>
      <c r="X67" s="226">
        <v>3.3986611591012321E-3</v>
      </c>
      <c r="Y67" s="226">
        <v>7.2999904771004311E-4</v>
      </c>
      <c r="DA67" s="69" t="s">
        <v>1046</v>
      </c>
    </row>
    <row r="68" spans="1:105" ht="12" customHeight="1" x14ac:dyDescent="0.25">
      <c r="A68" s="37" t="s">
        <v>35</v>
      </c>
      <c r="B68" s="226">
        <v>0.19122069996121341</v>
      </c>
      <c r="C68" s="226">
        <v>0.25723632064269858</v>
      </c>
      <c r="D68" s="226">
        <v>0.12792741588025899</v>
      </c>
      <c r="E68" s="226">
        <v>0.17878575725198609</v>
      </c>
      <c r="F68" s="226">
        <v>0.21464069221600679</v>
      </c>
      <c r="G68" s="226">
        <v>0.29461511888198461</v>
      </c>
      <c r="H68" s="226">
        <v>0.26809268759987132</v>
      </c>
      <c r="I68" s="226">
        <v>0.27370488429455297</v>
      </c>
      <c r="J68" s="226">
        <v>0.24193276412828801</v>
      </c>
      <c r="K68" s="226">
        <v>0.1125088624991897</v>
      </c>
      <c r="L68" s="226">
        <v>8.1545823152686811E-2</v>
      </c>
      <c r="M68" s="226">
        <v>3.8788947556585567E-2</v>
      </c>
      <c r="N68" s="226">
        <v>0.27365603249212389</v>
      </c>
      <c r="O68" s="226">
        <v>0.64503343448952899</v>
      </c>
      <c r="P68" s="226">
        <v>1.8883042324380889E-2</v>
      </c>
      <c r="Q68" s="226">
        <v>3.0634216175960152E-2</v>
      </c>
      <c r="R68" s="226">
        <v>3.0478362312265372E-2</v>
      </c>
      <c r="S68" s="226">
        <v>2.7243289899148981E-2</v>
      </c>
      <c r="T68" s="226">
        <v>4.894346701901018E-2</v>
      </c>
      <c r="U68" s="226">
        <v>5.9123026652857659E-2</v>
      </c>
      <c r="V68" s="226">
        <v>3.9435349507907301E-2</v>
      </c>
      <c r="W68" s="226">
        <v>4.8234803030002167E-2</v>
      </c>
      <c r="X68" s="226">
        <v>3.5033298027482493E-2</v>
      </c>
      <c r="Y68" s="226">
        <v>3.8009435010237888E-2</v>
      </c>
      <c r="DA68" s="69" t="s">
        <v>1047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1048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1049</v>
      </c>
    </row>
    <row r="71" spans="1:105" ht="12" customHeight="1" x14ac:dyDescent="0.25">
      <c r="A71" s="37" t="s">
        <v>40</v>
      </c>
      <c r="B71" s="226">
        <v>5.6124873788297093E-2</v>
      </c>
      <c r="C71" s="226">
        <v>6.6937792096557452E-2</v>
      </c>
      <c r="D71" s="226">
        <v>0.12957570234541879</v>
      </c>
      <c r="E71" s="226">
        <v>3.5681794995208363E-2</v>
      </c>
      <c r="F71" s="226">
        <v>3.7837828462479871E-2</v>
      </c>
      <c r="G71" s="226">
        <v>6.0886850902464401E-2</v>
      </c>
      <c r="H71" s="226">
        <v>5.9158031708706663E-2</v>
      </c>
      <c r="I71" s="226">
        <v>4.9277436150181368E-2</v>
      </c>
      <c r="J71" s="226">
        <v>9.7308023310178252E-2</v>
      </c>
      <c r="K71" s="226">
        <v>0.95729015027259468</v>
      </c>
      <c r="L71" s="226">
        <v>0.26261702464558778</v>
      </c>
      <c r="M71" s="226">
        <v>0.15269381747181179</v>
      </c>
      <c r="N71" s="226">
        <v>0.36490276515285958</v>
      </c>
      <c r="O71" s="226">
        <v>0.1726730921386985</v>
      </c>
      <c r="P71" s="226">
        <v>9.1789897973548182E-2</v>
      </c>
      <c r="Q71" s="226">
        <v>5.4572788621404647E-2</v>
      </c>
      <c r="R71" s="226">
        <v>3.1024953383373591E-2</v>
      </c>
      <c r="S71" s="226">
        <v>3.5952086845008287E-2</v>
      </c>
      <c r="T71" s="226">
        <v>5.7880535105416409E-2</v>
      </c>
      <c r="U71" s="226">
        <v>0.1300284813072832</v>
      </c>
      <c r="V71" s="226">
        <v>0.16667678542909781</v>
      </c>
      <c r="W71" s="226">
        <v>8.6815410224475295E-2</v>
      </c>
      <c r="X71" s="226">
        <v>5.2602194706749761E-2</v>
      </c>
      <c r="Y71" s="226">
        <v>0.18579962781471351</v>
      </c>
      <c r="DA71" s="69" t="s">
        <v>1050</v>
      </c>
    </row>
    <row r="72" spans="1:105" ht="12" customHeight="1" x14ac:dyDescent="0.25">
      <c r="A72" s="57" t="s">
        <v>1051</v>
      </c>
      <c r="B72" s="261">
        <f t="shared" ref="B72:Y72" si="2">B73+B84</f>
        <v>3.6472254372312363</v>
      </c>
      <c r="C72" s="261">
        <f t="shared" si="2"/>
        <v>4.6220655515048206</v>
      </c>
      <c r="D72" s="261">
        <f t="shared" si="2"/>
        <v>3.5524817344890329</v>
      </c>
      <c r="E72" s="261">
        <f t="shared" si="2"/>
        <v>3.3014513258040963</v>
      </c>
      <c r="F72" s="261">
        <f t="shared" si="2"/>
        <v>3.6349280009569664</v>
      </c>
      <c r="G72" s="261">
        <f t="shared" si="2"/>
        <v>5.2425637696465142</v>
      </c>
      <c r="H72" s="261">
        <f t="shared" si="2"/>
        <v>4.8975246732424607</v>
      </c>
      <c r="I72" s="261">
        <f t="shared" si="2"/>
        <v>4.8027166764632669</v>
      </c>
      <c r="J72" s="261">
        <f t="shared" si="2"/>
        <v>5.1136664489925474</v>
      </c>
      <c r="K72" s="261">
        <f t="shared" si="2"/>
        <v>11.454200880207996</v>
      </c>
      <c r="L72" s="261">
        <f t="shared" si="2"/>
        <v>4.994453081645875</v>
      </c>
      <c r="M72" s="261">
        <f t="shared" si="2"/>
        <v>3.0640492025326256</v>
      </c>
      <c r="N72" s="261">
        <f t="shared" si="2"/>
        <v>10.739796592362</v>
      </c>
      <c r="O72" s="261">
        <f t="shared" si="2"/>
        <v>12.384217336968097</v>
      </c>
      <c r="P72" s="261">
        <f t="shared" si="2"/>
        <v>1.7413481438159961</v>
      </c>
      <c r="Q72" s="261">
        <f t="shared" si="2"/>
        <v>3.3868591839764579</v>
      </c>
      <c r="R72" s="261">
        <f t="shared" si="2"/>
        <v>2.2140148601462406</v>
      </c>
      <c r="S72" s="261">
        <f t="shared" si="2"/>
        <v>2.0481903762615818</v>
      </c>
      <c r="T72" s="261">
        <f t="shared" si="2"/>
        <v>2.6083600304711618</v>
      </c>
      <c r="U72" s="261">
        <f t="shared" si="2"/>
        <v>3.9816072774949745</v>
      </c>
      <c r="V72" s="261">
        <f t="shared" si="2"/>
        <v>5.2742785050091099</v>
      </c>
      <c r="W72" s="261">
        <f t="shared" si="2"/>
        <v>3.7550597666387131</v>
      </c>
      <c r="X72" s="261">
        <f t="shared" si="2"/>
        <v>3.2081659895405483</v>
      </c>
      <c r="Y72" s="261">
        <f t="shared" si="2"/>
        <v>3.7376610785995323</v>
      </c>
      <c r="DA72" s="70"/>
    </row>
    <row r="73" spans="1:105" ht="12" customHeight="1" x14ac:dyDescent="0.25">
      <c r="A73" s="60" t="s">
        <v>1052</v>
      </c>
      <c r="B73" s="262">
        <v>3.644315832150947</v>
      </c>
      <c r="C73" s="262">
        <v>4.618309691369503</v>
      </c>
      <c r="D73" s="262">
        <v>3.5485818835093181</v>
      </c>
      <c r="E73" s="262">
        <v>3.299174139272627</v>
      </c>
      <c r="F73" s="262">
        <v>3.6323295737622669</v>
      </c>
      <c r="G73" s="262">
        <v>5.2387608676907993</v>
      </c>
      <c r="H73" s="262">
        <v>4.8939320495143761</v>
      </c>
      <c r="I73" s="262">
        <v>4.7994214244198332</v>
      </c>
      <c r="J73" s="262">
        <v>5.1093891613371332</v>
      </c>
      <c r="K73" s="262">
        <v>11.436446567599861</v>
      </c>
      <c r="L73" s="262">
        <v>4.9888191782552731</v>
      </c>
      <c r="M73" s="262">
        <v>3.060916055761747</v>
      </c>
      <c r="N73" s="262">
        <v>10.73031299224602</v>
      </c>
      <c r="O73" s="262">
        <v>12.374907179269149</v>
      </c>
      <c r="P73" s="262">
        <v>1.7396025428649771</v>
      </c>
      <c r="Q73" s="262">
        <v>3.3849173806470811</v>
      </c>
      <c r="R73" s="262">
        <v>2.212828862325352</v>
      </c>
      <c r="S73" s="262">
        <v>2.04708924581373</v>
      </c>
      <c r="T73" s="262">
        <v>2.6067478631215422</v>
      </c>
      <c r="U73" s="262">
        <v>3.9785991513918231</v>
      </c>
      <c r="V73" s="262">
        <v>5.2709837676705753</v>
      </c>
      <c r="W73" s="262">
        <v>3.753006044176797</v>
      </c>
      <c r="X73" s="262">
        <v>3.2069057706164519</v>
      </c>
      <c r="Y73" s="262">
        <v>3.7340674486329708</v>
      </c>
      <c r="DA73" s="72" t="s">
        <v>1053</v>
      </c>
    </row>
    <row r="74" spans="1:105" ht="12" customHeight="1" x14ac:dyDescent="0.25">
      <c r="A74" s="64" t="s">
        <v>28</v>
      </c>
      <c r="B74" s="229">
        <v>3.4848673491829803E-2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1054</v>
      </c>
    </row>
    <row r="75" spans="1:105" ht="12" customHeight="1" x14ac:dyDescent="0.25">
      <c r="A75" s="64" t="s">
        <v>30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1055</v>
      </c>
    </row>
    <row r="76" spans="1:105" ht="12" customHeight="1" x14ac:dyDescent="0.25">
      <c r="A76" s="64" t="s">
        <v>31</v>
      </c>
      <c r="B76" s="229">
        <v>0</v>
      </c>
      <c r="C76" s="229">
        <v>0</v>
      </c>
      <c r="D76" s="229">
        <v>8.030329192204437E-2</v>
      </c>
      <c r="E76" s="229">
        <v>4.3817460258081788E-2</v>
      </c>
      <c r="F76" s="229">
        <v>4.8821960135330938E-2</v>
      </c>
      <c r="G76" s="229">
        <v>6.3938548609592138E-2</v>
      </c>
      <c r="H76" s="229">
        <v>0.1200734869787954</v>
      </c>
      <c r="I76" s="229">
        <v>0.1239133951895663</v>
      </c>
      <c r="J76" s="229">
        <v>0.13841954597293571</v>
      </c>
      <c r="K76" s="229">
        <v>0.34130120208814019</v>
      </c>
      <c r="L76" s="229">
        <v>0.220528194220797</v>
      </c>
      <c r="M76" s="229">
        <v>0.13675883243587461</v>
      </c>
      <c r="N76" s="229">
        <v>0.45155581379043569</v>
      </c>
      <c r="O76" s="229">
        <v>0.215089545758126</v>
      </c>
      <c r="P76" s="229">
        <v>9.4472311758020233E-2</v>
      </c>
      <c r="Q76" s="229">
        <v>0.1129992879440429</v>
      </c>
      <c r="R76" s="229">
        <v>7.9914086175795013E-2</v>
      </c>
      <c r="S76" s="229">
        <v>6.3935586083091758E-2</v>
      </c>
      <c r="T76" s="229">
        <v>4.5373553198967381E-2</v>
      </c>
      <c r="U76" s="229">
        <v>0.143099505330336</v>
      </c>
      <c r="V76" s="229">
        <v>4.1044258077050678E-2</v>
      </c>
      <c r="W76" s="229">
        <v>1.8365839447967779E-2</v>
      </c>
      <c r="X76" s="229">
        <v>3.9301983461945918E-2</v>
      </c>
      <c r="Y76" s="229">
        <v>5.2064761061856944E-4</v>
      </c>
      <c r="DA76" s="73" t="s">
        <v>1056</v>
      </c>
    </row>
    <row r="77" spans="1:105" ht="12" customHeight="1" x14ac:dyDescent="0.25">
      <c r="A77" s="64" t="s">
        <v>159</v>
      </c>
      <c r="B77" s="229">
        <v>0</v>
      </c>
      <c r="C77" s="229">
        <v>0</v>
      </c>
      <c r="D77" s="229">
        <v>0</v>
      </c>
      <c r="E77" s="229">
        <v>3.8857382533932498E-2</v>
      </c>
      <c r="F77" s="229">
        <v>0</v>
      </c>
      <c r="G77" s="229">
        <v>0</v>
      </c>
      <c r="H77" s="229">
        <v>5.3317535561390572E-2</v>
      </c>
      <c r="I77" s="229">
        <v>0</v>
      </c>
      <c r="J77" s="229">
        <v>0</v>
      </c>
      <c r="K77" s="229">
        <v>0.3104918998401523</v>
      </c>
      <c r="L77" s="229">
        <v>0.1000690954329192</v>
      </c>
      <c r="M77" s="229">
        <v>6.1912951444229918E-2</v>
      </c>
      <c r="N77" s="229">
        <v>0</v>
      </c>
      <c r="O77" s="229">
        <v>0</v>
      </c>
      <c r="P77" s="229">
        <v>0</v>
      </c>
      <c r="Q77" s="229">
        <v>0.34455187444997148</v>
      </c>
      <c r="R77" s="229">
        <v>0.17335861352393081</v>
      </c>
      <c r="S77" s="229">
        <v>8.3333868211702203E-2</v>
      </c>
      <c r="T77" s="229">
        <v>3.9840804653557521E-2</v>
      </c>
      <c r="U77" s="229">
        <v>7.029290434975774E-2</v>
      </c>
      <c r="V77" s="229">
        <v>2.540488298508646E-2</v>
      </c>
      <c r="W77" s="229">
        <v>1.2967521524510641E-2</v>
      </c>
      <c r="X77" s="229">
        <v>6.1916751640070846E-3</v>
      </c>
      <c r="Y77" s="229">
        <v>6.51537065901228E-3</v>
      </c>
      <c r="DA77" s="73" t="s">
        <v>1057</v>
      </c>
    </row>
    <row r="78" spans="1:105" ht="12" customHeight="1" x14ac:dyDescent="0.25">
      <c r="A78" s="64" t="s">
        <v>32</v>
      </c>
      <c r="B78" s="229">
        <v>4.8542525106467012E-2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1058</v>
      </c>
    </row>
    <row r="79" spans="1:105" ht="12" customHeight="1" x14ac:dyDescent="0.25">
      <c r="A79" s="64" t="s">
        <v>33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0</v>
      </c>
      <c r="T79" s="229">
        <v>0</v>
      </c>
      <c r="U79" s="229">
        <v>0</v>
      </c>
      <c r="V79" s="229">
        <v>0</v>
      </c>
      <c r="W79" s="229">
        <v>0</v>
      </c>
      <c r="X79" s="229">
        <v>0</v>
      </c>
      <c r="Y79" s="229">
        <v>0</v>
      </c>
      <c r="DA79" s="73" t="s">
        <v>1059</v>
      </c>
    </row>
    <row r="80" spans="1:105" ht="12" customHeight="1" x14ac:dyDescent="0.25">
      <c r="A80" s="64" t="s">
        <v>35</v>
      </c>
      <c r="B80" s="229">
        <v>2.082602072955416</v>
      </c>
      <c r="C80" s="229">
        <v>3.0896235326731709</v>
      </c>
      <c r="D80" s="229">
        <v>1.64639103291554</v>
      </c>
      <c r="E80" s="229">
        <v>1.796870987274102</v>
      </c>
      <c r="F80" s="229">
        <v>2.4338715808355831</v>
      </c>
      <c r="G80" s="229">
        <v>3.172882890799507</v>
      </c>
      <c r="H80" s="229">
        <v>2.8710862952165108</v>
      </c>
      <c r="I80" s="229">
        <v>2.8258510567549999</v>
      </c>
      <c r="J80" s="229">
        <v>2.514796557538916</v>
      </c>
      <c r="K80" s="229">
        <v>2.3814071866216349</v>
      </c>
      <c r="L80" s="229">
        <v>0.92494812313264274</v>
      </c>
      <c r="M80" s="229">
        <v>0.35879608851391659</v>
      </c>
      <c r="N80" s="229">
        <v>2.1935918698427881</v>
      </c>
      <c r="O80" s="229">
        <v>6.558203117689505</v>
      </c>
      <c r="P80" s="229">
        <v>0.16168509108873011</v>
      </c>
      <c r="Q80" s="229">
        <v>0.14345051569789219</v>
      </c>
      <c r="R80" s="229">
        <v>0.1327992411642874</v>
      </c>
      <c r="S80" s="229">
        <v>0.10139084380842039</v>
      </c>
      <c r="T80" s="229">
        <v>0.2183831506547228</v>
      </c>
      <c r="U80" s="229">
        <v>0.33550013313138932</v>
      </c>
      <c r="V80" s="229">
        <v>0.1526060009475598</v>
      </c>
      <c r="W80" s="229">
        <v>0.15884958538978039</v>
      </c>
      <c r="X80" s="229">
        <v>6.3823603223624764E-2</v>
      </c>
      <c r="Y80" s="229">
        <v>0.33924093244804249</v>
      </c>
      <c r="DA80" s="73" t="s">
        <v>1060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0.28535452438368097</v>
      </c>
      <c r="F81" s="229">
        <v>0</v>
      </c>
      <c r="G81" s="229">
        <v>0</v>
      </c>
      <c r="H81" s="229">
        <v>0</v>
      </c>
      <c r="I81" s="229">
        <v>0</v>
      </c>
      <c r="J81" s="229">
        <v>0.40638897078624509</v>
      </c>
      <c r="K81" s="229">
        <v>0.24854807009105459</v>
      </c>
      <c r="L81" s="229">
        <v>0</v>
      </c>
      <c r="M81" s="229">
        <v>0</v>
      </c>
      <c r="N81" s="229">
        <v>8.9070073524384868E-2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1061</v>
      </c>
    </row>
    <row r="82" spans="1:105" ht="12" customHeight="1" x14ac:dyDescent="0.25">
      <c r="A82" s="64" t="s">
        <v>38</v>
      </c>
      <c r="B82" s="229">
        <v>0</v>
      </c>
      <c r="C82" s="229">
        <v>2.897548542736814E-3</v>
      </c>
      <c r="D82" s="229">
        <v>3.376564942071612E-3</v>
      </c>
      <c r="E82" s="229">
        <v>0.1643384839470276</v>
      </c>
      <c r="F82" s="229">
        <v>4.1191555781935167E-2</v>
      </c>
      <c r="G82" s="229">
        <v>9.1112379656188278E-2</v>
      </c>
      <c r="H82" s="229">
        <v>1.8966927962696341E-2</v>
      </c>
      <c r="I82" s="229">
        <v>0.1254450465513125</v>
      </c>
      <c r="J82" s="229">
        <v>9.8292717310487596E-2</v>
      </c>
      <c r="K82" s="229">
        <v>0.12520376598103011</v>
      </c>
      <c r="L82" s="229">
        <v>5.2475898536290443E-2</v>
      </c>
      <c r="M82" s="229">
        <v>4.1549766864252373E-3</v>
      </c>
      <c r="N82" s="229">
        <v>0</v>
      </c>
      <c r="O82" s="229">
        <v>8.7732328754838388E-3</v>
      </c>
      <c r="P82" s="229">
        <v>6.1988598623897752E-3</v>
      </c>
      <c r="Q82" s="229">
        <v>1.8413613861186371E-2</v>
      </c>
      <c r="R82" s="229">
        <v>0</v>
      </c>
      <c r="S82" s="229">
        <v>0</v>
      </c>
      <c r="T82" s="229">
        <v>0</v>
      </c>
      <c r="U82" s="229">
        <v>0</v>
      </c>
      <c r="V82" s="229">
        <v>0</v>
      </c>
      <c r="W82" s="229">
        <v>0</v>
      </c>
      <c r="X82" s="229">
        <v>0</v>
      </c>
      <c r="Y82" s="229">
        <v>0.1103699991247377</v>
      </c>
      <c r="DA82" s="73" t="s">
        <v>1062</v>
      </c>
    </row>
    <row r="83" spans="1:105" ht="12" customHeight="1" x14ac:dyDescent="0.25">
      <c r="A83" s="64" t="s">
        <v>39</v>
      </c>
      <c r="B83" s="229">
        <v>1.478322560597233</v>
      </c>
      <c r="C83" s="229">
        <v>1.5257886101535949</v>
      </c>
      <c r="D83" s="229">
        <v>1.818510993729662</v>
      </c>
      <c r="E83" s="229">
        <v>0.96993530087580282</v>
      </c>
      <c r="F83" s="229">
        <v>1.1084444770094171</v>
      </c>
      <c r="G83" s="229">
        <v>1.9108270486255119</v>
      </c>
      <c r="H83" s="229">
        <v>1.8304878037949841</v>
      </c>
      <c r="I83" s="229">
        <v>1.724211925923955</v>
      </c>
      <c r="J83" s="229">
        <v>1.951491369728549</v>
      </c>
      <c r="K83" s="229">
        <v>8.0294944429778461</v>
      </c>
      <c r="L83" s="229">
        <v>3.6907978669326238</v>
      </c>
      <c r="M83" s="229">
        <v>2.4992932066812998</v>
      </c>
      <c r="N83" s="229">
        <v>7.9960952350884131</v>
      </c>
      <c r="O83" s="229">
        <v>5.5928412829460319</v>
      </c>
      <c r="P83" s="229">
        <v>1.477246280155837</v>
      </c>
      <c r="Q83" s="229">
        <v>2.7655020886939878</v>
      </c>
      <c r="R83" s="229">
        <v>1.8267569214613391</v>
      </c>
      <c r="S83" s="229">
        <v>1.7984289477105151</v>
      </c>
      <c r="T83" s="229">
        <v>2.303150354614294</v>
      </c>
      <c r="U83" s="229">
        <v>3.4297066085803389</v>
      </c>
      <c r="V83" s="229">
        <v>5.0519286256608789</v>
      </c>
      <c r="W83" s="229">
        <v>3.562823097814539</v>
      </c>
      <c r="X83" s="229">
        <v>3.097588508766874</v>
      </c>
      <c r="Y83" s="229">
        <v>3.2774204987905602</v>
      </c>
      <c r="DA83" s="73" t="s">
        <v>1063</v>
      </c>
    </row>
    <row r="84" spans="1:105" ht="12" customHeight="1" x14ac:dyDescent="0.25">
      <c r="A84" s="60" t="s">
        <v>1064</v>
      </c>
      <c r="B84" s="262">
        <v>2.9096050802894621E-3</v>
      </c>
      <c r="C84" s="262">
        <v>3.7558601353176119E-3</v>
      </c>
      <c r="D84" s="262">
        <v>3.8998509797149149E-3</v>
      </c>
      <c r="E84" s="262">
        <v>2.2771865314694562E-3</v>
      </c>
      <c r="F84" s="262">
        <v>2.5984271946994618E-3</v>
      </c>
      <c r="G84" s="262">
        <v>3.802901955715126E-3</v>
      </c>
      <c r="H84" s="262">
        <v>3.5926237280846309E-3</v>
      </c>
      <c r="I84" s="262">
        <v>3.295252043433524E-3</v>
      </c>
      <c r="J84" s="262">
        <v>4.2772876554142787E-3</v>
      </c>
      <c r="K84" s="262">
        <v>1.7754312608135842E-2</v>
      </c>
      <c r="L84" s="262">
        <v>5.6339033906021166E-3</v>
      </c>
      <c r="M84" s="262">
        <v>3.133146770878734E-3</v>
      </c>
      <c r="N84" s="262">
        <v>9.4836001159787162E-3</v>
      </c>
      <c r="O84" s="262">
        <v>9.3101576989489399E-3</v>
      </c>
      <c r="P84" s="262">
        <v>1.745600951019129E-3</v>
      </c>
      <c r="Q84" s="262">
        <v>1.9418033293768309E-3</v>
      </c>
      <c r="R84" s="262">
        <v>1.185997820888788E-3</v>
      </c>
      <c r="S84" s="262">
        <v>1.1011304478519631E-3</v>
      </c>
      <c r="T84" s="262">
        <v>1.61216734961986E-3</v>
      </c>
      <c r="U84" s="262">
        <v>3.0081261031511689E-3</v>
      </c>
      <c r="V84" s="262">
        <v>3.2947373385347721E-3</v>
      </c>
      <c r="W84" s="262">
        <v>2.0537224619161208E-3</v>
      </c>
      <c r="X84" s="262">
        <v>1.2602189240965181E-3</v>
      </c>
      <c r="Y84" s="262">
        <v>3.5936299665614178E-3</v>
      </c>
      <c r="DA84" s="72" t="s">
        <v>1065</v>
      </c>
    </row>
    <row r="85" spans="1:105" ht="12" customHeight="1" x14ac:dyDescent="0.25">
      <c r="A85" s="57" t="s">
        <v>1010</v>
      </c>
      <c r="B85" s="261">
        <v>1.723654173756624</v>
      </c>
      <c r="C85" s="261">
        <v>2.2449952937341742</v>
      </c>
      <c r="D85" s="261">
        <v>1.635048315333357</v>
      </c>
      <c r="E85" s="261">
        <v>1.5413001694313491</v>
      </c>
      <c r="F85" s="261">
        <v>1.7715434411752231</v>
      </c>
      <c r="G85" s="261">
        <v>2.4964957819870919</v>
      </c>
      <c r="H85" s="261">
        <v>2.336273500256715</v>
      </c>
      <c r="I85" s="261">
        <v>2.283068869185084</v>
      </c>
      <c r="J85" s="261">
        <v>2.3451381523752439</v>
      </c>
      <c r="K85" s="261">
        <v>5.4569863237854319</v>
      </c>
      <c r="L85" s="261">
        <v>2.0406246844619091</v>
      </c>
      <c r="M85" s="261">
        <v>1.1530337903214949</v>
      </c>
      <c r="N85" s="261">
        <v>4.1697809003597817</v>
      </c>
      <c r="O85" s="261">
        <v>5.737905973668294</v>
      </c>
      <c r="P85" s="261">
        <v>0.62884948880697811</v>
      </c>
      <c r="Q85" s="261">
        <v>1.168973832571405</v>
      </c>
      <c r="R85" s="261">
        <v>0.75655183464758957</v>
      </c>
      <c r="S85" s="261">
        <v>0.63267866187260202</v>
      </c>
      <c r="T85" s="261">
        <v>0.80336290833724622</v>
      </c>
      <c r="U85" s="261">
        <v>1.320359001329346</v>
      </c>
      <c r="V85" s="261">
        <v>1.2850507938342479</v>
      </c>
      <c r="W85" s="261">
        <v>0.91570096372989906</v>
      </c>
      <c r="X85" s="261">
        <v>0.67193256421114755</v>
      </c>
      <c r="Y85" s="261">
        <v>1.246067511763735</v>
      </c>
      <c r="DA85" s="70" t="s">
        <v>1066</v>
      </c>
    </row>
    <row r="86" spans="1:105" ht="12" customHeight="1" x14ac:dyDescent="0.25">
      <c r="A86" s="60" t="s">
        <v>1012</v>
      </c>
      <c r="B86" s="262">
        <v>1.676346302336376</v>
      </c>
      <c r="C86" s="262">
        <v>2.188057859044537</v>
      </c>
      <c r="D86" s="262">
        <v>1.491046289743617</v>
      </c>
      <c r="E86" s="262">
        <v>1.512442801854385</v>
      </c>
      <c r="F86" s="262">
        <v>1.7414481031478219</v>
      </c>
      <c r="G86" s="262">
        <v>2.4469251486044161</v>
      </c>
      <c r="H86" s="262">
        <v>2.2886478171216149</v>
      </c>
      <c r="I86" s="262">
        <v>2.2443591656819839</v>
      </c>
      <c r="J86" s="262">
        <v>2.259018172369645</v>
      </c>
      <c r="K86" s="262">
        <v>3.2715354200627682</v>
      </c>
      <c r="L86" s="262">
        <v>1.6467876402997701</v>
      </c>
      <c r="M86" s="262">
        <v>0.91995279828678134</v>
      </c>
      <c r="N86" s="262">
        <v>3.754596263342957</v>
      </c>
      <c r="O86" s="262">
        <v>5.5929394971605779</v>
      </c>
      <c r="P86" s="262">
        <v>0.48120529249401661</v>
      </c>
      <c r="Q86" s="262">
        <v>1.1212960451098519</v>
      </c>
      <c r="R86" s="262">
        <v>0.7309577763157753</v>
      </c>
      <c r="S86" s="262">
        <v>0.60037304591872576</v>
      </c>
      <c r="T86" s="262">
        <v>0.74038124311089948</v>
      </c>
      <c r="U86" s="262">
        <v>1.1638992657005609</v>
      </c>
      <c r="V86" s="262">
        <v>0.99274090989315544</v>
      </c>
      <c r="W86" s="262">
        <v>0.79603204243972669</v>
      </c>
      <c r="X86" s="262">
        <v>0.61777653391033749</v>
      </c>
      <c r="Y86" s="262">
        <v>0.84256797690140284</v>
      </c>
      <c r="DA86" s="72" t="s">
        <v>1067</v>
      </c>
    </row>
    <row r="87" spans="1:105" ht="12" customHeight="1" x14ac:dyDescent="0.25">
      <c r="A87" s="59" t="s">
        <v>28</v>
      </c>
      <c r="B87" s="230">
        <v>2.6970741653066989E-2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1068</v>
      </c>
    </row>
    <row r="88" spans="1:105" ht="12" customHeight="1" x14ac:dyDescent="0.25">
      <c r="A88" s="59" t="s">
        <v>31</v>
      </c>
      <c r="B88" s="295">
        <v>0</v>
      </c>
      <c r="C88" s="295">
        <v>0</v>
      </c>
      <c r="D88" s="295">
        <v>6.9344019814176053E-2</v>
      </c>
      <c r="E88" s="295">
        <v>3.5259263861921977E-2</v>
      </c>
      <c r="F88" s="295">
        <v>3.4245430805922683E-2</v>
      </c>
      <c r="G88" s="295">
        <v>4.8335333130590699E-2</v>
      </c>
      <c r="H88" s="295">
        <v>9.0263744868590345E-2</v>
      </c>
      <c r="I88" s="295">
        <v>9.4280804035434707E-2</v>
      </c>
      <c r="J88" s="295">
        <v>0.1178540524272151</v>
      </c>
      <c r="K88" s="295">
        <v>0.36811910369267142</v>
      </c>
      <c r="L88" s="295">
        <v>0.29156954122452938</v>
      </c>
      <c r="M88" s="295">
        <v>0.22568416373399819</v>
      </c>
      <c r="N88" s="295">
        <v>0.64095089345621703</v>
      </c>
      <c r="O88" s="295">
        <v>0.17760679711787741</v>
      </c>
      <c r="P88" s="295">
        <v>0.17747125754277521</v>
      </c>
      <c r="Q88" s="295">
        <v>0.21082412793614291</v>
      </c>
      <c r="R88" s="295">
        <v>0.15130294783049669</v>
      </c>
      <c r="S88" s="295">
        <v>0.15436803885504749</v>
      </c>
      <c r="T88" s="295">
        <v>0.110652185147982</v>
      </c>
      <c r="U88" s="295">
        <v>0.30343536518639558</v>
      </c>
      <c r="V88" s="295">
        <v>0.1860093935046595</v>
      </c>
      <c r="W88" s="295">
        <v>7.687227991009371E-2</v>
      </c>
      <c r="X88" s="295">
        <v>0.2221043841395495</v>
      </c>
      <c r="Y88" s="295">
        <v>1.266850141334134E-3</v>
      </c>
      <c r="DA88" s="122" t="s">
        <v>1069</v>
      </c>
    </row>
    <row r="89" spans="1:105" ht="12" customHeight="1" x14ac:dyDescent="0.25">
      <c r="A89" s="59" t="s">
        <v>159</v>
      </c>
      <c r="B89" s="295">
        <v>0</v>
      </c>
      <c r="C89" s="295">
        <v>0</v>
      </c>
      <c r="D89" s="295">
        <v>0</v>
      </c>
      <c r="E89" s="295">
        <v>3.1267962489789969E-2</v>
      </c>
      <c r="F89" s="295">
        <v>0</v>
      </c>
      <c r="G89" s="295">
        <v>0</v>
      </c>
      <c r="H89" s="295">
        <v>4.0080791755346019E-2</v>
      </c>
      <c r="I89" s="295">
        <v>0</v>
      </c>
      <c r="J89" s="295">
        <v>0</v>
      </c>
      <c r="K89" s="295">
        <v>0.33488894610888131</v>
      </c>
      <c r="L89" s="295">
        <v>0.1323055328558907</v>
      </c>
      <c r="M89" s="295">
        <v>0.102170897646018</v>
      </c>
      <c r="N89" s="295">
        <v>0</v>
      </c>
      <c r="O89" s="295">
        <v>0</v>
      </c>
      <c r="P89" s="295">
        <v>0</v>
      </c>
      <c r="Q89" s="295">
        <v>0.64283456808727679</v>
      </c>
      <c r="R89" s="295">
        <v>0.32822335226706462</v>
      </c>
      <c r="S89" s="295">
        <v>0.2012038458414549</v>
      </c>
      <c r="T89" s="295">
        <v>9.7159507734350364E-2</v>
      </c>
      <c r="U89" s="295">
        <v>0.1490525984149538</v>
      </c>
      <c r="V89" s="295">
        <v>0.1151329588475372</v>
      </c>
      <c r="W89" s="295">
        <v>5.4277015063564062E-2</v>
      </c>
      <c r="X89" s="295">
        <v>3.4990554622401478E-2</v>
      </c>
      <c r="Y89" s="295">
        <v>1.5853329722204219E-2</v>
      </c>
      <c r="DA89" s="122" t="s">
        <v>1070</v>
      </c>
    </row>
    <row r="90" spans="1:105" ht="12" customHeight="1" x14ac:dyDescent="0.25">
      <c r="A90" s="59" t="s">
        <v>32</v>
      </c>
      <c r="B90" s="295">
        <v>3.7568945174942893E-2</v>
      </c>
      <c r="C90" s="295">
        <v>0</v>
      </c>
      <c r="D90" s="295">
        <v>0</v>
      </c>
      <c r="E90" s="295">
        <v>0</v>
      </c>
      <c r="F90" s="295">
        <v>0</v>
      </c>
      <c r="G90" s="295">
        <v>0</v>
      </c>
      <c r="H90" s="295">
        <v>0</v>
      </c>
      <c r="I90" s="295">
        <v>0</v>
      </c>
      <c r="J90" s="295">
        <v>0</v>
      </c>
      <c r="K90" s="295">
        <v>0</v>
      </c>
      <c r="L90" s="295">
        <v>0</v>
      </c>
      <c r="M90" s="295">
        <v>0</v>
      </c>
      <c r="N90" s="295">
        <v>0</v>
      </c>
      <c r="O90" s="295">
        <v>0</v>
      </c>
      <c r="P90" s="295">
        <v>0</v>
      </c>
      <c r="Q90" s="295">
        <v>0</v>
      </c>
      <c r="R90" s="295">
        <v>0</v>
      </c>
      <c r="S90" s="295">
        <v>0</v>
      </c>
      <c r="T90" s="295">
        <v>0</v>
      </c>
      <c r="U90" s="295">
        <v>0</v>
      </c>
      <c r="V90" s="295">
        <v>0</v>
      </c>
      <c r="W90" s="295">
        <v>0</v>
      </c>
      <c r="X90" s="295">
        <v>0</v>
      </c>
      <c r="Y90" s="295">
        <v>0</v>
      </c>
      <c r="DA90" s="122" t="s">
        <v>1071</v>
      </c>
    </row>
    <row r="91" spans="1:105" ht="12" customHeight="1" x14ac:dyDescent="0.25">
      <c r="A91" s="59" t="s">
        <v>35</v>
      </c>
      <c r="B91" s="295">
        <v>1.6118066155083659</v>
      </c>
      <c r="C91" s="295">
        <v>2.188057859044537</v>
      </c>
      <c r="D91" s="295">
        <v>1.421702269929441</v>
      </c>
      <c r="E91" s="295">
        <v>1.4459155755026729</v>
      </c>
      <c r="F91" s="295">
        <v>1.7072026723418989</v>
      </c>
      <c r="G91" s="295">
        <v>2.3985898154738252</v>
      </c>
      <c r="H91" s="295">
        <v>2.1583032804976789</v>
      </c>
      <c r="I91" s="295">
        <v>2.1500783616465502</v>
      </c>
      <c r="J91" s="295">
        <v>2.1411641199424301</v>
      </c>
      <c r="K91" s="295">
        <v>2.568527370261215</v>
      </c>
      <c r="L91" s="295">
        <v>1.2229125662193501</v>
      </c>
      <c r="M91" s="295">
        <v>0.59209773690676515</v>
      </c>
      <c r="N91" s="295">
        <v>3.113645369886739</v>
      </c>
      <c r="O91" s="295">
        <v>5.4153327000427014</v>
      </c>
      <c r="P91" s="295">
        <v>0.30373403495124141</v>
      </c>
      <c r="Q91" s="295">
        <v>0.26763734908643239</v>
      </c>
      <c r="R91" s="295">
        <v>0.25143147621821399</v>
      </c>
      <c r="S91" s="295">
        <v>0.24480116122222331</v>
      </c>
      <c r="T91" s="295">
        <v>0.53256955022856711</v>
      </c>
      <c r="U91" s="295">
        <v>0.71141130209921155</v>
      </c>
      <c r="V91" s="295">
        <v>0.69159855754095878</v>
      </c>
      <c r="W91" s="295">
        <v>0.6648827474660689</v>
      </c>
      <c r="X91" s="295">
        <v>0.36068159514838649</v>
      </c>
      <c r="Y91" s="295">
        <v>0.82544779703786453</v>
      </c>
      <c r="DA91" s="122" t="s">
        <v>1072</v>
      </c>
    </row>
    <row r="92" spans="1:105" ht="12" customHeight="1" x14ac:dyDescent="0.25">
      <c r="A92" s="60" t="s">
        <v>1019</v>
      </c>
      <c r="B92" s="262">
        <v>4.7307871420248157E-2</v>
      </c>
      <c r="C92" s="262">
        <v>5.6937434689637002E-2</v>
      </c>
      <c r="D92" s="262">
        <v>0.1440020255897399</v>
      </c>
      <c r="E92" s="262">
        <v>2.8857367576964481E-2</v>
      </c>
      <c r="F92" s="262">
        <v>3.0095338027400682E-2</v>
      </c>
      <c r="G92" s="262">
        <v>4.9570633382676269E-2</v>
      </c>
      <c r="H92" s="262">
        <v>4.7625683135099607E-2</v>
      </c>
      <c r="I92" s="262">
        <v>3.8709703503099997E-2</v>
      </c>
      <c r="J92" s="262">
        <v>8.6119980005599187E-2</v>
      </c>
      <c r="K92" s="262">
        <v>2.1854509037226642</v>
      </c>
      <c r="L92" s="262">
        <v>0.39383704416213822</v>
      </c>
      <c r="M92" s="262">
        <v>0.23308099203471361</v>
      </c>
      <c r="N92" s="262">
        <v>0.41518463701682501</v>
      </c>
      <c r="O92" s="262">
        <v>0.14496647650771649</v>
      </c>
      <c r="P92" s="262">
        <v>0.14764419631296161</v>
      </c>
      <c r="Q92" s="262">
        <v>4.7677787461552983E-2</v>
      </c>
      <c r="R92" s="262">
        <v>2.559405833181427E-2</v>
      </c>
      <c r="S92" s="262">
        <v>3.2305615953876293E-2</v>
      </c>
      <c r="T92" s="262">
        <v>6.2981665226346711E-2</v>
      </c>
      <c r="U92" s="262">
        <v>0.15645973562878529</v>
      </c>
      <c r="V92" s="262">
        <v>0.29230988394109231</v>
      </c>
      <c r="W92" s="262">
        <v>0.1196689212901723</v>
      </c>
      <c r="X92" s="262">
        <v>5.4156030300810072E-2</v>
      </c>
      <c r="Y92" s="262">
        <v>0.40349953486233231</v>
      </c>
      <c r="DA92" s="72" t="s">
        <v>1073</v>
      </c>
    </row>
    <row r="93" spans="1:105" ht="12" customHeight="1" x14ac:dyDescent="0.25">
      <c r="A93" s="57" t="s">
        <v>1021</v>
      </c>
      <c r="B93" s="261">
        <f t="shared" ref="B93:Y93" si="3">B94+B95+B106</f>
        <v>0.34525241541581492</v>
      </c>
      <c r="C93" s="261">
        <f t="shared" si="3"/>
        <v>0.44902699035164739</v>
      </c>
      <c r="D93" s="261">
        <f t="shared" si="3"/>
        <v>0.35404819560817524</v>
      </c>
      <c r="E93" s="261">
        <f t="shared" si="3"/>
        <v>0.3060353731053963</v>
      </c>
      <c r="F93" s="261">
        <f t="shared" si="3"/>
        <v>0.35049542349281654</v>
      </c>
      <c r="G93" s="261">
        <f t="shared" si="3"/>
        <v>0.49624013886722573</v>
      </c>
      <c r="H93" s="261">
        <f t="shared" si="3"/>
        <v>0.4630601333931314</v>
      </c>
      <c r="I93" s="261">
        <f t="shared" si="3"/>
        <v>0.4517211016582845</v>
      </c>
      <c r="J93" s="261">
        <f t="shared" si="3"/>
        <v>0.47595975872511087</v>
      </c>
      <c r="K93" s="261">
        <f t="shared" si="3"/>
        <v>1.4225299882935012</v>
      </c>
      <c r="L93" s="261">
        <f t="shared" si="3"/>
        <v>0.48927490158871478</v>
      </c>
      <c r="M93" s="261">
        <f t="shared" si="3"/>
        <v>0.28059567131445712</v>
      </c>
      <c r="N93" s="261">
        <f t="shared" si="3"/>
        <v>0.92031588317899293</v>
      </c>
      <c r="O93" s="261">
        <f t="shared" si="3"/>
        <v>1.1485532449233873</v>
      </c>
      <c r="P93" s="261">
        <f t="shared" si="3"/>
        <v>0.15687100527691539</v>
      </c>
      <c r="Q93" s="261">
        <f t="shared" si="3"/>
        <v>0.22594064495138733</v>
      </c>
      <c r="R93" s="261">
        <f t="shared" si="3"/>
        <v>0.14722549830261838</v>
      </c>
      <c r="S93" s="261">
        <f t="shared" si="3"/>
        <v>0.13201537906137842</v>
      </c>
      <c r="T93" s="261">
        <f t="shared" si="3"/>
        <v>0.18019524824292912</v>
      </c>
      <c r="U93" s="261">
        <f t="shared" si="3"/>
        <v>0.30278249950827935</v>
      </c>
      <c r="V93" s="261">
        <f t="shared" si="3"/>
        <v>0.34417021414768745</v>
      </c>
      <c r="W93" s="261">
        <f t="shared" si="3"/>
        <v>0.23112507337253041</v>
      </c>
      <c r="X93" s="261">
        <f t="shared" si="3"/>
        <v>0.16739881269125367</v>
      </c>
      <c r="Y93" s="261">
        <f t="shared" si="3"/>
        <v>0.32293606591585311</v>
      </c>
      <c r="DA93" s="70"/>
    </row>
    <row r="94" spans="1:105" ht="12" customHeight="1" x14ac:dyDescent="0.25">
      <c r="A94" s="60" t="s">
        <v>1022</v>
      </c>
      <c r="B94" s="262">
        <v>0.205115077895237</v>
      </c>
      <c r="C94" s="262">
        <v>0.27592749088782548</v>
      </c>
      <c r="D94" s="262">
        <v>0.13722281049351931</v>
      </c>
      <c r="E94" s="262">
        <v>0.194794550128498</v>
      </c>
      <c r="F94" s="262">
        <v>0.2302368013102343</v>
      </c>
      <c r="G94" s="262">
        <v>0.3160222877065621</v>
      </c>
      <c r="H94" s="262">
        <v>0.29141281725581619</v>
      </c>
      <c r="I94" s="262">
        <v>0.29359268465062383</v>
      </c>
      <c r="J94" s="262">
        <v>0.25951195539839239</v>
      </c>
      <c r="K94" s="262">
        <v>0.1232238423008106</v>
      </c>
      <c r="L94" s="262">
        <v>9.0001582510031639E-2</v>
      </c>
      <c r="M94" s="262">
        <v>4.3240422898167347E-2</v>
      </c>
      <c r="N94" s="262">
        <v>0.29354028320421871</v>
      </c>
      <c r="O94" s="262">
        <v>0.69190251467120767</v>
      </c>
      <c r="P94" s="262">
        <v>2.0255112014808389E-2</v>
      </c>
      <c r="Q94" s="262">
        <v>5.4538780633178303E-2</v>
      </c>
      <c r="R94" s="262">
        <v>4.8906142965800509E-2</v>
      </c>
      <c r="S94" s="262">
        <v>3.7554762728820697E-2</v>
      </c>
      <c r="T94" s="262">
        <v>5.6363467965317833E-2</v>
      </c>
      <c r="U94" s="262">
        <v>6.7363763935105028E-2</v>
      </c>
      <c r="V94" s="262">
        <v>4.372963318150954E-2</v>
      </c>
      <c r="W94" s="262">
        <v>5.3148103242039307E-2</v>
      </c>
      <c r="X94" s="262">
        <v>3.8800297021179833E-2</v>
      </c>
      <c r="Y94" s="262">
        <v>4.0934590155311687E-2</v>
      </c>
      <c r="DA94" s="72" t="s">
        <v>1074</v>
      </c>
    </row>
    <row r="95" spans="1:105" ht="12" customHeight="1" x14ac:dyDescent="0.25">
      <c r="A95" s="60" t="s">
        <v>1024</v>
      </c>
      <c r="B95" s="262">
        <v>7.9934347670200981E-2</v>
      </c>
      <c r="C95" s="262">
        <v>0.10129790872178659</v>
      </c>
      <c r="D95" s="262">
        <v>7.7834521231710196E-2</v>
      </c>
      <c r="E95" s="262">
        <v>7.2364016956648639E-2</v>
      </c>
      <c r="F95" s="262">
        <v>7.967144132798637E-2</v>
      </c>
      <c r="G95" s="262">
        <v>0.114906871919463</v>
      </c>
      <c r="H95" s="262">
        <v>0.1073434037931152</v>
      </c>
      <c r="I95" s="262">
        <v>0.10527040970786419</v>
      </c>
      <c r="J95" s="262">
        <v>0.11206923560289341</v>
      </c>
      <c r="K95" s="262">
        <v>0.25084678116568337</v>
      </c>
      <c r="L95" s="262">
        <v>0.1094246561015149</v>
      </c>
      <c r="M95" s="262">
        <v>6.7138069108063372E-2</v>
      </c>
      <c r="N95" s="262">
        <v>0.23535846200959609</v>
      </c>
      <c r="O95" s="262">
        <v>0.27143095670452172</v>
      </c>
      <c r="P95" s="262">
        <v>3.815640599603641E-2</v>
      </c>
      <c r="Q95" s="262">
        <v>7.424470742972171E-2</v>
      </c>
      <c r="R95" s="262">
        <v>4.8536142245215713E-2</v>
      </c>
      <c r="S95" s="262">
        <v>4.4900812943598517E-2</v>
      </c>
      <c r="T95" s="262">
        <v>5.7176353416198707E-2</v>
      </c>
      <c r="U95" s="262">
        <v>8.7266511042215306E-2</v>
      </c>
      <c r="V95" s="262">
        <v>0.11561364833746771</v>
      </c>
      <c r="W95" s="262">
        <v>8.2318356520305072E-2</v>
      </c>
      <c r="X95" s="262">
        <v>7.0340204477483861E-2</v>
      </c>
      <c r="Y95" s="262">
        <v>8.190295775951982E-2</v>
      </c>
      <c r="DA95" s="72" t="s">
        <v>1075</v>
      </c>
    </row>
    <row r="96" spans="1:105" ht="12" customHeight="1" x14ac:dyDescent="0.25">
      <c r="A96" s="64" t="s">
        <v>28</v>
      </c>
      <c r="B96" s="229">
        <v>7.64370079608913E-4</v>
      </c>
      <c r="C96" s="229">
        <v>0</v>
      </c>
      <c r="D96" s="229">
        <v>0</v>
      </c>
      <c r="E96" s="229">
        <v>0</v>
      </c>
      <c r="F96" s="229">
        <v>0</v>
      </c>
      <c r="G96" s="229">
        <v>0</v>
      </c>
      <c r="H96" s="229">
        <v>0</v>
      </c>
      <c r="I96" s="229">
        <v>0</v>
      </c>
      <c r="J96" s="229">
        <v>0</v>
      </c>
      <c r="K96" s="229">
        <v>0</v>
      </c>
      <c r="L96" s="229">
        <v>0</v>
      </c>
      <c r="M96" s="229">
        <v>0</v>
      </c>
      <c r="N96" s="229">
        <v>0</v>
      </c>
      <c r="O96" s="229">
        <v>0</v>
      </c>
      <c r="P96" s="229">
        <v>0</v>
      </c>
      <c r="Q96" s="229">
        <v>0</v>
      </c>
      <c r="R96" s="229">
        <v>0</v>
      </c>
      <c r="S96" s="229">
        <v>0</v>
      </c>
      <c r="T96" s="229">
        <v>0</v>
      </c>
      <c r="U96" s="229">
        <v>0</v>
      </c>
      <c r="V96" s="229">
        <v>0</v>
      </c>
      <c r="W96" s="229">
        <v>0</v>
      </c>
      <c r="X96" s="229">
        <v>0</v>
      </c>
      <c r="Y96" s="229">
        <v>0</v>
      </c>
      <c r="DA96" s="73" t="s">
        <v>1076</v>
      </c>
    </row>
    <row r="97" spans="1:105" ht="12" customHeight="1" x14ac:dyDescent="0.25">
      <c r="A97" s="64" t="s">
        <v>30</v>
      </c>
      <c r="B97" s="229">
        <v>0</v>
      </c>
      <c r="C97" s="229">
        <v>0</v>
      </c>
      <c r="D97" s="229">
        <v>0</v>
      </c>
      <c r="E97" s="229">
        <v>0</v>
      </c>
      <c r="F97" s="229">
        <v>0</v>
      </c>
      <c r="G97" s="229">
        <v>0</v>
      </c>
      <c r="H97" s="229">
        <v>0</v>
      </c>
      <c r="I97" s="229">
        <v>0</v>
      </c>
      <c r="J97" s="229">
        <v>0</v>
      </c>
      <c r="K97" s="229">
        <v>0</v>
      </c>
      <c r="L97" s="229">
        <v>0</v>
      </c>
      <c r="M97" s="229">
        <v>0</v>
      </c>
      <c r="N97" s="229">
        <v>0</v>
      </c>
      <c r="O97" s="229">
        <v>0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1077</v>
      </c>
    </row>
    <row r="98" spans="1:105" ht="12" customHeight="1" x14ac:dyDescent="0.25">
      <c r="A98" s="64" t="s">
        <v>31</v>
      </c>
      <c r="B98" s="229">
        <v>0</v>
      </c>
      <c r="C98" s="229">
        <v>0</v>
      </c>
      <c r="D98" s="229">
        <v>1.761370734920558E-3</v>
      </c>
      <c r="E98" s="229">
        <v>9.6109126201267422E-4</v>
      </c>
      <c r="F98" s="229">
        <v>1.0708598582398041E-3</v>
      </c>
      <c r="G98" s="229">
        <v>1.402426795448911E-3</v>
      </c>
      <c r="H98" s="229">
        <v>2.63368936617973E-3</v>
      </c>
      <c r="I98" s="229">
        <v>2.717913833014775E-3</v>
      </c>
      <c r="J98" s="229">
        <v>3.0360914426073621E-3</v>
      </c>
      <c r="K98" s="229">
        <v>7.4860934684326556E-3</v>
      </c>
      <c r="L98" s="229">
        <v>4.8370608256317173E-3</v>
      </c>
      <c r="M98" s="229">
        <v>2.9996653864239422E-3</v>
      </c>
      <c r="N98" s="229">
        <v>9.9044158285044558E-3</v>
      </c>
      <c r="O98" s="229">
        <v>4.7177696233610964E-3</v>
      </c>
      <c r="P98" s="229">
        <v>2.072153721324453E-3</v>
      </c>
      <c r="Q98" s="229">
        <v>2.47852403167623E-3</v>
      </c>
      <c r="R98" s="229">
        <v>1.7528339041767819E-3</v>
      </c>
      <c r="S98" s="229">
        <v>1.4023618154542651E-3</v>
      </c>
      <c r="T98" s="229">
        <v>9.9522257221541311E-4</v>
      </c>
      <c r="U98" s="229">
        <v>3.138741573821718E-3</v>
      </c>
      <c r="V98" s="229">
        <v>9.0026390304925993E-4</v>
      </c>
      <c r="W98" s="229">
        <v>4.028359404905009E-4</v>
      </c>
      <c r="X98" s="229">
        <v>8.6204888787628879E-4</v>
      </c>
      <c r="Y98" s="229">
        <v>1.1419873863204831E-5</v>
      </c>
      <c r="DA98" s="73" t="s">
        <v>1078</v>
      </c>
    </row>
    <row r="99" spans="1:105" ht="12" customHeight="1" x14ac:dyDescent="0.25">
      <c r="A99" s="64" t="s">
        <v>159</v>
      </c>
      <c r="B99" s="229">
        <v>0</v>
      </c>
      <c r="C99" s="229">
        <v>0</v>
      </c>
      <c r="D99" s="229">
        <v>0</v>
      </c>
      <c r="E99" s="229">
        <v>8.5229702036777356E-4</v>
      </c>
      <c r="F99" s="229">
        <v>0</v>
      </c>
      <c r="G99" s="229">
        <v>0</v>
      </c>
      <c r="H99" s="229">
        <v>1.169465716138835E-3</v>
      </c>
      <c r="I99" s="229">
        <v>0</v>
      </c>
      <c r="J99" s="229">
        <v>0</v>
      </c>
      <c r="K99" s="229">
        <v>6.8103228736778607E-3</v>
      </c>
      <c r="L99" s="229">
        <v>2.1949134580512872E-3</v>
      </c>
      <c r="M99" s="229">
        <v>1.357997389350957E-3</v>
      </c>
      <c r="N99" s="229">
        <v>0</v>
      </c>
      <c r="O99" s="229">
        <v>0</v>
      </c>
      <c r="P99" s="229">
        <v>0</v>
      </c>
      <c r="Q99" s="229">
        <v>7.5573936484116186E-3</v>
      </c>
      <c r="R99" s="229">
        <v>3.8024442236300449E-3</v>
      </c>
      <c r="S99" s="229">
        <v>1.827843332229886E-3</v>
      </c>
      <c r="T99" s="229">
        <v>8.7386738068703177E-4</v>
      </c>
      <c r="U99" s="229">
        <v>1.541803102099793E-3</v>
      </c>
      <c r="V99" s="229">
        <v>5.5723017504004336E-4</v>
      </c>
      <c r="W99" s="229">
        <v>2.8442934742822648E-4</v>
      </c>
      <c r="X99" s="229">
        <v>1.358080742767498E-4</v>
      </c>
      <c r="Y99" s="229">
        <v>1.4290800453217761E-4</v>
      </c>
      <c r="DA99" s="73" t="s">
        <v>1079</v>
      </c>
    </row>
    <row r="100" spans="1:105" ht="12" customHeight="1" x14ac:dyDescent="0.25">
      <c r="A100" s="64" t="s">
        <v>32</v>
      </c>
      <c r="B100" s="229">
        <v>1.064730736128217E-3</v>
      </c>
      <c r="C100" s="229">
        <v>0</v>
      </c>
      <c r="D100" s="229">
        <v>0</v>
      </c>
      <c r="E100" s="229">
        <v>0</v>
      </c>
      <c r="F100" s="229">
        <v>0</v>
      </c>
      <c r="G100" s="229">
        <v>0</v>
      </c>
      <c r="H100" s="229">
        <v>0</v>
      </c>
      <c r="I100" s="229">
        <v>0</v>
      </c>
      <c r="J100" s="229">
        <v>0</v>
      </c>
      <c r="K100" s="229">
        <v>0</v>
      </c>
      <c r="L100" s="229">
        <v>0</v>
      </c>
      <c r="M100" s="229">
        <v>0</v>
      </c>
      <c r="N100" s="229">
        <v>0</v>
      </c>
      <c r="O100" s="229">
        <v>0</v>
      </c>
      <c r="P100" s="229">
        <v>0</v>
      </c>
      <c r="Q100" s="229">
        <v>0</v>
      </c>
      <c r="R100" s="229">
        <v>0</v>
      </c>
      <c r="S100" s="229">
        <v>0</v>
      </c>
      <c r="T100" s="229">
        <v>0</v>
      </c>
      <c r="U100" s="229">
        <v>0</v>
      </c>
      <c r="V100" s="229">
        <v>0</v>
      </c>
      <c r="W100" s="229">
        <v>0</v>
      </c>
      <c r="X100" s="229">
        <v>0</v>
      </c>
      <c r="Y100" s="229">
        <v>0</v>
      </c>
      <c r="DA100" s="73" t="s">
        <v>1080</v>
      </c>
    </row>
    <row r="101" spans="1:105" ht="12" customHeight="1" x14ac:dyDescent="0.25">
      <c r="A101" s="64" t="s">
        <v>33</v>
      </c>
      <c r="B101" s="229">
        <v>0</v>
      </c>
      <c r="C101" s="229">
        <v>0</v>
      </c>
      <c r="D101" s="229">
        <v>0</v>
      </c>
      <c r="E101" s="229">
        <v>0</v>
      </c>
      <c r="F101" s="229">
        <v>0</v>
      </c>
      <c r="G101" s="229">
        <v>0</v>
      </c>
      <c r="H101" s="229">
        <v>0</v>
      </c>
      <c r="I101" s="229">
        <v>0</v>
      </c>
      <c r="J101" s="229">
        <v>0</v>
      </c>
      <c r="K101" s="229">
        <v>0</v>
      </c>
      <c r="L101" s="229">
        <v>0</v>
      </c>
      <c r="M101" s="229">
        <v>0</v>
      </c>
      <c r="N101" s="229">
        <v>0</v>
      </c>
      <c r="O101" s="229">
        <v>0</v>
      </c>
      <c r="P101" s="229">
        <v>0</v>
      </c>
      <c r="Q101" s="229">
        <v>0</v>
      </c>
      <c r="R101" s="229">
        <v>0</v>
      </c>
      <c r="S101" s="229">
        <v>0</v>
      </c>
      <c r="T101" s="229">
        <v>0</v>
      </c>
      <c r="U101" s="229">
        <v>0</v>
      </c>
      <c r="V101" s="229">
        <v>0</v>
      </c>
      <c r="W101" s="229">
        <v>0</v>
      </c>
      <c r="X101" s="229">
        <v>0</v>
      </c>
      <c r="Y101" s="229">
        <v>0</v>
      </c>
      <c r="DA101" s="73" t="s">
        <v>1081</v>
      </c>
    </row>
    <row r="102" spans="1:105" ht="12" customHeight="1" x14ac:dyDescent="0.25">
      <c r="A102" s="64" t="s">
        <v>35</v>
      </c>
      <c r="B102" s="229">
        <v>4.5679750555550722E-2</v>
      </c>
      <c r="C102" s="229">
        <v>6.776773830959841E-2</v>
      </c>
      <c r="D102" s="229">
        <v>3.6111906675360052E-2</v>
      </c>
      <c r="E102" s="229">
        <v>3.9412530864672897E-2</v>
      </c>
      <c r="F102" s="229">
        <v>5.3384488635911123E-2</v>
      </c>
      <c r="G102" s="229">
        <v>6.9593947339165518E-2</v>
      </c>
      <c r="H102" s="229">
        <v>6.2974347088224636E-2</v>
      </c>
      <c r="I102" s="229">
        <v>6.1982158308584022E-2</v>
      </c>
      <c r="J102" s="229">
        <v>5.5159495391895047E-2</v>
      </c>
      <c r="K102" s="229">
        <v>5.2233735704343982E-2</v>
      </c>
      <c r="L102" s="229">
        <v>2.028779289629971E-2</v>
      </c>
      <c r="M102" s="229">
        <v>7.8698259434479452E-3</v>
      </c>
      <c r="N102" s="229">
        <v>4.8114198452182053E-2</v>
      </c>
      <c r="O102" s="229">
        <v>0.14384749079000131</v>
      </c>
      <c r="P102" s="229">
        <v>3.5463974253149609E-3</v>
      </c>
      <c r="Q102" s="229">
        <v>3.1464406279236002E-3</v>
      </c>
      <c r="R102" s="229">
        <v>2.9128157938220472E-3</v>
      </c>
      <c r="S102" s="229">
        <v>2.2239046594306339E-3</v>
      </c>
      <c r="T102" s="229">
        <v>4.7900114846647166E-3</v>
      </c>
      <c r="U102" s="229">
        <v>7.3588529425822839E-3</v>
      </c>
      <c r="V102" s="229">
        <v>3.34725685097976E-3</v>
      </c>
      <c r="W102" s="229">
        <v>3.4842035022852702E-3</v>
      </c>
      <c r="X102" s="229">
        <v>1.3999055857436651E-3</v>
      </c>
      <c r="Y102" s="229">
        <v>7.4409035569949523E-3</v>
      </c>
      <c r="DA102" s="73" t="s">
        <v>1082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6.2589602032070051E-3</v>
      </c>
      <c r="F103" s="229">
        <v>0</v>
      </c>
      <c r="G103" s="229">
        <v>0</v>
      </c>
      <c r="H103" s="229">
        <v>0</v>
      </c>
      <c r="I103" s="229">
        <v>0</v>
      </c>
      <c r="J103" s="229">
        <v>8.9137272334022504E-3</v>
      </c>
      <c r="K103" s="229">
        <v>5.4516482002301206E-3</v>
      </c>
      <c r="L103" s="229">
        <v>0</v>
      </c>
      <c r="M103" s="229">
        <v>0</v>
      </c>
      <c r="N103" s="229">
        <v>1.9536611402602619E-3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1083</v>
      </c>
    </row>
    <row r="104" spans="1:105" ht="12" customHeight="1" x14ac:dyDescent="0.25">
      <c r="A104" s="64" t="s">
        <v>38</v>
      </c>
      <c r="B104" s="229">
        <v>0</v>
      </c>
      <c r="C104" s="229">
        <v>6.3554769474989689E-5</v>
      </c>
      <c r="D104" s="229">
        <v>7.4061505215716167E-5</v>
      </c>
      <c r="E104" s="229">
        <v>3.6045968890852549E-3</v>
      </c>
      <c r="F104" s="229">
        <v>9.034947278447914E-4</v>
      </c>
      <c r="G104" s="229">
        <v>1.9984570404806348E-3</v>
      </c>
      <c r="H104" s="229">
        <v>4.1602020347149488E-4</v>
      </c>
      <c r="I104" s="229">
        <v>2.7515090421289892E-3</v>
      </c>
      <c r="J104" s="229">
        <v>2.1559504172578721E-3</v>
      </c>
      <c r="K104" s="229">
        <v>2.7462167991184161E-3</v>
      </c>
      <c r="L104" s="229">
        <v>1.151005267134127E-3</v>
      </c>
      <c r="M104" s="229">
        <v>9.1135172227448693E-5</v>
      </c>
      <c r="N104" s="229">
        <v>0</v>
      </c>
      <c r="O104" s="229">
        <v>1.9243190743066079E-4</v>
      </c>
      <c r="P104" s="229">
        <v>1.3596566330165291E-4</v>
      </c>
      <c r="Q104" s="229">
        <v>4.0388382347645522E-4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2.420853265395892E-3</v>
      </c>
      <c r="DA104" s="73" t="s">
        <v>1084</v>
      </c>
    </row>
    <row r="105" spans="1:105" ht="12" customHeight="1" x14ac:dyDescent="0.25">
      <c r="A105" s="64" t="s">
        <v>39</v>
      </c>
      <c r="B105" s="229">
        <v>3.2425496298913128E-2</v>
      </c>
      <c r="C105" s="229">
        <v>3.3466615642713193E-2</v>
      </c>
      <c r="D105" s="229">
        <v>3.9887182316213868E-2</v>
      </c>
      <c r="E105" s="229">
        <v>2.1274540717303031E-2</v>
      </c>
      <c r="F105" s="229">
        <v>2.4312598105990658E-2</v>
      </c>
      <c r="G105" s="229">
        <v>4.1912040744367961E-2</v>
      </c>
      <c r="H105" s="229">
        <v>4.0149881419100461E-2</v>
      </c>
      <c r="I105" s="229">
        <v>3.7818828524136441E-2</v>
      </c>
      <c r="J105" s="229">
        <v>4.2803971117730912E-2</v>
      </c>
      <c r="K105" s="229">
        <v>0.17611876411988031</v>
      </c>
      <c r="L105" s="229">
        <v>8.0953883654398026E-2</v>
      </c>
      <c r="M105" s="229">
        <v>5.4819445216613083E-2</v>
      </c>
      <c r="N105" s="229">
        <v>0.1753861865886493</v>
      </c>
      <c r="O105" s="229">
        <v>0.12267326438372871</v>
      </c>
      <c r="P105" s="229">
        <v>3.2401889186095337E-2</v>
      </c>
      <c r="Q105" s="229">
        <v>6.0658465298233807E-2</v>
      </c>
      <c r="R105" s="229">
        <v>4.006804832358684E-2</v>
      </c>
      <c r="S105" s="229">
        <v>3.9446703136483741E-2</v>
      </c>
      <c r="T105" s="229">
        <v>5.051725197863155E-2</v>
      </c>
      <c r="U105" s="229">
        <v>7.5227113423711509E-2</v>
      </c>
      <c r="V105" s="229">
        <v>0.11080889740839869</v>
      </c>
      <c r="W105" s="229">
        <v>7.8146887730101075E-2</v>
      </c>
      <c r="X105" s="229">
        <v>6.7942441929587163E-2</v>
      </c>
      <c r="Y105" s="229">
        <v>7.1886873058733591E-2</v>
      </c>
      <c r="DA105" s="73" t="s">
        <v>1085</v>
      </c>
    </row>
    <row r="106" spans="1:105" ht="12" customHeight="1" x14ac:dyDescent="0.25">
      <c r="A106" s="60" t="s">
        <v>1036</v>
      </c>
      <c r="B106" s="262">
        <v>6.0202989850376927E-2</v>
      </c>
      <c r="C106" s="262">
        <v>7.1801590742035279E-2</v>
      </c>
      <c r="D106" s="262">
        <v>0.13899086388294571</v>
      </c>
      <c r="E106" s="262">
        <v>3.8876806020249649E-2</v>
      </c>
      <c r="F106" s="262">
        <v>4.0587180854595839E-2</v>
      </c>
      <c r="G106" s="262">
        <v>6.5310979241200634E-2</v>
      </c>
      <c r="H106" s="262">
        <v>6.4303912344200007E-2</v>
      </c>
      <c r="I106" s="262">
        <v>5.2858007299796533E-2</v>
      </c>
      <c r="J106" s="262">
        <v>0.1043785677238251</v>
      </c>
      <c r="K106" s="262">
        <v>1.0484593648270071</v>
      </c>
      <c r="L106" s="262">
        <v>0.28984866297716821</v>
      </c>
      <c r="M106" s="262">
        <v>0.17021717930822641</v>
      </c>
      <c r="N106" s="262">
        <v>0.39141713796517819</v>
      </c>
      <c r="O106" s="262">
        <v>0.18521977354765801</v>
      </c>
      <c r="P106" s="262">
        <v>9.8459487266070581E-2</v>
      </c>
      <c r="Q106" s="262">
        <v>9.7157156888487292E-2</v>
      </c>
      <c r="R106" s="262">
        <v>4.9783213091602177E-2</v>
      </c>
      <c r="S106" s="262">
        <v>4.9559803388959212E-2</v>
      </c>
      <c r="T106" s="262">
        <v>6.6655426861412584E-2</v>
      </c>
      <c r="U106" s="262">
        <v>0.148152224530959</v>
      </c>
      <c r="V106" s="262">
        <v>0.18482693262871019</v>
      </c>
      <c r="W106" s="262">
        <v>9.5658613610186016E-2</v>
      </c>
      <c r="X106" s="262">
        <v>5.8258311192589993E-2</v>
      </c>
      <c r="Y106" s="262">
        <v>0.2000985180010216</v>
      </c>
      <c r="DA106" s="72" t="s">
        <v>1086</v>
      </c>
    </row>
    <row r="107" spans="1:105" ht="12" customHeight="1" x14ac:dyDescent="0.25">
      <c r="A107" s="132" t="s">
        <v>1038</v>
      </c>
      <c r="B107" s="316">
        <v>0.18613392752142011</v>
      </c>
      <c r="C107" s="316">
        <v>0.24027075115577201</v>
      </c>
      <c r="D107" s="316">
        <v>0.2494821666761661</v>
      </c>
      <c r="E107" s="316">
        <v>0.14567670220012199</v>
      </c>
      <c r="F107" s="316">
        <v>0.16622718402724271</v>
      </c>
      <c r="G107" s="316">
        <v>0.24328012134407101</v>
      </c>
      <c r="H107" s="316">
        <v>0.2298281540491785</v>
      </c>
      <c r="I107" s="316">
        <v>0.21080462402693059</v>
      </c>
      <c r="J107" s="316">
        <v>0.27362763277892738</v>
      </c>
      <c r="K107" s="316">
        <v>1.1357829825711689</v>
      </c>
      <c r="L107" s="316">
        <v>0.36041336759856479</v>
      </c>
      <c r="M107" s="316">
        <v>0.20043438812895381</v>
      </c>
      <c r="N107" s="316">
        <v>0.60668705474424756</v>
      </c>
      <c r="O107" s="316">
        <v>0.59559155642412909</v>
      </c>
      <c r="P107" s="316">
        <v>0.1116699867962811</v>
      </c>
      <c r="Q107" s="316">
        <v>0.1242214906138127</v>
      </c>
      <c r="R107" s="316">
        <v>7.5870926239898565E-2</v>
      </c>
      <c r="S107" s="316">
        <v>7.0441771070772263E-2</v>
      </c>
      <c r="T107" s="316">
        <v>0.1031339416608008</v>
      </c>
      <c r="U107" s="316">
        <v>0.19243653712741271</v>
      </c>
      <c r="V107" s="316">
        <v>0.21077169720639119</v>
      </c>
      <c r="W107" s="316">
        <v>0.13138120718340851</v>
      </c>
      <c r="X107" s="316">
        <v>8.0619015779133579E-2</v>
      </c>
      <c r="Y107" s="316">
        <v>0.22989252536918209</v>
      </c>
      <c r="DA107" s="139" t="s">
        <v>1087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DA108" s="94"/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0.77604680454826125</v>
      </c>
      <c r="C110" s="223">
        <v>0.928595661688013</v>
      </c>
      <c r="D110" s="223">
        <v>0.97434797216828517</v>
      </c>
      <c r="E110" s="223">
        <v>0.85060506619357001</v>
      </c>
      <c r="F110" s="223">
        <v>0.78187468830349227</v>
      </c>
      <c r="G110" s="223">
        <v>0.5997993508112619</v>
      </c>
      <c r="H110" s="223">
        <v>0.70789317050222478</v>
      </c>
      <c r="I110" s="223">
        <v>0.81611596611499981</v>
      </c>
      <c r="J110" s="223">
        <v>1.1376493313367919</v>
      </c>
      <c r="K110" s="223">
        <v>1.020365930546141</v>
      </c>
      <c r="L110" s="223">
        <v>1.235546589868163</v>
      </c>
      <c r="M110" s="223">
        <v>1.351227360195576</v>
      </c>
      <c r="N110" s="223">
        <v>1.2086084001121371</v>
      </c>
      <c r="O110" s="223">
        <v>1.093736318234467</v>
      </c>
      <c r="P110" s="223">
        <v>1.055698863093532</v>
      </c>
      <c r="Q110" s="223">
        <v>1.3351485621477019</v>
      </c>
      <c r="R110" s="223">
        <v>1.4402407566638</v>
      </c>
      <c r="S110" s="223">
        <v>1.113021878284131</v>
      </c>
      <c r="T110" s="223">
        <v>1.2443871214292539</v>
      </c>
      <c r="U110" s="223">
        <v>1.2181140728002291</v>
      </c>
      <c r="V110" s="223">
        <v>1.253940957294353</v>
      </c>
      <c r="W110" s="223">
        <v>1.679086653291296</v>
      </c>
      <c r="X110" s="223">
        <v>0.9434412916786088</v>
      </c>
      <c r="Y110" s="223">
        <v>1.0968437820301611</v>
      </c>
      <c r="DA110" s="89" t="s">
        <v>1088</v>
      </c>
    </row>
    <row r="111" spans="1:105" ht="12" customHeight="1" x14ac:dyDescent="0.25">
      <c r="A111" s="55" t="s">
        <v>91</v>
      </c>
      <c r="B111" s="259">
        <v>2.779542132309847E-3</v>
      </c>
      <c r="C111" s="259">
        <v>3.337414682280688E-3</v>
      </c>
      <c r="D111" s="259">
        <v>4.4515241921964091E-3</v>
      </c>
      <c r="E111" s="259">
        <v>2.7241869934653382E-3</v>
      </c>
      <c r="F111" s="259">
        <v>2.5334627474143299E-3</v>
      </c>
      <c r="G111" s="259">
        <v>1.9850408832591811E-3</v>
      </c>
      <c r="H111" s="259">
        <v>2.3638954396038299E-3</v>
      </c>
      <c r="I111" s="259">
        <v>2.5842808200672702E-3</v>
      </c>
      <c r="J111" s="259">
        <v>4.2741175785546148E-3</v>
      </c>
      <c r="K111" s="259">
        <v>5.6731773709835899E-3</v>
      </c>
      <c r="L111" s="259">
        <v>5.9063547690411944E-3</v>
      </c>
      <c r="M111" s="259">
        <v>6.1726039142085054E-3</v>
      </c>
      <c r="N111" s="259">
        <v>4.9756784007265213E-3</v>
      </c>
      <c r="O111" s="259">
        <v>3.7654770563558958E-3</v>
      </c>
      <c r="P111" s="259">
        <v>4.7980734563787663E-3</v>
      </c>
      <c r="Q111" s="259">
        <v>3.6572585076977819E-3</v>
      </c>
      <c r="R111" s="259">
        <v>4.1489338322830234E-3</v>
      </c>
      <c r="S111" s="259">
        <v>4.0019967037278337E-3</v>
      </c>
      <c r="T111" s="259">
        <v>4.3682873516330666E-3</v>
      </c>
      <c r="U111" s="259">
        <v>6.3752874331154327E-3</v>
      </c>
      <c r="V111" s="259">
        <v>5.0047351938420533E-3</v>
      </c>
      <c r="W111" s="259">
        <v>4.9847747240985502E-3</v>
      </c>
      <c r="X111" s="259">
        <v>4.1693193276481719E-3</v>
      </c>
      <c r="Y111" s="259">
        <v>7.8278458123393381E-3</v>
      </c>
      <c r="DA111" s="67" t="s">
        <v>1089</v>
      </c>
    </row>
    <row r="112" spans="1:105" ht="12" customHeight="1" x14ac:dyDescent="0.25">
      <c r="A112" s="173" t="s">
        <v>92</v>
      </c>
      <c r="B112" s="224">
        <v>2.2181090946989671E-2</v>
      </c>
      <c r="C112" s="224">
        <v>2.663298308558773E-2</v>
      </c>
      <c r="D112" s="224">
        <v>3.5523715151523513E-2</v>
      </c>
      <c r="E112" s="224">
        <v>2.1739350073620382E-2</v>
      </c>
      <c r="F112" s="224">
        <v>2.021734693566548E-2</v>
      </c>
      <c r="G112" s="224">
        <v>1.5840872441992671E-2</v>
      </c>
      <c r="H112" s="224">
        <v>1.8864178788847261E-2</v>
      </c>
      <c r="I112" s="224">
        <v>2.0622881458118959E-2</v>
      </c>
      <c r="J112" s="224">
        <v>3.4107988371906053E-2</v>
      </c>
      <c r="K112" s="224">
        <v>4.5272659033096893E-2</v>
      </c>
      <c r="L112" s="224">
        <v>4.713344358929282E-2</v>
      </c>
      <c r="M112" s="224">
        <v>4.9258144789129168E-2</v>
      </c>
      <c r="N112" s="224">
        <v>3.9706530743526133E-2</v>
      </c>
      <c r="O112" s="224">
        <v>3.0048973920904221E-2</v>
      </c>
      <c r="P112" s="224">
        <v>3.8289221260277229E-2</v>
      </c>
      <c r="Q112" s="224">
        <v>2.9185376480867518E-2</v>
      </c>
      <c r="R112" s="224">
        <v>3.3109006550814668E-2</v>
      </c>
      <c r="S112" s="224">
        <v>3.1936430041149128E-2</v>
      </c>
      <c r="T112" s="224">
        <v>3.4859474840425467E-2</v>
      </c>
      <c r="U112" s="224">
        <v>5.0875584407716411E-2</v>
      </c>
      <c r="V112" s="224">
        <v>3.9938407556340552E-2</v>
      </c>
      <c r="W112" s="224">
        <v>3.9779120532201312E-2</v>
      </c>
      <c r="X112" s="224">
        <v>3.3271685332128202E-2</v>
      </c>
      <c r="Y112" s="224">
        <v>6.2467180426663077E-2</v>
      </c>
      <c r="DA112" s="177" t="s">
        <v>1090</v>
      </c>
    </row>
    <row r="113" spans="1:105" ht="12" customHeight="1" x14ac:dyDescent="0.25">
      <c r="A113" s="173" t="s">
        <v>93</v>
      </c>
      <c r="B113" s="224">
        <v>2.7196047472683831E-2</v>
      </c>
      <c r="C113" s="224">
        <v>3.2654474663390269E-2</v>
      </c>
      <c r="D113" s="224">
        <v>4.3555325839284183E-2</v>
      </c>
      <c r="E113" s="224">
        <v>2.6654432734640191E-2</v>
      </c>
      <c r="F113" s="224">
        <v>2.4788317596646361E-2</v>
      </c>
      <c r="G113" s="224">
        <v>1.9422359340699139E-2</v>
      </c>
      <c r="H113" s="224">
        <v>2.3129209609246561E-2</v>
      </c>
      <c r="I113" s="224">
        <v>2.5285540034930169E-2</v>
      </c>
      <c r="J113" s="224">
        <v>4.1819515242824228E-2</v>
      </c>
      <c r="K113" s="224">
        <v>5.5508423243079037E-2</v>
      </c>
      <c r="L113" s="224">
        <v>5.7789915404473827E-2</v>
      </c>
      <c r="M113" s="224">
        <v>6.0394993524126001E-2</v>
      </c>
      <c r="N113" s="224">
        <v>4.8683840558485757E-2</v>
      </c>
      <c r="O113" s="224">
        <v>3.6842792052536932E-2</v>
      </c>
      <c r="P113" s="224">
        <v>4.694608942252762E-2</v>
      </c>
      <c r="Q113" s="224">
        <v>3.5783942556240483E-2</v>
      </c>
      <c r="R113" s="224">
        <v>4.0594672105231107E-2</v>
      </c>
      <c r="S113" s="224">
        <v>3.9156985992387053E-2</v>
      </c>
      <c r="T113" s="224">
        <v>4.2740906427855517E-2</v>
      </c>
      <c r="U113" s="224">
        <v>6.2378122521542088E-2</v>
      </c>
      <c r="V113" s="224">
        <v>4.8968142751925493E-2</v>
      </c>
      <c r="W113" s="224">
        <v>4.8772842282682298E-2</v>
      </c>
      <c r="X113" s="224">
        <v>4.079413117917724E-2</v>
      </c>
      <c r="Y113" s="224">
        <v>7.6590480081810353E-2</v>
      </c>
      <c r="DA113" s="177" t="s">
        <v>1091</v>
      </c>
    </row>
    <row r="114" spans="1:105" ht="12" customHeight="1" x14ac:dyDescent="0.25">
      <c r="A114" s="173" t="s">
        <v>94</v>
      </c>
      <c r="B114" s="224">
        <v>5.0359728070744778E-2</v>
      </c>
      <c r="C114" s="224">
        <v>6.0467259663121727E-2</v>
      </c>
      <c r="D114" s="224">
        <v>8.0652689237366459E-2</v>
      </c>
      <c r="E114" s="224">
        <v>4.9356803989428107E-2</v>
      </c>
      <c r="F114" s="224">
        <v>4.5901263216730867E-2</v>
      </c>
      <c r="G114" s="224">
        <v>3.5964959094600901E-2</v>
      </c>
      <c r="H114" s="224">
        <v>4.2829043727138631E-2</v>
      </c>
      <c r="I114" s="224">
        <v>4.6821984759366629E-2</v>
      </c>
      <c r="J114" s="224">
        <v>7.743843725064517E-2</v>
      </c>
      <c r="K114" s="224">
        <v>0.1027865943742379</v>
      </c>
      <c r="L114" s="224">
        <v>0.1070113011063018</v>
      </c>
      <c r="M114" s="224">
        <v>0.1118352015587664</v>
      </c>
      <c r="N114" s="224">
        <v>9.0149312117040969E-2</v>
      </c>
      <c r="O114" s="224">
        <v>6.8222891249044321E-2</v>
      </c>
      <c r="P114" s="224">
        <v>8.6931466775750865E-2</v>
      </c>
      <c r="Q114" s="224">
        <v>6.6262188218396509E-2</v>
      </c>
      <c r="R114" s="224">
        <v>7.5170358869017753E-2</v>
      </c>
      <c r="S114" s="224">
        <v>7.2508152834606557E-2</v>
      </c>
      <c r="T114" s="224">
        <v>7.914460464763784E-2</v>
      </c>
      <c r="U114" s="224">
        <v>0.1155074203670103</v>
      </c>
      <c r="V114" s="224">
        <v>9.0675762924494627E-2</v>
      </c>
      <c r="W114" s="224">
        <v>9.031411925060949E-2</v>
      </c>
      <c r="X114" s="224">
        <v>7.5539703154626145E-2</v>
      </c>
      <c r="Y114" s="224">
        <v>0.141824864572761</v>
      </c>
      <c r="DA114" s="177" t="s">
        <v>1092</v>
      </c>
    </row>
    <row r="115" spans="1:105" ht="12" customHeight="1" x14ac:dyDescent="0.25">
      <c r="A115" s="56" t="s">
        <v>95</v>
      </c>
      <c r="B115" s="260">
        <v>4.262265564761427E-2</v>
      </c>
      <c r="C115" s="260">
        <v>5.1960849069635301E-2</v>
      </c>
      <c r="D115" s="260">
        <v>5.3020078381549748E-2</v>
      </c>
      <c r="E115" s="260">
        <v>4.7114699689580167E-2</v>
      </c>
      <c r="F115" s="260">
        <v>4.4404353766206071E-2</v>
      </c>
      <c r="G115" s="260">
        <v>3.347291121579913E-2</v>
      </c>
      <c r="H115" s="260">
        <v>3.9432258823438468E-2</v>
      </c>
      <c r="I115" s="260">
        <v>4.5690610809388063E-2</v>
      </c>
      <c r="J115" s="260">
        <v>6.1148135131580149E-2</v>
      </c>
      <c r="K115" s="260">
        <v>6.2508119218530001E-2</v>
      </c>
      <c r="L115" s="260">
        <v>6.6751922182248263E-2</v>
      </c>
      <c r="M115" s="260">
        <v>7.0426494103238035E-2</v>
      </c>
      <c r="N115" s="260">
        <v>6.0433411190221817E-2</v>
      </c>
      <c r="O115" s="260">
        <v>5.9656473861073978E-2</v>
      </c>
      <c r="P115" s="260">
        <v>5.4873229150206031E-2</v>
      </c>
      <c r="Q115" s="260">
        <v>6.2564761446138845E-2</v>
      </c>
      <c r="R115" s="260">
        <v>6.5530978608766444E-2</v>
      </c>
      <c r="S115" s="260">
        <v>4.5520438339645343E-2</v>
      </c>
      <c r="T115" s="260">
        <v>5.3634172998574099E-2</v>
      </c>
      <c r="U115" s="260">
        <v>5.1051220327636017E-2</v>
      </c>
      <c r="V115" s="260">
        <v>5.0320697001406858E-2</v>
      </c>
      <c r="W115" s="260">
        <v>6.7068170246666975E-2</v>
      </c>
      <c r="X115" s="260">
        <v>2.782690224305082E-2</v>
      </c>
      <c r="Y115" s="260">
        <v>4.5189980152233231E-2</v>
      </c>
      <c r="DA115" s="68" t="s">
        <v>1093</v>
      </c>
    </row>
    <row r="116" spans="1:105" ht="12" customHeight="1" x14ac:dyDescent="0.25">
      <c r="A116" s="37" t="s">
        <v>159</v>
      </c>
      <c r="B116" s="226">
        <v>0</v>
      </c>
      <c r="C116" s="226">
        <v>0</v>
      </c>
      <c r="D116" s="226">
        <v>0</v>
      </c>
      <c r="E116" s="226">
        <v>8.3430533435158128E-4</v>
      </c>
      <c r="F116" s="226">
        <v>0</v>
      </c>
      <c r="G116" s="226">
        <v>0</v>
      </c>
      <c r="H116" s="226">
        <v>5.9091153216698589E-4</v>
      </c>
      <c r="I116" s="226">
        <v>0</v>
      </c>
      <c r="J116" s="226">
        <v>0</v>
      </c>
      <c r="K116" s="226">
        <v>8.4551826816541844E-4</v>
      </c>
      <c r="L116" s="226">
        <v>1.6683670378950699E-3</v>
      </c>
      <c r="M116" s="226">
        <v>2.3786285182362402E-3</v>
      </c>
      <c r="N116" s="226">
        <v>0</v>
      </c>
      <c r="O116" s="226">
        <v>0</v>
      </c>
      <c r="P116" s="226">
        <v>0</v>
      </c>
      <c r="Q116" s="226">
        <v>2.8991744413844181E-2</v>
      </c>
      <c r="R116" s="226">
        <v>2.574068403497971E-2</v>
      </c>
      <c r="S116" s="226">
        <v>1.190917921234742E-2</v>
      </c>
      <c r="T116" s="226">
        <v>4.1372613982733767E-3</v>
      </c>
      <c r="U116" s="226">
        <v>3.137783435674129E-3</v>
      </c>
      <c r="V116" s="226">
        <v>1.5533067685059971E-3</v>
      </c>
      <c r="W116" s="226">
        <v>1.9000767458428769E-3</v>
      </c>
      <c r="X116" s="226">
        <v>1.038887140560215E-3</v>
      </c>
      <c r="Y116" s="226">
        <v>1.4691716533435161E-4</v>
      </c>
      <c r="DA116" s="69" t="s">
        <v>1094</v>
      </c>
    </row>
    <row r="117" spans="1:105" ht="12" customHeight="1" x14ac:dyDescent="0.25">
      <c r="A117" s="37" t="s">
        <v>35</v>
      </c>
      <c r="B117" s="226">
        <v>3.2951202334416931E-2</v>
      </c>
      <c r="C117" s="226">
        <v>4.1231600880155608E-2</v>
      </c>
      <c r="D117" s="226">
        <v>2.6340347502805821E-2</v>
      </c>
      <c r="E117" s="226">
        <v>3.8580546399779807E-2</v>
      </c>
      <c r="F117" s="226">
        <v>3.7749671552931588E-2</v>
      </c>
      <c r="G117" s="226">
        <v>2.7740003024872579E-2</v>
      </c>
      <c r="H117" s="226">
        <v>3.1819887844151802E-2</v>
      </c>
      <c r="I117" s="226">
        <v>3.8719590990959132E-2</v>
      </c>
      <c r="J117" s="226">
        <v>4.3608368750047921E-2</v>
      </c>
      <c r="K117" s="226">
        <v>6.4849462458299511E-3</v>
      </c>
      <c r="L117" s="226">
        <v>1.5420874483989469E-2</v>
      </c>
      <c r="M117" s="226">
        <v>1.378455700241624E-2</v>
      </c>
      <c r="N117" s="226">
        <v>2.5898895445922211E-2</v>
      </c>
      <c r="O117" s="226">
        <v>4.7058961829270787E-2</v>
      </c>
      <c r="P117" s="226">
        <v>9.3624828772908338E-3</v>
      </c>
      <c r="Q117" s="226">
        <v>1.207040505522282E-2</v>
      </c>
      <c r="R117" s="226">
        <v>1.9718335520854391E-2</v>
      </c>
      <c r="S117" s="226">
        <v>1.4489687750220651E-2</v>
      </c>
      <c r="T117" s="226">
        <v>2.2677960123890881E-2</v>
      </c>
      <c r="U117" s="226">
        <v>1.4976287722699089E-2</v>
      </c>
      <c r="V117" s="226">
        <v>9.3306445979550578E-3</v>
      </c>
      <c r="W117" s="226">
        <v>2.3275566014323189E-2</v>
      </c>
      <c r="X117" s="226">
        <v>1.0708817710380351E-2</v>
      </c>
      <c r="Y117" s="226">
        <v>7.649651688151903E-3</v>
      </c>
      <c r="DA117" s="69" t="s">
        <v>1095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1096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1097</v>
      </c>
    </row>
    <row r="120" spans="1:105" ht="12" customHeight="1" x14ac:dyDescent="0.25">
      <c r="A120" s="37" t="s">
        <v>40</v>
      </c>
      <c r="B120" s="226">
        <v>9.6714533131973396E-3</v>
      </c>
      <c r="C120" s="226">
        <v>1.0729248189479689E-2</v>
      </c>
      <c r="D120" s="226">
        <v>2.6679730878743931E-2</v>
      </c>
      <c r="E120" s="226">
        <v>7.6998479554487818E-3</v>
      </c>
      <c r="F120" s="226">
        <v>6.6546822132744782E-3</v>
      </c>
      <c r="G120" s="226">
        <v>5.7329081909265481E-3</v>
      </c>
      <c r="H120" s="226">
        <v>7.0214594471196814E-3</v>
      </c>
      <c r="I120" s="226">
        <v>6.971019818428929E-3</v>
      </c>
      <c r="J120" s="226">
        <v>1.7539766381532231E-2</v>
      </c>
      <c r="K120" s="226">
        <v>5.5177654704534632E-2</v>
      </c>
      <c r="L120" s="226">
        <v>4.9662680660363723E-2</v>
      </c>
      <c r="M120" s="226">
        <v>5.4263308582585552E-2</v>
      </c>
      <c r="N120" s="226">
        <v>3.453451574429961E-2</v>
      </c>
      <c r="O120" s="226">
        <v>1.259751203180318E-2</v>
      </c>
      <c r="P120" s="226">
        <v>4.5510746272915202E-2</v>
      </c>
      <c r="Q120" s="226">
        <v>2.1502611977071848E-2</v>
      </c>
      <c r="R120" s="226">
        <v>2.0071959052932339E-2</v>
      </c>
      <c r="S120" s="226">
        <v>1.9121571377077269E-2</v>
      </c>
      <c r="T120" s="226">
        <v>2.6818951476409839E-2</v>
      </c>
      <c r="U120" s="226">
        <v>3.2937149169262797E-2</v>
      </c>
      <c r="V120" s="226">
        <v>3.9436745634945813E-2</v>
      </c>
      <c r="W120" s="226">
        <v>4.1892527486500901E-2</v>
      </c>
      <c r="X120" s="226">
        <v>1.607919739211025E-2</v>
      </c>
      <c r="Y120" s="226">
        <v>3.7393411298746973E-2</v>
      </c>
      <c r="DA120" s="69" t="s">
        <v>1098</v>
      </c>
    </row>
    <row r="121" spans="1:105" ht="12" customHeight="1" x14ac:dyDescent="0.25">
      <c r="A121" s="57" t="s">
        <v>1051</v>
      </c>
      <c r="B121" s="261">
        <f t="shared" ref="B121:Y121" si="4">B122+B133</f>
        <v>0.30145797625989229</v>
      </c>
      <c r="C121" s="261">
        <f t="shared" si="4"/>
        <v>0.35535668711827173</v>
      </c>
      <c r="D121" s="261">
        <f t="shared" si="4"/>
        <v>0.35089051515173553</v>
      </c>
      <c r="E121" s="261">
        <f t="shared" si="4"/>
        <v>0.34170291886282655</v>
      </c>
      <c r="F121" s="261">
        <f t="shared" si="4"/>
        <v>0.30662657319694048</v>
      </c>
      <c r="G121" s="261">
        <f t="shared" si="4"/>
        <v>0.23676088568683479</v>
      </c>
      <c r="H121" s="261">
        <f t="shared" si="4"/>
        <v>0.27880884136709283</v>
      </c>
      <c r="I121" s="261">
        <f t="shared" si="4"/>
        <v>0.32586885924785136</v>
      </c>
      <c r="J121" s="261">
        <f t="shared" si="4"/>
        <v>0.44212221246176547</v>
      </c>
      <c r="K121" s="261">
        <f t="shared" si="4"/>
        <v>0.31677279053959445</v>
      </c>
      <c r="L121" s="261">
        <f t="shared" si="4"/>
        <v>0.45308801565151069</v>
      </c>
      <c r="M121" s="261">
        <f t="shared" si="4"/>
        <v>0.52233471608032844</v>
      </c>
      <c r="N121" s="261">
        <f t="shared" si="4"/>
        <v>0.48754584173116661</v>
      </c>
      <c r="O121" s="261">
        <f t="shared" si="4"/>
        <v>0.43335937718339673</v>
      </c>
      <c r="P121" s="261">
        <f t="shared" si="4"/>
        <v>0.41416118142008229</v>
      </c>
      <c r="Q121" s="261">
        <f t="shared" si="4"/>
        <v>0.6400288535830001</v>
      </c>
      <c r="R121" s="261">
        <f t="shared" si="4"/>
        <v>0.68697306093268051</v>
      </c>
      <c r="S121" s="261">
        <f t="shared" si="4"/>
        <v>0.52245717220359644</v>
      </c>
      <c r="T121" s="261">
        <f t="shared" si="4"/>
        <v>0.57965849254566182</v>
      </c>
      <c r="U121" s="261">
        <f t="shared" si="4"/>
        <v>0.48375573675384193</v>
      </c>
      <c r="V121" s="261">
        <f t="shared" si="4"/>
        <v>0.59852957118753702</v>
      </c>
      <c r="W121" s="261">
        <f t="shared" si="4"/>
        <v>0.86903881354138135</v>
      </c>
      <c r="X121" s="261">
        <f t="shared" si="4"/>
        <v>0.47029690496661641</v>
      </c>
      <c r="Y121" s="261">
        <f t="shared" si="4"/>
        <v>0.36083403141272902</v>
      </c>
      <c r="DA121" s="70"/>
    </row>
    <row r="122" spans="1:105" ht="12" customHeight="1" x14ac:dyDescent="0.25">
      <c r="A122" s="60" t="s">
        <v>1052</v>
      </c>
      <c r="B122" s="262">
        <v>0.3011177190748392</v>
      </c>
      <c r="C122" s="262">
        <v>0.35494813805835729</v>
      </c>
      <c r="D122" s="262">
        <v>0.35034558256257781</v>
      </c>
      <c r="E122" s="262">
        <v>0.34136943796783309</v>
      </c>
      <c r="F122" s="262">
        <v>0.30631643977861528</v>
      </c>
      <c r="G122" s="262">
        <v>0.2365178872392481</v>
      </c>
      <c r="H122" s="262">
        <v>0.27851946550238121</v>
      </c>
      <c r="I122" s="262">
        <v>0.32555250494366528</v>
      </c>
      <c r="J122" s="262">
        <v>0.44159899707353301</v>
      </c>
      <c r="K122" s="262">
        <v>0.31607830948096283</v>
      </c>
      <c r="L122" s="262">
        <v>0.45236499022071108</v>
      </c>
      <c r="M122" s="262">
        <v>0.52157909780497203</v>
      </c>
      <c r="N122" s="262">
        <v>0.48693674489227329</v>
      </c>
      <c r="O122" s="262">
        <v>0.43289842693958341</v>
      </c>
      <c r="P122" s="262">
        <v>0.4135738260607344</v>
      </c>
      <c r="Q122" s="262">
        <v>0.63950962665329436</v>
      </c>
      <c r="R122" s="262">
        <v>0.6864523467437661</v>
      </c>
      <c r="S122" s="262">
        <v>0.52205972893795982</v>
      </c>
      <c r="T122" s="262">
        <v>0.57915155287952536</v>
      </c>
      <c r="U122" s="262">
        <v>0.48323862971318832</v>
      </c>
      <c r="V122" s="262">
        <v>0.59800053711088552</v>
      </c>
      <c r="W122" s="262">
        <v>0.86836627312141079</v>
      </c>
      <c r="X122" s="262">
        <v>0.47003548220671171</v>
      </c>
      <c r="Y122" s="262">
        <v>0.36034321339291459</v>
      </c>
      <c r="DA122" s="72" t="s">
        <v>1099</v>
      </c>
    </row>
    <row r="123" spans="1:105" ht="12" customHeight="1" x14ac:dyDescent="0.25">
      <c r="A123" s="64" t="s">
        <v>28</v>
      </c>
      <c r="B123" s="229">
        <v>2.8794302025272329E-3</v>
      </c>
      <c r="C123" s="229">
        <v>0</v>
      </c>
      <c r="D123" s="229">
        <v>0</v>
      </c>
      <c r="E123" s="229">
        <v>0</v>
      </c>
      <c r="F123" s="229">
        <v>0</v>
      </c>
      <c r="G123" s="229">
        <v>0</v>
      </c>
      <c r="H123" s="229">
        <v>0</v>
      </c>
      <c r="I123" s="229">
        <v>0</v>
      </c>
      <c r="J123" s="229">
        <v>0</v>
      </c>
      <c r="K123" s="229">
        <v>0</v>
      </c>
      <c r="L123" s="229">
        <v>0</v>
      </c>
      <c r="M123" s="229">
        <v>0</v>
      </c>
      <c r="N123" s="229">
        <v>0</v>
      </c>
      <c r="O123" s="229">
        <v>0</v>
      </c>
      <c r="P123" s="229">
        <v>0</v>
      </c>
      <c r="Q123" s="229">
        <v>0</v>
      </c>
      <c r="R123" s="229">
        <v>0</v>
      </c>
      <c r="S123" s="229">
        <v>0</v>
      </c>
      <c r="T123" s="229">
        <v>0</v>
      </c>
      <c r="U123" s="229">
        <v>0</v>
      </c>
      <c r="V123" s="229">
        <v>0</v>
      </c>
      <c r="W123" s="229">
        <v>0</v>
      </c>
      <c r="X123" s="229">
        <v>0</v>
      </c>
      <c r="Y123" s="229">
        <v>0</v>
      </c>
      <c r="DA123" s="73" t="s">
        <v>1100</v>
      </c>
    </row>
    <row r="124" spans="1:105" ht="12" customHeight="1" x14ac:dyDescent="0.25">
      <c r="A124" s="64" t="s">
        <v>30</v>
      </c>
      <c r="B124" s="229">
        <v>0</v>
      </c>
      <c r="C124" s="229">
        <v>0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>
        <v>0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1101</v>
      </c>
    </row>
    <row r="125" spans="1:105" ht="12" customHeight="1" x14ac:dyDescent="0.25">
      <c r="A125" s="64" t="s">
        <v>31</v>
      </c>
      <c r="B125" s="229">
        <v>0</v>
      </c>
      <c r="C125" s="229">
        <v>0</v>
      </c>
      <c r="D125" s="229">
        <v>7.9282103425210478E-3</v>
      </c>
      <c r="E125" s="229">
        <v>4.5338442743665022E-3</v>
      </c>
      <c r="F125" s="229">
        <v>4.1171839470993026E-3</v>
      </c>
      <c r="G125" s="229">
        <v>2.8866769856877661E-3</v>
      </c>
      <c r="H125" s="229">
        <v>6.8335242655565131E-3</v>
      </c>
      <c r="I125" s="229">
        <v>8.4052456812362727E-3</v>
      </c>
      <c r="J125" s="229">
        <v>1.1963452136228641E-2</v>
      </c>
      <c r="K125" s="229">
        <v>9.4328169455593323E-3</v>
      </c>
      <c r="L125" s="229">
        <v>1.9996562484545781E-2</v>
      </c>
      <c r="M125" s="229">
        <v>2.3303660453051319E-2</v>
      </c>
      <c r="N125" s="229">
        <v>2.0491398364911269E-2</v>
      </c>
      <c r="O125" s="229">
        <v>7.5242524780974856E-3</v>
      </c>
      <c r="P125" s="229">
        <v>2.2459886363594219E-2</v>
      </c>
      <c r="Q125" s="229">
        <v>2.134886152859913E-2</v>
      </c>
      <c r="R125" s="229">
        <v>2.4790535285955789E-2</v>
      </c>
      <c r="S125" s="229">
        <v>1.6305197640154891E-2</v>
      </c>
      <c r="T125" s="229">
        <v>1.008082299274469E-2</v>
      </c>
      <c r="U125" s="229">
        <v>1.7380793147828349E-2</v>
      </c>
      <c r="V125" s="229">
        <v>4.6565289246263677E-3</v>
      </c>
      <c r="W125" s="229">
        <v>4.2494670582594648E-3</v>
      </c>
      <c r="X125" s="229">
        <v>5.7604831789818678E-3</v>
      </c>
      <c r="Y125" s="229">
        <v>5.0243289827108602E-5</v>
      </c>
      <c r="DA125" s="73" t="s">
        <v>1102</v>
      </c>
    </row>
    <row r="126" spans="1:105" ht="12" customHeight="1" x14ac:dyDescent="0.25">
      <c r="A126" s="64" t="s">
        <v>159</v>
      </c>
      <c r="B126" s="229">
        <v>0</v>
      </c>
      <c r="C126" s="229">
        <v>0</v>
      </c>
      <c r="D126" s="229">
        <v>0</v>
      </c>
      <c r="E126" s="229">
        <v>4.0206191842404888E-3</v>
      </c>
      <c r="F126" s="229">
        <v>0</v>
      </c>
      <c r="G126" s="229">
        <v>0</v>
      </c>
      <c r="H126" s="229">
        <v>3.034364056594587E-3</v>
      </c>
      <c r="I126" s="229">
        <v>0</v>
      </c>
      <c r="J126" s="229">
        <v>0</v>
      </c>
      <c r="K126" s="229">
        <v>8.5813153787684029E-3</v>
      </c>
      <c r="L126" s="229">
        <v>9.0738416766468766E-3</v>
      </c>
      <c r="M126" s="229">
        <v>1.054994673765665E-2</v>
      </c>
      <c r="N126" s="229">
        <v>0</v>
      </c>
      <c r="O126" s="229">
        <v>0</v>
      </c>
      <c r="P126" s="229">
        <v>0</v>
      </c>
      <c r="Q126" s="229">
        <v>6.5095899194464749E-2</v>
      </c>
      <c r="R126" s="229">
        <v>5.3778414186397637E-2</v>
      </c>
      <c r="S126" s="229">
        <v>2.1252252064203159E-2</v>
      </c>
      <c r="T126" s="229">
        <v>8.8515902168793004E-3</v>
      </c>
      <c r="U126" s="229">
        <v>8.5377404166625138E-3</v>
      </c>
      <c r="V126" s="229">
        <v>2.8822197790669361E-3</v>
      </c>
      <c r="W126" s="229">
        <v>3.0004103924460698E-3</v>
      </c>
      <c r="X126" s="229">
        <v>9.0751248385509994E-4</v>
      </c>
      <c r="Y126" s="229">
        <v>6.2874322223984108E-4</v>
      </c>
      <c r="DA126" s="73" t="s">
        <v>1103</v>
      </c>
    </row>
    <row r="127" spans="1:105" ht="12" customHeight="1" x14ac:dyDescent="0.25">
      <c r="A127" s="64" t="s">
        <v>32</v>
      </c>
      <c r="B127" s="229">
        <v>4.0109077015877664E-3</v>
      </c>
      <c r="C127" s="229">
        <v>0</v>
      </c>
      <c r="D127" s="229">
        <v>0</v>
      </c>
      <c r="E127" s="229">
        <v>0</v>
      </c>
      <c r="F127" s="229">
        <v>0</v>
      </c>
      <c r="G127" s="229">
        <v>0</v>
      </c>
      <c r="H127" s="229">
        <v>0</v>
      </c>
      <c r="I127" s="229">
        <v>0</v>
      </c>
      <c r="J127" s="229">
        <v>0</v>
      </c>
      <c r="K127" s="229">
        <v>0</v>
      </c>
      <c r="L127" s="229">
        <v>0</v>
      </c>
      <c r="M127" s="229">
        <v>0</v>
      </c>
      <c r="N127" s="229">
        <v>0</v>
      </c>
      <c r="O127" s="229">
        <v>0</v>
      </c>
      <c r="P127" s="229">
        <v>0</v>
      </c>
      <c r="Q127" s="229">
        <v>0</v>
      </c>
      <c r="R127" s="229">
        <v>0</v>
      </c>
      <c r="S127" s="229">
        <v>0</v>
      </c>
      <c r="T127" s="229">
        <v>0</v>
      </c>
      <c r="U127" s="229">
        <v>0</v>
      </c>
      <c r="V127" s="229">
        <v>0</v>
      </c>
      <c r="W127" s="229">
        <v>0</v>
      </c>
      <c r="X127" s="229">
        <v>0</v>
      </c>
      <c r="Y127" s="229">
        <v>0</v>
      </c>
      <c r="DA127" s="73" t="s">
        <v>1104</v>
      </c>
    </row>
    <row r="128" spans="1:105" ht="12" customHeight="1" x14ac:dyDescent="0.25">
      <c r="A128" s="64" t="s">
        <v>33</v>
      </c>
      <c r="B128" s="229">
        <v>0</v>
      </c>
      <c r="C128" s="229">
        <v>0</v>
      </c>
      <c r="D128" s="229">
        <v>0</v>
      </c>
      <c r="E128" s="229">
        <v>0</v>
      </c>
      <c r="F128" s="229">
        <v>0</v>
      </c>
      <c r="G128" s="229">
        <v>0</v>
      </c>
      <c r="H128" s="229">
        <v>0</v>
      </c>
      <c r="I128" s="229">
        <v>0</v>
      </c>
      <c r="J128" s="229">
        <v>0</v>
      </c>
      <c r="K128" s="229">
        <v>0</v>
      </c>
      <c r="L128" s="229">
        <v>0</v>
      </c>
      <c r="M128" s="229">
        <v>0</v>
      </c>
      <c r="N128" s="229">
        <v>0</v>
      </c>
      <c r="O128" s="229">
        <v>0</v>
      </c>
      <c r="P128" s="229">
        <v>0</v>
      </c>
      <c r="Q128" s="229">
        <v>0</v>
      </c>
      <c r="R128" s="229">
        <v>0</v>
      </c>
      <c r="S128" s="229">
        <v>0</v>
      </c>
      <c r="T128" s="229">
        <v>0</v>
      </c>
      <c r="U128" s="229">
        <v>0</v>
      </c>
      <c r="V128" s="229">
        <v>0</v>
      </c>
      <c r="W128" s="229">
        <v>0</v>
      </c>
      <c r="X128" s="229">
        <v>0</v>
      </c>
      <c r="Y128" s="229">
        <v>0</v>
      </c>
      <c r="DA128" s="73" t="s">
        <v>1105</v>
      </c>
    </row>
    <row r="129" spans="1:105" ht="12" customHeight="1" x14ac:dyDescent="0.25">
      <c r="A129" s="64" t="s">
        <v>35</v>
      </c>
      <c r="B129" s="229">
        <v>0.17207849561675759</v>
      </c>
      <c r="C129" s="229">
        <v>0.23745833292059429</v>
      </c>
      <c r="D129" s="229">
        <v>0.16254544617755179</v>
      </c>
      <c r="E129" s="229">
        <v>0.18592435959191339</v>
      </c>
      <c r="F129" s="229">
        <v>0.20524978870452601</v>
      </c>
      <c r="G129" s="229">
        <v>0.1432482941562947</v>
      </c>
      <c r="H129" s="229">
        <v>0.16339691934101611</v>
      </c>
      <c r="I129" s="229">
        <v>0.19168204013997411</v>
      </c>
      <c r="J129" s="229">
        <v>0.2173511554094523</v>
      </c>
      <c r="K129" s="229">
        <v>6.5816873561553468E-2</v>
      </c>
      <c r="L129" s="229">
        <v>8.3870377683621308E-2</v>
      </c>
      <c r="M129" s="229">
        <v>6.1138736487325623E-2</v>
      </c>
      <c r="N129" s="229">
        <v>9.9544205792996554E-2</v>
      </c>
      <c r="O129" s="229">
        <v>0.22941875620320651</v>
      </c>
      <c r="P129" s="229">
        <v>3.8439080244397288E-2</v>
      </c>
      <c r="Q129" s="229">
        <v>2.7101986672314119E-2</v>
      </c>
      <c r="R129" s="229">
        <v>4.1196295066045253E-2</v>
      </c>
      <c r="S129" s="229">
        <v>2.5857239269690049E-2</v>
      </c>
      <c r="T129" s="229">
        <v>4.8519054187677269E-2</v>
      </c>
      <c r="U129" s="229">
        <v>4.0749675560124841E-2</v>
      </c>
      <c r="V129" s="229">
        <v>1.7313365882990619E-2</v>
      </c>
      <c r="W129" s="229">
        <v>3.6754436531173038E-2</v>
      </c>
      <c r="X129" s="229">
        <v>9.354611660953055E-3</v>
      </c>
      <c r="Y129" s="229">
        <v>3.273726824551311E-2</v>
      </c>
      <c r="DA129" s="73" t="s">
        <v>1106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2.952596907537347E-2</v>
      </c>
      <c r="F130" s="229">
        <v>0</v>
      </c>
      <c r="G130" s="229">
        <v>0</v>
      </c>
      <c r="H130" s="229">
        <v>0</v>
      </c>
      <c r="I130" s="229">
        <v>0</v>
      </c>
      <c r="J130" s="229">
        <v>3.512376064030049E-2</v>
      </c>
      <c r="K130" s="229">
        <v>6.8693237322249596E-3</v>
      </c>
      <c r="L130" s="229">
        <v>0</v>
      </c>
      <c r="M130" s="229">
        <v>0</v>
      </c>
      <c r="N130" s="229">
        <v>4.0419596055232213E-3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1107</v>
      </c>
    </row>
    <row r="131" spans="1:105" ht="12" customHeight="1" x14ac:dyDescent="0.25">
      <c r="A131" s="64" t="s">
        <v>38</v>
      </c>
      <c r="B131" s="229">
        <v>0</v>
      </c>
      <c r="C131" s="229">
        <v>2.2269607906548941E-4</v>
      </c>
      <c r="D131" s="229">
        <v>3.3336263626544259E-4</v>
      </c>
      <c r="E131" s="229">
        <v>1.7004296691611138E-2</v>
      </c>
      <c r="F131" s="229">
        <v>3.4737075642053061E-3</v>
      </c>
      <c r="G131" s="229">
        <v>4.1135123518475916E-3</v>
      </c>
      <c r="H131" s="229">
        <v>1.0794303200259089E-3</v>
      </c>
      <c r="I131" s="229">
        <v>8.5091400662927197E-3</v>
      </c>
      <c r="J131" s="229">
        <v>8.4953335933769889E-3</v>
      </c>
      <c r="K131" s="229">
        <v>3.460357590796615E-3</v>
      </c>
      <c r="L131" s="229">
        <v>4.7582921889933044E-3</v>
      </c>
      <c r="M131" s="229">
        <v>7.080066725211275E-4</v>
      </c>
      <c r="N131" s="229">
        <v>0</v>
      </c>
      <c r="O131" s="229">
        <v>3.0690482408902341E-4</v>
      </c>
      <c r="P131" s="229">
        <v>1.473719500478934E-3</v>
      </c>
      <c r="Q131" s="229">
        <v>3.4788687585202201E-3</v>
      </c>
      <c r="R131" s="229">
        <v>0</v>
      </c>
      <c r="S131" s="229">
        <v>0</v>
      </c>
      <c r="T131" s="229">
        <v>0</v>
      </c>
      <c r="U131" s="229">
        <v>0</v>
      </c>
      <c r="V131" s="229">
        <v>0</v>
      </c>
      <c r="W131" s="229">
        <v>0</v>
      </c>
      <c r="X131" s="229">
        <v>0</v>
      </c>
      <c r="Y131" s="229">
        <v>1.065087352970585E-2</v>
      </c>
      <c r="DA131" s="73" t="s">
        <v>1108</v>
      </c>
    </row>
    <row r="132" spans="1:105" ht="12" customHeight="1" x14ac:dyDescent="0.25">
      <c r="A132" s="64" t="s">
        <v>39</v>
      </c>
      <c r="B132" s="229">
        <v>0.1221488855539667</v>
      </c>
      <c r="C132" s="229">
        <v>0.1172671090586976</v>
      </c>
      <c r="D132" s="229">
        <v>0.17953856340623961</v>
      </c>
      <c r="E132" s="229">
        <v>0.100360349150328</v>
      </c>
      <c r="F132" s="229">
        <v>9.3475759562784713E-2</v>
      </c>
      <c r="G132" s="229">
        <v>8.6269403745418055E-2</v>
      </c>
      <c r="H132" s="229">
        <v>0.10417522751918799</v>
      </c>
      <c r="I132" s="229">
        <v>0.1169560790561623</v>
      </c>
      <c r="J132" s="229">
        <v>0.16866529529417459</v>
      </c>
      <c r="K132" s="229">
        <v>0.22191762227205999</v>
      </c>
      <c r="L132" s="229">
        <v>0.33466591618690378</v>
      </c>
      <c r="M132" s="229">
        <v>0.42587874745441728</v>
      </c>
      <c r="N132" s="229">
        <v>0.3628591811288423</v>
      </c>
      <c r="O132" s="229">
        <v>0.1956485134341904</v>
      </c>
      <c r="P132" s="229">
        <v>0.35120113995226387</v>
      </c>
      <c r="Q132" s="229">
        <v>0.52248401049939619</v>
      </c>
      <c r="R132" s="229">
        <v>0.56668710220536744</v>
      </c>
      <c r="S132" s="229">
        <v>0.45864503996391182</v>
      </c>
      <c r="T132" s="229">
        <v>0.51170008548222412</v>
      </c>
      <c r="U132" s="229">
        <v>0.41657042058857258</v>
      </c>
      <c r="V132" s="229">
        <v>0.57314842252420162</v>
      </c>
      <c r="W132" s="229">
        <v>0.82436195913953225</v>
      </c>
      <c r="X132" s="229">
        <v>0.45401287488292158</v>
      </c>
      <c r="Y132" s="229">
        <v>0.31627608510562871</v>
      </c>
      <c r="DA132" s="73" t="s">
        <v>1109</v>
      </c>
    </row>
    <row r="133" spans="1:105" ht="12" customHeight="1" x14ac:dyDescent="0.25">
      <c r="A133" s="60" t="s">
        <v>1064</v>
      </c>
      <c r="B133" s="262">
        <v>3.4025718505309959E-4</v>
      </c>
      <c r="C133" s="262">
        <v>4.0854905991442072E-4</v>
      </c>
      <c r="D133" s="262">
        <v>5.4493258915770161E-4</v>
      </c>
      <c r="E133" s="262">
        <v>3.3348089499348323E-4</v>
      </c>
      <c r="F133" s="262">
        <v>3.101334183251726E-4</v>
      </c>
      <c r="G133" s="262">
        <v>2.429984475866889E-4</v>
      </c>
      <c r="H133" s="262">
        <v>2.8937586471159012E-4</v>
      </c>
      <c r="I133" s="262">
        <v>3.1635430418609111E-4</v>
      </c>
      <c r="J133" s="262">
        <v>5.2321538823245557E-4</v>
      </c>
      <c r="K133" s="262">
        <v>6.9448105863165177E-4</v>
      </c>
      <c r="L133" s="262">
        <v>7.2302543079957881E-4</v>
      </c>
      <c r="M133" s="262">
        <v>7.5561827535636878E-4</v>
      </c>
      <c r="N133" s="262">
        <v>6.0909683889331619E-4</v>
      </c>
      <c r="O133" s="262">
        <v>4.6095024381334517E-4</v>
      </c>
      <c r="P133" s="262">
        <v>5.8735535934788469E-4</v>
      </c>
      <c r="Q133" s="262">
        <v>5.1922692970569168E-4</v>
      </c>
      <c r="R133" s="262">
        <v>5.2071418891445713E-4</v>
      </c>
      <c r="S133" s="262">
        <v>3.9744326563667182E-4</v>
      </c>
      <c r="T133" s="262">
        <v>5.0693966613647051E-4</v>
      </c>
      <c r="U133" s="262">
        <v>5.1710704065361323E-4</v>
      </c>
      <c r="V133" s="262">
        <v>5.2903407665146659E-4</v>
      </c>
      <c r="W133" s="262">
        <v>6.7254041997054099E-4</v>
      </c>
      <c r="X133" s="262">
        <v>2.614227599047223E-4</v>
      </c>
      <c r="Y133" s="262">
        <v>4.9081801981444594E-4</v>
      </c>
      <c r="DA133" s="72" t="s">
        <v>1110</v>
      </c>
    </row>
    <row r="134" spans="1:105" ht="12" customHeight="1" x14ac:dyDescent="0.25">
      <c r="A134" s="57" t="s">
        <v>1010</v>
      </c>
      <c r="B134" s="261">
        <v>0.15990559991227141</v>
      </c>
      <c r="C134" s="261">
        <v>0.19372716298706219</v>
      </c>
      <c r="D134" s="261">
        <v>0.18124483486854551</v>
      </c>
      <c r="E134" s="261">
        <v>0.1790605265849492</v>
      </c>
      <c r="F134" s="261">
        <v>0.16773747412216369</v>
      </c>
      <c r="G134" s="261">
        <v>0.12654922393480811</v>
      </c>
      <c r="H134" s="261">
        <v>0.1492844369302401</v>
      </c>
      <c r="I134" s="261">
        <v>0.17387790593557151</v>
      </c>
      <c r="J134" s="261">
        <v>0.22757301411142561</v>
      </c>
      <c r="K134" s="261">
        <v>0.16933615232594329</v>
      </c>
      <c r="L134" s="261">
        <v>0.20775313810302901</v>
      </c>
      <c r="M134" s="261">
        <v>0.22059924795177391</v>
      </c>
      <c r="N134" s="261">
        <v>0.21245483901418419</v>
      </c>
      <c r="O134" s="261">
        <v>0.22536720482581549</v>
      </c>
      <c r="P134" s="261">
        <v>0.16785835297574561</v>
      </c>
      <c r="Q134" s="261">
        <v>0.2479687978537688</v>
      </c>
      <c r="R134" s="261">
        <v>0.2635084151083511</v>
      </c>
      <c r="S134" s="261">
        <v>0.18115896785257579</v>
      </c>
      <c r="T134" s="261">
        <v>0.20040022678721339</v>
      </c>
      <c r="U134" s="261">
        <v>0.18005978302161929</v>
      </c>
      <c r="V134" s="261">
        <v>0.16369048028760061</v>
      </c>
      <c r="W134" s="261">
        <v>0.23788693359463001</v>
      </c>
      <c r="X134" s="261">
        <v>0.1105766342597167</v>
      </c>
      <c r="Y134" s="261">
        <v>0.13501095061375951</v>
      </c>
      <c r="DA134" s="70" t="s">
        <v>1111</v>
      </c>
    </row>
    <row r="135" spans="1:105" ht="12" customHeight="1" x14ac:dyDescent="0.25">
      <c r="A135" s="60" t="s">
        <v>1012</v>
      </c>
      <c r="B135" s="262">
        <v>0.1555167882380942</v>
      </c>
      <c r="C135" s="262">
        <v>0.1888138664109088</v>
      </c>
      <c r="D135" s="262">
        <v>0.16528223418941679</v>
      </c>
      <c r="E135" s="262">
        <v>0.17570802229236029</v>
      </c>
      <c r="F135" s="262">
        <v>0.16488791601015931</v>
      </c>
      <c r="G135" s="262">
        <v>0.12403645174035979</v>
      </c>
      <c r="H135" s="262">
        <v>0.14624122589802999</v>
      </c>
      <c r="I135" s="262">
        <v>0.17092978541439399</v>
      </c>
      <c r="J135" s="262">
        <v>0.2192159015868437</v>
      </c>
      <c r="K135" s="262">
        <v>0.1015192612480607</v>
      </c>
      <c r="L135" s="262">
        <v>0.16765714080919999</v>
      </c>
      <c r="M135" s="262">
        <v>0.17600602615176511</v>
      </c>
      <c r="N135" s="262">
        <v>0.19130073348049509</v>
      </c>
      <c r="O135" s="262">
        <v>0.2196733698703596</v>
      </c>
      <c r="P135" s="262">
        <v>0.12844779121073721</v>
      </c>
      <c r="Q135" s="262">
        <v>0.23785513806793551</v>
      </c>
      <c r="R135" s="262">
        <v>0.25459395685401542</v>
      </c>
      <c r="S135" s="262">
        <v>0.17190869216803811</v>
      </c>
      <c r="T135" s="262">
        <v>0.18468934461452319</v>
      </c>
      <c r="U135" s="262">
        <v>0.15872308139685279</v>
      </c>
      <c r="V135" s="262">
        <v>0.1264558857293859</v>
      </c>
      <c r="W135" s="262">
        <v>0.2067985391734429</v>
      </c>
      <c r="X135" s="262">
        <v>0.1016644429558748</v>
      </c>
      <c r="Y135" s="262">
        <v>9.1291926355704225E-2</v>
      </c>
      <c r="DA135" s="72" t="s">
        <v>1112</v>
      </c>
    </row>
    <row r="136" spans="1:105" ht="12" customHeight="1" x14ac:dyDescent="0.25">
      <c r="A136" s="59" t="s">
        <v>28</v>
      </c>
      <c r="B136" s="230">
        <v>2.5021101621058241E-3</v>
      </c>
      <c r="C136" s="230">
        <v>0</v>
      </c>
      <c r="D136" s="230">
        <v>0</v>
      </c>
      <c r="E136" s="230">
        <v>0</v>
      </c>
      <c r="F136" s="230">
        <v>0</v>
      </c>
      <c r="G136" s="230">
        <v>0</v>
      </c>
      <c r="H136" s="230">
        <v>0</v>
      </c>
      <c r="I136" s="230">
        <v>0</v>
      </c>
      <c r="J136" s="230">
        <v>0</v>
      </c>
      <c r="K136" s="230">
        <v>0</v>
      </c>
      <c r="L136" s="230">
        <v>0</v>
      </c>
      <c r="M136" s="230">
        <v>0</v>
      </c>
      <c r="N136" s="230">
        <v>0</v>
      </c>
      <c r="O136" s="230">
        <v>0</v>
      </c>
      <c r="P136" s="230">
        <v>0</v>
      </c>
      <c r="Q136" s="230">
        <v>0</v>
      </c>
      <c r="R136" s="230">
        <v>0</v>
      </c>
      <c r="S136" s="230">
        <v>0</v>
      </c>
      <c r="T136" s="230">
        <v>0</v>
      </c>
      <c r="U136" s="230">
        <v>0</v>
      </c>
      <c r="V136" s="230">
        <v>0</v>
      </c>
      <c r="W136" s="230">
        <v>0</v>
      </c>
      <c r="X136" s="230">
        <v>0</v>
      </c>
      <c r="Y136" s="230">
        <v>0</v>
      </c>
      <c r="DA136" s="71" t="s">
        <v>1113</v>
      </c>
    </row>
    <row r="137" spans="1:105" ht="12" customHeight="1" x14ac:dyDescent="0.25">
      <c r="A137" s="59" t="s">
        <v>31</v>
      </c>
      <c r="B137" s="295">
        <v>0</v>
      </c>
      <c r="C137" s="295">
        <v>0</v>
      </c>
      <c r="D137" s="295">
        <v>7.6867731078509756E-3</v>
      </c>
      <c r="E137" s="295">
        <v>4.0962445079356299E-3</v>
      </c>
      <c r="F137" s="295">
        <v>3.2425070309312519E-3</v>
      </c>
      <c r="G137" s="295">
        <v>2.4501539079060598E-3</v>
      </c>
      <c r="H137" s="295">
        <v>5.7677204002192801E-3</v>
      </c>
      <c r="I137" s="295">
        <v>7.1804004674877698E-3</v>
      </c>
      <c r="J137" s="295">
        <v>1.1436597843475709E-2</v>
      </c>
      <c r="K137" s="295">
        <v>1.1423131545206151E-2</v>
      </c>
      <c r="L137" s="295">
        <v>2.9684286202109389E-2</v>
      </c>
      <c r="M137" s="295">
        <v>4.31780553286851E-2</v>
      </c>
      <c r="N137" s="295">
        <v>3.2657140060641722E-2</v>
      </c>
      <c r="O137" s="295">
        <v>6.9758458239308268E-3</v>
      </c>
      <c r="P137" s="295">
        <v>4.7372278298549252E-2</v>
      </c>
      <c r="Q137" s="295">
        <v>4.4721108468183959E-2</v>
      </c>
      <c r="R137" s="295">
        <v>5.2699098935643209E-2</v>
      </c>
      <c r="S137" s="295">
        <v>4.4201197659544049E-2</v>
      </c>
      <c r="T137" s="295">
        <v>2.760237343301333E-2</v>
      </c>
      <c r="U137" s="295">
        <v>4.1380038278634693E-2</v>
      </c>
      <c r="V137" s="295">
        <v>2.3693979340641019E-2</v>
      </c>
      <c r="W137" s="295">
        <v>1.9970396090610971E-2</v>
      </c>
      <c r="X137" s="295">
        <v>3.6550625108208071E-2</v>
      </c>
      <c r="Y137" s="295">
        <v>1.372627407840862E-4</v>
      </c>
      <c r="DA137" s="122" t="s">
        <v>1114</v>
      </c>
    </row>
    <row r="138" spans="1:105" ht="12" customHeight="1" x14ac:dyDescent="0.25">
      <c r="A138" s="59" t="s">
        <v>159</v>
      </c>
      <c r="B138" s="295">
        <v>0</v>
      </c>
      <c r="C138" s="295">
        <v>0</v>
      </c>
      <c r="D138" s="295">
        <v>0</v>
      </c>
      <c r="E138" s="295">
        <v>3.6325551243700229E-3</v>
      </c>
      <c r="F138" s="295">
        <v>0</v>
      </c>
      <c r="G138" s="295">
        <v>0</v>
      </c>
      <c r="H138" s="295">
        <v>2.561103581518846E-3</v>
      </c>
      <c r="I138" s="295">
        <v>0</v>
      </c>
      <c r="J138" s="295">
        <v>0</v>
      </c>
      <c r="K138" s="295">
        <v>1.0391964030291001E-2</v>
      </c>
      <c r="L138" s="295">
        <v>1.3469840803407081E-2</v>
      </c>
      <c r="M138" s="295">
        <v>1.954740908068691E-2</v>
      </c>
      <c r="N138" s="295">
        <v>0</v>
      </c>
      <c r="O138" s="295">
        <v>0</v>
      </c>
      <c r="P138" s="295">
        <v>0</v>
      </c>
      <c r="Q138" s="295">
        <v>0.1363614057269428</v>
      </c>
      <c r="R138" s="295">
        <v>0.1143208057881878</v>
      </c>
      <c r="S138" s="295">
        <v>5.7611996795849572E-2</v>
      </c>
      <c r="T138" s="295">
        <v>2.423660239031615E-2</v>
      </c>
      <c r="U138" s="295">
        <v>2.0326576713139439E-2</v>
      </c>
      <c r="V138" s="295">
        <v>1.466569992494538E-2</v>
      </c>
      <c r="W138" s="295">
        <v>1.4100446750156899E-2</v>
      </c>
      <c r="X138" s="295">
        <v>5.7582233204731166E-3</v>
      </c>
      <c r="Y138" s="295">
        <v>1.71770236843635E-3</v>
      </c>
      <c r="DA138" s="122" t="s">
        <v>1115</v>
      </c>
    </row>
    <row r="139" spans="1:105" ht="12" customHeight="1" x14ac:dyDescent="0.25">
      <c r="A139" s="59" t="s">
        <v>32</v>
      </c>
      <c r="B139" s="295">
        <v>3.4853190435396018E-3</v>
      </c>
      <c r="C139" s="295">
        <v>0</v>
      </c>
      <c r="D139" s="295">
        <v>0</v>
      </c>
      <c r="E139" s="295">
        <v>0</v>
      </c>
      <c r="F139" s="295">
        <v>0</v>
      </c>
      <c r="G139" s="295">
        <v>0</v>
      </c>
      <c r="H139" s="295">
        <v>0</v>
      </c>
      <c r="I139" s="295">
        <v>0</v>
      </c>
      <c r="J139" s="295">
        <v>0</v>
      </c>
      <c r="K139" s="295">
        <v>0</v>
      </c>
      <c r="L139" s="295">
        <v>0</v>
      </c>
      <c r="M139" s="295">
        <v>0</v>
      </c>
      <c r="N139" s="295">
        <v>0</v>
      </c>
      <c r="O139" s="295">
        <v>0</v>
      </c>
      <c r="P139" s="295">
        <v>0</v>
      </c>
      <c r="Q139" s="295">
        <v>0</v>
      </c>
      <c r="R139" s="295">
        <v>0</v>
      </c>
      <c r="S139" s="295">
        <v>0</v>
      </c>
      <c r="T139" s="295">
        <v>0</v>
      </c>
      <c r="U139" s="295">
        <v>0</v>
      </c>
      <c r="V139" s="295">
        <v>0</v>
      </c>
      <c r="W139" s="295">
        <v>0</v>
      </c>
      <c r="X139" s="295">
        <v>0</v>
      </c>
      <c r="Y139" s="295">
        <v>0</v>
      </c>
      <c r="DA139" s="122" t="s">
        <v>1116</v>
      </c>
    </row>
    <row r="140" spans="1:105" ht="12" customHeight="1" x14ac:dyDescent="0.25">
      <c r="A140" s="59" t="s">
        <v>35</v>
      </c>
      <c r="B140" s="295">
        <v>0.14952935903244879</v>
      </c>
      <c r="C140" s="295">
        <v>0.1888138664109088</v>
      </c>
      <c r="D140" s="295">
        <v>0.15759546108156591</v>
      </c>
      <c r="E140" s="295">
        <v>0.16797922266005461</v>
      </c>
      <c r="F140" s="295">
        <v>0.16164540897922811</v>
      </c>
      <c r="G140" s="295">
        <v>0.1215862978324537</v>
      </c>
      <c r="H140" s="295">
        <v>0.13791240191629181</v>
      </c>
      <c r="I140" s="295">
        <v>0.16374938494690619</v>
      </c>
      <c r="J140" s="295">
        <v>0.207779303743368</v>
      </c>
      <c r="K140" s="295">
        <v>7.9704165672563568E-2</v>
      </c>
      <c r="L140" s="295">
        <v>0.1245030138036835</v>
      </c>
      <c r="M140" s="295">
        <v>0.11328056174239309</v>
      </c>
      <c r="N140" s="295">
        <v>0.1586435934198534</v>
      </c>
      <c r="O140" s="295">
        <v>0.2126975240464288</v>
      </c>
      <c r="P140" s="295">
        <v>8.1075512912187897E-2</v>
      </c>
      <c r="Q140" s="295">
        <v>5.6772623872808757E-2</v>
      </c>
      <c r="R140" s="295">
        <v>8.7574052130184404E-2</v>
      </c>
      <c r="S140" s="295">
        <v>7.0095497712644533E-2</v>
      </c>
      <c r="T140" s="295">
        <v>0.13285036879119369</v>
      </c>
      <c r="U140" s="295">
        <v>9.7016466405078647E-2</v>
      </c>
      <c r="V140" s="295">
        <v>8.8096206463799495E-2</v>
      </c>
      <c r="W140" s="295">
        <v>0.17272769633267501</v>
      </c>
      <c r="X140" s="295">
        <v>5.9355594527193599E-2</v>
      </c>
      <c r="Y140" s="295">
        <v>8.9436961246483787E-2</v>
      </c>
      <c r="DA140" s="122" t="s">
        <v>1117</v>
      </c>
    </row>
    <row r="141" spans="1:105" ht="12" customHeight="1" x14ac:dyDescent="0.25">
      <c r="A141" s="60" t="s">
        <v>1019</v>
      </c>
      <c r="B141" s="262">
        <v>4.3888116741772343E-3</v>
      </c>
      <c r="C141" s="262">
        <v>4.9132965761533587E-3</v>
      </c>
      <c r="D141" s="262">
        <v>1.5962600679128691E-2</v>
      </c>
      <c r="E141" s="262">
        <v>3.352504292588967E-3</v>
      </c>
      <c r="F141" s="262">
        <v>2.8495581120043119E-3</v>
      </c>
      <c r="G141" s="262">
        <v>2.5127721944482768E-3</v>
      </c>
      <c r="H141" s="262">
        <v>3.0432110322101162E-3</v>
      </c>
      <c r="I141" s="262">
        <v>2.948120521177424E-3</v>
      </c>
      <c r="J141" s="262">
        <v>8.3571125245818605E-3</v>
      </c>
      <c r="K141" s="262">
        <v>6.7816891077882566E-2</v>
      </c>
      <c r="L141" s="262">
        <v>4.0095997293829039E-2</v>
      </c>
      <c r="M141" s="262">
        <v>4.4593221800008763E-2</v>
      </c>
      <c r="N141" s="262">
        <v>2.115410553368912E-2</v>
      </c>
      <c r="O141" s="262">
        <v>5.6938349554558239E-3</v>
      </c>
      <c r="P141" s="262">
        <v>3.9410561765008421E-2</v>
      </c>
      <c r="Q141" s="262">
        <v>1.0113659785833239E-2</v>
      </c>
      <c r="R141" s="262">
        <v>8.9144582543357609E-3</v>
      </c>
      <c r="S141" s="262">
        <v>9.2502756845376285E-3</v>
      </c>
      <c r="T141" s="262">
        <v>1.571088217269026E-2</v>
      </c>
      <c r="U141" s="262">
        <v>2.1336701624766551E-2</v>
      </c>
      <c r="V141" s="262">
        <v>3.723459455821472E-2</v>
      </c>
      <c r="W141" s="262">
        <v>3.108839442118708E-2</v>
      </c>
      <c r="X141" s="262">
        <v>8.9121913038419532E-3</v>
      </c>
      <c r="Y141" s="262">
        <v>4.3719024258055211E-2</v>
      </c>
      <c r="DA141" s="72" t="s">
        <v>1118</v>
      </c>
    </row>
    <row r="142" spans="1:105" ht="12" customHeight="1" x14ac:dyDescent="0.25">
      <c r="A142" s="57" t="s">
        <v>1021</v>
      </c>
      <c r="B142" s="261">
        <f t="shared" ref="B142:Y142" si="5">B143+B144+B155</f>
        <v>0.12247626349141773</v>
      </c>
      <c r="C142" s="261">
        <f t="shared" si="5"/>
        <v>0.14794408982580262</v>
      </c>
      <c r="D142" s="261">
        <f t="shared" si="5"/>
        <v>0.14962856536817401</v>
      </c>
      <c r="E142" s="261">
        <f t="shared" si="5"/>
        <v>0.13612161332825559</v>
      </c>
      <c r="F142" s="261">
        <f t="shared" si="5"/>
        <v>0.12676502775510515</v>
      </c>
      <c r="G142" s="261">
        <f t="shared" si="5"/>
        <v>9.6189034255548436E-2</v>
      </c>
      <c r="H142" s="261">
        <f t="shared" si="5"/>
        <v>0.1131518368186074</v>
      </c>
      <c r="I142" s="261">
        <f t="shared" si="5"/>
        <v>0.13160249667110108</v>
      </c>
      <c r="J142" s="261">
        <f t="shared" si="5"/>
        <v>0.17678933554171894</v>
      </c>
      <c r="K142" s="261">
        <f t="shared" si="5"/>
        <v>0.16644019608993857</v>
      </c>
      <c r="L142" s="261">
        <f t="shared" si="5"/>
        <v>0.19009612728983047</v>
      </c>
      <c r="M142" s="261">
        <f t="shared" si="5"/>
        <v>0.20568100641648515</v>
      </c>
      <c r="N142" s="261">
        <f t="shared" si="5"/>
        <v>0.18040235829072054</v>
      </c>
      <c r="O142" s="261">
        <f t="shared" si="5"/>
        <v>0.17270971259544976</v>
      </c>
      <c r="P142" s="261">
        <f t="shared" si="5"/>
        <v>0.16059216736842985</v>
      </c>
      <c r="Q142" s="261">
        <f t="shared" si="5"/>
        <v>0.18776650720355617</v>
      </c>
      <c r="R142" s="261">
        <f t="shared" si="5"/>
        <v>0.20094857757370171</v>
      </c>
      <c r="S142" s="261">
        <f t="shared" si="5"/>
        <v>0.14851316879610901</v>
      </c>
      <c r="T142" s="261">
        <f t="shared" si="5"/>
        <v>0.17560973858136356</v>
      </c>
      <c r="U142" s="261">
        <f t="shared" si="5"/>
        <v>0.16015378653892964</v>
      </c>
      <c r="V142" s="261">
        <f t="shared" si="5"/>
        <v>0.17206453364199478</v>
      </c>
      <c r="W142" s="261">
        <f t="shared" si="5"/>
        <v>0.23683125674657229</v>
      </c>
      <c r="X142" s="261">
        <f t="shared" si="5"/>
        <v>0.11036405650445651</v>
      </c>
      <c r="Y142" s="261">
        <f t="shared" si="5"/>
        <v>0.13454414642122295</v>
      </c>
      <c r="DA142" s="70"/>
    </row>
    <row r="143" spans="1:105" ht="12" customHeight="1" x14ac:dyDescent="0.25">
      <c r="A143" s="60" t="s">
        <v>1022</v>
      </c>
      <c r="B143" s="262">
        <v>6.8504435707781378E-2</v>
      </c>
      <c r="C143" s="262">
        <v>8.5719104357941264E-2</v>
      </c>
      <c r="D143" s="262">
        <v>5.4760691998843578E-2</v>
      </c>
      <c r="E143" s="262">
        <v>8.1469866125730206E-2</v>
      </c>
      <c r="F143" s="262">
        <v>7.848029099644159E-2</v>
      </c>
      <c r="G143" s="262">
        <v>5.7670528512587887E-2</v>
      </c>
      <c r="H143" s="262">
        <v>6.7035842238344329E-2</v>
      </c>
      <c r="I143" s="262">
        <v>8.0496720719088907E-2</v>
      </c>
      <c r="J143" s="262">
        <v>9.0660324410640092E-2</v>
      </c>
      <c r="K143" s="262">
        <v>1.376572654115193E-2</v>
      </c>
      <c r="L143" s="262">
        <v>3.2986950724338659E-2</v>
      </c>
      <c r="M143" s="262">
        <v>2.9782386463115089E-2</v>
      </c>
      <c r="N143" s="262">
        <v>5.3842928096272273E-2</v>
      </c>
      <c r="O143" s="262">
        <v>9.7833990771895876E-2</v>
      </c>
      <c r="P143" s="262">
        <v>1.9464285394608288E-2</v>
      </c>
      <c r="Q143" s="262">
        <v>4.164906345657745E-2</v>
      </c>
      <c r="R143" s="262">
        <v>6.1323478606621198E-2</v>
      </c>
      <c r="S143" s="262">
        <v>3.871232382304652E-2</v>
      </c>
      <c r="T143" s="262">
        <v>5.0616453022218351E-2</v>
      </c>
      <c r="U143" s="262">
        <v>3.3071858906579883E-2</v>
      </c>
      <c r="V143" s="262">
        <v>2.0053331462125491E-2</v>
      </c>
      <c r="W143" s="262">
        <v>4.9706393795929588E-2</v>
      </c>
      <c r="X143" s="262">
        <v>2.2986894209424472E-2</v>
      </c>
      <c r="Y143" s="262">
        <v>1.5967077672281699E-2</v>
      </c>
      <c r="DA143" s="72" t="s">
        <v>1119</v>
      </c>
    </row>
    <row r="144" spans="1:105" ht="12" customHeight="1" x14ac:dyDescent="0.25">
      <c r="A144" s="60" t="s">
        <v>1024</v>
      </c>
      <c r="B144" s="262">
        <v>3.3865203297806047E-2</v>
      </c>
      <c r="C144" s="262">
        <v>3.9919241193961369E-2</v>
      </c>
      <c r="D144" s="262">
        <v>3.9401614805076313E-2</v>
      </c>
      <c r="E144" s="262">
        <v>3.8392112732380343E-2</v>
      </c>
      <c r="F144" s="262">
        <v>3.4449877404872251E-2</v>
      </c>
      <c r="G144" s="262">
        <v>2.6599983420218409E-2</v>
      </c>
      <c r="H144" s="262">
        <v>3.1323690783172348E-2</v>
      </c>
      <c r="I144" s="262">
        <v>3.661326141118626E-2</v>
      </c>
      <c r="J144" s="262">
        <v>4.9664429771685448E-2</v>
      </c>
      <c r="K144" s="262">
        <v>3.5547746049242948E-2</v>
      </c>
      <c r="L144" s="262">
        <v>5.0875227156017923E-2</v>
      </c>
      <c r="M144" s="262">
        <v>5.8659391540693863E-2</v>
      </c>
      <c r="N144" s="262">
        <v>5.4763339432875827E-2</v>
      </c>
      <c r="O144" s="262">
        <v>4.8685920179827792E-2</v>
      </c>
      <c r="P144" s="262">
        <v>4.6512579004748943E-2</v>
      </c>
      <c r="Q144" s="262">
        <v>7.1922448084615204E-2</v>
      </c>
      <c r="R144" s="262">
        <v>7.7201860947133327E-2</v>
      </c>
      <c r="S144" s="262">
        <v>5.8713445719504369E-2</v>
      </c>
      <c r="T144" s="262">
        <v>6.5134277513674316E-2</v>
      </c>
      <c r="U144" s="262">
        <v>5.4347430921270472E-2</v>
      </c>
      <c r="V144" s="262">
        <v>6.7254128464038054E-2</v>
      </c>
      <c r="W144" s="262">
        <v>9.7660810086389827E-2</v>
      </c>
      <c r="X144" s="262">
        <v>5.2862538979834672E-2</v>
      </c>
      <c r="Y144" s="262">
        <v>4.0525998323940653E-2</v>
      </c>
      <c r="DA144" s="72" t="s">
        <v>1120</v>
      </c>
    </row>
    <row r="145" spans="1:105" ht="12" customHeight="1" x14ac:dyDescent="0.25">
      <c r="A145" s="64" t="s">
        <v>28</v>
      </c>
      <c r="B145" s="229">
        <v>3.2383510837564517E-4</v>
      </c>
      <c r="C145" s="229">
        <v>0</v>
      </c>
      <c r="D145" s="229">
        <v>0</v>
      </c>
      <c r="E145" s="229">
        <v>0</v>
      </c>
      <c r="F145" s="229">
        <v>0</v>
      </c>
      <c r="G145" s="229">
        <v>0</v>
      </c>
      <c r="H145" s="229">
        <v>0</v>
      </c>
      <c r="I145" s="229">
        <v>0</v>
      </c>
      <c r="J145" s="229">
        <v>0</v>
      </c>
      <c r="K145" s="229">
        <v>0</v>
      </c>
      <c r="L145" s="229">
        <v>0</v>
      </c>
      <c r="M145" s="229">
        <v>0</v>
      </c>
      <c r="N145" s="229">
        <v>0</v>
      </c>
      <c r="O145" s="229">
        <v>0</v>
      </c>
      <c r="P145" s="229">
        <v>0</v>
      </c>
      <c r="Q145" s="229">
        <v>0</v>
      </c>
      <c r="R145" s="229">
        <v>0</v>
      </c>
      <c r="S145" s="229">
        <v>0</v>
      </c>
      <c r="T145" s="229">
        <v>0</v>
      </c>
      <c r="U145" s="229">
        <v>0</v>
      </c>
      <c r="V145" s="229">
        <v>0</v>
      </c>
      <c r="W145" s="229">
        <v>0</v>
      </c>
      <c r="X145" s="229">
        <v>0</v>
      </c>
      <c r="Y145" s="229">
        <v>0</v>
      </c>
      <c r="DA145" s="73" t="s">
        <v>1121</v>
      </c>
    </row>
    <row r="146" spans="1:105" ht="12" customHeight="1" x14ac:dyDescent="0.25">
      <c r="A146" s="64" t="s">
        <v>30</v>
      </c>
      <c r="B146" s="229">
        <v>0</v>
      </c>
      <c r="C146" s="229">
        <v>0</v>
      </c>
      <c r="D146" s="229">
        <v>0</v>
      </c>
      <c r="E146" s="229">
        <v>0</v>
      </c>
      <c r="F146" s="229">
        <v>0</v>
      </c>
      <c r="G146" s="229">
        <v>0</v>
      </c>
      <c r="H146" s="229">
        <v>0</v>
      </c>
      <c r="I146" s="229">
        <v>0</v>
      </c>
      <c r="J146" s="229">
        <v>0</v>
      </c>
      <c r="K146" s="229">
        <v>0</v>
      </c>
      <c r="L146" s="229">
        <v>0</v>
      </c>
      <c r="M146" s="229">
        <v>0</v>
      </c>
      <c r="N146" s="229">
        <v>0</v>
      </c>
      <c r="O146" s="229">
        <v>0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1122</v>
      </c>
    </row>
    <row r="147" spans="1:105" ht="12" customHeight="1" x14ac:dyDescent="0.25">
      <c r="A147" s="64" t="s">
        <v>31</v>
      </c>
      <c r="B147" s="229">
        <v>0</v>
      </c>
      <c r="C147" s="229">
        <v>0</v>
      </c>
      <c r="D147" s="229">
        <v>8.9164615042303021E-4</v>
      </c>
      <c r="E147" s="229">
        <v>5.0989878159197663E-4</v>
      </c>
      <c r="F147" s="229">
        <v>4.6303907923906658E-4</v>
      </c>
      <c r="G147" s="229">
        <v>3.2465011782025892E-4</v>
      </c>
      <c r="H147" s="229">
        <v>7.6853228433244652E-4</v>
      </c>
      <c r="I147" s="229">
        <v>9.4529592824236109E-4</v>
      </c>
      <c r="J147" s="229">
        <v>1.345469605647024E-3</v>
      </c>
      <c r="K147" s="229">
        <v>1.060861727147192E-3</v>
      </c>
      <c r="L147" s="229">
        <v>2.248913334881226E-3</v>
      </c>
      <c r="M147" s="229">
        <v>2.6208460971686759E-3</v>
      </c>
      <c r="N147" s="229">
        <v>2.3045650505594431E-3</v>
      </c>
      <c r="O147" s="229">
        <v>8.4621503051257585E-4</v>
      </c>
      <c r="P147" s="229">
        <v>2.5259510469382248E-3</v>
      </c>
      <c r="Q147" s="229">
        <v>2.400999642478798E-3</v>
      </c>
      <c r="R147" s="229">
        <v>2.7880674704223252E-3</v>
      </c>
      <c r="S147" s="229">
        <v>1.8337639996453201E-3</v>
      </c>
      <c r="T147" s="229">
        <v>1.1337397251393511E-3</v>
      </c>
      <c r="U147" s="229">
        <v>1.9547308449225842E-3</v>
      </c>
      <c r="V147" s="229">
        <v>5.2369651038500708E-4</v>
      </c>
      <c r="W147" s="229">
        <v>4.7791629890607589E-4</v>
      </c>
      <c r="X147" s="229">
        <v>6.4785272201576529E-4</v>
      </c>
      <c r="Y147" s="229">
        <v>5.6506114272296829E-6</v>
      </c>
      <c r="DA147" s="73" t="s">
        <v>1123</v>
      </c>
    </row>
    <row r="148" spans="1:105" ht="12" customHeight="1" x14ac:dyDescent="0.25">
      <c r="A148" s="64" t="s">
        <v>159</v>
      </c>
      <c r="B148" s="229">
        <v>0</v>
      </c>
      <c r="C148" s="229">
        <v>0</v>
      </c>
      <c r="D148" s="229">
        <v>0</v>
      </c>
      <c r="E148" s="229">
        <v>4.5217892349776542E-4</v>
      </c>
      <c r="F148" s="229">
        <v>0</v>
      </c>
      <c r="G148" s="229">
        <v>0</v>
      </c>
      <c r="H148" s="229">
        <v>3.412597437701484E-4</v>
      </c>
      <c r="I148" s="229">
        <v>0</v>
      </c>
      <c r="J148" s="229">
        <v>0</v>
      </c>
      <c r="K148" s="229">
        <v>9.6509760620348763E-4</v>
      </c>
      <c r="L148" s="229">
        <v>1.0204895746948031E-3</v>
      </c>
      <c r="M148" s="229">
        <v>1.186499725587292E-3</v>
      </c>
      <c r="N148" s="229">
        <v>0</v>
      </c>
      <c r="O148" s="229">
        <v>0</v>
      </c>
      <c r="P148" s="229">
        <v>0</v>
      </c>
      <c r="Q148" s="229">
        <v>7.3210100914922896E-3</v>
      </c>
      <c r="R148" s="229">
        <v>6.048189176816033E-3</v>
      </c>
      <c r="S148" s="229">
        <v>2.3901344593792659E-3</v>
      </c>
      <c r="T148" s="229">
        <v>9.9549406499385273E-4</v>
      </c>
      <c r="U148" s="229">
        <v>9.6019694823176846E-4</v>
      </c>
      <c r="V148" s="229">
        <v>3.2414883809212322E-4</v>
      </c>
      <c r="W148" s="229">
        <v>3.3744114504195751E-4</v>
      </c>
      <c r="X148" s="229">
        <v>1.020633885494183E-4</v>
      </c>
      <c r="Y148" s="229">
        <v>7.0711604447222452E-5</v>
      </c>
      <c r="DA148" s="73" t="s">
        <v>1124</v>
      </c>
    </row>
    <row r="149" spans="1:105" ht="12" customHeight="1" x14ac:dyDescent="0.25">
      <c r="A149" s="64" t="s">
        <v>32</v>
      </c>
      <c r="B149" s="229">
        <v>4.5108672163276712E-4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0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0</v>
      </c>
      <c r="T149" s="229">
        <v>0</v>
      </c>
      <c r="U149" s="229">
        <v>0</v>
      </c>
      <c r="V149" s="229">
        <v>0</v>
      </c>
      <c r="W149" s="229">
        <v>0</v>
      </c>
      <c r="X149" s="229">
        <v>0</v>
      </c>
      <c r="Y149" s="229">
        <v>0</v>
      </c>
      <c r="DA149" s="73" t="s">
        <v>1125</v>
      </c>
    </row>
    <row r="150" spans="1:105" ht="12" customHeight="1" x14ac:dyDescent="0.25">
      <c r="A150" s="64" t="s">
        <v>33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0</v>
      </c>
      <c r="T150" s="229">
        <v>0</v>
      </c>
      <c r="U150" s="229">
        <v>0</v>
      </c>
      <c r="V150" s="229">
        <v>0</v>
      </c>
      <c r="W150" s="229">
        <v>0</v>
      </c>
      <c r="X150" s="229">
        <v>0</v>
      </c>
      <c r="Y150" s="229">
        <v>0</v>
      </c>
      <c r="DA150" s="73" t="s">
        <v>1126</v>
      </c>
    </row>
    <row r="151" spans="1:105" ht="12" customHeight="1" x14ac:dyDescent="0.25">
      <c r="A151" s="64" t="s">
        <v>35</v>
      </c>
      <c r="B151" s="229">
        <v>1.9352807450676041E-2</v>
      </c>
      <c r="C151" s="229">
        <v>2.6705750640716709E-2</v>
      </c>
      <c r="D151" s="229">
        <v>1.8280673076456429E-2</v>
      </c>
      <c r="E151" s="229">
        <v>2.0909982497674472E-2</v>
      </c>
      <c r="F151" s="229">
        <v>2.3083416820060879E-2</v>
      </c>
      <c r="G151" s="229">
        <v>1.6110418937057482E-2</v>
      </c>
      <c r="H151" s="229">
        <v>1.8376434003020099E-2</v>
      </c>
      <c r="I151" s="229">
        <v>2.155752002181277E-2</v>
      </c>
      <c r="J151" s="229">
        <v>2.444439698722858E-2</v>
      </c>
      <c r="K151" s="229">
        <v>7.4020944713453999E-3</v>
      </c>
      <c r="L151" s="229">
        <v>9.4324817538010541E-3</v>
      </c>
      <c r="M151" s="229">
        <v>6.8759678004856424E-3</v>
      </c>
      <c r="N151" s="229">
        <v>1.119523878121775E-2</v>
      </c>
      <c r="O151" s="229">
        <v>2.580157967130596E-2</v>
      </c>
      <c r="P151" s="229">
        <v>4.3230510348468117E-3</v>
      </c>
      <c r="Q151" s="229">
        <v>3.0480248430821708E-3</v>
      </c>
      <c r="R151" s="229">
        <v>4.6331411908087884E-3</v>
      </c>
      <c r="S151" s="229">
        <v>2.908034330488645E-3</v>
      </c>
      <c r="T151" s="229">
        <v>5.4566952716408696E-3</v>
      </c>
      <c r="U151" s="229">
        <v>4.5829121295259479E-3</v>
      </c>
      <c r="V151" s="229">
        <v>1.947147637801593E-3</v>
      </c>
      <c r="W151" s="229">
        <v>4.1335875851102946E-3</v>
      </c>
      <c r="X151" s="229">
        <v>1.0520663700679361E-3</v>
      </c>
      <c r="Y151" s="229">
        <v>3.6817967669101849E-3</v>
      </c>
      <c r="DA151" s="73" t="s">
        <v>1127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3.3206380161698271E-3</v>
      </c>
      <c r="F152" s="229">
        <v>0</v>
      </c>
      <c r="G152" s="229">
        <v>0</v>
      </c>
      <c r="H152" s="229">
        <v>0</v>
      </c>
      <c r="I152" s="229">
        <v>0</v>
      </c>
      <c r="J152" s="229">
        <v>3.9501936263392906E-3</v>
      </c>
      <c r="K152" s="229">
        <v>7.7255847123504709E-4</v>
      </c>
      <c r="L152" s="229">
        <v>0</v>
      </c>
      <c r="M152" s="229">
        <v>0</v>
      </c>
      <c r="N152" s="229">
        <v>4.5457897390802028E-4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1128</v>
      </c>
    </row>
    <row r="153" spans="1:105" ht="12" customHeight="1" x14ac:dyDescent="0.25">
      <c r="A153" s="64" t="s">
        <v>38</v>
      </c>
      <c r="B153" s="229">
        <v>0</v>
      </c>
      <c r="C153" s="229">
        <v>2.504551380884599E-5</v>
      </c>
      <c r="D153" s="229">
        <v>3.7491627804924818E-5</v>
      </c>
      <c r="E153" s="229">
        <v>1.9123881721968699E-3</v>
      </c>
      <c r="F153" s="229">
        <v>3.9067050992672359E-4</v>
      </c>
      <c r="G153" s="229">
        <v>4.6262615329100722E-4</v>
      </c>
      <c r="H153" s="229">
        <v>1.213981274360275E-4</v>
      </c>
      <c r="I153" s="229">
        <v>9.5698040992031467E-4</v>
      </c>
      <c r="J153" s="229">
        <v>9.5542766498868696E-4</v>
      </c>
      <c r="K153" s="229">
        <v>3.8916910521067229E-4</v>
      </c>
      <c r="L153" s="229">
        <v>5.351413155815361E-4</v>
      </c>
      <c r="M153" s="229">
        <v>7.9625968125681887E-5</v>
      </c>
      <c r="N153" s="229">
        <v>0</v>
      </c>
      <c r="O153" s="229">
        <v>3.4516050044431387E-5</v>
      </c>
      <c r="P153" s="229">
        <v>1.6574185883513651E-4</v>
      </c>
      <c r="Q153" s="229">
        <v>3.9125096362858838E-4</v>
      </c>
      <c r="R153" s="229">
        <v>0</v>
      </c>
      <c r="S153" s="229">
        <v>0</v>
      </c>
      <c r="T153" s="229">
        <v>0</v>
      </c>
      <c r="U153" s="229">
        <v>0</v>
      </c>
      <c r="V153" s="229">
        <v>0</v>
      </c>
      <c r="W153" s="229">
        <v>0</v>
      </c>
      <c r="X153" s="229">
        <v>0</v>
      </c>
      <c r="Y153" s="229">
        <v>1.197850456927324E-3</v>
      </c>
      <c r="DA153" s="73" t="s">
        <v>1129</v>
      </c>
    </row>
    <row r="154" spans="1:105" ht="12" customHeight="1" x14ac:dyDescent="0.25">
      <c r="A154" s="64" t="s">
        <v>39</v>
      </c>
      <c r="B154" s="229">
        <v>1.3737474017121609E-2</v>
      </c>
      <c r="C154" s="229">
        <v>1.3188445039435811E-2</v>
      </c>
      <c r="D154" s="229">
        <v>2.019180395039193E-2</v>
      </c>
      <c r="E154" s="229">
        <v>1.128702634124943E-2</v>
      </c>
      <c r="F154" s="229">
        <v>1.0512750995645579E-2</v>
      </c>
      <c r="G154" s="229">
        <v>9.702288212049659E-3</v>
      </c>
      <c r="H154" s="229">
        <v>1.171606662461362E-2</v>
      </c>
      <c r="I154" s="229">
        <v>1.3153465051210809E-2</v>
      </c>
      <c r="J154" s="229">
        <v>1.8968941887481858E-2</v>
      </c>
      <c r="K154" s="229">
        <v>2.495796466810115E-2</v>
      </c>
      <c r="L154" s="229">
        <v>3.7638201177059287E-2</v>
      </c>
      <c r="M154" s="229">
        <v>4.7896451949326568E-2</v>
      </c>
      <c r="N154" s="229">
        <v>4.0808956627190612E-2</v>
      </c>
      <c r="O154" s="229">
        <v>2.200360942796482E-2</v>
      </c>
      <c r="P154" s="229">
        <v>3.949783506412876E-2</v>
      </c>
      <c r="Q154" s="229">
        <v>5.8761162543933362E-2</v>
      </c>
      <c r="R154" s="229">
        <v>6.3732463109086188E-2</v>
      </c>
      <c r="S154" s="229">
        <v>5.1581512929991143E-2</v>
      </c>
      <c r="T154" s="229">
        <v>5.7548348451900252E-2</v>
      </c>
      <c r="U154" s="229">
        <v>4.6849590998590172E-2</v>
      </c>
      <c r="V154" s="229">
        <v>6.4459135477759333E-2</v>
      </c>
      <c r="W154" s="229">
        <v>9.2711865057331505E-2</v>
      </c>
      <c r="X154" s="229">
        <v>5.1060556499201548E-2</v>
      </c>
      <c r="Y154" s="229">
        <v>3.5569988884228687E-2</v>
      </c>
      <c r="DA154" s="73" t="s">
        <v>1130</v>
      </c>
    </row>
    <row r="155" spans="1:105" ht="12" customHeight="1" x14ac:dyDescent="0.25">
      <c r="A155" s="60" t="s">
        <v>1036</v>
      </c>
      <c r="B155" s="262">
        <v>2.01066244858303E-2</v>
      </c>
      <c r="C155" s="262">
        <v>2.2305744273900009E-2</v>
      </c>
      <c r="D155" s="262">
        <v>5.5466258564254113E-2</v>
      </c>
      <c r="E155" s="262">
        <v>1.6259634470145039E-2</v>
      </c>
      <c r="F155" s="262">
        <v>1.38348593537913E-2</v>
      </c>
      <c r="G155" s="262">
        <v>1.1918522322742139E-2</v>
      </c>
      <c r="H155" s="262">
        <v>1.479230379709072E-2</v>
      </c>
      <c r="I155" s="262">
        <v>1.449251454082592E-2</v>
      </c>
      <c r="J155" s="262">
        <v>3.6464581359393393E-2</v>
      </c>
      <c r="K155" s="262">
        <v>0.1171267234995437</v>
      </c>
      <c r="L155" s="262">
        <v>0.10623394940947389</v>
      </c>
      <c r="M155" s="262">
        <v>0.1172392284126762</v>
      </c>
      <c r="N155" s="262">
        <v>7.1796090761572465E-2</v>
      </c>
      <c r="O155" s="262">
        <v>2.6189801643726088E-2</v>
      </c>
      <c r="P155" s="262">
        <v>9.4615302969072612E-2</v>
      </c>
      <c r="Q155" s="262">
        <v>7.4194995662363511E-2</v>
      </c>
      <c r="R155" s="262">
        <v>6.2423238019947203E-2</v>
      </c>
      <c r="S155" s="262">
        <v>5.1087399253558118E-2</v>
      </c>
      <c r="T155" s="262">
        <v>5.9859008045470889E-2</v>
      </c>
      <c r="U155" s="262">
        <v>7.2734496711079275E-2</v>
      </c>
      <c r="V155" s="262">
        <v>8.4757073715831244E-2</v>
      </c>
      <c r="W155" s="262">
        <v>8.9464052864252894E-2</v>
      </c>
      <c r="X155" s="262">
        <v>3.4514623315197362E-2</v>
      </c>
      <c r="Y155" s="262">
        <v>7.805107042500059E-2</v>
      </c>
      <c r="DA155" s="72" t="s">
        <v>1131</v>
      </c>
    </row>
    <row r="156" spans="1:105" ht="12" customHeight="1" x14ac:dyDescent="0.25">
      <c r="A156" s="132" t="s">
        <v>1038</v>
      </c>
      <c r="B156" s="316">
        <v>4.7067900614337417E-2</v>
      </c>
      <c r="C156" s="316">
        <v>5.651474059286072E-2</v>
      </c>
      <c r="D156" s="316">
        <v>7.5380723977909764E-2</v>
      </c>
      <c r="E156" s="316">
        <v>4.6130533936804448E-2</v>
      </c>
      <c r="F156" s="316">
        <v>4.2900868966619862E-2</v>
      </c>
      <c r="G156" s="316">
        <v>3.3614063957719667E-2</v>
      </c>
      <c r="H156" s="316">
        <v>4.0029468998009611E-2</v>
      </c>
      <c r="I156" s="316">
        <v>4.376140637860472E-2</v>
      </c>
      <c r="J156" s="316">
        <v>7.2376575646371774E-2</v>
      </c>
      <c r="K156" s="316">
        <v>9.6067818350737424E-2</v>
      </c>
      <c r="L156" s="316">
        <v>0.10001637177243521</v>
      </c>
      <c r="M156" s="316">
        <v>0.1045249518575203</v>
      </c>
      <c r="N156" s="316">
        <v>8.4256588066064508E-2</v>
      </c>
      <c r="O156" s="316">
        <v>6.3763415489889855E-2</v>
      </c>
      <c r="P156" s="316">
        <v>8.1249081264133688E-2</v>
      </c>
      <c r="Q156" s="316">
        <v>6.1930876298035613E-2</v>
      </c>
      <c r="R156" s="316">
        <v>7.0256753082953663E-2</v>
      </c>
      <c r="S156" s="316">
        <v>6.7768565520333585E-2</v>
      </c>
      <c r="T156" s="316">
        <v>7.3971217248889193E-2</v>
      </c>
      <c r="U156" s="316">
        <v>0.1079571314288181</v>
      </c>
      <c r="V156" s="316">
        <v>8.4748626749211436E-2</v>
      </c>
      <c r="W156" s="316">
        <v>8.4410622372453989E-2</v>
      </c>
      <c r="X156" s="316">
        <v>7.0601954711188561E-2</v>
      </c>
      <c r="Y156" s="316">
        <v>0.1325543025366431</v>
      </c>
      <c r="DA156" s="139" t="s">
        <v>1132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251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6">SUM(B$161:B$167,B$169:B$170,B$172:B$175)</f>
        <v>1</v>
      </c>
      <c r="C160" s="232">
        <f t="shared" si="6"/>
        <v>1</v>
      </c>
      <c r="D160" s="232">
        <f t="shared" si="6"/>
        <v>0.99999999999999989</v>
      </c>
      <c r="E160" s="232">
        <f t="shared" si="6"/>
        <v>1.0000000000000002</v>
      </c>
      <c r="F160" s="232">
        <f t="shared" si="6"/>
        <v>1</v>
      </c>
      <c r="G160" s="232">
        <f t="shared" si="6"/>
        <v>1</v>
      </c>
      <c r="H160" s="232">
        <f t="shared" si="6"/>
        <v>1</v>
      </c>
      <c r="I160" s="232">
        <f t="shared" si="6"/>
        <v>0.99999999999999978</v>
      </c>
      <c r="J160" s="232">
        <f t="shared" si="6"/>
        <v>1</v>
      </c>
      <c r="K160" s="232">
        <f t="shared" si="6"/>
        <v>1</v>
      </c>
      <c r="L160" s="232">
        <f t="shared" si="6"/>
        <v>1</v>
      </c>
      <c r="M160" s="232">
        <f t="shared" si="6"/>
        <v>1.0000000000000002</v>
      </c>
      <c r="N160" s="232">
        <f t="shared" si="6"/>
        <v>1</v>
      </c>
      <c r="O160" s="232">
        <f t="shared" si="6"/>
        <v>1.0000000000000002</v>
      </c>
      <c r="P160" s="232">
        <f t="shared" si="6"/>
        <v>1</v>
      </c>
      <c r="Q160" s="232">
        <f t="shared" si="6"/>
        <v>0.99999999999999989</v>
      </c>
      <c r="R160" s="232">
        <f t="shared" si="6"/>
        <v>1</v>
      </c>
      <c r="S160" s="232">
        <f t="shared" si="6"/>
        <v>0.99999999999999989</v>
      </c>
      <c r="T160" s="232">
        <f t="shared" si="6"/>
        <v>0.99999999999999989</v>
      </c>
      <c r="U160" s="232">
        <f t="shared" si="6"/>
        <v>0.99999999999999978</v>
      </c>
      <c r="V160" s="232">
        <f t="shared" si="6"/>
        <v>1</v>
      </c>
      <c r="W160" s="232">
        <f t="shared" si="6"/>
        <v>1</v>
      </c>
      <c r="X160" s="232">
        <f t="shared" si="6"/>
        <v>0.99999999999999978</v>
      </c>
      <c r="Y160" s="232">
        <f t="shared" si="6"/>
        <v>1.0000000000000002</v>
      </c>
      <c r="DA160" s="95"/>
    </row>
    <row r="161" spans="1:105" ht="12" customHeight="1" x14ac:dyDescent="0.25">
      <c r="A161" s="55" t="s">
        <v>91</v>
      </c>
      <c r="B161" s="266">
        <f t="shared" ref="B161:Y161" si="7">IF(B$6=0,0,B$6/B$5)</f>
        <v>3.2659013955477095E-3</v>
      </c>
      <c r="C161" s="266">
        <f t="shared" si="7"/>
        <v>3.0721653464471678E-3</v>
      </c>
      <c r="D161" s="266">
        <f t="shared" si="7"/>
        <v>6.0950915072832748E-3</v>
      </c>
      <c r="E161" s="266">
        <f t="shared" si="7"/>
        <v>3.9434936211650579E-3</v>
      </c>
      <c r="F161" s="266">
        <f t="shared" si="7"/>
        <v>3.118447638094087E-3</v>
      </c>
      <c r="G161" s="266">
        <f t="shared" si="7"/>
        <v>3.095715203541724E-3</v>
      </c>
      <c r="H161" s="266">
        <f t="shared" si="7"/>
        <v>3.1368308327420296E-3</v>
      </c>
      <c r="I161" s="266">
        <f t="shared" si="7"/>
        <v>2.9232519074475849E-3</v>
      </c>
      <c r="J161" s="266">
        <f t="shared" si="7"/>
        <v>3.2034022121649975E-3</v>
      </c>
      <c r="K161" s="266">
        <f t="shared" si="7"/>
        <v>6.1986630465473008E-3</v>
      </c>
      <c r="L161" s="266">
        <f t="shared" si="7"/>
        <v>9.6907896987824954E-3</v>
      </c>
      <c r="M161" s="266">
        <f t="shared" si="7"/>
        <v>9.2448014540706894E-3</v>
      </c>
      <c r="N161" s="266">
        <f t="shared" si="7"/>
        <v>5.5563377195391372E-3</v>
      </c>
      <c r="O161" s="266">
        <f t="shared" si="7"/>
        <v>2.8280359352603089E-3</v>
      </c>
      <c r="P161" s="266">
        <f t="shared" si="7"/>
        <v>9.1961625622970656E-3</v>
      </c>
      <c r="Q161" s="266">
        <f t="shared" si="7"/>
        <v>6.2250027932206605E-3</v>
      </c>
      <c r="R161" s="266">
        <f t="shared" si="7"/>
        <v>5.9127810905245824E-3</v>
      </c>
      <c r="S161" s="266">
        <f t="shared" si="7"/>
        <v>6.0655824514625869E-3</v>
      </c>
      <c r="T161" s="266">
        <f t="shared" si="7"/>
        <v>6.7491301250151769E-3</v>
      </c>
      <c r="U161" s="266">
        <f t="shared" si="7"/>
        <v>7.7084617611204208E-3</v>
      </c>
      <c r="V161" s="266">
        <f t="shared" si="7"/>
        <v>7.0990104271282765E-3</v>
      </c>
      <c r="W161" s="266">
        <f t="shared" si="7"/>
        <v>6.4261995254340136E-3</v>
      </c>
      <c r="X161" s="266">
        <f t="shared" si="7"/>
        <v>5.0795225657285928E-3</v>
      </c>
      <c r="Y161" s="266">
        <f t="shared" si="7"/>
        <v>9.0844959817695404E-3</v>
      </c>
      <c r="DA161" s="76"/>
    </row>
    <row r="162" spans="1:105" ht="12" customHeight="1" x14ac:dyDescent="0.25">
      <c r="A162" s="173" t="s">
        <v>92</v>
      </c>
      <c r="B162" s="267">
        <f t="shared" ref="B162:Y162" si="8">IF(B$7=0,0,B$7/B$5)</f>
        <v>2.584078966027557E-2</v>
      </c>
      <c r="C162" s="267">
        <f t="shared" si="8"/>
        <v>2.4307892034754846E-2</v>
      </c>
      <c r="D162" s="267">
        <f t="shared" si="8"/>
        <v>4.822618889062482E-2</v>
      </c>
      <c r="E162" s="267">
        <f t="shared" si="8"/>
        <v>3.1202102222095719E-2</v>
      </c>
      <c r="F162" s="267">
        <f t="shared" si="8"/>
        <v>2.4674091383294263E-2</v>
      </c>
      <c r="G162" s="267">
        <f t="shared" si="8"/>
        <v>2.4494225554970602E-2</v>
      </c>
      <c r="H162" s="267">
        <f t="shared" si="8"/>
        <v>2.4819544723321312E-2</v>
      </c>
      <c r="I162" s="267">
        <f t="shared" si="8"/>
        <v>2.3129644320349745E-2</v>
      </c>
      <c r="J162" s="267">
        <f t="shared" si="8"/>
        <v>2.5346277408946315E-2</v>
      </c>
      <c r="K162" s="267">
        <f t="shared" si="8"/>
        <v>4.9045677918848833E-2</v>
      </c>
      <c r="L162" s="267">
        <f t="shared" si="8"/>
        <v>7.6676429542419558E-2</v>
      </c>
      <c r="M162" s="267">
        <f t="shared" si="8"/>
        <v>7.3147637020310824E-2</v>
      </c>
      <c r="N162" s="267">
        <f t="shared" si="8"/>
        <v>4.3963407617818445E-2</v>
      </c>
      <c r="O162" s="267">
        <f t="shared" si="8"/>
        <v>2.2376267040513823E-2</v>
      </c>
      <c r="P162" s="267">
        <f t="shared" si="8"/>
        <v>7.2762791545997213E-2</v>
      </c>
      <c r="Q162" s="267">
        <f t="shared" si="8"/>
        <v>4.9254085880711652E-2</v>
      </c>
      <c r="R162" s="267">
        <f t="shared" si="8"/>
        <v>4.6783694289054517E-2</v>
      </c>
      <c r="S162" s="267">
        <f t="shared" si="8"/>
        <v>4.7992704405889548E-2</v>
      </c>
      <c r="T162" s="267">
        <f t="shared" si="8"/>
        <v>5.3401138254848719E-2</v>
      </c>
      <c r="U162" s="267">
        <f t="shared" si="8"/>
        <v>6.099165738590355E-2</v>
      </c>
      <c r="V162" s="267">
        <f t="shared" si="8"/>
        <v>5.6169495960168236E-2</v>
      </c>
      <c r="W162" s="267">
        <f t="shared" si="8"/>
        <v>5.0846014664767347E-2</v>
      </c>
      <c r="X162" s="267">
        <f t="shared" si="8"/>
        <v>4.0190703361270057E-2</v>
      </c>
      <c r="Y162" s="267">
        <f t="shared" si="8"/>
        <v>7.1879252127621682E-2</v>
      </c>
      <c r="DA162" s="77"/>
    </row>
    <row r="163" spans="1:105" ht="12" customHeight="1" x14ac:dyDescent="0.25">
      <c r="A163" s="173" t="s">
        <v>93</v>
      </c>
      <c r="B163" s="267">
        <f t="shared" ref="B163:Y163" si="9">IF(B$8=0,0,B$8/B$5)</f>
        <v>2.851871148380716E-2</v>
      </c>
      <c r="C163" s="267">
        <f t="shared" si="9"/>
        <v>2.6826957257594684E-2</v>
      </c>
      <c r="D163" s="267">
        <f t="shared" si="9"/>
        <v>5.3223944972920316E-2</v>
      </c>
      <c r="E163" s="267">
        <f t="shared" si="9"/>
        <v>3.4435625329520859E-2</v>
      </c>
      <c r="F163" s="267">
        <f t="shared" si="9"/>
        <v>2.7231106422688063E-2</v>
      </c>
      <c r="G163" s="267">
        <f t="shared" si="9"/>
        <v>2.703260081464761E-2</v>
      </c>
      <c r="H163" s="267">
        <f t="shared" si="9"/>
        <v>2.7391633321947804E-2</v>
      </c>
      <c r="I163" s="267">
        <f t="shared" si="9"/>
        <v>2.5526605872620175E-2</v>
      </c>
      <c r="J163" s="267">
        <f t="shared" si="9"/>
        <v>2.7972952147259211E-2</v>
      </c>
      <c r="K163" s="267">
        <f t="shared" si="9"/>
        <v>5.4128358942745439E-2</v>
      </c>
      <c r="L163" s="267">
        <f t="shared" si="9"/>
        <v>8.4622528973652522E-2</v>
      </c>
      <c r="M163" s="267">
        <f t="shared" si="9"/>
        <v>8.0728042112094237E-2</v>
      </c>
      <c r="N163" s="267">
        <f t="shared" si="9"/>
        <v>4.851940494778996E-2</v>
      </c>
      <c r="O163" s="267">
        <f t="shared" si="9"/>
        <v>2.4695154916029444E-2</v>
      </c>
      <c r="P163" s="267">
        <f t="shared" si="9"/>
        <v>8.030331449377881E-2</v>
      </c>
      <c r="Q163" s="267">
        <f t="shared" si="9"/>
        <v>5.4358364550678981E-2</v>
      </c>
      <c r="R163" s="267">
        <f t="shared" si="9"/>
        <v>5.163196237873615E-2</v>
      </c>
      <c r="S163" s="267">
        <f t="shared" si="9"/>
        <v>5.2966264122464461E-2</v>
      </c>
      <c r="T163" s="267">
        <f t="shared" si="9"/>
        <v>5.8935182508686804E-2</v>
      </c>
      <c r="U163" s="267">
        <f t="shared" si="9"/>
        <v>6.7312319119324074E-2</v>
      </c>
      <c r="V163" s="267">
        <f t="shared" si="9"/>
        <v>6.199042949300592E-2</v>
      </c>
      <c r="W163" s="267">
        <f t="shared" si="9"/>
        <v>5.6115267427569171E-2</v>
      </c>
      <c r="X163" s="267">
        <f t="shared" si="9"/>
        <v>4.4355729393724543E-2</v>
      </c>
      <c r="Y163" s="267">
        <f t="shared" si="9"/>
        <v>7.9328212490763869E-2</v>
      </c>
      <c r="DA163" s="77"/>
    </row>
    <row r="164" spans="1:105" ht="12" customHeight="1" x14ac:dyDescent="0.25">
      <c r="A164" s="173" t="s">
        <v>94</v>
      </c>
      <c r="B164" s="267">
        <f t="shared" ref="B164:Y164" si="10">IF(B$9=0,0,B$9/B$5)</f>
        <v>4.6400831888421736E-2</v>
      </c>
      <c r="C164" s="267">
        <f t="shared" si="10"/>
        <v>4.36482950674092E-2</v>
      </c>
      <c r="D164" s="267">
        <f t="shared" si="10"/>
        <v>8.6597016296803442E-2</v>
      </c>
      <c r="E164" s="267">
        <f t="shared" si="10"/>
        <v>5.6027835016144556E-2</v>
      </c>
      <c r="F164" s="267">
        <f t="shared" si="10"/>
        <v>4.4305858347503106E-2</v>
      </c>
      <c r="G164" s="267">
        <f t="shared" si="10"/>
        <v>4.3982883540144652E-2</v>
      </c>
      <c r="H164" s="267">
        <f t="shared" si="10"/>
        <v>4.4567040612709941E-2</v>
      </c>
      <c r="I164" s="267">
        <f t="shared" si="10"/>
        <v>4.1532582860553793E-2</v>
      </c>
      <c r="J164" s="267">
        <f t="shared" si="10"/>
        <v>4.5512864448480531E-2</v>
      </c>
      <c r="K164" s="267">
        <f t="shared" si="10"/>
        <v>8.8068525996504401E-2</v>
      </c>
      <c r="L164" s="267">
        <f t="shared" si="10"/>
        <v>0.13768349047287903</v>
      </c>
      <c r="M164" s="267">
        <f t="shared" si="10"/>
        <v>0.13134703904317688</v>
      </c>
      <c r="N164" s="267">
        <f t="shared" si="10"/>
        <v>7.8942583138335826E-2</v>
      </c>
      <c r="O164" s="267">
        <f t="shared" si="10"/>
        <v>4.0179786256045916E-2</v>
      </c>
      <c r="P164" s="267">
        <f t="shared" si="10"/>
        <v>0.13065599397871047</v>
      </c>
      <c r="Q164" s="267">
        <f t="shared" si="10"/>
        <v>8.8442752284854736E-2</v>
      </c>
      <c r="R164" s="267">
        <f t="shared" si="10"/>
        <v>8.4006811028799824E-2</v>
      </c>
      <c r="S164" s="267">
        <f t="shared" si="10"/>
        <v>8.6177761526837579E-2</v>
      </c>
      <c r="T164" s="267">
        <f t="shared" si="10"/>
        <v>9.5889377661811631E-2</v>
      </c>
      <c r="U164" s="267">
        <f t="shared" si="10"/>
        <v>0.10951923985938078</v>
      </c>
      <c r="V164" s="267">
        <f t="shared" si="10"/>
        <v>0.10086035967050072</v>
      </c>
      <c r="W164" s="267">
        <f t="shared" si="10"/>
        <v>9.1301287989777907E-2</v>
      </c>
      <c r="X164" s="267">
        <f t="shared" si="10"/>
        <v>7.2168153321202688E-2</v>
      </c>
      <c r="Y164" s="267">
        <f t="shared" si="10"/>
        <v>0.12906947264721033</v>
      </c>
      <c r="DA164" s="77"/>
    </row>
    <row r="165" spans="1:105" ht="12" customHeight="1" x14ac:dyDescent="0.25">
      <c r="A165" s="56" t="s">
        <v>95</v>
      </c>
      <c r="B165" s="268">
        <f t="shared" ref="B165:Y165" si="11">IF(B$10=0,0,B$10/B$5)</f>
        <v>1.1772343406571597E-2</v>
      </c>
      <c r="C165" s="268">
        <f t="shared" si="11"/>
        <v>1.1243545014005577E-2</v>
      </c>
      <c r="D165" s="268">
        <f t="shared" si="11"/>
        <v>1.7064928292323738E-2</v>
      </c>
      <c r="E165" s="268">
        <f t="shared" si="11"/>
        <v>1.6032205273442207E-2</v>
      </c>
      <c r="F165" s="268">
        <f t="shared" si="11"/>
        <v>1.2848194352380821E-2</v>
      </c>
      <c r="G165" s="268">
        <f t="shared" si="11"/>
        <v>1.2270934555044832E-2</v>
      </c>
      <c r="H165" s="268">
        <f t="shared" si="11"/>
        <v>1.2300056349583184E-2</v>
      </c>
      <c r="I165" s="268">
        <f t="shared" si="11"/>
        <v>1.2149156074800948E-2</v>
      </c>
      <c r="J165" s="268">
        <f t="shared" si="11"/>
        <v>1.0773103509382563E-2</v>
      </c>
      <c r="K165" s="268">
        <f t="shared" si="11"/>
        <v>1.6054645078649784E-2</v>
      </c>
      <c r="L165" s="268">
        <f t="shared" si="11"/>
        <v>2.5745185508976018E-2</v>
      </c>
      <c r="M165" s="268">
        <f t="shared" si="11"/>
        <v>2.4794642905060678E-2</v>
      </c>
      <c r="N165" s="268">
        <f t="shared" si="11"/>
        <v>1.5863757093025017E-2</v>
      </c>
      <c r="O165" s="268">
        <f t="shared" si="11"/>
        <v>1.053210324273576E-2</v>
      </c>
      <c r="P165" s="268">
        <f t="shared" si="11"/>
        <v>2.4722527879252845E-2</v>
      </c>
      <c r="Q165" s="268">
        <f t="shared" si="11"/>
        <v>2.1584340716149127E-2</v>
      </c>
      <c r="R165" s="268">
        <f t="shared" si="11"/>
        <v>2.1412417137433002E-2</v>
      </c>
      <c r="S165" s="268">
        <f t="shared" si="11"/>
        <v>1.9990813005004524E-2</v>
      </c>
      <c r="T165" s="268">
        <f t="shared" si="11"/>
        <v>2.05475368915219E-2</v>
      </c>
      <c r="U165" s="268">
        <f t="shared" si="11"/>
        <v>2.1898786659383804E-2</v>
      </c>
      <c r="V165" s="268">
        <f t="shared" si="11"/>
        <v>1.9430656229350789E-2</v>
      </c>
      <c r="W165" s="268">
        <f t="shared" si="11"/>
        <v>1.844076469980601E-2</v>
      </c>
      <c r="X165" s="268">
        <f t="shared" si="11"/>
        <v>1.5558617869481801E-2</v>
      </c>
      <c r="Y165" s="268">
        <f t="shared" si="11"/>
        <v>2.4068506490928208E-2</v>
      </c>
      <c r="DA165" s="78"/>
    </row>
    <row r="166" spans="1:105" ht="12" customHeight="1" x14ac:dyDescent="0.25">
      <c r="A166" s="134" t="s">
        <v>997</v>
      </c>
      <c r="B166" s="317">
        <f t="shared" ref="B166:Y166" si="12">IF(B$16=0,0,B$16/B$5)</f>
        <v>0.55565983137174535</v>
      </c>
      <c r="C166" s="317">
        <f t="shared" si="12"/>
        <v>0.58432998826623372</v>
      </c>
      <c r="D166" s="317">
        <f t="shared" si="12"/>
        <v>0.34303485280850837</v>
      </c>
      <c r="E166" s="317">
        <f t="shared" si="12"/>
        <v>0.402778219909046</v>
      </c>
      <c r="F166" s="317">
        <f t="shared" si="12"/>
        <v>0.53451977808561368</v>
      </c>
      <c r="G166" s="317">
        <f t="shared" si="12"/>
        <v>0.54630719215473367</v>
      </c>
      <c r="H166" s="317">
        <f t="shared" si="12"/>
        <v>0.54405254786697388</v>
      </c>
      <c r="I166" s="317">
        <f t="shared" si="12"/>
        <v>0.55306383876092624</v>
      </c>
      <c r="J166" s="317">
        <f t="shared" si="12"/>
        <v>0.58274461606598504</v>
      </c>
      <c r="K166" s="317">
        <f t="shared" si="12"/>
        <v>0.45489794361001207</v>
      </c>
      <c r="L166" s="317">
        <f t="shared" si="12"/>
        <v>0</v>
      </c>
      <c r="M166" s="317">
        <f t="shared" si="12"/>
        <v>0</v>
      </c>
      <c r="N166" s="317">
        <f t="shared" si="12"/>
        <v>0.33229746637831115</v>
      </c>
      <c r="O166" s="317">
        <f t="shared" si="12"/>
        <v>0.59995915956139323</v>
      </c>
      <c r="P166" s="317">
        <f t="shared" si="12"/>
        <v>0</v>
      </c>
      <c r="Q166" s="317">
        <f t="shared" si="12"/>
        <v>0</v>
      </c>
      <c r="R166" s="317">
        <f t="shared" si="12"/>
        <v>0</v>
      </c>
      <c r="S166" s="317">
        <f t="shared" si="12"/>
        <v>0</v>
      </c>
      <c r="T166" s="317">
        <f t="shared" si="12"/>
        <v>0</v>
      </c>
      <c r="U166" s="317">
        <f t="shared" si="12"/>
        <v>0</v>
      </c>
      <c r="V166" s="317">
        <f t="shared" si="12"/>
        <v>0</v>
      </c>
      <c r="W166" s="317">
        <f t="shared" si="12"/>
        <v>0</v>
      </c>
      <c r="X166" s="317">
        <f t="shared" si="12"/>
        <v>0</v>
      </c>
      <c r="Y166" s="317">
        <f t="shared" si="12"/>
        <v>0</v>
      </c>
      <c r="DA166" s="140"/>
    </row>
    <row r="167" spans="1:105" ht="12" customHeight="1" x14ac:dyDescent="0.25">
      <c r="A167" s="174" t="s">
        <v>998</v>
      </c>
      <c r="B167" s="269">
        <f t="shared" ref="B167:Y167" si="13">IF(B$25=0,0,B$25/B$5)</f>
        <v>0.1911324795797156</v>
      </c>
      <c r="C167" s="269">
        <f t="shared" si="13"/>
        <v>0.17650934009980737</v>
      </c>
      <c r="D167" s="269">
        <f t="shared" si="13"/>
        <v>0.25914122848953136</v>
      </c>
      <c r="E167" s="269">
        <f t="shared" si="13"/>
        <v>0.26695449613110017</v>
      </c>
      <c r="F167" s="269">
        <f t="shared" si="13"/>
        <v>0.20368667288331249</v>
      </c>
      <c r="G167" s="269">
        <f t="shared" si="13"/>
        <v>0.19926173627903243</v>
      </c>
      <c r="H167" s="269">
        <f t="shared" si="13"/>
        <v>0.199658021614218</v>
      </c>
      <c r="I167" s="269">
        <f t="shared" si="13"/>
        <v>0.19893717835619656</v>
      </c>
      <c r="J167" s="269">
        <f t="shared" si="13"/>
        <v>0.17879750714457998</v>
      </c>
      <c r="K167" s="269">
        <f t="shared" si="13"/>
        <v>0.18656696050706723</v>
      </c>
      <c r="L167" s="269">
        <f t="shared" si="13"/>
        <v>0.40095626221803332</v>
      </c>
      <c r="M167" s="269">
        <f t="shared" si="13"/>
        <v>0.42200513199234885</v>
      </c>
      <c r="N167" s="269">
        <f t="shared" si="13"/>
        <v>0.29374958093063619</v>
      </c>
      <c r="O167" s="269">
        <f t="shared" si="13"/>
        <v>0.17563833063868589</v>
      </c>
      <c r="P167" s="269">
        <f t="shared" si="13"/>
        <v>0.42821430169833513</v>
      </c>
      <c r="Q167" s="269">
        <f t="shared" si="13"/>
        <v>0.50702788670586263</v>
      </c>
      <c r="R167" s="269">
        <f t="shared" si="13"/>
        <v>0.51547214379831741</v>
      </c>
      <c r="S167" s="269">
        <f t="shared" si="13"/>
        <v>0.52689002897708026</v>
      </c>
      <c r="T167" s="269">
        <f t="shared" si="13"/>
        <v>0.50990136033041233</v>
      </c>
      <c r="U167" s="269">
        <f t="shared" si="13"/>
        <v>0.47637760204795604</v>
      </c>
      <c r="V167" s="269">
        <f t="shared" si="13"/>
        <v>0.53066220758818061</v>
      </c>
      <c r="W167" s="269">
        <f t="shared" si="13"/>
        <v>0.54870785922087284</v>
      </c>
      <c r="X167" s="269">
        <f t="shared" si="13"/>
        <v>0.60396609672398416</v>
      </c>
      <c r="Y167" s="269">
        <f t="shared" si="13"/>
        <v>0.44106145281089615</v>
      </c>
      <c r="DA167" s="79"/>
    </row>
    <row r="168" spans="1:105" ht="12" customHeight="1" x14ac:dyDescent="0.25">
      <c r="A168" s="174" t="s">
        <v>1010</v>
      </c>
      <c r="B168" s="269">
        <f t="shared" ref="B168:Y168" si="14">IF(B$36=0,0,B$36/B$5)</f>
        <v>9.9130773262452412E-2</v>
      </c>
      <c r="C168" s="269">
        <f t="shared" si="14"/>
        <v>9.4089236923584688E-2</v>
      </c>
      <c r="D168" s="269">
        <f t="shared" si="14"/>
        <v>0.13093391238707155</v>
      </c>
      <c r="E168" s="269">
        <f t="shared" si="14"/>
        <v>0.1367600021268971</v>
      </c>
      <c r="F168" s="269">
        <f t="shared" si="14"/>
        <v>0.10893540348815788</v>
      </c>
      <c r="G168" s="269">
        <f t="shared" si="14"/>
        <v>0.10412764455108674</v>
      </c>
      <c r="H168" s="269">
        <f t="shared" si="14"/>
        <v>0.10451831115941794</v>
      </c>
      <c r="I168" s="269">
        <f t="shared" si="14"/>
        <v>0.10377337765216083</v>
      </c>
      <c r="J168" s="269">
        <f t="shared" si="14"/>
        <v>8.9991353026554366E-2</v>
      </c>
      <c r="K168" s="269">
        <f t="shared" si="14"/>
        <v>9.7619452738897688E-2</v>
      </c>
      <c r="L168" s="269">
        <f t="shared" si="14"/>
        <v>0.17984660577852879</v>
      </c>
      <c r="M168" s="269">
        <f t="shared" si="14"/>
        <v>0.17432040252231368</v>
      </c>
      <c r="N168" s="269">
        <f t="shared" si="14"/>
        <v>0.12517510768532533</v>
      </c>
      <c r="O168" s="269">
        <f t="shared" si="14"/>
        <v>8.9303946211959126E-2</v>
      </c>
      <c r="P168" s="269">
        <f t="shared" si="14"/>
        <v>0.169745284580407</v>
      </c>
      <c r="Q168" s="269">
        <f t="shared" si="14"/>
        <v>0.19201202836506315</v>
      </c>
      <c r="R168" s="269">
        <f t="shared" si="14"/>
        <v>0.19325731197776763</v>
      </c>
      <c r="S168" s="269">
        <f t="shared" si="14"/>
        <v>0.17856908073487188</v>
      </c>
      <c r="T168" s="269">
        <f t="shared" si="14"/>
        <v>0.17232123281825418</v>
      </c>
      <c r="U168" s="269">
        <f t="shared" si="14"/>
        <v>0.17336165772519854</v>
      </c>
      <c r="V168" s="269">
        <f t="shared" si="14"/>
        <v>0.14186871895772063</v>
      </c>
      <c r="W168" s="269">
        <f t="shared" si="14"/>
        <v>0.14680993975614237</v>
      </c>
      <c r="X168" s="269">
        <f t="shared" si="14"/>
        <v>0.13876882873519533</v>
      </c>
      <c r="Y168" s="269">
        <f t="shared" si="14"/>
        <v>0.16139808987372303</v>
      </c>
      <c r="DA168" s="79"/>
    </row>
    <row r="169" spans="1:105" ht="12" customHeight="1" x14ac:dyDescent="0.25">
      <c r="A169" s="62" t="s">
        <v>1012</v>
      </c>
      <c r="B169" s="318">
        <f t="shared" ref="B169:Y169" si="15">IF(B$37=0,0,B$37/B$5)</f>
        <v>9.6410003663369215E-2</v>
      </c>
      <c r="C169" s="318">
        <f t="shared" si="15"/>
        <v>9.1702951394485158E-2</v>
      </c>
      <c r="D169" s="318">
        <f t="shared" si="15"/>
        <v>0.1194022968223757</v>
      </c>
      <c r="E169" s="318">
        <f t="shared" si="15"/>
        <v>0.13419947969948542</v>
      </c>
      <c r="F169" s="318">
        <f t="shared" si="15"/>
        <v>0.10708478683663929</v>
      </c>
      <c r="G169" s="318">
        <f t="shared" si="15"/>
        <v>0.10206007715109892</v>
      </c>
      <c r="H169" s="318">
        <f t="shared" si="15"/>
        <v>0.10238767193051465</v>
      </c>
      <c r="I169" s="318">
        <f t="shared" si="15"/>
        <v>0.10201388772408684</v>
      </c>
      <c r="J169" s="318">
        <f t="shared" si="15"/>
        <v>8.6686620844582854E-2</v>
      </c>
      <c r="K169" s="318">
        <f t="shared" si="15"/>
        <v>5.8524152045319425E-2</v>
      </c>
      <c r="L169" s="318">
        <f t="shared" si="15"/>
        <v>0.14513652108645508</v>
      </c>
      <c r="M169" s="318">
        <f t="shared" si="15"/>
        <v>0.13908225712462971</v>
      </c>
      <c r="N169" s="318">
        <f t="shared" si="15"/>
        <v>0.11271143563881814</v>
      </c>
      <c r="O169" s="318">
        <f t="shared" si="15"/>
        <v>8.7047708748328137E-2</v>
      </c>
      <c r="P169" s="318">
        <f t="shared" si="15"/>
        <v>0.12989170027148861</v>
      </c>
      <c r="Q169" s="318">
        <f t="shared" si="15"/>
        <v>0.18418062237172841</v>
      </c>
      <c r="R169" s="318">
        <f t="shared" si="15"/>
        <v>0.18671944016345549</v>
      </c>
      <c r="S169" s="318">
        <f t="shared" si="15"/>
        <v>0.16945104895807217</v>
      </c>
      <c r="T169" s="318">
        <f t="shared" si="15"/>
        <v>0.15881167433090293</v>
      </c>
      <c r="U169" s="318">
        <f t="shared" si="15"/>
        <v>0.15281866971319286</v>
      </c>
      <c r="V169" s="318">
        <f t="shared" si="15"/>
        <v>0.10959790991859424</v>
      </c>
      <c r="W169" s="318">
        <f t="shared" si="15"/>
        <v>0.12762399606800739</v>
      </c>
      <c r="X169" s="318">
        <f t="shared" si="15"/>
        <v>0.12758441932557846</v>
      </c>
      <c r="Y169" s="318">
        <f t="shared" si="15"/>
        <v>0.10913442552415917</v>
      </c>
      <c r="DA169" s="141"/>
    </row>
    <row r="170" spans="1:105" ht="12" customHeight="1" x14ac:dyDescent="0.25">
      <c r="A170" s="62" t="s">
        <v>1019</v>
      </c>
      <c r="B170" s="318">
        <f t="shared" ref="B170:Y170" si="16">IF(B$43=0,0,B$43/B$5)</f>
        <v>2.7207695990831889E-3</v>
      </c>
      <c r="C170" s="318">
        <f t="shared" si="16"/>
        <v>2.3862855290995204E-3</v>
      </c>
      <c r="D170" s="318">
        <f t="shared" si="16"/>
        <v>1.153161556469583E-2</v>
      </c>
      <c r="E170" s="318">
        <f t="shared" si="16"/>
        <v>2.5605224274116299E-3</v>
      </c>
      <c r="F170" s="318">
        <f t="shared" si="16"/>
        <v>1.8506166515185802E-3</v>
      </c>
      <c r="G170" s="318">
        <f t="shared" si="16"/>
        <v>2.0675673999877952E-3</v>
      </c>
      <c r="H170" s="318">
        <f t="shared" si="16"/>
        <v>2.1306392289033027E-3</v>
      </c>
      <c r="I170" s="318">
        <f t="shared" si="16"/>
        <v>1.7594899280739635E-3</v>
      </c>
      <c r="J170" s="318">
        <f t="shared" si="16"/>
        <v>3.3047321819715111E-3</v>
      </c>
      <c r="K170" s="318">
        <f t="shared" si="16"/>
        <v>3.9095300693578305E-2</v>
      </c>
      <c r="L170" s="318">
        <f t="shared" si="16"/>
        <v>3.4710084692073748E-2</v>
      </c>
      <c r="M170" s="318">
        <f t="shared" si="16"/>
        <v>3.523814539768394E-2</v>
      </c>
      <c r="N170" s="318">
        <f t="shared" si="16"/>
        <v>1.2463672046507187E-2</v>
      </c>
      <c r="O170" s="318">
        <f t="shared" si="16"/>
        <v>2.2562374636309712E-3</v>
      </c>
      <c r="P170" s="318">
        <f t="shared" si="16"/>
        <v>3.9853584308918395E-2</v>
      </c>
      <c r="Q170" s="318">
        <f t="shared" si="16"/>
        <v>7.8314059933347249E-3</v>
      </c>
      <c r="R170" s="318">
        <f t="shared" si="16"/>
        <v>6.5378718143121409E-3</v>
      </c>
      <c r="S170" s="318">
        <f t="shared" si="16"/>
        <v>9.1180317767997031E-3</v>
      </c>
      <c r="T170" s="318">
        <f t="shared" si="16"/>
        <v>1.3509558487351258E-2</v>
      </c>
      <c r="U170" s="318">
        <f t="shared" si="16"/>
        <v>2.0542988012005658E-2</v>
      </c>
      <c r="V170" s="318">
        <f t="shared" si="16"/>
        <v>3.2270809039126366E-2</v>
      </c>
      <c r="W170" s="318">
        <f t="shared" si="16"/>
        <v>1.9185943688134945E-2</v>
      </c>
      <c r="X170" s="318">
        <f t="shared" si="16"/>
        <v>1.118440940961689E-2</v>
      </c>
      <c r="Y170" s="318">
        <f t="shared" si="16"/>
        <v>5.2263664349563942E-2</v>
      </c>
      <c r="DA170" s="141"/>
    </row>
    <row r="171" spans="1:105" ht="12" customHeight="1" x14ac:dyDescent="0.25">
      <c r="A171" s="174" t="s">
        <v>1021</v>
      </c>
      <c r="B171" s="269">
        <f t="shared" ref="B171:Y171" si="17">IF(B$44=0,0,B$44/B$5)</f>
        <v>1.6061329520083167E-2</v>
      </c>
      <c r="C171" s="269">
        <f t="shared" si="17"/>
        <v>1.5189079403504118E-2</v>
      </c>
      <c r="D171" s="269">
        <f t="shared" si="17"/>
        <v>2.2834578995430451E-2</v>
      </c>
      <c r="E171" s="269">
        <f t="shared" si="17"/>
        <v>2.2004931366088363E-2</v>
      </c>
      <c r="F171" s="269">
        <f t="shared" si="17"/>
        <v>1.7406436303274164E-2</v>
      </c>
      <c r="G171" s="269">
        <f t="shared" si="17"/>
        <v>1.6742426954558333E-2</v>
      </c>
      <c r="H171" s="269">
        <f t="shared" si="17"/>
        <v>1.6758640912456494E-2</v>
      </c>
      <c r="I171" s="269">
        <f t="shared" si="17"/>
        <v>1.6617556133027685E-2</v>
      </c>
      <c r="J171" s="269">
        <f t="shared" si="17"/>
        <v>1.4795154839972104E-2</v>
      </c>
      <c r="K171" s="269">
        <f t="shared" si="17"/>
        <v>2.0164669341167174E-2</v>
      </c>
      <c r="L171" s="269">
        <f t="shared" si="17"/>
        <v>3.4778707806802853E-2</v>
      </c>
      <c r="M171" s="269">
        <f t="shared" si="17"/>
        <v>3.4412302950722964E-2</v>
      </c>
      <c r="N171" s="269">
        <f t="shared" si="17"/>
        <v>2.2547227808224799E-2</v>
      </c>
      <c r="O171" s="269">
        <f t="shared" si="17"/>
        <v>1.4485174175470607E-2</v>
      </c>
      <c r="P171" s="269">
        <f t="shared" si="17"/>
        <v>3.4399623261354359E-2</v>
      </c>
      <c r="Q171" s="269">
        <f t="shared" si="17"/>
        <v>3.1095538703651691E-2</v>
      </c>
      <c r="R171" s="269">
        <f t="shared" si="17"/>
        <v>3.1522878299547447E-2</v>
      </c>
      <c r="S171" s="269">
        <f t="shared" si="17"/>
        <v>3.1347764776527641E-2</v>
      </c>
      <c r="T171" s="269">
        <f t="shared" si="17"/>
        <v>3.225504140959979E-2</v>
      </c>
      <c r="U171" s="269">
        <f t="shared" si="17"/>
        <v>3.2830275441889684E-2</v>
      </c>
      <c r="V171" s="269">
        <f t="shared" si="17"/>
        <v>3.1919121674143069E-2</v>
      </c>
      <c r="W171" s="269">
        <f t="shared" si="17"/>
        <v>3.1352666715845405E-2</v>
      </c>
      <c r="X171" s="269">
        <f t="shared" si="17"/>
        <v>2.9912348029661771E-2</v>
      </c>
      <c r="Y171" s="269">
        <f t="shared" si="17"/>
        <v>3.4110517577431415E-2</v>
      </c>
      <c r="DA171" s="79"/>
    </row>
    <row r="172" spans="1:105" ht="12" customHeight="1" x14ac:dyDescent="0.25">
      <c r="A172" s="62" t="s">
        <v>1133</v>
      </c>
      <c r="B172" s="318">
        <f t="shared" ref="B172:Y172" si="18">IF(B$45=0,0,B$45/B$5)</f>
        <v>8.7263968054452495E-3</v>
      </c>
      <c r="C172" s="318">
        <f t="shared" si="18"/>
        <v>8.5545761312390296E-3</v>
      </c>
      <c r="D172" s="318">
        <f t="shared" si="18"/>
        <v>8.128808209875776E-3</v>
      </c>
      <c r="E172" s="318">
        <f t="shared" si="18"/>
        <v>1.2785793541752652E-2</v>
      </c>
      <c r="F172" s="318">
        <f t="shared" si="18"/>
        <v>1.0472997390585237E-2</v>
      </c>
      <c r="G172" s="318">
        <f t="shared" si="18"/>
        <v>9.7506132957311479E-3</v>
      </c>
      <c r="H172" s="318">
        <f t="shared" si="18"/>
        <v>9.6439813681854242E-3</v>
      </c>
      <c r="I172" s="318">
        <f t="shared" si="18"/>
        <v>9.8716825931876809E-3</v>
      </c>
      <c r="J172" s="318">
        <f t="shared" si="18"/>
        <v>7.3666278722674108E-3</v>
      </c>
      <c r="K172" s="318">
        <f t="shared" si="18"/>
        <v>1.6306368868680371E-3</v>
      </c>
      <c r="L172" s="318">
        <f t="shared" si="18"/>
        <v>5.8677049564517239E-3</v>
      </c>
      <c r="M172" s="318">
        <f t="shared" si="18"/>
        <v>4.8358757133859717E-3</v>
      </c>
      <c r="N172" s="318">
        <f t="shared" si="18"/>
        <v>6.5185568774739086E-3</v>
      </c>
      <c r="O172" s="318">
        <f t="shared" si="18"/>
        <v>7.9660154499418632E-3</v>
      </c>
      <c r="P172" s="318">
        <f t="shared" si="18"/>
        <v>4.0444984021698223E-3</v>
      </c>
      <c r="Q172" s="318">
        <f t="shared" si="18"/>
        <v>6.6268643698741648E-3</v>
      </c>
      <c r="R172" s="318">
        <f t="shared" si="18"/>
        <v>9.2414404931654513E-3</v>
      </c>
      <c r="S172" s="318">
        <f t="shared" si="18"/>
        <v>7.8409215809137969E-3</v>
      </c>
      <c r="T172" s="318">
        <f t="shared" si="18"/>
        <v>8.9434222535309492E-3</v>
      </c>
      <c r="U172" s="318">
        <f t="shared" si="18"/>
        <v>6.5428411789830755E-3</v>
      </c>
      <c r="V172" s="318">
        <f t="shared" si="18"/>
        <v>3.5712577818816462E-3</v>
      </c>
      <c r="W172" s="318">
        <f t="shared" si="18"/>
        <v>6.3033086230115396E-3</v>
      </c>
      <c r="X172" s="318">
        <f t="shared" si="18"/>
        <v>5.9276192027945306E-3</v>
      </c>
      <c r="Y172" s="318">
        <f t="shared" si="18"/>
        <v>3.922168763251601E-3</v>
      </c>
      <c r="DA172" s="141"/>
    </row>
    <row r="173" spans="1:105" ht="12" customHeight="1" x14ac:dyDescent="0.25">
      <c r="A173" s="62" t="s">
        <v>1024</v>
      </c>
      <c r="B173" s="318">
        <f t="shared" ref="B173:Y173" si="19">IF(B$46=0,0,B$46/B$5)</f>
        <v>4.7736623112163389E-3</v>
      </c>
      <c r="C173" s="318">
        <f t="shared" si="19"/>
        <v>4.4084395612138524E-3</v>
      </c>
      <c r="D173" s="318">
        <f t="shared" si="19"/>
        <v>6.4722265856800125E-3</v>
      </c>
      <c r="E173" s="318">
        <f t="shared" si="19"/>
        <v>6.6673682034208469E-3</v>
      </c>
      <c r="F173" s="318">
        <f t="shared" si="19"/>
        <v>5.087211738047848E-3</v>
      </c>
      <c r="G173" s="318">
        <f t="shared" si="19"/>
        <v>4.9766959683376338E-3</v>
      </c>
      <c r="H173" s="318">
        <f t="shared" si="19"/>
        <v>4.9865934612871509E-3</v>
      </c>
      <c r="I173" s="318">
        <f t="shared" si="19"/>
        <v>4.9685899157846918E-3</v>
      </c>
      <c r="J173" s="318">
        <f t="shared" si="19"/>
        <v>4.4655880731120767E-3</v>
      </c>
      <c r="K173" s="318">
        <f t="shared" si="19"/>
        <v>4.6596353997454855E-3</v>
      </c>
      <c r="L173" s="318">
        <f t="shared" si="19"/>
        <v>1.001415249572021E-2</v>
      </c>
      <c r="M173" s="318">
        <f t="shared" si="19"/>
        <v>1.0539862184394257E-2</v>
      </c>
      <c r="N173" s="318">
        <f t="shared" si="19"/>
        <v>7.3365934795992125E-3</v>
      </c>
      <c r="O173" s="318">
        <f t="shared" si="19"/>
        <v>4.3866855137258956E-3</v>
      </c>
      <c r="P173" s="318">
        <f t="shared" si="19"/>
        <v>1.0694940376622974E-2</v>
      </c>
      <c r="Q173" s="318">
        <f t="shared" si="19"/>
        <v>1.2663362704369538E-2</v>
      </c>
      <c r="R173" s="318">
        <f t="shared" si="19"/>
        <v>1.2874263708307286E-2</v>
      </c>
      <c r="S173" s="318">
        <f t="shared" si="19"/>
        <v>1.3159433074976459E-2</v>
      </c>
      <c r="T173" s="318">
        <f t="shared" si="19"/>
        <v>1.2735129642013792E-2</v>
      </c>
      <c r="U173" s="318">
        <f t="shared" si="19"/>
        <v>1.1897851217147518E-2</v>
      </c>
      <c r="V173" s="318">
        <f t="shared" si="19"/>
        <v>1.3253645774495565E-2</v>
      </c>
      <c r="W173" s="318">
        <f t="shared" si="19"/>
        <v>1.370434806889235E-2</v>
      </c>
      <c r="X173" s="318">
        <f t="shared" si="19"/>
        <v>1.5084459739775725E-2</v>
      </c>
      <c r="Y173" s="318">
        <f t="shared" si="19"/>
        <v>1.1015806621896348E-2</v>
      </c>
      <c r="DA173" s="141"/>
    </row>
    <row r="174" spans="1:105" ht="12" customHeight="1" x14ac:dyDescent="0.25">
      <c r="A174" s="62" t="s">
        <v>1036</v>
      </c>
      <c r="B174" s="318">
        <f t="shared" ref="B174:Y174" si="20">IF(B$57=0,0,B$57/B$5)</f>
        <v>2.5612704034215787E-3</v>
      </c>
      <c r="C174" s="318">
        <f t="shared" si="20"/>
        <v>2.2260637110512347E-3</v>
      </c>
      <c r="D174" s="318">
        <f t="shared" si="20"/>
        <v>8.2335441998746626E-3</v>
      </c>
      <c r="E174" s="318">
        <f t="shared" si="20"/>
        <v>2.5517696209148635E-3</v>
      </c>
      <c r="F174" s="318">
        <f t="shared" si="20"/>
        <v>1.8462271746410787E-3</v>
      </c>
      <c r="G174" s="318">
        <f t="shared" si="20"/>
        <v>2.0151176904895512E-3</v>
      </c>
      <c r="H174" s="318">
        <f t="shared" si="20"/>
        <v>2.1280660829839193E-3</v>
      </c>
      <c r="I174" s="318">
        <f t="shared" si="20"/>
        <v>1.7772836240553115E-3</v>
      </c>
      <c r="J174" s="318">
        <f t="shared" si="20"/>
        <v>2.962938894592617E-3</v>
      </c>
      <c r="K174" s="318">
        <f t="shared" si="20"/>
        <v>1.3874397054553652E-2</v>
      </c>
      <c r="L174" s="318">
        <f t="shared" si="20"/>
        <v>1.8896850354630918E-2</v>
      </c>
      <c r="M174" s="318">
        <f t="shared" si="20"/>
        <v>1.9036565052942732E-2</v>
      </c>
      <c r="N174" s="318">
        <f t="shared" si="20"/>
        <v>8.6920774511516762E-3</v>
      </c>
      <c r="O174" s="318">
        <f t="shared" si="20"/>
        <v>2.1324732118028467E-3</v>
      </c>
      <c r="P174" s="318">
        <f t="shared" si="20"/>
        <v>1.9660184482561568E-2</v>
      </c>
      <c r="Q174" s="318">
        <f t="shared" si="20"/>
        <v>1.1805311629407986E-2</v>
      </c>
      <c r="R174" s="318">
        <f t="shared" si="20"/>
        <v>9.4071740980747089E-3</v>
      </c>
      <c r="S174" s="318">
        <f t="shared" si="20"/>
        <v>1.0347410120637385E-2</v>
      </c>
      <c r="T174" s="318">
        <f t="shared" si="20"/>
        <v>1.0576489514055052E-2</v>
      </c>
      <c r="U174" s="318">
        <f t="shared" si="20"/>
        <v>1.4389583045759088E-2</v>
      </c>
      <c r="V174" s="318">
        <f t="shared" si="20"/>
        <v>1.5094218117765857E-2</v>
      </c>
      <c r="W174" s="318">
        <f t="shared" si="20"/>
        <v>1.1345010023941516E-2</v>
      </c>
      <c r="X174" s="318">
        <f t="shared" si="20"/>
        <v>8.9002690870915169E-3</v>
      </c>
      <c r="Y174" s="318">
        <f t="shared" si="20"/>
        <v>1.9172542192283468E-2</v>
      </c>
      <c r="DA174" s="141"/>
    </row>
    <row r="175" spans="1:105" ht="12" customHeight="1" x14ac:dyDescent="0.25">
      <c r="A175" s="41" t="s">
        <v>1038</v>
      </c>
      <c r="B175" s="319">
        <f t="shared" ref="B175:Y175" si="21">IF(B$58=0,0,B$58/B$5)</f>
        <v>2.2217008431379644E-2</v>
      </c>
      <c r="C175" s="319">
        <f t="shared" si="21"/>
        <v>2.0783500586658666E-2</v>
      </c>
      <c r="D175" s="319">
        <f t="shared" si="21"/>
        <v>3.28482573595026E-2</v>
      </c>
      <c r="E175" s="319">
        <f t="shared" si="21"/>
        <v>2.986108900450004E-2</v>
      </c>
      <c r="F175" s="319">
        <f t="shared" si="21"/>
        <v>2.3274011095681498E-2</v>
      </c>
      <c r="G175" s="319">
        <f t="shared" si="21"/>
        <v>2.2684640392239483E-2</v>
      </c>
      <c r="H175" s="319">
        <f t="shared" si="21"/>
        <v>2.2797372606629437E-2</v>
      </c>
      <c r="I175" s="319">
        <f t="shared" si="21"/>
        <v>2.234680806191636E-2</v>
      </c>
      <c r="J175" s="319">
        <f t="shared" si="21"/>
        <v>2.0862769196674909E-2</v>
      </c>
      <c r="K175" s="319">
        <f t="shared" si="21"/>
        <v>2.7255102819560065E-2</v>
      </c>
      <c r="L175" s="319">
        <f t="shared" si="21"/>
        <v>4.9999999999925437E-2</v>
      </c>
      <c r="M175" s="319">
        <f t="shared" si="21"/>
        <v>4.999999999990129E-2</v>
      </c>
      <c r="N175" s="319">
        <f t="shared" si="21"/>
        <v>3.3385126680994144E-2</v>
      </c>
      <c r="O175" s="319">
        <f t="shared" si="21"/>
        <v>2.0002042021905843E-2</v>
      </c>
      <c r="P175" s="319">
        <f t="shared" si="21"/>
        <v>4.9999999999867185E-2</v>
      </c>
      <c r="Q175" s="319">
        <f t="shared" si="21"/>
        <v>4.9999999999807331E-2</v>
      </c>
      <c r="R175" s="319">
        <f t="shared" si="21"/>
        <v>4.999999999981955E-2</v>
      </c>
      <c r="S175" s="319">
        <f t="shared" si="21"/>
        <v>4.9999999999861489E-2</v>
      </c>
      <c r="T175" s="319">
        <f t="shared" si="21"/>
        <v>4.9999999999849311E-2</v>
      </c>
      <c r="U175" s="319">
        <f t="shared" si="21"/>
        <v>4.9999999999843094E-2</v>
      </c>
      <c r="V175" s="319">
        <f t="shared" si="21"/>
        <v>4.9999999999801724E-2</v>
      </c>
      <c r="W175" s="319">
        <f t="shared" si="21"/>
        <v>4.9999999999784973E-2</v>
      </c>
      <c r="X175" s="319">
        <f t="shared" si="21"/>
        <v>4.9999999999751077E-2</v>
      </c>
      <c r="Y175" s="319">
        <f t="shared" si="21"/>
        <v>4.9999999999655764E-2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DA176" s="94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2">SUM(B$179:B$183,B$185:B$186,B$188:B$189,B$191:B$194)</f>
        <v>1.0000000000000004</v>
      </c>
      <c r="C178" s="232">
        <f t="shared" si="22"/>
        <v>1</v>
      </c>
      <c r="D178" s="232">
        <f t="shared" si="22"/>
        <v>0.99999999999999989</v>
      </c>
      <c r="E178" s="232">
        <f t="shared" si="22"/>
        <v>1</v>
      </c>
      <c r="F178" s="232">
        <f t="shared" si="22"/>
        <v>0.99999999999999978</v>
      </c>
      <c r="G178" s="232">
        <f t="shared" si="22"/>
        <v>1</v>
      </c>
      <c r="H178" s="232">
        <f t="shared" si="22"/>
        <v>0.99999999999999956</v>
      </c>
      <c r="I178" s="232">
        <f t="shared" si="22"/>
        <v>1.0000000000000002</v>
      </c>
      <c r="J178" s="232">
        <f t="shared" si="22"/>
        <v>0.99999999999999989</v>
      </c>
      <c r="K178" s="232">
        <f t="shared" si="22"/>
        <v>1.0000000000000002</v>
      </c>
      <c r="L178" s="232">
        <f t="shared" si="22"/>
        <v>0.99999999999999956</v>
      </c>
      <c r="M178" s="232">
        <f t="shared" si="22"/>
        <v>0.99999999999999978</v>
      </c>
      <c r="N178" s="232">
        <f t="shared" si="22"/>
        <v>1</v>
      </c>
      <c r="O178" s="232">
        <f t="shared" si="22"/>
        <v>1.0000000000000002</v>
      </c>
      <c r="P178" s="232">
        <f t="shared" si="22"/>
        <v>0.99999999999999989</v>
      </c>
      <c r="Q178" s="232">
        <f t="shared" si="22"/>
        <v>1</v>
      </c>
      <c r="R178" s="232">
        <f t="shared" si="22"/>
        <v>1</v>
      </c>
      <c r="S178" s="232">
        <f t="shared" si="22"/>
        <v>1.0000000000000002</v>
      </c>
      <c r="T178" s="232">
        <f t="shared" si="22"/>
        <v>0.99999999999999989</v>
      </c>
      <c r="U178" s="232">
        <f t="shared" si="22"/>
        <v>1</v>
      </c>
      <c r="V178" s="232">
        <f t="shared" si="22"/>
        <v>0.99999999999999978</v>
      </c>
      <c r="W178" s="232">
        <f t="shared" si="22"/>
        <v>0.99999999999999956</v>
      </c>
      <c r="X178" s="232">
        <f t="shared" si="22"/>
        <v>1</v>
      </c>
      <c r="Y178" s="232">
        <f t="shared" si="22"/>
        <v>0.99999999999999989</v>
      </c>
      <c r="DA178" s="95"/>
    </row>
    <row r="179" spans="1:105" ht="12" customHeight="1" x14ac:dyDescent="0.25">
      <c r="A179" s="55" t="s">
        <v>91</v>
      </c>
      <c r="B179" s="266">
        <f t="shared" ref="B179:Y179" si="23">IF(B$62=0,0,B$62/B$61)</f>
        <v>8.2141649908455232E-3</v>
      </c>
      <c r="C179" s="266">
        <f t="shared" si="23"/>
        <v>8.2583429213244214E-3</v>
      </c>
      <c r="D179" s="266">
        <f t="shared" si="23"/>
        <v>1.0215953753362816E-2</v>
      </c>
      <c r="E179" s="266">
        <f t="shared" si="23"/>
        <v>7.419925767503238E-3</v>
      </c>
      <c r="F179" s="266">
        <f t="shared" si="23"/>
        <v>7.5245273857969253E-3</v>
      </c>
      <c r="G179" s="266">
        <f t="shared" si="23"/>
        <v>7.6557253133473476E-3</v>
      </c>
      <c r="H179" s="266">
        <f t="shared" si="23"/>
        <v>7.7161688493500398E-3</v>
      </c>
      <c r="I179" s="266">
        <f t="shared" si="23"/>
        <v>7.3540080885538548E-3</v>
      </c>
      <c r="J179" s="266">
        <f t="shared" si="23"/>
        <v>8.5574616804740388E-3</v>
      </c>
      <c r="K179" s="266">
        <f t="shared" si="23"/>
        <v>1.2313762961376257E-2</v>
      </c>
      <c r="L179" s="266">
        <f t="shared" si="23"/>
        <v>1.062463732867366E-2</v>
      </c>
      <c r="M179" s="266">
        <f t="shared" si="23"/>
        <v>1.0164151190686544E-2</v>
      </c>
      <c r="N179" s="266">
        <f t="shared" si="23"/>
        <v>9.2194559595630936E-3</v>
      </c>
      <c r="O179" s="266">
        <f t="shared" si="23"/>
        <v>7.9161102007554787E-3</v>
      </c>
      <c r="P179" s="266">
        <f t="shared" si="23"/>
        <v>1.0110497443448064E-2</v>
      </c>
      <c r="Q179" s="266">
        <f t="shared" si="23"/>
        <v>7.0067887659210131E-3</v>
      </c>
      <c r="R179" s="266">
        <f t="shared" si="23"/>
        <v>6.6700500112199159E-3</v>
      </c>
      <c r="S179" s="266">
        <f t="shared" si="23"/>
        <v>6.8283554164156246E-3</v>
      </c>
      <c r="T179" s="266">
        <f t="shared" si="23"/>
        <v>7.5556705428988409E-3</v>
      </c>
      <c r="U179" s="266">
        <f t="shared" si="23"/>
        <v>8.5705349869146883E-3</v>
      </c>
      <c r="V179" s="266">
        <f t="shared" si="23"/>
        <v>7.9103296654258384E-3</v>
      </c>
      <c r="W179" s="266">
        <f t="shared" si="23"/>
        <v>7.1988755819062068E-3</v>
      </c>
      <c r="X179" s="266">
        <f t="shared" si="23"/>
        <v>5.744414315739123E-3</v>
      </c>
      <c r="Y179" s="266">
        <f t="shared" si="23"/>
        <v>9.990192989037066E-3</v>
      </c>
      <c r="DA179" s="76"/>
    </row>
    <row r="180" spans="1:105" ht="12" customHeight="1" x14ac:dyDescent="0.25">
      <c r="A180" s="173" t="s">
        <v>92</v>
      </c>
      <c r="B180" s="267">
        <f t="shared" ref="B180:Y180" si="24">IF(B$63=0,0,B$63/B$61)</f>
        <v>6.5188194514119779E-2</v>
      </c>
      <c r="C180" s="267">
        <f t="shared" si="24"/>
        <v>6.5538793695959871E-2</v>
      </c>
      <c r="D180" s="267">
        <f t="shared" si="24"/>
        <v>8.1074531758695209E-2</v>
      </c>
      <c r="E180" s="267">
        <f t="shared" si="24"/>
        <v>5.8885055845772818E-2</v>
      </c>
      <c r="F180" s="267">
        <f t="shared" si="24"/>
        <v>5.9715181689047221E-2</v>
      </c>
      <c r="G180" s="267">
        <f t="shared" si="24"/>
        <v>6.0756377724254441E-2</v>
      </c>
      <c r="H180" s="267">
        <f t="shared" si="24"/>
        <v>6.1236061902312233E-2</v>
      </c>
      <c r="I180" s="267">
        <f t="shared" si="24"/>
        <v>5.8361928481998102E-2</v>
      </c>
      <c r="J180" s="267">
        <f t="shared" si="24"/>
        <v>6.7912621331026685E-2</v>
      </c>
      <c r="K180" s="267">
        <f t="shared" si="24"/>
        <v>9.7722894052111348E-2</v>
      </c>
      <c r="L180" s="267">
        <f t="shared" si="24"/>
        <v>8.431787352645613E-2</v>
      </c>
      <c r="M180" s="267">
        <f t="shared" si="24"/>
        <v>8.0663422956299052E-2</v>
      </c>
      <c r="N180" s="267">
        <f t="shared" si="24"/>
        <v>7.3166254765537189E-2</v>
      </c>
      <c r="O180" s="267">
        <f t="shared" si="24"/>
        <v>6.2822810612784843E-2</v>
      </c>
      <c r="P180" s="267">
        <f t="shared" si="24"/>
        <v>8.0237623022247129E-2</v>
      </c>
      <c r="Q180" s="267">
        <f t="shared" si="24"/>
        <v>5.5606371372045188E-2</v>
      </c>
      <c r="R180" s="267">
        <f t="shared" si="24"/>
        <v>5.2933988790691902E-2</v>
      </c>
      <c r="S180" s="267">
        <f t="shared" si="24"/>
        <v>5.4190311686328339E-2</v>
      </c>
      <c r="T180" s="267">
        <f t="shared" si="24"/>
        <v>5.9962335987165882E-2</v>
      </c>
      <c r="U180" s="267">
        <f t="shared" si="24"/>
        <v>6.8016372015867479E-2</v>
      </c>
      <c r="V180" s="267">
        <f t="shared" si="24"/>
        <v>6.2776935875439782E-2</v>
      </c>
      <c r="W180" s="267">
        <f t="shared" si="24"/>
        <v>5.7130785933719584E-2</v>
      </c>
      <c r="X180" s="267">
        <f t="shared" si="24"/>
        <v>4.5588078423239788E-2</v>
      </c>
      <c r="Y180" s="267">
        <f t="shared" si="24"/>
        <v>7.9282878360580483E-2</v>
      </c>
      <c r="DA180" s="77"/>
    </row>
    <row r="181" spans="1:105" ht="12" customHeight="1" x14ac:dyDescent="0.25">
      <c r="A181" s="173" t="s">
        <v>93</v>
      </c>
      <c r="B181" s="267">
        <f t="shared" ref="B181:Y181" si="25">IF(B$64=0,0,B$64/B$61)</f>
        <v>7.2970495055201631E-2</v>
      </c>
      <c r="C181" s="267">
        <f t="shared" si="25"/>
        <v>7.33629494874114E-2</v>
      </c>
      <c r="D181" s="267">
        <f t="shared" si="25"/>
        <v>9.0753375866534161E-2</v>
      </c>
      <c r="E181" s="267">
        <f t="shared" si="25"/>
        <v>6.5914874747582286E-2</v>
      </c>
      <c r="F181" s="267">
        <f t="shared" si="25"/>
        <v>6.6844102718894335E-2</v>
      </c>
      <c r="G181" s="267">
        <f t="shared" si="25"/>
        <v>6.8009598875136648E-2</v>
      </c>
      <c r="H181" s="267">
        <f t="shared" si="25"/>
        <v>6.8546548735520393E-2</v>
      </c>
      <c r="I181" s="267">
        <f t="shared" si="25"/>
        <v>6.5329295364749476E-2</v>
      </c>
      <c r="J181" s="267">
        <f t="shared" si="25"/>
        <v>7.602016954079123E-2</v>
      </c>
      <c r="K181" s="267">
        <f t="shared" si="25"/>
        <v>0.10938925384204388</v>
      </c>
      <c r="L181" s="267">
        <f t="shared" si="25"/>
        <v>9.438391443553025E-2</v>
      </c>
      <c r="M181" s="267">
        <f t="shared" si="25"/>
        <v>9.0293188050994982E-2</v>
      </c>
      <c r="N181" s="267">
        <f t="shared" si="25"/>
        <v>8.1900992524341673E-2</v>
      </c>
      <c r="O181" s="267">
        <f t="shared" si="25"/>
        <v>7.0322726765827875E-2</v>
      </c>
      <c r="P181" s="267">
        <f t="shared" si="25"/>
        <v>8.9816555246331101E-2</v>
      </c>
      <c r="Q181" s="267">
        <f t="shared" si="25"/>
        <v>6.224477418779633E-2</v>
      </c>
      <c r="R181" s="267">
        <f t="shared" si="25"/>
        <v>5.9253357085486326E-2</v>
      </c>
      <c r="S181" s="267">
        <f t="shared" si="25"/>
        <v>6.0659662388571831E-2</v>
      </c>
      <c r="T181" s="267">
        <f t="shared" si="25"/>
        <v>6.7120762804714532E-2</v>
      </c>
      <c r="U181" s="267">
        <f t="shared" si="25"/>
        <v>7.6136306195465867E-2</v>
      </c>
      <c r="V181" s="267">
        <f t="shared" si="25"/>
        <v>7.0271375408123504E-2</v>
      </c>
      <c r="W181" s="267">
        <f t="shared" si="25"/>
        <v>6.3951176490603501E-2</v>
      </c>
      <c r="X181" s="267">
        <f t="shared" si="25"/>
        <v>5.1030476851734598E-2</v>
      </c>
      <c r="Y181" s="267">
        <f t="shared" si="25"/>
        <v>8.874783120615172E-2</v>
      </c>
      <c r="DA181" s="77"/>
    </row>
    <row r="182" spans="1:105" ht="12" customHeight="1" x14ac:dyDescent="0.25">
      <c r="A182" s="173" t="s">
        <v>94</v>
      </c>
      <c r="B182" s="267">
        <f t="shared" ref="B182:Y182" si="26">IF(B$65=0,0,B$65/B$61)</f>
        <v>0.11747630046349528</v>
      </c>
      <c r="C182" s="267">
        <f t="shared" si="26"/>
        <v>0.11810811877254779</v>
      </c>
      <c r="D182" s="267">
        <f t="shared" si="26"/>
        <v>0.14610522846676924</v>
      </c>
      <c r="E182" s="267">
        <f t="shared" si="26"/>
        <v>0.10611735092386015</v>
      </c>
      <c r="F182" s="267">
        <f t="shared" si="26"/>
        <v>0.10761332904864004</v>
      </c>
      <c r="G182" s="267">
        <f t="shared" si="26"/>
        <v>0.10948967888751931</v>
      </c>
      <c r="H182" s="267">
        <f t="shared" si="26"/>
        <v>0.11035412256553671</v>
      </c>
      <c r="I182" s="267">
        <f t="shared" si="26"/>
        <v>0.10517461784426613</v>
      </c>
      <c r="J182" s="267">
        <f t="shared" si="26"/>
        <v>0.12238601741024147</v>
      </c>
      <c r="K182" s="267">
        <f t="shared" si="26"/>
        <v>0.17610740946877346</v>
      </c>
      <c r="L182" s="267">
        <f t="shared" si="26"/>
        <v>0.15195008726145123</v>
      </c>
      <c r="M182" s="267">
        <f t="shared" si="26"/>
        <v>0.14536436516240184</v>
      </c>
      <c r="N182" s="267">
        <f t="shared" si="26"/>
        <v>0.13185364302064148</v>
      </c>
      <c r="O182" s="267">
        <f t="shared" si="26"/>
        <v>0.1132136183632179</v>
      </c>
      <c r="P182" s="267">
        <f t="shared" si="26"/>
        <v>0.14459702682203432</v>
      </c>
      <c r="Q182" s="267">
        <f t="shared" si="26"/>
        <v>0.10020880068356786</v>
      </c>
      <c r="R182" s="267">
        <f t="shared" si="26"/>
        <v>9.5392873176748036E-2</v>
      </c>
      <c r="S182" s="267">
        <f t="shared" si="26"/>
        <v>9.7656905292793056E-2</v>
      </c>
      <c r="T182" s="267">
        <f t="shared" si="26"/>
        <v>0.10805872829313576</v>
      </c>
      <c r="U182" s="267">
        <f t="shared" si="26"/>
        <v>0.12257298756206866</v>
      </c>
      <c r="V182" s="267">
        <f t="shared" si="26"/>
        <v>0.11313094703801556</v>
      </c>
      <c r="W182" s="267">
        <f t="shared" si="26"/>
        <v>0.10295596348525274</v>
      </c>
      <c r="X182" s="267">
        <f t="shared" si="26"/>
        <v>8.2154734278488031E-2</v>
      </c>
      <c r="Y182" s="267">
        <f t="shared" si="26"/>
        <v>0.14287647187223312</v>
      </c>
      <c r="DA182" s="77"/>
    </row>
    <row r="183" spans="1:105" ht="12" customHeight="1" x14ac:dyDescent="0.25">
      <c r="A183" s="56" t="s">
        <v>95</v>
      </c>
      <c r="B183" s="268">
        <f t="shared" ref="B183:Y183" si="27">IF(B$66=0,0,B$66/B$61)</f>
        <v>2.9608968354739602E-2</v>
      </c>
      <c r="C183" s="268">
        <f t="shared" si="27"/>
        <v>3.0223975569670006E-2</v>
      </c>
      <c r="D183" s="268">
        <f t="shared" si="27"/>
        <v>2.860244477552364E-2</v>
      </c>
      <c r="E183" s="268">
        <f t="shared" si="27"/>
        <v>3.0165580179934745E-2</v>
      </c>
      <c r="F183" s="268">
        <f t="shared" si="27"/>
        <v>3.1001511483328154E-2</v>
      </c>
      <c r="G183" s="268">
        <f t="shared" si="27"/>
        <v>3.0346106833086063E-2</v>
      </c>
      <c r="H183" s="268">
        <f t="shared" si="27"/>
        <v>3.0256432912877357E-2</v>
      </c>
      <c r="I183" s="268">
        <f t="shared" si="27"/>
        <v>3.0563562385973374E-2</v>
      </c>
      <c r="J183" s="268">
        <f t="shared" si="27"/>
        <v>2.8778908908543208E-2</v>
      </c>
      <c r="K183" s="268">
        <f t="shared" si="27"/>
        <v>3.1892860193076106E-2</v>
      </c>
      <c r="L183" s="268">
        <f t="shared" si="27"/>
        <v>2.8226106178597776E-2</v>
      </c>
      <c r="M183" s="268">
        <f t="shared" si="27"/>
        <v>2.7260347391793154E-2</v>
      </c>
      <c r="N183" s="268">
        <f t="shared" si="27"/>
        <v>2.6322231882708987E-2</v>
      </c>
      <c r="O183" s="268">
        <f t="shared" si="27"/>
        <v>2.9480986742679665E-2</v>
      </c>
      <c r="P183" s="268">
        <f t="shared" si="27"/>
        <v>2.7180582468555793E-2</v>
      </c>
      <c r="Q183" s="268">
        <f t="shared" si="27"/>
        <v>2.4295076014171538E-2</v>
      </c>
      <c r="R183" s="268">
        <f t="shared" si="27"/>
        <v>2.4154774374559172E-2</v>
      </c>
      <c r="S183" s="268">
        <f t="shared" si="27"/>
        <v>2.2504743337280014E-2</v>
      </c>
      <c r="T183" s="268">
        <f t="shared" si="27"/>
        <v>2.3003026515220872E-2</v>
      </c>
      <c r="U183" s="268">
        <f t="shared" si="27"/>
        <v>2.4347830092621578E-2</v>
      </c>
      <c r="V183" s="268">
        <f t="shared" si="27"/>
        <v>2.1651312949529267E-2</v>
      </c>
      <c r="W183" s="268">
        <f t="shared" si="27"/>
        <v>2.0658053050437511E-2</v>
      </c>
      <c r="X183" s="268">
        <f t="shared" si="27"/>
        <v>1.7595186568434229E-2</v>
      </c>
      <c r="Y183" s="268">
        <f t="shared" si="27"/>
        <v>2.6468064412686232E-2</v>
      </c>
      <c r="DA183" s="78"/>
    </row>
    <row r="184" spans="1:105" ht="12" customHeight="1" x14ac:dyDescent="0.25">
      <c r="A184" s="174" t="s">
        <v>1051</v>
      </c>
      <c r="B184" s="269">
        <f t="shared" ref="B184:Y184" si="28">IF(B$72=0,0,B$72/B$61)</f>
        <v>0.43659799897185236</v>
      </c>
      <c r="C184" s="269">
        <f t="shared" si="28"/>
        <v>0.43093260942294326</v>
      </c>
      <c r="D184" s="269">
        <f t="shared" si="28"/>
        <v>0.39459585315672768</v>
      </c>
      <c r="E184" s="269">
        <f t="shared" si="28"/>
        <v>0.45613732344560604</v>
      </c>
      <c r="F184" s="269">
        <f t="shared" si="28"/>
        <v>0.44632811480323481</v>
      </c>
      <c r="G184" s="269">
        <f t="shared" si="28"/>
        <v>0.44751200768147986</v>
      </c>
      <c r="H184" s="269">
        <f t="shared" si="28"/>
        <v>0.44602210025719535</v>
      </c>
      <c r="I184" s="269">
        <f t="shared" si="28"/>
        <v>0.4544772932497298</v>
      </c>
      <c r="J184" s="269">
        <f t="shared" si="28"/>
        <v>0.4338091007141176</v>
      </c>
      <c r="K184" s="269">
        <f t="shared" si="28"/>
        <v>0.33685382203961339</v>
      </c>
      <c r="L184" s="269">
        <f t="shared" si="28"/>
        <v>0.39937641456373546</v>
      </c>
      <c r="M184" s="269">
        <f t="shared" si="28"/>
        <v>0.42147893008882276</v>
      </c>
      <c r="N184" s="269">
        <f t="shared" si="28"/>
        <v>0.44270851379679704</v>
      </c>
      <c r="O184" s="269">
        <f t="shared" si="28"/>
        <v>0.44649141866958997</v>
      </c>
      <c r="P184" s="269">
        <f t="shared" si="28"/>
        <v>0.42766422128158538</v>
      </c>
      <c r="Q184" s="269">
        <f t="shared" si="28"/>
        <v>0.5182039046825212</v>
      </c>
      <c r="R184" s="269">
        <f t="shared" si="28"/>
        <v>0.52797758819018159</v>
      </c>
      <c r="S184" s="269">
        <f t="shared" si="28"/>
        <v>0.53856413013462479</v>
      </c>
      <c r="T184" s="269">
        <f t="shared" si="28"/>
        <v>0.51834651758716244</v>
      </c>
      <c r="U184" s="269">
        <f t="shared" si="28"/>
        <v>0.48101660924249978</v>
      </c>
      <c r="V184" s="269">
        <f t="shared" si="28"/>
        <v>0.53694104222120176</v>
      </c>
      <c r="W184" s="269">
        <f t="shared" si="28"/>
        <v>0.55812249316950624</v>
      </c>
      <c r="X184" s="269">
        <f t="shared" si="28"/>
        <v>0.62007803351050994</v>
      </c>
      <c r="Y184" s="269">
        <f t="shared" si="28"/>
        <v>0.44058549704490285</v>
      </c>
      <c r="DA184" s="79"/>
    </row>
    <row r="185" spans="1:105" ht="12" customHeight="1" x14ac:dyDescent="0.25">
      <c r="A185" s="62" t="s">
        <v>1052</v>
      </c>
      <c r="B185" s="318">
        <f t="shared" ref="B185:Y185" si="29">IF(B$73=0,0,B$73/B$61)</f>
        <v>0.43624969920872697</v>
      </c>
      <c r="C185" s="318">
        <f t="shared" si="29"/>
        <v>0.43058243641247762</v>
      </c>
      <c r="D185" s="318">
        <f t="shared" si="29"/>
        <v>0.39416267287895607</v>
      </c>
      <c r="E185" s="318">
        <f t="shared" si="29"/>
        <v>0.4558227012788843</v>
      </c>
      <c r="F185" s="318">
        <f t="shared" si="29"/>
        <v>0.44600905728381257</v>
      </c>
      <c r="G185" s="318">
        <f t="shared" si="29"/>
        <v>0.44718738706378297</v>
      </c>
      <c r="H185" s="318">
        <f t="shared" si="29"/>
        <v>0.44569491669252875</v>
      </c>
      <c r="I185" s="318">
        <f t="shared" si="29"/>
        <v>0.45416546614641246</v>
      </c>
      <c r="J185" s="318">
        <f t="shared" si="29"/>
        <v>0.43344624437027912</v>
      </c>
      <c r="K185" s="318">
        <f t="shared" si="29"/>
        <v>0.33633168975624561</v>
      </c>
      <c r="L185" s="318">
        <f t="shared" si="29"/>
        <v>0.39892590514871951</v>
      </c>
      <c r="M185" s="318">
        <f t="shared" si="29"/>
        <v>0.42104794636058834</v>
      </c>
      <c r="N185" s="318">
        <f t="shared" si="29"/>
        <v>0.44231758735078092</v>
      </c>
      <c r="O185" s="318">
        <f t="shared" si="29"/>
        <v>0.4461557571250665</v>
      </c>
      <c r="P185" s="318">
        <f t="shared" si="29"/>
        <v>0.42723551259743336</v>
      </c>
      <c r="Q185" s="318">
        <f t="shared" si="29"/>
        <v>0.51790680048870963</v>
      </c>
      <c r="R185" s="318">
        <f t="shared" si="29"/>
        <v>0.52769476250533942</v>
      </c>
      <c r="S185" s="318">
        <f t="shared" si="29"/>
        <v>0.53827459193120131</v>
      </c>
      <c r="T185" s="318">
        <f t="shared" si="29"/>
        <v>0.51802613952520749</v>
      </c>
      <c r="U185" s="318">
        <f t="shared" si="29"/>
        <v>0.48065319855996202</v>
      </c>
      <c r="V185" s="318">
        <f t="shared" si="29"/>
        <v>0.53660562578486493</v>
      </c>
      <c r="W185" s="318">
        <f t="shared" si="29"/>
        <v>0.55781724404646793</v>
      </c>
      <c r="X185" s="318">
        <f t="shared" si="29"/>
        <v>0.6198344569391</v>
      </c>
      <c r="Y185" s="318">
        <f t="shared" si="29"/>
        <v>0.44016188955034469</v>
      </c>
      <c r="DA185" s="141"/>
    </row>
    <row r="186" spans="1:105" ht="12" customHeight="1" x14ac:dyDescent="0.25">
      <c r="A186" s="62" t="s">
        <v>1064</v>
      </c>
      <c r="B186" s="318">
        <f t="shared" ref="B186:Y186" si="30">IF(B$84=0,0,B$84/B$61)</f>
        <v>3.4829976312543897E-4</v>
      </c>
      <c r="C186" s="318">
        <f t="shared" si="30"/>
        <v>3.5017301046565201E-4</v>
      </c>
      <c r="D186" s="318">
        <f t="shared" si="30"/>
        <v>4.3318027777165981E-4</v>
      </c>
      <c r="E186" s="318">
        <f t="shared" si="30"/>
        <v>3.1462216672174456E-4</v>
      </c>
      <c r="F186" s="318">
        <f t="shared" si="30"/>
        <v>3.1905751942221176E-4</v>
      </c>
      <c r="G186" s="318">
        <f t="shared" si="30"/>
        <v>3.246206176968737E-4</v>
      </c>
      <c r="H186" s="318">
        <f t="shared" si="30"/>
        <v>3.271835646666099E-4</v>
      </c>
      <c r="I186" s="318">
        <f t="shared" si="30"/>
        <v>3.1182710331731627E-4</v>
      </c>
      <c r="J186" s="318">
        <f t="shared" si="30"/>
        <v>3.6285634383846551E-4</v>
      </c>
      <c r="K186" s="318">
        <f t="shared" si="30"/>
        <v>5.2213228336781665E-4</v>
      </c>
      <c r="L186" s="318">
        <f t="shared" si="30"/>
        <v>4.5050941501600087E-4</v>
      </c>
      <c r="M186" s="318">
        <f t="shared" si="30"/>
        <v>4.30983728234422E-4</v>
      </c>
      <c r="N186" s="318">
        <f t="shared" si="30"/>
        <v>3.9092644601611596E-4</v>
      </c>
      <c r="O186" s="318">
        <f t="shared" si="30"/>
        <v>3.356615445234919E-4</v>
      </c>
      <c r="P186" s="318">
        <f t="shared" si="30"/>
        <v>4.2870868415206164E-4</v>
      </c>
      <c r="Q186" s="318">
        <f t="shared" si="30"/>
        <v>2.9710419381155705E-4</v>
      </c>
      <c r="R186" s="318">
        <f t="shared" si="30"/>
        <v>2.8282568484220232E-4</v>
      </c>
      <c r="S186" s="318">
        <f t="shared" si="30"/>
        <v>2.8953820342352997E-4</v>
      </c>
      <c r="T186" s="318">
        <f t="shared" si="30"/>
        <v>3.203780619549786E-4</v>
      </c>
      <c r="U186" s="318">
        <f t="shared" si="30"/>
        <v>3.6341068253772696E-4</v>
      </c>
      <c r="V186" s="318">
        <f t="shared" si="30"/>
        <v>3.3541643633680534E-4</v>
      </c>
      <c r="W186" s="318">
        <f t="shared" si="30"/>
        <v>3.0524912303829229E-4</v>
      </c>
      <c r="X186" s="318">
        <f t="shared" si="30"/>
        <v>2.4357657141001337E-4</v>
      </c>
      <c r="Y186" s="318">
        <f t="shared" si="30"/>
        <v>4.236074945581124E-4</v>
      </c>
      <c r="DA186" s="141"/>
    </row>
    <row r="187" spans="1:105" ht="12" customHeight="1" x14ac:dyDescent="0.25">
      <c r="A187" s="174" t="s">
        <v>1010</v>
      </c>
      <c r="B187" s="269">
        <f t="shared" ref="B187:Y187" si="31">IF(B$85=0,0,B$85/B$61)</f>
        <v>0.20633327336982812</v>
      </c>
      <c r="C187" s="269">
        <f t="shared" si="31"/>
        <v>0.20930938111773892</v>
      </c>
      <c r="D187" s="269">
        <f t="shared" si="31"/>
        <v>0.1816148071016713</v>
      </c>
      <c r="E187" s="269">
        <f t="shared" si="31"/>
        <v>0.21295014359766223</v>
      </c>
      <c r="F187" s="269">
        <f t="shared" si="31"/>
        <v>0.21752553123022189</v>
      </c>
      <c r="G187" s="269">
        <f t="shared" si="31"/>
        <v>0.21310410109531558</v>
      </c>
      <c r="H187" s="269">
        <f t="shared" si="31"/>
        <v>0.2127665877933887</v>
      </c>
      <c r="I187" s="269">
        <f t="shared" si="31"/>
        <v>0.21604500741319013</v>
      </c>
      <c r="J187" s="269">
        <f t="shared" si="31"/>
        <v>0.19894576290416835</v>
      </c>
      <c r="K187" s="269">
        <f t="shared" si="31"/>
        <v>0.16048319033423852</v>
      </c>
      <c r="L187" s="269">
        <f t="shared" si="31"/>
        <v>0.16317649933395376</v>
      </c>
      <c r="M187" s="269">
        <f t="shared" si="31"/>
        <v>0.15860693356336172</v>
      </c>
      <c r="N187" s="269">
        <f t="shared" si="31"/>
        <v>0.1718838424341666</v>
      </c>
      <c r="O187" s="269">
        <f t="shared" si="31"/>
        <v>0.20687022107794192</v>
      </c>
      <c r="P187" s="269">
        <f t="shared" si="31"/>
        <v>0.15444150435340928</v>
      </c>
      <c r="Q187" s="269">
        <f t="shared" si="31"/>
        <v>0.17885798363750469</v>
      </c>
      <c r="R187" s="269">
        <f t="shared" si="31"/>
        <v>0.18041541644020734</v>
      </c>
      <c r="S187" s="269">
        <f t="shared" si="31"/>
        <v>0.16636052836459544</v>
      </c>
      <c r="T187" s="269">
        <f t="shared" si="31"/>
        <v>0.15964834648232443</v>
      </c>
      <c r="U187" s="269">
        <f t="shared" si="31"/>
        <v>0.15951211798111772</v>
      </c>
      <c r="V187" s="269">
        <f t="shared" si="31"/>
        <v>0.13082291955065273</v>
      </c>
      <c r="W187" s="269">
        <f t="shared" si="31"/>
        <v>0.13610257536117212</v>
      </c>
      <c r="X187" s="269">
        <f t="shared" si="31"/>
        <v>0.12987190327000278</v>
      </c>
      <c r="Y187" s="269">
        <f t="shared" si="31"/>
        <v>0.14688310750412809</v>
      </c>
      <c r="DA187" s="79"/>
    </row>
    <row r="188" spans="1:105" ht="12" customHeight="1" x14ac:dyDescent="0.25">
      <c r="A188" s="62" t="s">
        <v>1012</v>
      </c>
      <c r="B188" s="318">
        <f t="shared" ref="B188:Y188" si="32">IF(B$86=0,0,B$86/B$61)</f>
        <v>0.20067019540737083</v>
      </c>
      <c r="C188" s="318">
        <f t="shared" si="32"/>
        <v>0.20400088926896681</v>
      </c>
      <c r="D188" s="318">
        <f t="shared" si="32"/>
        <v>0.16561962221663107</v>
      </c>
      <c r="E188" s="318">
        <f t="shared" si="32"/>
        <v>0.20896313270176889</v>
      </c>
      <c r="F188" s="318">
        <f t="shared" si="32"/>
        <v>0.2138301635413434</v>
      </c>
      <c r="G188" s="318">
        <f t="shared" si="32"/>
        <v>0.20887268787044228</v>
      </c>
      <c r="H188" s="318">
        <f t="shared" si="32"/>
        <v>0.20842927279543536</v>
      </c>
      <c r="I188" s="318">
        <f t="shared" si="32"/>
        <v>0.21238193868444225</v>
      </c>
      <c r="J188" s="318">
        <f t="shared" si="32"/>
        <v>0.19163992247589659</v>
      </c>
      <c r="K188" s="318">
        <f t="shared" si="32"/>
        <v>9.6211793534225501E-2</v>
      </c>
      <c r="L188" s="318">
        <f t="shared" si="32"/>
        <v>0.13168371643088131</v>
      </c>
      <c r="M188" s="318">
        <f t="shared" si="32"/>
        <v>0.12654520065592928</v>
      </c>
      <c r="N188" s="318">
        <f t="shared" si="32"/>
        <v>0.15476938667848669</v>
      </c>
      <c r="O188" s="318">
        <f t="shared" si="32"/>
        <v>0.201643706878918</v>
      </c>
      <c r="P188" s="318">
        <f t="shared" si="32"/>
        <v>0.11818101246546418</v>
      </c>
      <c r="Q188" s="318">
        <f t="shared" si="32"/>
        <v>0.17156307874565374</v>
      </c>
      <c r="R188" s="318">
        <f t="shared" si="32"/>
        <v>0.1743119844202716</v>
      </c>
      <c r="S188" s="318">
        <f t="shared" si="32"/>
        <v>0.15786588540742114</v>
      </c>
      <c r="T188" s="318">
        <f t="shared" si="32"/>
        <v>0.14713231094254495</v>
      </c>
      <c r="U188" s="318">
        <f t="shared" si="32"/>
        <v>0.14061027099572498</v>
      </c>
      <c r="V188" s="318">
        <f t="shared" si="32"/>
        <v>0.10106469317223406</v>
      </c>
      <c r="W188" s="318">
        <f t="shared" si="32"/>
        <v>0.11831592991313911</v>
      </c>
      <c r="X188" s="318">
        <f t="shared" si="32"/>
        <v>0.11940456308837112</v>
      </c>
      <c r="Y188" s="318">
        <f t="shared" si="32"/>
        <v>9.9319660903100598E-2</v>
      </c>
      <c r="DA188" s="141"/>
    </row>
    <row r="189" spans="1:105" ht="12" customHeight="1" x14ac:dyDescent="0.25">
      <c r="A189" s="62" t="s">
        <v>1019</v>
      </c>
      <c r="B189" s="318">
        <f t="shared" ref="B189:Y189" si="33">IF(B$92=0,0,B$92/B$61)</f>
        <v>5.6630779624573342E-3</v>
      </c>
      <c r="C189" s="318">
        <f t="shared" si="33"/>
        <v>5.3084918487721049E-3</v>
      </c>
      <c r="D189" s="318">
        <f t="shared" si="33"/>
        <v>1.5995184885040193E-2</v>
      </c>
      <c r="E189" s="318">
        <f t="shared" si="33"/>
        <v>3.9870108958933847E-3</v>
      </c>
      <c r="F189" s="318">
        <f t="shared" si="33"/>
        <v>3.6953676888784336E-3</v>
      </c>
      <c r="G189" s="318">
        <f t="shared" si="33"/>
        <v>4.2314132248733307E-3</v>
      </c>
      <c r="H189" s="318">
        <f t="shared" si="33"/>
        <v>4.3373149979532913E-3</v>
      </c>
      <c r="I189" s="318">
        <f t="shared" si="33"/>
        <v>3.6630687287478648E-3</v>
      </c>
      <c r="J189" s="318">
        <f t="shared" si="33"/>
        <v>7.3058404282717853E-3</v>
      </c>
      <c r="K189" s="318">
        <f t="shared" si="33"/>
        <v>6.4271396800013036E-2</v>
      </c>
      <c r="L189" s="318">
        <f t="shared" si="33"/>
        <v>3.1492782903072371E-2</v>
      </c>
      <c r="M189" s="318">
        <f t="shared" si="33"/>
        <v>3.2061732907432472E-2</v>
      </c>
      <c r="N189" s="318">
        <f t="shared" si="33"/>
        <v>1.7114455755679905E-2</v>
      </c>
      <c r="O189" s="318">
        <f t="shared" si="33"/>
        <v>5.2265141990239334E-3</v>
      </c>
      <c r="P189" s="318">
        <f t="shared" si="33"/>
        <v>3.6260491887945133E-2</v>
      </c>
      <c r="Q189" s="318">
        <f t="shared" si="33"/>
        <v>7.2949048918509278E-3</v>
      </c>
      <c r="R189" s="318">
        <f t="shared" si="33"/>
        <v>6.1034320199357429E-3</v>
      </c>
      <c r="S189" s="318">
        <f t="shared" si="33"/>
        <v>8.4946429571743087E-3</v>
      </c>
      <c r="T189" s="318">
        <f t="shared" si="33"/>
        <v>1.2516035539779461E-2</v>
      </c>
      <c r="U189" s="318">
        <f t="shared" si="33"/>
        <v>1.8901846985392753E-2</v>
      </c>
      <c r="V189" s="318">
        <f t="shared" si="33"/>
        <v>2.975822637841866E-2</v>
      </c>
      <c r="W189" s="318">
        <f t="shared" si="33"/>
        <v>1.778664544803301E-2</v>
      </c>
      <c r="X189" s="318">
        <f t="shared" si="33"/>
        <v>1.0467340181631668E-2</v>
      </c>
      <c r="Y189" s="318">
        <f t="shared" si="33"/>
        <v>4.7563446601027522E-2</v>
      </c>
      <c r="DA189" s="141"/>
    </row>
    <row r="190" spans="1:105" ht="12" customHeight="1" x14ac:dyDescent="0.25">
      <c r="A190" s="174" t="s">
        <v>1021</v>
      </c>
      <c r="B190" s="269">
        <f t="shared" ref="B190:Y190" si="34">IF(B$93=0,0,B$93/B$61)</f>
        <v>4.1329091471015295E-2</v>
      </c>
      <c r="C190" s="269">
        <f t="shared" si="34"/>
        <v>4.1864480392444378E-2</v>
      </c>
      <c r="D190" s="269">
        <f t="shared" si="34"/>
        <v>3.9326296444618415E-2</v>
      </c>
      <c r="E190" s="269">
        <f t="shared" si="34"/>
        <v>4.2282663650651746E-2</v>
      </c>
      <c r="F190" s="269">
        <f t="shared" si="34"/>
        <v>4.3036880393098671E-2</v>
      </c>
      <c r="G190" s="269">
        <f t="shared" si="34"/>
        <v>4.2359698535738004E-2</v>
      </c>
      <c r="H190" s="269">
        <f t="shared" si="34"/>
        <v>4.217131449480635E-2</v>
      </c>
      <c r="I190" s="269">
        <f t="shared" si="34"/>
        <v>4.274601177111792E-2</v>
      </c>
      <c r="J190" s="269">
        <f t="shared" si="34"/>
        <v>4.0377227761761204E-2</v>
      </c>
      <c r="K190" s="269">
        <f t="shared" si="34"/>
        <v>4.1834840207022016E-2</v>
      </c>
      <c r="L190" s="269">
        <f t="shared" si="34"/>
        <v>3.9124375129404879E-2</v>
      </c>
      <c r="M190" s="269">
        <f t="shared" si="34"/>
        <v>3.8597671093342403E-2</v>
      </c>
      <c r="N190" s="269">
        <f t="shared" si="34"/>
        <v>3.793662881432211E-2</v>
      </c>
      <c r="O190" s="269">
        <f t="shared" si="34"/>
        <v>4.14090897946848E-2</v>
      </c>
      <c r="P190" s="269">
        <f t="shared" si="34"/>
        <v>3.8526538505042632E-2</v>
      </c>
      <c r="Q190" s="269">
        <f t="shared" si="34"/>
        <v>3.4569882619929417E-2</v>
      </c>
      <c r="R190" s="269">
        <f t="shared" si="34"/>
        <v>3.5108961964591227E-2</v>
      </c>
      <c r="S190" s="269">
        <f t="shared" si="34"/>
        <v>3.471295862563107E-2</v>
      </c>
      <c r="T190" s="269">
        <f t="shared" si="34"/>
        <v>3.5809312488048126E-2</v>
      </c>
      <c r="U190" s="269">
        <f t="shared" si="34"/>
        <v>3.657904989139784E-2</v>
      </c>
      <c r="V190" s="269">
        <f t="shared" si="34"/>
        <v>3.503779963656551E-2</v>
      </c>
      <c r="W190" s="269">
        <f t="shared" si="34"/>
        <v>3.4352609599109178E-2</v>
      </c>
      <c r="X190" s="269">
        <f t="shared" si="34"/>
        <v>3.2355036155860613E-2</v>
      </c>
      <c r="Y190" s="269">
        <f t="shared" si="34"/>
        <v>3.8066840230621721E-2</v>
      </c>
      <c r="DA190" s="79"/>
    </row>
    <row r="191" spans="1:105" ht="12" customHeight="1" x14ac:dyDescent="0.25">
      <c r="A191" s="62" t="s">
        <v>1133</v>
      </c>
      <c r="B191" s="318">
        <f t="shared" ref="B191:Y191" si="35">IF(B$94=0,0,B$94/B$61)</f>
        <v>2.4553687209420066E-2</v>
      </c>
      <c r="C191" s="318">
        <f t="shared" si="35"/>
        <v>2.5725760990365741E-2</v>
      </c>
      <c r="D191" s="318">
        <f t="shared" si="35"/>
        <v>1.5242176040925504E-2</v>
      </c>
      <c r="E191" s="318">
        <f t="shared" si="35"/>
        <v>2.6913334757635143E-2</v>
      </c>
      <c r="F191" s="318">
        <f t="shared" si="35"/>
        <v>2.8270479486820623E-2</v>
      </c>
      <c r="G191" s="318">
        <f t="shared" si="35"/>
        <v>2.6976070231606072E-2</v>
      </c>
      <c r="H191" s="318">
        <f t="shared" si="35"/>
        <v>2.6539234708592693E-2</v>
      </c>
      <c r="I191" s="318">
        <f t="shared" si="35"/>
        <v>2.778244431778476E-2</v>
      </c>
      <c r="J191" s="318">
        <f t="shared" si="35"/>
        <v>2.2015250528926875E-2</v>
      </c>
      <c r="K191" s="318">
        <f t="shared" si="35"/>
        <v>3.6238601609613901E-3</v>
      </c>
      <c r="L191" s="318">
        <f t="shared" si="35"/>
        <v>7.1968859733633666E-3</v>
      </c>
      <c r="M191" s="318">
        <f t="shared" si="35"/>
        <v>5.9479877688138226E-3</v>
      </c>
      <c r="N191" s="318">
        <f t="shared" si="35"/>
        <v>1.2100115807523884E-2</v>
      </c>
      <c r="O191" s="318">
        <f t="shared" si="35"/>
        <v>2.4945341877554303E-2</v>
      </c>
      <c r="P191" s="318">
        <f t="shared" si="35"/>
        <v>4.9745289232063219E-3</v>
      </c>
      <c r="Q191" s="318">
        <f t="shared" si="35"/>
        <v>8.3446661185228987E-3</v>
      </c>
      <c r="R191" s="318">
        <f t="shared" si="35"/>
        <v>1.1662680262707004E-2</v>
      </c>
      <c r="S191" s="318">
        <f t="shared" si="35"/>
        <v>9.8748868053837868E-3</v>
      </c>
      <c r="T191" s="318">
        <f t="shared" si="35"/>
        <v>1.120083385639086E-2</v>
      </c>
      <c r="U191" s="318">
        <f t="shared" si="35"/>
        <v>8.1381932108238447E-3</v>
      </c>
      <c r="V191" s="318">
        <f t="shared" si="35"/>
        <v>4.4518382550581721E-3</v>
      </c>
      <c r="W191" s="318">
        <f t="shared" si="35"/>
        <v>7.8995152493218056E-3</v>
      </c>
      <c r="X191" s="318">
        <f t="shared" si="35"/>
        <v>7.4993662905710459E-3</v>
      </c>
      <c r="Y191" s="318">
        <f t="shared" si="35"/>
        <v>4.8252600678992024E-3</v>
      </c>
      <c r="DA191" s="141"/>
    </row>
    <row r="192" spans="1:105" ht="12" customHeight="1" x14ac:dyDescent="0.25">
      <c r="A192" s="62" t="s">
        <v>1024</v>
      </c>
      <c r="B192" s="318">
        <f t="shared" ref="B192:Y192" si="36">IF(B$95=0,0,B$95/B$61)</f>
        <v>9.5686918295962379E-3</v>
      </c>
      <c r="C192" s="318">
        <f t="shared" si="36"/>
        <v>9.4443862052874857E-3</v>
      </c>
      <c r="D192" s="318">
        <f t="shared" si="36"/>
        <v>8.6455558693786533E-3</v>
      </c>
      <c r="E192" s="318">
        <f t="shared" si="36"/>
        <v>9.9980056499360329E-3</v>
      </c>
      <c r="F192" s="318">
        <f t="shared" si="36"/>
        <v>9.7827533866461508E-3</v>
      </c>
      <c r="G192" s="318">
        <f t="shared" si="36"/>
        <v>9.8085988475338556E-3</v>
      </c>
      <c r="H192" s="318">
        <f t="shared" si="36"/>
        <v>9.7758630334502383E-3</v>
      </c>
      <c r="I192" s="318">
        <f t="shared" si="36"/>
        <v>9.9616558890065349E-3</v>
      </c>
      <c r="J192" s="318">
        <f t="shared" si="36"/>
        <v>9.507200909474222E-3</v>
      </c>
      <c r="K192" s="318">
        <f t="shared" si="36"/>
        <v>7.3770922882976844E-3</v>
      </c>
      <c r="L192" s="318">
        <f t="shared" si="36"/>
        <v>8.7500325069209267E-3</v>
      </c>
      <c r="M192" s="318">
        <f t="shared" si="36"/>
        <v>9.2352568987816991E-3</v>
      </c>
      <c r="N192" s="318">
        <f t="shared" si="36"/>
        <v>9.701784761907915E-3</v>
      </c>
      <c r="O192" s="318">
        <f t="shared" si="36"/>
        <v>9.7859710979132462E-3</v>
      </c>
      <c r="P192" s="318">
        <f t="shared" si="36"/>
        <v>9.3709748479355332E-3</v>
      </c>
      <c r="Q192" s="318">
        <f t="shared" si="36"/>
        <v>1.1359756990818138E-2</v>
      </c>
      <c r="R192" s="318">
        <f t="shared" si="36"/>
        <v>1.1574445946126994E-2</v>
      </c>
      <c r="S192" s="318">
        <f t="shared" si="36"/>
        <v>1.1806503704721182E-2</v>
      </c>
      <c r="T192" s="318">
        <f t="shared" si="36"/>
        <v>1.1362374570762741E-2</v>
      </c>
      <c r="U192" s="318">
        <f t="shared" si="36"/>
        <v>1.0542637260890067E-2</v>
      </c>
      <c r="V192" s="318">
        <f t="shared" si="36"/>
        <v>1.1769896635977549E-2</v>
      </c>
      <c r="W192" s="318">
        <f t="shared" si="36"/>
        <v>1.2235151829781608E-2</v>
      </c>
      <c r="X192" s="318">
        <f t="shared" si="36"/>
        <v>1.3595436087573451E-2</v>
      </c>
      <c r="Y192" s="318">
        <f t="shared" si="36"/>
        <v>9.6545017311860017E-3</v>
      </c>
      <c r="DA192" s="141"/>
    </row>
    <row r="193" spans="1:105" ht="12" customHeight="1" x14ac:dyDescent="0.25">
      <c r="A193" s="62" t="s">
        <v>1036</v>
      </c>
      <c r="B193" s="318">
        <f t="shared" ref="B193:Y193" si="37">IF(B$106=0,0,B$106/B$61)</f>
        <v>7.2067124319989909E-3</v>
      </c>
      <c r="C193" s="318">
        <f t="shared" si="37"/>
        <v>6.6943331967911478E-3</v>
      </c>
      <c r="D193" s="318">
        <f t="shared" si="37"/>
        <v>1.5438564534314254E-2</v>
      </c>
      <c r="E193" s="318">
        <f t="shared" si="37"/>
        <v>5.3713232430805677E-3</v>
      </c>
      <c r="F193" s="318">
        <f t="shared" si="37"/>
        <v>4.9836475196318938E-3</v>
      </c>
      <c r="G193" s="318">
        <f t="shared" si="37"/>
        <v>5.5750294565980723E-3</v>
      </c>
      <c r="H193" s="318">
        <f t="shared" si="37"/>
        <v>5.8562167527634167E-3</v>
      </c>
      <c r="I193" s="318">
        <f t="shared" si="37"/>
        <v>5.0019115643266327E-3</v>
      </c>
      <c r="J193" s="318">
        <f t="shared" si="37"/>
        <v>8.8547763233601112E-3</v>
      </c>
      <c r="K193" s="318">
        <f t="shared" si="37"/>
        <v>3.0833887757762937E-2</v>
      </c>
      <c r="L193" s="318">
        <f t="shared" si="37"/>
        <v>2.3177456649120586E-2</v>
      </c>
      <c r="M193" s="318">
        <f t="shared" si="37"/>
        <v>2.3414426425746881E-2</v>
      </c>
      <c r="N193" s="318">
        <f t="shared" si="37"/>
        <v>1.6134728244890314E-2</v>
      </c>
      <c r="O193" s="318">
        <f t="shared" si="37"/>
        <v>6.6777768192172555E-3</v>
      </c>
      <c r="P193" s="318">
        <f t="shared" si="37"/>
        <v>2.4181034733900778E-2</v>
      </c>
      <c r="Q193" s="318">
        <f t="shared" si="37"/>
        <v>1.4865459510588376E-2</v>
      </c>
      <c r="R193" s="318">
        <f t="shared" si="37"/>
        <v>1.1871835755757235E-2</v>
      </c>
      <c r="S193" s="318">
        <f t="shared" si="37"/>
        <v>1.3031568115526106E-2</v>
      </c>
      <c r="T193" s="318">
        <f t="shared" si="37"/>
        <v>1.3246104060894522E-2</v>
      </c>
      <c r="U193" s="318">
        <f t="shared" si="37"/>
        <v>1.7898219419683926E-2</v>
      </c>
      <c r="V193" s="318">
        <f t="shared" si="37"/>
        <v>1.8816064745529791E-2</v>
      </c>
      <c r="W193" s="318">
        <f t="shared" si="37"/>
        <v>1.4217942520005763E-2</v>
      </c>
      <c r="X193" s="318">
        <f t="shared" si="37"/>
        <v>1.1260233777716119E-2</v>
      </c>
      <c r="Y193" s="318">
        <f t="shared" si="37"/>
        <v>2.3587078431536516E-2</v>
      </c>
      <c r="DA193" s="141"/>
    </row>
    <row r="194" spans="1:105" ht="12" customHeight="1" x14ac:dyDescent="0.25">
      <c r="A194" s="41" t="s">
        <v>1038</v>
      </c>
      <c r="B194" s="319">
        <f t="shared" ref="B194:Y194" si="38">IF(B$107=0,0,B$107/B$61)</f>
        <v>2.2281512808902778E-2</v>
      </c>
      <c r="C194" s="319">
        <f t="shared" si="38"/>
        <v>2.2401348619960071E-2</v>
      </c>
      <c r="D194" s="319">
        <f t="shared" si="38"/>
        <v>2.771150867609749E-2</v>
      </c>
      <c r="E194" s="319">
        <f t="shared" si="38"/>
        <v>2.0127081841426864E-2</v>
      </c>
      <c r="F194" s="319">
        <f t="shared" si="38"/>
        <v>2.0410821247737822E-2</v>
      </c>
      <c r="G194" s="319">
        <f t="shared" si="38"/>
        <v>2.0766705054122783E-2</v>
      </c>
      <c r="H194" s="319">
        <f t="shared" si="38"/>
        <v>2.093066248901243E-2</v>
      </c>
      <c r="I194" s="319">
        <f t="shared" si="38"/>
        <v>1.9948275400421517E-2</v>
      </c>
      <c r="J194" s="319">
        <f t="shared" si="38"/>
        <v>2.3212729748876174E-2</v>
      </c>
      <c r="K194" s="319">
        <f t="shared" si="38"/>
        <v>3.3401966901745343E-2</v>
      </c>
      <c r="L194" s="319">
        <f t="shared" si="38"/>
        <v>2.8820092242196445E-2</v>
      </c>
      <c r="M194" s="319">
        <f t="shared" si="38"/>
        <v>2.7570990502297513E-2</v>
      </c>
      <c r="N194" s="319">
        <f t="shared" si="38"/>
        <v>2.5008436801921958E-2</v>
      </c>
      <c r="O194" s="319">
        <f t="shared" si="38"/>
        <v>2.1473017772517762E-2</v>
      </c>
      <c r="P194" s="319">
        <f t="shared" si="38"/>
        <v>2.7425450857346115E-2</v>
      </c>
      <c r="Q194" s="319">
        <f t="shared" si="38"/>
        <v>1.9006418036542832E-2</v>
      </c>
      <c r="R194" s="319">
        <f t="shared" si="38"/>
        <v>1.8092989966314355E-2</v>
      </c>
      <c r="S194" s="319">
        <f t="shared" si="38"/>
        <v>1.8522404753759918E-2</v>
      </c>
      <c r="T194" s="319">
        <f t="shared" si="38"/>
        <v>2.0495299299329112E-2</v>
      </c>
      <c r="U194" s="319">
        <f t="shared" si="38"/>
        <v>2.3248192032046363E-2</v>
      </c>
      <c r="V194" s="319">
        <f t="shared" si="38"/>
        <v>2.1457337655045913E-2</v>
      </c>
      <c r="W194" s="319">
        <f t="shared" si="38"/>
        <v>1.952746732829257E-2</v>
      </c>
      <c r="X194" s="319">
        <f t="shared" si="38"/>
        <v>1.5582136625990841E-2</v>
      </c>
      <c r="Y194" s="319">
        <f t="shared" si="38"/>
        <v>2.7099116379658603E-2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DA195" s="94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39">SUM(B$198:B$202,B$204:B$205,B$207:B$208,B$210:B$213)</f>
        <v>0.99999999999999989</v>
      </c>
      <c r="C197" s="232">
        <f t="shared" si="39"/>
        <v>0.99999999999999989</v>
      </c>
      <c r="D197" s="232">
        <f t="shared" si="39"/>
        <v>0.99999999999999989</v>
      </c>
      <c r="E197" s="232">
        <f t="shared" si="39"/>
        <v>0.99999999999999989</v>
      </c>
      <c r="F197" s="232">
        <f t="shared" si="39"/>
        <v>1</v>
      </c>
      <c r="G197" s="232">
        <f t="shared" si="39"/>
        <v>1.0000000000000002</v>
      </c>
      <c r="H197" s="232">
        <f t="shared" si="39"/>
        <v>0.99999999999999989</v>
      </c>
      <c r="I197" s="232">
        <f t="shared" si="39"/>
        <v>0.99999999999999989</v>
      </c>
      <c r="J197" s="232">
        <f t="shared" si="39"/>
        <v>1.0000000000000002</v>
      </c>
      <c r="K197" s="232">
        <f t="shared" si="39"/>
        <v>1</v>
      </c>
      <c r="L197" s="232">
        <f t="shared" si="39"/>
        <v>1.0000000000000002</v>
      </c>
      <c r="M197" s="232">
        <f t="shared" si="39"/>
        <v>0.99999999999999978</v>
      </c>
      <c r="N197" s="232">
        <f t="shared" si="39"/>
        <v>0.99999999999999989</v>
      </c>
      <c r="O197" s="232">
        <f t="shared" si="39"/>
        <v>0.99999999999999989</v>
      </c>
      <c r="P197" s="232">
        <f t="shared" si="39"/>
        <v>0.99999999999999989</v>
      </c>
      <c r="Q197" s="232">
        <f t="shared" si="39"/>
        <v>0.99999999999999989</v>
      </c>
      <c r="R197" s="232">
        <f t="shared" si="39"/>
        <v>1</v>
      </c>
      <c r="S197" s="232">
        <f t="shared" si="39"/>
        <v>0.99999999999999978</v>
      </c>
      <c r="T197" s="232">
        <f t="shared" si="39"/>
        <v>1.0000000000000002</v>
      </c>
      <c r="U197" s="232">
        <f t="shared" si="39"/>
        <v>1.0000000000000002</v>
      </c>
      <c r="V197" s="232">
        <f t="shared" si="39"/>
        <v>1.0000000000000002</v>
      </c>
      <c r="W197" s="232">
        <f t="shared" si="39"/>
        <v>1.0000000000000002</v>
      </c>
      <c r="X197" s="232">
        <f t="shared" si="39"/>
        <v>0.99999999999999989</v>
      </c>
      <c r="Y197" s="232">
        <f t="shared" si="39"/>
        <v>1.0000000000000004</v>
      </c>
      <c r="DA197" s="95"/>
    </row>
    <row r="198" spans="1:105" ht="12" customHeight="1" x14ac:dyDescent="0.25">
      <c r="A198" s="55" t="s">
        <v>91</v>
      </c>
      <c r="B198" s="266">
        <f t="shared" ref="B198:Y198" si="40">IF(B$111=0,0,B$111/B$110)</f>
        <v>3.581668162306042E-3</v>
      </c>
      <c r="C198" s="266">
        <f t="shared" si="40"/>
        <v>3.594045094087445E-3</v>
      </c>
      <c r="D198" s="266">
        <f t="shared" si="40"/>
        <v>4.5687211544045382E-3</v>
      </c>
      <c r="E198" s="266">
        <f t="shared" si="40"/>
        <v>3.202646094804004E-3</v>
      </c>
      <c r="F198" s="266">
        <f t="shared" si="40"/>
        <v>3.2402414163213602E-3</v>
      </c>
      <c r="G198" s="266">
        <f t="shared" si="40"/>
        <v>3.3095082223318566E-3</v>
      </c>
      <c r="H198" s="266">
        <f t="shared" si="40"/>
        <v>3.3393392366347185E-3</v>
      </c>
      <c r="I198" s="266">
        <f t="shared" si="40"/>
        <v>3.1665607920518444E-3</v>
      </c>
      <c r="J198" s="266">
        <f t="shared" si="40"/>
        <v>3.7569727866251404E-3</v>
      </c>
      <c r="K198" s="266">
        <f t="shared" si="40"/>
        <v>5.5599439388838443E-3</v>
      </c>
      <c r="L198" s="266">
        <f t="shared" si="40"/>
        <v>4.7803577926360695E-3</v>
      </c>
      <c r="M198" s="266">
        <f t="shared" si="40"/>
        <v>4.5681460396976318E-3</v>
      </c>
      <c r="N198" s="266">
        <f t="shared" si="40"/>
        <v>4.1168656450384323E-3</v>
      </c>
      <c r="O198" s="266">
        <f t="shared" si="40"/>
        <v>3.4427649457907834E-3</v>
      </c>
      <c r="P198" s="266">
        <f t="shared" si="40"/>
        <v>4.5449262323906383E-3</v>
      </c>
      <c r="Q198" s="266">
        <f t="shared" si="40"/>
        <v>2.7392146547458099E-3</v>
      </c>
      <c r="R198" s="266">
        <f t="shared" si="40"/>
        <v>2.8807224160866613E-3</v>
      </c>
      <c r="S198" s="266">
        <f t="shared" si="40"/>
        <v>3.5956136908085181E-3</v>
      </c>
      <c r="T198" s="266">
        <f t="shared" si="40"/>
        <v>3.510392607258603E-3</v>
      </c>
      <c r="U198" s="266">
        <f t="shared" si="40"/>
        <v>5.2337359656799412E-3</v>
      </c>
      <c r="V198" s="266">
        <f t="shared" si="40"/>
        <v>3.9912048208719849E-3</v>
      </c>
      <c r="W198" s="266">
        <f t="shared" si="40"/>
        <v>2.9687417944318372E-3</v>
      </c>
      <c r="X198" s="266">
        <f t="shared" si="40"/>
        <v>4.4192673825309793E-3</v>
      </c>
      <c r="Y198" s="266">
        <f t="shared" si="40"/>
        <v>7.1367007230972177E-3</v>
      </c>
      <c r="DA198" s="76"/>
    </row>
    <row r="199" spans="1:105" ht="12" customHeight="1" x14ac:dyDescent="0.25">
      <c r="A199" s="173" t="s">
        <v>92</v>
      </c>
      <c r="B199" s="267">
        <f t="shared" ref="B199:Y199" si="41">IF(B$112=0,0,B$112/B$110)</f>
        <v>2.8582156149591181E-2</v>
      </c>
      <c r="C199" s="267">
        <f t="shared" si="41"/>
        <v>2.8680925600248826E-2</v>
      </c>
      <c r="D199" s="267">
        <f t="shared" si="41"/>
        <v>3.6458961445232023E-2</v>
      </c>
      <c r="E199" s="267">
        <f t="shared" si="41"/>
        <v>2.5557513042925157E-2</v>
      </c>
      <c r="F199" s="267">
        <f t="shared" si="41"/>
        <v>2.5857528371372368E-2</v>
      </c>
      <c r="G199" s="267">
        <f t="shared" si="41"/>
        <v>2.6410286074112971E-2</v>
      </c>
      <c r="H199" s="267">
        <f t="shared" si="41"/>
        <v>2.6648341268024671E-2</v>
      </c>
      <c r="I199" s="267">
        <f t="shared" si="41"/>
        <v>2.5269547851503454E-2</v>
      </c>
      <c r="J199" s="267">
        <f t="shared" si="41"/>
        <v>2.9981108793715502E-2</v>
      </c>
      <c r="K199" s="267">
        <f t="shared" si="41"/>
        <v>4.4369042201227886E-2</v>
      </c>
      <c r="L199" s="267">
        <f t="shared" si="41"/>
        <v>3.814784806643521E-2</v>
      </c>
      <c r="M199" s="267">
        <f t="shared" si="41"/>
        <v>3.645437195854262E-2</v>
      </c>
      <c r="N199" s="267">
        <f t="shared" si="41"/>
        <v>3.2853098439363883E-2</v>
      </c>
      <c r="O199" s="267">
        <f t="shared" si="41"/>
        <v>2.7473691254405748E-2</v>
      </c>
      <c r="P199" s="267">
        <f t="shared" si="41"/>
        <v>3.6269075016409212E-2</v>
      </c>
      <c r="Q199" s="267">
        <f t="shared" si="41"/>
        <v>2.1859272674435805E-2</v>
      </c>
      <c r="R199" s="267">
        <f t="shared" si="41"/>
        <v>2.2988522160356701E-2</v>
      </c>
      <c r="S199" s="267">
        <f t="shared" si="41"/>
        <v>2.869344319662729E-2</v>
      </c>
      <c r="T199" s="267">
        <f t="shared" si="41"/>
        <v>2.8013368380401794E-2</v>
      </c>
      <c r="U199" s="267">
        <f t="shared" si="41"/>
        <v>4.1765862117299435E-2</v>
      </c>
      <c r="V199" s="267">
        <f t="shared" si="41"/>
        <v>3.1850309477502232E-2</v>
      </c>
      <c r="W199" s="267">
        <f t="shared" si="41"/>
        <v>2.3690927716105335E-2</v>
      </c>
      <c r="X199" s="267">
        <f t="shared" si="41"/>
        <v>3.5266301809760606E-2</v>
      </c>
      <c r="Y199" s="267">
        <f t="shared" si="41"/>
        <v>5.695175689562814E-2</v>
      </c>
      <c r="DA199" s="77"/>
    </row>
    <row r="200" spans="1:105" ht="12" customHeight="1" x14ac:dyDescent="0.25">
      <c r="A200" s="173" t="s">
        <v>93</v>
      </c>
      <c r="B200" s="267">
        <f t="shared" ref="B200:Y200" si="42">IF(B$113=0,0,B$113/B$110)</f>
        <v>3.5044339224506844E-2</v>
      </c>
      <c r="C200" s="267">
        <f t="shared" si="42"/>
        <v>3.5165439610207259E-2</v>
      </c>
      <c r="D200" s="267">
        <f t="shared" si="42"/>
        <v>4.4702023387350465E-2</v>
      </c>
      <c r="E200" s="267">
        <f t="shared" si="42"/>
        <v>3.1335849966092857E-2</v>
      </c>
      <c r="F200" s="267">
        <f t="shared" si="42"/>
        <v>3.1703696215607043E-2</v>
      </c>
      <c r="G200" s="267">
        <f t="shared" si="42"/>
        <v>3.2381427746511093E-2</v>
      </c>
      <c r="H200" s="267">
        <f t="shared" si="42"/>
        <v>3.2673305200609883E-2</v>
      </c>
      <c r="I200" s="267">
        <f t="shared" si="42"/>
        <v>3.0982778287377794E-2</v>
      </c>
      <c r="J200" s="267">
        <f t="shared" si="42"/>
        <v>3.6759583195714901E-2</v>
      </c>
      <c r="K200" s="267">
        <f t="shared" si="42"/>
        <v>5.4400506309896776E-2</v>
      </c>
      <c r="L200" s="267">
        <f t="shared" si="42"/>
        <v>4.6772752948668818E-2</v>
      </c>
      <c r="M200" s="267">
        <f t="shared" si="42"/>
        <v>4.469639625664807E-2</v>
      </c>
      <c r="N200" s="267">
        <f t="shared" si="42"/>
        <v>4.0280905340363986E-2</v>
      </c>
      <c r="O200" s="267">
        <f t="shared" si="42"/>
        <v>3.3685259818389657E-2</v>
      </c>
      <c r="P200" s="267">
        <f t="shared" si="42"/>
        <v>4.4469205247565306E-2</v>
      </c>
      <c r="Q200" s="267">
        <f t="shared" si="42"/>
        <v>2.6801468818330537E-2</v>
      </c>
      <c r="R200" s="267">
        <f t="shared" si="42"/>
        <v>2.8186032034855996E-2</v>
      </c>
      <c r="S200" s="267">
        <f t="shared" si="42"/>
        <v>3.5180787328954105E-2</v>
      </c>
      <c r="T200" s="267">
        <f t="shared" si="42"/>
        <v>3.4346953365095099E-2</v>
      </c>
      <c r="U200" s="267">
        <f t="shared" si="42"/>
        <v>5.1208769288861269E-2</v>
      </c>
      <c r="V200" s="267">
        <f t="shared" si="42"/>
        <v>3.9051394299764147E-2</v>
      </c>
      <c r="W200" s="267">
        <f t="shared" si="42"/>
        <v>2.9047245529037594E-2</v>
      </c>
      <c r="X200" s="267">
        <f t="shared" si="42"/>
        <v>4.3239713524298555E-2</v>
      </c>
      <c r="Y200" s="267">
        <f t="shared" si="42"/>
        <v>6.9828066071585995E-2</v>
      </c>
      <c r="DA200" s="77"/>
    </row>
    <row r="201" spans="1:105" ht="12" customHeight="1" x14ac:dyDescent="0.25">
      <c r="A201" s="173" t="s">
        <v>94</v>
      </c>
      <c r="B201" s="267">
        <f t="shared" ref="B201:Y201" si="43">IF(B$114=0,0,B$114/B$110)</f>
        <v>6.48926427833941E-2</v>
      </c>
      <c r="C201" s="267">
        <f t="shared" si="43"/>
        <v>6.511688796090602E-2</v>
      </c>
      <c r="D201" s="267">
        <f t="shared" si="43"/>
        <v>8.2776063112118298E-2</v>
      </c>
      <c r="E201" s="267">
        <f t="shared" si="43"/>
        <v>5.8025523184688045E-2</v>
      </c>
      <c r="F201" s="267">
        <f t="shared" si="43"/>
        <v>5.8706674999707685E-2</v>
      </c>
      <c r="G201" s="267">
        <f t="shared" si="43"/>
        <v>5.9961650585243713E-2</v>
      </c>
      <c r="H201" s="267">
        <f t="shared" si="43"/>
        <v>6.0502128727634094E-2</v>
      </c>
      <c r="I201" s="267">
        <f t="shared" si="43"/>
        <v>5.7371729880810705E-2</v>
      </c>
      <c r="J201" s="267">
        <f t="shared" si="43"/>
        <v>6.8068810939880153E-2</v>
      </c>
      <c r="K201" s="267">
        <f t="shared" si="43"/>
        <v>0.10073503171477155</v>
      </c>
      <c r="L201" s="267">
        <f t="shared" si="43"/>
        <v>8.6610494483838341E-2</v>
      </c>
      <c r="M201" s="267">
        <f t="shared" si="43"/>
        <v>8.2765643187227525E-2</v>
      </c>
      <c r="N201" s="267">
        <f t="shared" si="43"/>
        <v>7.4589347640374448E-2</v>
      </c>
      <c r="O201" s="267">
        <f t="shared" si="43"/>
        <v>6.2375995120260062E-2</v>
      </c>
      <c r="P201" s="267">
        <f t="shared" si="43"/>
        <v>8.2344946854460116E-2</v>
      </c>
      <c r="Q201" s="267">
        <f t="shared" si="43"/>
        <v>4.962907506847631E-2</v>
      </c>
      <c r="R201" s="267">
        <f t="shared" si="43"/>
        <v>5.2192911859503088E-2</v>
      </c>
      <c r="S201" s="267">
        <f t="shared" si="43"/>
        <v>6.5145307787109599E-2</v>
      </c>
      <c r="T201" s="267">
        <f t="shared" si="43"/>
        <v>6.3601272694573913E-2</v>
      </c>
      <c r="U201" s="267">
        <f t="shared" si="43"/>
        <v>9.4824797567176239E-2</v>
      </c>
      <c r="V201" s="267">
        <f t="shared" si="43"/>
        <v>7.2312625564242727E-2</v>
      </c>
      <c r="W201" s="267">
        <f t="shared" si="43"/>
        <v>5.3787646440747072E-2</v>
      </c>
      <c r="X201" s="267">
        <f t="shared" si="43"/>
        <v>8.0068260548807293E-2</v>
      </c>
      <c r="Y201" s="267">
        <f t="shared" si="43"/>
        <v>0.12930270189457216</v>
      </c>
      <c r="DA201" s="77"/>
    </row>
    <row r="202" spans="1:105" ht="12" customHeight="1" x14ac:dyDescent="0.25">
      <c r="A202" s="56" t="s">
        <v>95</v>
      </c>
      <c r="B202" s="268">
        <f t="shared" ref="B202:Y202" si="44">IF(B$115=0,0,B$115/B$110)</f>
        <v>5.4922789962939186E-2</v>
      </c>
      <c r="C202" s="268">
        <f t="shared" si="44"/>
        <v>5.5956377154702842E-2</v>
      </c>
      <c r="D202" s="268">
        <f t="shared" si="44"/>
        <v>5.4415958051988789E-2</v>
      </c>
      <c r="E202" s="268">
        <f t="shared" si="44"/>
        <v>5.5389629761337905E-2</v>
      </c>
      <c r="F202" s="268">
        <f t="shared" si="44"/>
        <v>5.6792161749799591E-2</v>
      </c>
      <c r="G202" s="268">
        <f t="shared" si="44"/>
        <v>5.580684802430206E-2</v>
      </c>
      <c r="H202" s="268">
        <f t="shared" si="44"/>
        <v>5.5703685904276629E-2</v>
      </c>
      <c r="I202" s="268">
        <f t="shared" si="44"/>
        <v>5.5985439210179289E-2</v>
      </c>
      <c r="J202" s="268">
        <f t="shared" si="44"/>
        <v>5.3749546057156462E-2</v>
      </c>
      <c r="K202" s="268">
        <f t="shared" si="44"/>
        <v>6.1260492287382756E-2</v>
      </c>
      <c r="L202" s="268">
        <f t="shared" si="44"/>
        <v>5.4026228334595555E-2</v>
      </c>
      <c r="M202" s="268">
        <f t="shared" si="44"/>
        <v>5.2120387862072702E-2</v>
      </c>
      <c r="N202" s="268">
        <f t="shared" si="44"/>
        <v>5.0002474899739802E-2</v>
      </c>
      <c r="O202" s="268">
        <f t="shared" si="44"/>
        <v>5.4543744105867084E-2</v>
      </c>
      <c r="P202" s="268">
        <f t="shared" si="44"/>
        <v>5.1978107648434982E-2</v>
      </c>
      <c r="Q202" s="268">
        <f t="shared" si="44"/>
        <v>4.6859775174006114E-2</v>
      </c>
      <c r="R202" s="268">
        <f t="shared" si="44"/>
        <v>4.5500016789250988E-2</v>
      </c>
      <c r="S202" s="268">
        <f t="shared" si="44"/>
        <v>4.0898062497945739E-2</v>
      </c>
      <c r="T202" s="268">
        <f t="shared" si="44"/>
        <v>4.3100874378201544E-2</v>
      </c>
      <c r="U202" s="268">
        <f t="shared" si="44"/>
        <v>4.1910048876028727E-2</v>
      </c>
      <c r="V202" s="268">
        <f t="shared" si="44"/>
        <v>4.013003699152197E-2</v>
      </c>
      <c r="W202" s="268">
        <f t="shared" si="44"/>
        <v>3.9943245403804464E-2</v>
      </c>
      <c r="X202" s="268">
        <f t="shared" si="44"/>
        <v>2.9495107420558275E-2</v>
      </c>
      <c r="Y202" s="268">
        <f t="shared" si="44"/>
        <v>4.1200014890534882E-2</v>
      </c>
      <c r="DA202" s="78"/>
    </row>
    <row r="203" spans="1:105" ht="12" customHeight="1" x14ac:dyDescent="0.25">
      <c r="A203" s="174" t="s">
        <v>1051</v>
      </c>
      <c r="B203" s="269">
        <f t="shared" ref="B203:Y203" si="45">IF(B$121=0,0,B$121/B$110)</f>
        <v>0.38845334391315706</v>
      </c>
      <c r="C203" s="269">
        <f t="shared" si="45"/>
        <v>0.38268182997139988</v>
      </c>
      <c r="D203" s="269">
        <f t="shared" si="45"/>
        <v>0.36012854254817622</v>
      </c>
      <c r="E203" s="269">
        <f t="shared" si="45"/>
        <v>0.40171747435262289</v>
      </c>
      <c r="F203" s="269">
        <f t="shared" si="45"/>
        <v>0.39216843540779822</v>
      </c>
      <c r="G203" s="269">
        <f t="shared" si="45"/>
        <v>0.39473348106596406</v>
      </c>
      <c r="H203" s="269">
        <f t="shared" si="45"/>
        <v>0.39385722731197981</v>
      </c>
      <c r="I203" s="269">
        <f t="shared" si="45"/>
        <v>0.39929234664909474</v>
      </c>
      <c r="J203" s="269">
        <f t="shared" si="45"/>
        <v>0.388627848919184</v>
      </c>
      <c r="K203" s="269">
        <f t="shared" si="45"/>
        <v>0.31045018366111543</v>
      </c>
      <c r="L203" s="269">
        <f t="shared" si="45"/>
        <v>0.36671058733597145</v>
      </c>
      <c r="M203" s="269">
        <f t="shared" si="45"/>
        <v>0.38656315840490824</v>
      </c>
      <c r="N203" s="269">
        <f t="shared" si="45"/>
        <v>0.40339438455494031</v>
      </c>
      <c r="O203" s="269">
        <f t="shared" si="45"/>
        <v>0.39621924403400527</v>
      </c>
      <c r="P203" s="269">
        <f t="shared" si="45"/>
        <v>0.39230996252705896</v>
      </c>
      <c r="Q203" s="269">
        <f t="shared" si="45"/>
        <v>0.47936901684817629</v>
      </c>
      <c r="R203" s="269">
        <f t="shared" si="45"/>
        <v>0.4769848775311688</v>
      </c>
      <c r="S203" s="269">
        <f t="shared" si="45"/>
        <v>0.46940422501760037</v>
      </c>
      <c r="T203" s="269">
        <f t="shared" si="45"/>
        <v>0.46581845999811455</v>
      </c>
      <c r="U203" s="269">
        <f t="shared" si="45"/>
        <v>0.39713500365509524</v>
      </c>
      <c r="V203" s="269">
        <f t="shared" si="45"/>
        <v>0.47731878259961552</v>
      </c>
      <c r="W203" s="269">
        <f t="shared" si="45"/>
        <v>0.51756638755832951</v>
      </c>
      <c r="X203" s="269">
        <f t="shared" si="45"/>
        <v>0.49849090676309621</v>
      </c>
      <c r="Y203" s="269">
        <f t="shared" si="45"/>
        <v>0.3289748616205464</v>
      </c>
      <c r="DA203" s="79"/>
    </row>
    <row r="204" spans="1:105" ht="12" customHeight="1" x14ac:dyDescent="0.25">
      <c r="A204" s="62" t="s">
        <v>1052</v>
      </c>
      <c r="B204" s="318">
        <f t="shared" ref="B204:Y204" si="46">IF(B$122=0,0,B$122/B$110)</f>
        <v>0.38801489460435384</v>
      </c>
      <c r="C204" s="318">
        <f t="shared" si="46"/>
        <v>0.38224186554256356</v>
      </c>
      <c r="D204" s="318">
        <f t="shared" si="46"/>
        <v>0.35956926331249922</v>
      </c>
      <c r="E204" s="318">
        <f t="shared" si="46"/>
        <v>0.40132542296679491</v>
      </c>
      <c r="F204" s="318">
        <f t="shared" si="46"/>
        <v>0.39177178179697714</v>
      </c>
      <c r="G204" s="318">
        <f t="shared" si="46"/>
        <v>0.39432834817067497</v>
      </c>
      <c r="H204" s="318">
        <f t="shared" si="46"/>
        <v>0.39344844265806611</v>
      </c>
      <c r="I204" s="318">
        <f t="shared" si="46"/>
        <v>0.3989047126395654</v>
      </c>
      <c r="J204" s="318">
        <f t="shared" si="46"/>
        <v>0.38816793972412683</v>
      </c>
      <c r="K204" s="318">
        <f t="shared" si="46"/>
        <v>0.30976956405412809</v>
      </c>
      <c r="L204" s="318">
        <f t="shared" si="46"/>
        <v>0.3661254006366364</v>
      </c>
      <c r="M204" s="318">
        <f t="shared" si="46"/>
        <v>0.38600394957180184</v>
      </c>
      <c r="N204" s="318">
        <f t="shared" si="46"/>
        <v>0.40289041913583784</v>
      </c>
      <c r="O204" s="318">
        <f t="shared" si="46"/>
        <v>0.39579779853921049</v>
      </c>
      <c r="P204" s="318">
        <f t="shared" si="46"/>
        <v>0.39175359614277894</v>
      </c>
      <c r="Q204" s="318">
        <f t="shared" si="46"/>
        <v>0.47898012609517238</v>
      </c>
      <c r="R204" s="318">
        <f t="shared" si="46"/>
        <v>0.47662333090328374</v>
      </c>
      <c r="S204" s="318">
        <f t="shared" si="46"/>
        <v>0.46904714015395932</v>
      </c>
      <c r="T204" s="318">
        <f t="shared" si="46"/>
        <v>0.46541107900115097</v>
      </c>
      <c r="U204" s="318">
        <f t="shared" si="46"/>
        <v>0.39671048919277985</v>
      </c>
      <c r="V204" s="318">
        <f t="shared" si="46"/>
        <v>0.47689688548111558</v>
      </c>
      <c r="W204" s="318">
        <f t="shared" si="46"/>
        <v>0.51716584812300481</v>
      </c>
      <c r="X204" s="318">
        <f t="shared" si="46"/>
        <v>0.49821381187419261</v>
      </c>
      <c r="Y204" s="318">
        <f t="shared" si="46"/>
        <v>0.32852737946506028</v>
      </c>
      <c r="DA204" s="141"/>
    </row>
    <row r="205" spans="1:105" ht="12" customHeight="1" x14ac:dyDescent="0.25">
      <c r="A205" s="62" t="s">
        <v>1064</v>
      </c>
      <c r="B205" s="318">
        <f t="shared" ref="B205:Y205" si="47">IF(B$133=0,0,B$133/B$110)</f>
        <v>4.384493088031773E-4</v>
      </c>
      <c r="C205" s="318">
        <f t="shared" si="47"/>
        <v>4.3996442883628711E-4</v>
      </c>
      <c r="D205" s="318">
        <f t="shared" si="47"/>
        <v>5.5927923567698789E-4</v>
      </c>
      <c r="E205" s="318">
        <f t="shared" si="47"/>
        <v>3.920513858279723E-4</v>
      </c>
      <c r="F205" s="318">
        <f t="shared" si="47"/>
        <v>3.9665361082106204E-4</v>
      </c>
      <c r="G205" s="318">
        <f t="shared" si="47"/>
        <v>4.0513289528909963E-4</v>
      </c>
      <c r="H205" s="318">
        <f t="shared" si="47"/>
        <v>4.0878465391365243E-4</v>
      </c>
      <c r="I205" s="318">
        <f t="shared" si="47"/>
        <v>3.8763400952936789E-4</v>
      </c>
      <c r="J205" s="318">
        <f t="shared" si="47"/>
        <v>4.5990919505719104E-4</v>
      </c>
      <c r="K205" s="318">
        <f t="shared" si="47"/>
        <v>6.806196069874045E-4</v>
      </c>
      <c r="L205" s="318">
        <f t="shared" si="47"/>
        <v>5.8518669933501093E-4</v>
      </c>
      <c r="M205" s="318">
        <f t="shared" si="47"/>
        <v>5.5920883310636997E-4</v>
      </c>
      <c r="N205" s="318">
        <f t="shared" si="47"/>
        <v>5.0396541910250085E-4</v>
      </c>
      <c r="O205" s="318">
        <f t="shared" si="47"/>
        <v>4.2144549479477931E-4</v>
      </c>
      <c r="P205" s="318">
        <f t="shared" si="47"/>
        <v>5.5636638428002802E-4</v>
      </c>
      <c r="Q205" s="318">
        <f t="shared" si="47"/>
        <v>3.8889075300389814E-4</v>
      </c>
      <c r="R205" s="318">
        <f t="shared" si="47"/>
        <v>3.6154662788508287E-4</v>
      </c>
      <c r="S205" s="318">
        <f t="shared" si="47"/>
        <v>3.5708486364111969E-4</v>
      </c>
      <c r="T205" s="318">
        <f t="shared" si="47"/>
        <v>4.0738099696356519E-4</v>
      </c>
      <c r="U205" s="318">
        <f t="shared" si="47"/>
        <v>4.2451446231540159E-4</v>
      </c>
      <c r="V205" s="318">
        <f t="shared" si="47"/>
        <v>4.2189711849987838E-4</v>
      </c>
      <c r="W205" s="318">
        <f t="shared" si="47"/>
        <v>4.0053943532470293E-4</v>
      </c>
      <c r="X205" s="318">
        <f t="shared" si="47"/>
        <v>2.7709488890356748E-4</v>
      </c>
      <c r="Y205" s="318">
        <f t="shared" si="47"/>
        <v>4.4748215548615783E-4</v>
      </c>
      <c r="DA205" s="141"/>
    </row>
    <row r="206" spans="1:105" ht="12" customHeight="1" x14ac:dyDescent="0.25">
      <c r="A206" s="174" t="s">
        <v>1010</v>
      </c>
      <c r="B206" s="269">
        <f t="shared" ref="B206:Y206" si="48">IF(B$134=0,0,B$134/B$110)</f>
        <v>0.2060514893883918</v>
      </c>
      <c r="C206" s="269">
        <f t="shared" si="48"/>
        <v>0.20862380794984814</v>
      </c>
      <c r="D206" s="269">
        <f t="shared" si="48"/>
        <v>0.18601653623315767</v>
      </c>
      <c r="E206" s="269">
        <f t="shared" si="48"/>
        <v>0.21050959334893127</v>
      </c>
      <c r="F206" s="269">
        <f t="shared" si="48"/>
        <v>0.21453242652747798</v>
      </c>
      <c r="G206" s="269">
        <f t="shared" si="48"/>
        <v>0.21098593015088005</v>
      </c>
      <c r="H206" s="269">
        <f t="shared" si="48"/>
        <v>0.21088554481226052</v>
      </c>
      <c r="I206" s="269">
        <f t="shared" si="48"/>
        <v>0.21305539060005374</v>
      </c>
      <c r="J206" s="269">
        <f t="shared" si="48"/>
        <v>0.20003792719151561</v>
      </c>
      <c r="K206" s="269">
        <f t="shared" si="48"/>
        <v>0.16595629788943242</v>
      </c>
      <c r="L206" s="269">
        <f t="shared" si="48"/>
        <v>0.16814674558342391</v>
      </c>
      <c r="M206" s="269">
        <f t="shared" si="48"/>
        <v>0.16325842300872628</v>
      </c>
      <c r="N206" s="269">
        <f t="shared" si="48"/>
        <v>0.17578467847358351</v>
      </c>
      <c r="O206" s="269">
        <f t="shared" si="48"/>
        <v>0.20605259336144943</v>
      </c>
      <c r="P206" s="269">
        <f t="shared" si="48"/>
        <v>0.15900211589114294</v>
      </c>
      <c r="Q206" s="269">
        <f t="shared" si="48"/>
        <v>0.1857237500633559</v>
      </c>
      <c r="R206" s="269">
        <f t="shared" si="48"/>
        <v>0.18296136523642534</v>
      </c>
      <c r="S206" s="269">
        <f t="shared" si="48"/>
        <v>0.16276316879939148</v>
      </c>
      <c r="T206" s="269">
        <f t="shared" si="48"/>
        <v>0.16104331468573993</v>
      </c>
      <c r="U206" s="269">
        <f t="shared" si="48"/>
        <v>0.14781849010880702</v>
      </c>
      <c r="V206" s="269">
        <f t="shared" si="48"/>
        <v>0.13054081959392888</v>
      </c>
      <c r="W206" s="269">
        <f t="shared" si="48"/>
        <v>0.14167638884409633</v>
      </c>
      <c r="X206" s="269">
        <f t="shared" si="48"/>
        <v>0.11720563349837518</v>
      </c>
      <c r="Y206" s="269">
        <f t="shared" si="48"/>
        <v>0.12309040979734247</v>
      </c>
      <c r="DA206" s="79"/>
    </row>
    <row r="207" spans="1:105" ht="12" customHeight="1" x14ac:dyDescent="0.25">
      <c r="A207" s="62" t="s">
        <v>1012</v>
      </c>
      <c r="B207" s="318">
        <f t="shared" ref="B207:Y207" si="49">IF(B$135=0,0,B$135/B$110)</f>
        <v>0.20039614534412123</v>
      </c>
      <c r="C207" s="318">
        <f t="shared" si="49"/>
        <v>0.20333270356624383</v>
      </c>
      <c r="D207" s="318">
        <f t="shared" si="49"/>
        <v>0.16963368212446997</v>
      </c>
      <c r="E207" s="318">
        <f t="shared" si="49"/>
        <v>0.20656827624910346</v>
      </c>
      <c r="F207" s="318">
        <f t="shared" si="49"/>
        <v>0.21088790630622956</v>
      </c>
      <c r="G207" s="318">
        <f t="shared" si="49"/>
        <v>0.20679657550911587</v>
      </c>
      <c r="H207" s="318">
        <f t="shared" si="49"/>
        <v>0.20658657547759232</v>
      </c>
      <c r="I207" s="318">
        <f t="shared" si="49"/>
        <v>0.20944301117901187</v>
      </c>
      <c r="J207" s="318">
        <f t="shared" si="49"/>
        <v>0.19269197946018624</v>
      </c>
      <c r="K207" s="318">
        <f t="shared" si="49"/>
        <v>9.9492993845574099E-2</v>
      </c>
      <c r="L207" s="318">
        <f t="shared" si="49"/>
        <v>0.13569471372754108</v>
      </c>
      <c r="M207" s="318">
        <f t="shared" si="49"/>
        <v>0.13025641082807121</v>
      </c>
      <c r="N207" s="318">
        <f t="shared" si="49"/>
        <v>0.15828181689184506</v>
      </c>
      <c r="O207" s="318">
        <f t="shared" si="49"/>
        <v>0.2008467362818866</v>
      </c>
      <c r="P207" s="318">
        <f t="shared" si="49"/>
        <v>0.12167086249798972</v>
      </c>
      <c r="Q207" s="318">
        <f t="shared" si="49"/>
        <v>0.17814881790032785</v>
      </c>
      <c r="R207" s="318">
        <f t="shared" si="49"/>
        <v>0.17677180407237017</v>
      </c>
      <c r="S207" s="318">
        <f t="shared" si="49"/>
        <v>0.15445221295475151</v>
      </c>
      <c r="T207" s="318">
        <f t="shared" si="49"/>
        <v>0.14841791708869206</v>
      </c>
      <c r="U207" s="318">
        <f t="shared" si="49"/>
        <v>0.13030231317496929</v>
      </c>
      <c r="V207" s="318">
        <f t="shared" si="49"/>
        <v>0.10084676235653203</v>
      </c>
      <c r="W207" s="318">
        <f t="shared" si="49"/>
        <v>0.12316132628895746</v>
      </c>
      <c r="X207" s="318">
        <f t="shared" si="49"/>
        <v>0.10775916196649536</v>
      </c>
      <c r="Y207" s="318">
        <f t="shared" si="49"/>
        <v>8.3231475485716772E-2</v>
      </c>
      <c r="DA207" s="141"/>
    </row>
    <row r="208" spans="1:105" ht="12" customHeight="1" x14ac:dyDescent="0.25">
      <c r="A208" s="62" t="s">
        <v>1019</v>
      </c>
      <c r="B208" s="318">
        <f t="shared" ref="B208:Y208" si="50">IF(B$141=0,0,B$141/B$110)</f>
        <v>5.6553440442705929E-3</v>
      </c>
      <c r="C208" s="318">
        <f t="shared" si="50"/>
        <v>5.2911043836042755E-3</v>
      </c>
      <c r="D208" s="318">
        <f t="shared" si="50"/>
        <v>1.6382854108687672E-2</v>
      </c>
      <c r="E208" s="318">
        <f t="shared" si="50"/>
        <v>3.9413170998279078E-3</v>
      </c>
      <c r="F208" s="318">
        <f t="shared" si="50"/>
        <v>3.6445202212483292E-3</v>
      </c>
      <c r="G208" s="318">
        <f t="shared" si="50"/>
        <v>4.1893546417641385E-3</v>
      </c>
      <c r="H208" s="318">
        <f t="shared" si="50"/>
        <v>4.298969334668206E-3</v>
      </c>
      <c r="I208" s="318">
        <f t="shared" si="50"/>
        <v>3.6123794210417407E-3</v>
      </c>
      <c r="J208" s="318">
        <f t="shared" si="50"/>
        <v>7.3459477313293515E-3</v>
      </c>
      <c r="K208" s="318">
        <f t="shared" si="50"/>
        <v>6.6463304043858293E-2</v>
      </c>
      <c r="L208" s="318">
        <f t="shared" si="50"/>
        <v>3.2452031855882843E-2</v>
      </c>
      <c r="M208" s="318">
        <f t="shared" si="50"/>
        <v>3.3002012180655044E-2</v>
      </c>
      <c r="N208" s="318">
        <f t="shared" si="50"/>
        <v>1.7502861581738468E-2</v>
      </c>
      <c r="O208" s="318">
        <f t="shared" si="50"/>
        <v>5.2058570795627743E-3</v>
      </c>
      <c r="P208" s="318">
        <f t="shared" si="50"/>
        <v>3.7331253393153227E-2</v>
      </c>
      <c r="Q208" s="318">
        <f t="shared" si="50"/>
        <v>7.5749321630280177E-3</v>
      </c>
      <c r="R208" s="318">
        <f t="shared" si="50"/>
        <v>6.1895611640552196E-3</v>
      </c>
      <c r="S208" s="318">
        <f t="shared" si="50"/>
        <v>8.3109558446399449E-3</v>
      </c>
      <c r="T208" s="318">
        <f t="shared" si="50"/>
        <v>1.2625397597047904E-2</v>
      </c>
      <c r="U208" s="318">
        <f t="shared" si="50"/>
        <v>1.7516176933837765E-2</v>
      </c>
      <c r="V208" s="318">
        <f t="shared" si="50"/>
        <v>2.9694057237396855E-2</v>
      </c>
      <c r="W208" s="318">
        <f t="shared" si="50"/>
        <v>1.8515062555138847E-2</v>
      </c>
      <c r="X208" s="318">
        <f t="shared" si="50"/>
        <v>9.4464715318798732E-3</v>
      </c>
      <c r="Y208" s="318">
        <f t="shared" si="50"/>
        <v>3.9858934311625627E-2</v>
      </c>
      <c r="DA208" s="141"/>
    </row>
    <row r="209" spans="1:105" ht="12" customHeight="1" x14ac:dyDescent="0.25">
      <c r="A209" s="174" t="s">
        <v>1021</v>
      </c>
      <c r="B209" s="269">
        <f t="shared" ref="B209:Y209" si="51">IF(B$142=0,0,B$142/B$110)</f>
        <v>0.15782071747941989</v>
      </c>
      <c r="C209" s="269">
        <f t="shared" si="51"/>
        <v>0.15932024661505306</v>
      </c>
      <c r="D209" s="269">
        <f t="shared" si="51"/>
        <v>0.15356789323961442</v>
      </c>
      <c r="E209" s="269">
        <f t="shared" si="51"/>
        <v>0.16002915893435174</v>
      </c>
      <c r="F209" s="269">
        <f t="shared" si="51"/>
        <v>0.16212959653440023</v>
      </c>
      <c r="G209" s="269">
        <f t="shared" si="51"/>
        <v>0.1603686868374356</v>
      </c>
      <c r="H209" s="269">
        <f t="shared" si="51"/>
        <v>0.15984309714180492</v>
      </c>
      <c r="I209" s="269">
        <f t="shared" si="51"/>
        <v>0.1612546526905673</v>
      </c>
      <c r="J209" s="269">
        <f t="shared" si="51"/>
        <v>0.15539879528077696</v>
      </c>
      <c r="K209" s="269">
        <f t="shared" si="51"/>
        <v>0.1631181433124223</v>
      </c>
      <c r="L209" s="269">
        <f t="shared" si="51"/>
        <v>0.15385589572151576</v>
      </c>
      <c r="M209" s="269">
        <f t="shared" si="51"/>
        <v>0.15221791126751236</v>
      </c>
      <c r="N209" s="269">
        <f t="shared" si="51"/>
        <v>0.14926452461689199</v>
      </c>
      <c r="O209" s="269">
        <f t="shared" si="51"/>
        <v>0.15790799822231516</v>
      </c>
      <c r="P209" s="269">
        <f t="shared" si="51"/>
        <v>0.15211929555161588</v>
      </c>
      <c r="Q209" s="269">
        <f t="shared" si="51"/>
        <v>0.14063341902680665</v>
      </c>
      <c r="R209" s="269">
        <f t="shared" si="51"/>
        <v>0.13952429595117324</v>
      </c>
      <c r="S209" s="269">
        <f t="shared" si="51"/>
        <v>0.13343238950977451</v>
      </c>
      <c r="T209" s="269">
        <f t="shared" si="51"/>
        <v>0.14112146900047082</v>
      </c>
      <c r="U209" s="269">
        <f t="shared" si="51"/>
        <v>0.13147683793748838</v>
      </c>
      <c r="V209" s="269">
        <f t="shared" si="51"/>
        <v>0.1372190075147246</v>
      </c>
      <c r="W209" s="269">
        <f t="shared" si="51"/>
        <v>0.14104766795825735</v>
      </c>
      <c r="X209" s="269">
        <f t="shared" si="51"/>
        <v>0.11698031184123002</v>
      </c>
      <c r="Y209" s="269">
        <f t="shared" si="51"/>
        <v>0.12266482121291111</v>
      </c>
      <c r="DA209" s="79"/>
    </row>
    <row r="210" spans="1:105" ht="12" customHeight="1" x14ac:dyDescent="0.25">
      <c r="A210" s="62" t="s">
        <v>1133</v>
      </c>
      <c r="B210" s="318">
        <f t="shared" ref="B210:Y210" si="52">IF(B$143=0,0,B$143/B$110)</f>
        <v>8.8273587760802616E-2</v>
      </c>
      <c r="C210" s="318">
        <f t="shared" si="52"/>
        <v>9.2310472571151131E-2</v>
      </c>
      <c r="D210" s="318">
        <f t="shared" si="52"/>
        <v>5.6202397462767589E-2</v>
      </c>
      <c r="E210" s="318">
        <f t="shared" si="52"/>
        <v>9.5778721951780985E-2</v>
      </c>
      <c r="F210" s="318">
        <f t="shared" si="52"/>
        <v>0.10037451291168886</v>
      </c>
      <c r="G210" s="318">
        <f t="shared" si="52"/>
        <v>9.6149701453636618E-2</v>
      </c>
      <c r="H210" s="318">
        <f t="shared" si="52"/>
        <v>9.4697681841999976E-2</v>
      </c>
      <c r="I210" s="318">
        <f t="shared" si="52"/>
        <v>9.8633924664262754E-2</v>
      </c>
      <c r="J210" s="318">
        <f t="shared" si="52"/>
        <v>7.9690922249398166E-2</v>
      </c>
      <c r="K210" s="318">
        <f t="shared" si="52"/>
        <v>1.3490970375484761E-2</v>
      </c>
      <c r="L210" s="318">
        <f t="shared" si="52"/>
        <v>2.669826536274806E-2</v>
      </c>
      <c r="M210" s="318">
        <f t="shared" si="52"/>
        <v>2.2040988319541134E-2</v>
      </c>
      <c r="N210" s="318">
        <f t="shared" si="52"/>
        <v>4.4549523312328969E-2</v>
      </c>
      <c r="O210" s="318">
        <f t="shared" si="52"/>
        <v>8.9449339059913119E-2</v>
      </c>
      <c r="P210" s="318">
        <f t="shared" si="52"/>
        <v>1.8437346174241174E-2</v>
      </c>
      <c r="Q210" s="318">
        <f t="shared" si="52"/>
        <v>3.1194328958854833E-2</v>
      </c>
      <c r="R210" s="318">
        <f t="shared" si="52"/>
        <v>4.2578630220597304E-2</v>
      </c>
      <c r="S210" s="318">
        <f t="shared" si="52"/>
        <v>3.4781278408225577E-2</v>
      </c>
      <c r="T210" s="318">
        <f t="shared" si="52"/>
        <v>4.0675809119659075E-2</v>
      </c>
      <c r="U210" s="318">
        <f t="shared" si="52"/>
        <v>2.7150050758836995E-2</v>
      </c>
      <c r="V210" s="318">
        <f t="shared" si="52"/>
        <v>1.5992245364881343E-2</v>
      </c>
      <c r="W210" s="318">
        <f t="shared" si="52"/>
        <v>2.9603233221166151E-2</v>
      </c>
      <c r="X210" s="318">
        <f t="shared" si="52"/>
        <v>2.4364943968612253E-2</v>
      </c>
      <c r="Y210" s="318">
        <f t="shared" si="52"/>
        <v>1.4557294241781675E-2</v>
      </c>
      <c r="DA210" s="141"/>
    </row>
    <row r="211" spans="1:105" ht="12" customHeight="1" x14ac:dyDescent="0.25">
      <c r="A211" s="62" t="s">
        <v>1024</v>
      </c>
      <c r="B211" s="318">
        <f t="shared" ref="B211:Y211" si="53">IF(B$144=0,0,B$144/B$110)</f>
        <v>4.3638093861515306E-2</v>
      </c>
      <c r="C211" s="318">
        <f t="shared" si="53"/>
        <v>4.2988830166830271E-2</v>
      </c>
      <c r="D211" s="318">
        <f t="shared" si="53"/>
        <v>4.0438956030660306E-2</v>
      </c>
      <c r="E211" s="318">
        <f t="shared" si="53"/>
        <v>4.5135062390568394E-2</v>
      </c>
      <c r="F211" s="318">
        <f t="shared" si="53"/>
        <v>4.4060612167432379E-2</v>
      </c>
      <c r="G211" s="318">
        <f t="shared" si="53"/>
        <v>4.4348136396347305E-2</v>
      </c>
      <c r="H211" s="318">
        <f t="shared" si="53"/>
        <v>4.424917782572943E-2</v>
      </c>
      <c r="I211" s="318">
        <f t="shared" si="53"/>
        <v>4.4862817211478306E-2</v>
      </c>
      <c r="J211" s="318">
        <f t="shared" si="53"/>
        <v>4.3655306080413535E-2</v>
      </c>
      <c r="K211" s="318">
        <f t="shared" si="53"/>
        <v>3.4838233015303012E-2</v>
      </c>
      <c r="L211" s="318">
        <f t="shared" si="53"/>
        <v>4.1176291993526917E-2</v>
      </c>
      <c r="M211" s="318">
        <f t="shared" si="53"/>
        <v>4.3411932934960352E-2</v>
      </c>
      <c r="N211" s="318">
        <f t="shared" si="53"/>
        <v>4.5311069679637155E-2</v>
      </c>
      <c r="O211" s="318">
        <f t="shared" si="53"/>
        <v>4.4513398127272272E-2</v>
      </c>
      <c r="P211" s="318">
        <f t="shared" si="53"/>
        <v>4.4058566917892054E-2</v>
      </c>
      <c r="Q211" s="318">
        <f t="shared" si="53"/>
        <v>5.3868498325700717E-2</v>
      </c>
      <c r="R211" s="318">
        <f t="shared" si="53"/>
        <v>5.3603441362099158E-2</v>
      </c>
      <c r="S211" s="318">
        <f t="shared" si="53"/>
        <v>5.275138509408174E-2</v>
      </c>
      <c r="T211" s="318">
        <f t="shared" si="53"/>
        <v>5.2342455488340038E-2</v>
      </c>
      <c r="U211" s="318">
        <f t="shared" si="53"/>
        <v>4.4616043878661811E-2</v>
      </c>
      <c r="V211" s="318">
        <f t="shared" si="53"/>
        <v>5.3634206676806608E-2</v>
      </c>
      <c r="W211" s="318">
        <f t="shared" si="53"/>
        <v>5.8163055429544384E-2</v>
      </c>
      <c r="X211" s="318">
        <f t="shared" si="53"/>
        <v>5.6031614734372619E-2</v>
      </c>
      <c r="Y211" s="318">
        <f t="shared" si="53"/>
        <v>3.6947830664573404E-2</v>
      </c>
      <c r="DA211" s="141"/>
    </row>
    <row r="212" spans="1:105" ht="12" customHeight="1" x14ac:dyDescent="0.25">
      <c r="A212" s="62" t="s">
        <v>1036</v>
      </c>
      <c r="B212" s="318">
        <f t="shared" ref="B212:Y212" si="54">IF(B$155=0,0,B$155/B$110)</f>
        <v>2.5909035857101963E-2</v>
      </c>
      <c r="C212" s="318">
        <f t="shared" si="54"/>
        <v>2.4020943877071689E-2</v>
      </c>
      <c r="D212" s="318">
        <f t="shared" si="54"/>
        <v>5.6926539746186507E-2</v>
      </c>
      <c r="E212" s="318">
        <f t="shared" si="54"/>
        <v>1.9115374592002344E-2</v>
      </c>
      <c r="F212" s="318">
        <f t="shared" si="54"/>
        <v>1.7694471455278988E-2</v>
      </c>
      <c r="G212" s="318">
        <f t="shared" si="54"/>
        <v>1.9870848987451683E-2</v>
      </c>
      <c r="H212" s="318">
        <f t="shared" si="54"/>
        <v>2.0896237474075516E-2</v>
      </c>
      <c r="I212" s="318">
        <f t="shared" si="54"/>
        <v>1.7757910814826239E-2</v>
      </c>
      <c r="J212" s="318">
        <f t="shared" si="54"/>
        <v>3.2052566950965269E-2</v>
      </c>
      <c r="K212" s="318">
        <f t="shared" si="54"/>
        <v>0.11478893992163454</v>
      </c>
      <c r="L212" s="318">
        <f t="shared" si="54"/>
        <v>8.5981338365240773E-2</v>
      </c>
      <c r="M212" s="318">
        <f t="shared" si="54"/>
        <v>8.676499001301087E-2</v>
      </c>
      <c r="N212" s="318">
        <f t="shared" si="54"/>
        <v>5.9403931624925889E-2</v>
      </c>
      <c r="O212" s="318">
        <f t="shared" si="54"/>
        <v>2.394526103512978E-2</v>
      </c>
      <c r="P212" s="318">
        <f t="shared" si="54"/>
        <v>8.9623382459482634E-2</v>
      </c>
      <c r="Q212" s="318">
        <f t="shared" si="54"/>
        <v>5.5570591742251096E-2</v>
      </c>
      <c r="R212" s="318">
        <f t="shared" si="54"/>
        <v>4.3342224368476789E-2</v>
      </c>
      <c r="S212" s="318">
        <f t="shared" si="54"/>
        <v>4.5899726007467195E-2</v>
      </c>
      <c r="T212" s="318">
        <f t="shared" si="54"/>
        <v>4.8103204392471691E-2</v>
      </c>
      <c r="U212" s="318">
        <f t="shared" si="54"/>
        <v>5.9710743299989558E-2</v>
      </c>
      <c r="V212" s="318">
        <f t="shared" si="54"/>
        <v>6.7592555473036664E-2</v>
      </c>
      <c r="W212" s="318">
        <f t="shared" si="54"/>
        <v>5.3281379307546818E-2</v>
      </c>
      <c r="X212" s="318">
        <f t="shared" si="54"/>
        <v>3.6583753138245148E-2</v>
      </c>
      <c r="Y212" s="318">
        <f t="shared" si="54"/>
        <v>7.1159696306556025E-2</v>
      </c>
      <c r="DA212" s="141"/>
    </row>
    <row r="213" spans="1:105" ht="12" customHeight="1" x14ac:dyDescent="0.25">
      <c r="A213" s="41" t="s">
        <v>1038</v>
      </c>
      <c r="B213" s="319">
        <f t="shared" ref="B213:Y213" si="55">IF(B$156=0,0,B$156/B$110)</f>
        <v>6.0650852936293909E-2</v>
      </c>
      <c r="C213" s="319">
        <f t="shared" si="55"/>
        <v>6.0860440043546515E-2</v>
      </c>
      <c r="D213" s="319">
        <f t="shared" si="55"/>
        <v>7.736530082795752E-2</v>
      </c>
      <c r="E213" s="319">
        <f t="shared" si="55"/>
        <v>5.4232611314246087E-2</v>
      </c>
      <c r="F213" s="319">
        <f t="shared" si="55"/>
        <v>5.4869238777515553E-2</v>
      </c>
      <c r="G213" s="319">
        <f t="shared" si="55"/>
        <v>5.6042181293218772E-2</v>
      </c>
      <c r="H213" s="319">
        <f t="shared" si="55"/>
        <v>5.6547330396774613E-2</v>
      </c>
      <c r="I213" s="319">
        <f t="shared" si="55"/>
        <v>5.3621554038361073E-2</v>
      </c>
      <c r="J213" s="319">
        <f t="shared" si="55"/>
        <v>6.3619406835431325E-2</v>
      </c>
      <c r="K213" s="319">
        <f t="shared" si="55"/>
        <v>9.4150358684867153E-2</v>
      </c>
      <c r="L213" s="319">
        <f t="shared" si="55"/>
        <v>8.0949089732915119E-2</v>
      </c>
      <c r="M213" s="319">
        <f t="shared" si="55"/>
        <v>7.7355562014664508E-2</v>
      </c>
      <c r="N213" s="319">
        <f t="shared" si="55"/>
        <v>6.9713720389703568E-2</v>
      </c>
      <c r="O213" s="319">
        <f t="shared" si="55"/>
        <v>5.8298709137516933E-2</v>
      </c>
      <c r="P213" s="319">
        <f t="shared" si="55"/>
        <v>7.6962365030921936E-2</v>
      </c>
      <c r="Q213" s="319">
        <f t="shared" si="55"/>
        <v>4.6385007671666471E-2</v>
      </c>
      <c r="R213" s="319">
        <f t="shared" si="55"/>
        <v>4.8781256021179185E-2</v>
      </c>
      <c r="S213" s="319">
        <f t="shared" si="55"/>
        <v>6.0887002171788128E-2</v>
      </c>
      <c r="T213" s="319">
        <f t="shared" si="55"/>
        <v>5.944389489014381E-2</v>
      </c>
      <c r="U213" s="319">
        <f t="shared" si="55"/>
        <v>8.8626454483563863E-2</v>
      </c>
      <c r="V213" s="319">
        <f t="shared" si="55"/>
        <v>6.758581913782831E-2</v>
      </c>
      <c r="W213" s="319">
        <f t="shared" si="55"/>
        <v>5.0271748755190679E-2</v>
      </c>
      <c r="X213" s="319">
        <f t="shared" si="55"/>
        <v>7.483449721134286E-2</v>
      </c>
      <c r="Y213" s="319">
        <f t="shared" si="55"/>
        <v>0.12085066689378207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252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48</v>
      </c>
      <c r="B217" s="320">
        <f t="shared" ref="B217:Y217" si="56">SUM(B218:B227)</f>
        <v>2034.4375071197107</v>
      </c>
      <c r="C217" s="320">
        <f t="shared" si="56"/>
        <v>2148.590711900375</v>
      </c>
      <c r="D217" s="320">
        <f t="shared" si="56"/>
        <v>1325.7769935482622</v>
      </c>
      <c r="E217" s="320">
        <f t="shared" si="56"/>
        <v>1316.6975518229588</v>
      </c>
      <c r="F217" s="320">
        <f t="shared" si="56"/>
        <v>1877.5127313537464</v>
      </c>
      <c r="G217" s="320">
        <f t="shared" si="56"/>
        <v>1882.2420554294758</v>
      </c>
      <c r="H217" s="320">
        <f t="shared" si="56"/>
        <v>1864.74859118983</v>
      </c>
      <c r="I217" s="320">
        <f t="shared" si="56"/>
        <v>1809.1879286823978</v>
      </c>
      <c r="J217" s="320">
        <f t="shared" si="56"/>
        <v>1754.3079348961473</v>
      </c>
      <c r="K217" s="320">
        <f t="shared" si="56"/>
        <v>1282.7499710236802</v>
      </c>
      <c r="L217" s="320">
        <f t="shared" si="56"/>
        <v>775.72396927089153</v>
      </c>
      <c r="M217" s="320">
        <f t="shared" si="56"/>
        <v>756.21070113131066</v>
      </c>
      <c r="N217" s="320">
        <f t="shared" si="56"/>
        <v>919.06850557506641</v>
      </c>
      <c r="O217" s="320">
        <f t="shared" si="56"/>
        <v>1381.3875075943977</v>
      </c>
      <c r="P217" s="320">
        <f t="shared" si="56"/>
        <v>596.54535534473678</v>
      </c>
      <c r="Q217" s="320">
        <f t="shared" si="56"/>
        <v>646.79103494994024</v>
      </c>
      <c r="R217" s="320">
        <f t="shared" si="56"/>
        <v>588.41586396946138</v>
      </c>
      <c r="S217" s="320">
        <f t="shared" si="56"/>
        <v>586.49851442599652</v>
      </c>
      <c r="T217" s="320">
        <f t="shared" si="56"/>
        <v>548.73257269298153</v>
      </c>
      <c r="U217" s="320">
        <f t="shared" si="56"/>
        <v>523.95878943123739</v>
      </c>
      <c r="V217" s="320">
        <f t="shared" si="56"/>
        <v>528.5485638347634</v>
      </c>
      <c r="W217" s="320">
        <f t="shared" si="56"/>
        <v>449.04215787962852</v>
      </c>
      <c r="X217" s="320">
        <f t="shared" si="56"/>
        <v>459.6824794728559</v>
      </c>
      <c r="Y217" s="320">
        <f t="shared" si="56"/>
        <v>526.70745062547678</v>
      </c>
      <c r="DA217" s="95"/>
    </row>
    <row r="218" spans="1:105" ht="12" customHeight="1" x14ac:dyDescent="0.25">
      <c r="A218" s="55" t="s">
        <v>91</v>
      </c>
      <c r="B218" s="273">
        <f>IF(B$6=0,0,B$6/CHI!B$10*1000)</f>
        <v>6.6442722936568677</v>
      </c>
      <c r="C218" s="273">
        <f>IF(C$6=0,0,C$6/CHI!C$10*1000)</f>
        <v>6.6008259287985815</v>
      </c>
      <c r="D218" s="273">
        <f>IF(D$6=0,0,D$6/CHI!D$10*1000)</f>
        <v>8.0807320939275673</v>
      </c>
      <c r="E218" s="273">
        <f>IF(E$6=0,0,E$6/CHI!E$10*1000)</f>
        <v>5.1923883966174857</v>
      </c>
      <c r="F218" s="273">
        <f>IF(F$6=0,0,F$6/CHI!F$10*1000)</f>
        <v>5.854925142581668</v>
      </c>
      <c r="G218" s="273">
        <f>IF(G$6=0,0,G$6/CHI!G$10*1000)</f>
        <v>5.826885347738652</v>
      </c>
      <c r="H218" s="273">
        <f>IF(H$6=0,0,H$6/CHI!H$10*1000)</f>
        <v>5.8494008761565208</v>
      </c>
      <c r="I218" s="273">
        <f>IF(I$6=0,0,I$6/CHI!I$10*1000)</f>
        <v>5.2887120634519649</v>
      </c>
      <c r="J218" s="273">
        <f>IF(J$6=0,0,J$6/CHI!J$10*1000)</f>
        <v>5.6197539194649266</v>
      </c>
      <c r="K218" s="273">
        <f>IF(K$6=0,0,K$6/CHI!K$10*1000)</f>
        <v>7.9513348433441093</v>
      </c>
      <c r="L218" s="273">
        <f>IF(L$6=0,0,L$6/CHI!L$10*1000)</f>
        <v>7.5173778505090256</v>
      </c>
      <c r="M218" s="273">
        <f>IF(M$6=0,0,M$6/CHI!M$10*1000)</f>
        <v>6.9910177894025542</v>
      </c>
      <c r="N218" s="273">
        <f>IF(N$6=0,0,N$6/CHI!N$10*1000)</f>
        <v>5.1066550043672061</v>
      </c>
      <c r="O218" s="273">
        <f>IF(O$6=0,0,O$6/CHI!O$10*1000)</f>
        <v>3.9066135119966288</v>
      </c>
      <c r="P218" s="273">
        <f>IF(P$6=0,0,P$6/CHI!P$10*1000)</f>
        <v>5.485928063533466</v>
      </c>
      <c r="Q218" s="273">
        <f>IF(Q$6=0,0,Q$6/CHI!Q$10*1000)</f>
        <v>4.0262759991934596</v>
      </c>
      <c r="R218" s="273">
        <f>IF(R$6=0,0,R$6/CHI!R$10*1000)</f>
        <v>3.4791741938433156</v>
      </c>
      <c r="S218" s="273">
        <f>IF(S$6=0,0,S$6/CHI!S$10*1000)</f>
        <v>3.5574550969112004</v>
      </c>
      <c r="T218" s="273">
        <f>IF(T$6=0,0,T$6/CHI!T$10*1000)</f>
        <v>3.7034675369392827</v>
      </c>
      <c r="U218" s="273">
        <f>IF(U$6=0,0,U$6/CHI!U$10*1000)</f>
        <v>4.0389162927336395</v>
      </c>
      <c r="V218" s="273">
        <f>IF(V$6=0,0,V$6/CHI!V$10*1000)</f>
        <v>3.7521717659066613</v>
      </c>
      <c r="W218" s="273">
        <f>IF(W$6=0,0,W$6/CHI!W$10*1000)</f>
        <v>2.8856345018659342</v>
      </c>
      <c r="X218" s="273">
        <f>IF(X$6=0,0,X$6/CHI!X$10*1000)</f>
        <v>2.3349675275524424</v>
      </c>
      <c r="Y218" s="273">
        <f>IF(Y$6=0,0,Y$6/CHI!Y$10*1000)</f>
        <v>4.7848717187752232</v>
      </c>
      <c r="DA218" s="76"/>
    </row>
    <row r="219" spans="1:105" ht="12" customHeight="1" x14ac:dyDescent="0.25">
      <c r="A219" s="173" t="s">
        <v>92</v>
      </c>
      <c r="B219" s="274">
        <f>IF(B$7=0,0,B$7/CHI!B$10*1000)</f>
        <v>52.571471698455838</v>
      </c>
      <c r="C219" s="274">
        <f>IF(C$7=0,0,C$7/CHI!C$10*1000)</f>
        <v>52.227711051751363</v>
      </c>
      <c r="D219" s="274">
        <f>IF(D$7=0,0,D$7/CHI!D$10*1000)</f>
        <v>63.937171717703187</v>
      </c>
      <c r="E219" s="274">
        <f>IF(E$7=0,0,E$7/CHI!E$10*1000)</f>
        <v>41.083731607563131</v>
      </c>
      <c r="F219" s="274">
        <f>IF(F$7=0,0,F$7/CHI!F$10*1000)</f>
        <v>46.325920706720751</v>
      </c>
      <c r="G219" s="274">
        <f>IF(G$7=0,0,G$7/CHI!G$10*1000)</f>
        <v>46.10406145474105</v>
      </c>
      <c r="H219" s="274">
        <f>IF(H$7=0,0,H$7/CHI!H$10*1000)</f>
        <v>46.282211056786402</v>
      </c>
      <c r="I219" s="274">
        <f>IF(I$7=0,0,I$7/CHI!I$10*1000)</f>
        <v>41.845873299094144</v>
      </c>
      <c r="J219" s="274">
        <f>IF(J$7=0,0,J$7/CHI!J$10*1000)</f>
        <v>44.465175578593481</v>
      </c>
      <c r="K219" s="274">
        <f>IF(K$7=0,0,K$7/CHI!K$10*1000)</f>
        <v>62.913341929240097</v>
      </c>
      <c r="L219" s="274">
        <f>IF(L$7=0,0,L$7/CHI!L$10*1000)</f>
        <v>59.479744274165554</v>
      </c>
      <c r="M219" s="274">
        <f>IF(M$7=0,0,M$7/CHI!M$10*1000)</f>
        <v>55.315025877227853</v>
      </c>
      <c r="N219" s="274">
        <f>IF(N$7=0,0,N$7/CHI!N$10*1000)</f>
        <v>40.405383339295888</v>
      </c>
      <c r="O219" s="274">
        <f>IF(O$7=0,0,O$7/CHI!O$10*1000)</f>
        <v>30.910295756362054</v>
      </c>
      <c r="P219" s="274">
        <f>IF(P$7=0,0,P$7/CHI!P$10*1000)</f>
        <v>43.406305338681904</v>
      </c>
      <c r="Q219" s="274">
        <f>IF(Q$7=0,0,Q$7/CHI!Q$10*1000)</f>
        <v>31.857101182298731</v>
      </c>
      <c r="R219" s="274">
        <f>IF(R$7=0,0,R$7/CHI!R$10*1000)</f>
        <v>27.528267894777166</v>
      </c>
      <c r="S219" s="274">
        <f>IF(S$7=0,0,S$7/CHI!S$10*1000)</f>
        <v>28.147649837340193</v>
      </c>
      <c r="T219" s="274">
        <f>IF(T$7=0,0,T$7/CHI!T$10*1000)</f>
        <v>29.302943979316737</v>
      </c>
      <c r="U219" s="274">
        <f>IF(U$7=0,0,U$7/CHI!U$10*1000)</f>
        <v>31.957114969322813</v>
      </c>
      <c r="V219" s="274">
        <f>IF(V$7=0,0,V$7/CHI!V$10*1000)</f>
        <v>29.688306421069473</v>
      </c>
      <c r="W219" s="274">
        <f>IF(W$7=0,0,W$7/CHI!W$10*1000)</f>
        <v>22.832004144646366</v>
      </c>
      <c r="X219" s="274">
        <f>IF(X$7=0,0,X$7/CHI!X$10*1000)</f>
        <v>18.474962172866665</v>
      </c>
      <c r="Y219" s="274">
        <f>IF(Y$7=0,0,Y$7/CHI!Y$10*1000)</f>
        <v>37.859337641005496</v>
      </c>
      <c r="DA219" s="77"/>
    </row>
    <row r="220" spans="1:105" ht="12" customHeight="1" x14ac:dyDescent="0.25">
      <c r="A220" s="173" t="s">
        <v>93</v>
      </c>
      <c r="B220" s="274">
        <f>IF(B$8=0,0,B$8/CHI!B$10*1000)</f>
        <v>58.019536297382913</v>
      </c>
      <c r="C220" s="274">
        <f>IF(C$8=0,0,C$8/CHI!C$10*1000)</f>
        <v>57.640151192216287</v>
      </c>
      <c r="D220" s="274">
        <f>IF(D$8=0,0,D$8/CHI!D$10*1000)</f>
        <v>70.563081750976451</v>
      </c>
      <c r="E220" s="274">
        <f>IF(E$8=0,0,E$8/CHI!E$10*1000)</f>
        <v>45.341303566872774</v>
      </c>
      <c r="F220" s="274">
        <f>IF(F$8=0,0,F$8/CHI!F$10*1000)</f>
        <v>51.12674899744561</v>
      </c>
      <c r="G220" s="274">
        <f>IF(G$8=0,0,G$8/CHI!G$10*1000)</f>
        <v>50.881898120966831</v>
      </c>
      <c r="H220" s="274">
        <f>IF(H$8=0,0,H$8/CHI!H$10*1000)</f>
        <v>51.07850964749057</v>
      </c>
      <c r="I220" s="274">
        <f>IF(I$8=0,0,I$8/CHI!I$10*1000)</f>
        <v>46.182427204977628</v>
      </c>
      <c r="J220" s="274">
        <f>IF(J$8=0,0,J$8/CHI!J$10*1000)</f>
        <v>49.073171914407055</v>
      </c>
      <c r="K220" s="274">
        <f>IF(K$8=0,0,K$8/CHI!K$10*1000)</f>
        <v>69.433150865366073</v>
      </c>
      <c r="L220" s="274">
        <f>IF(L$8=0,0,L$8/CHI!L$10*1000)</f>
        <v>65.643724065182766</v>
      </c>
      <c r="M220" s="274">
        <f>IF(M$8=0,0,M$8/CHI!M$10*1000)</f>
        <v>61.047409326544745</v>
      </c>
      <c r="N220" s="274">
        <f>IF(N$8=0,0,N$8/CHI!N$10*1000)</f>
        <v>44.592656996756794</v>
      </c>
      <c r="O220" s="274">
        <f>IF(O$8=0,0,O$8/CHI!O$10*1000)</f>
        <v>34.113578499111448</v>
      </c>
      <c r="P220" s="274">
        <f>IF(P$8=0,0,P$8/CHI!P$10*1000)</f>
        <v>47.904569280051405</v>
      </c>
      <c r="Q220" s="274">
        <f>IF(Q$8=0,0,Q$8/CHI!Q$10*1000)</f>
        <v>35.1585028659198</v>
      </c>
      <c r="R220" s="274">
        <f>IF(R$8=0,0,R$8/CHI!R$10*1000)</f>
        <v>30.381065751522751</v>
      </c>
      <c r="S220" s="274">
        <f>IF(S$8=0,0,S$8/CHI!S$10*1000)</f>
        <v>31.064635222520359</v>
      </c>
      <c r="T220" s="274">
        <f>IF(T$8=0,0,T$8/CHI!T$10*1000)</f>
        <v>32.339654320122122</v>
      </c>
      <c r="U220" s="274">
        <f>IF(U$8=0,0,U$8/CHI!U$10*1000)</f>
        <v>35.26888123957017</v>
      </c>
      <c r="V220" s="274">
        <f>IF(V$8=0,0,V$8/CHI!V$10*1000)</f>
        <v>32.764952480028448</v>
      </c>
      <c r="W220" s="274">
        <f>IF(W$8=0,0,W$8/CHI!W$10*1000)</f>
        <v>25.198120775668091</v>
      </c>
      <c r="X220" s="274">
        <f>IF(X$8=0,0,X$8/CHI!X$10*1000)</f>
        <v>20.389551666534334</v>
      </c>
      <c r="Y220" s="274">
        <f>IF(Y$8=0,0,Y$8/CHI!Y$10*1000)</f>
        <v>41.782760563686352</v>
      </c>
      <c r="DA220" s="77"/>
    </row>
    <row r="221" spans="1:105" ht="12" customHeight="1" x14ac:dyDescent="0.25">
      <c r="A221" s="173" t="s">
        <v>94</v>
      </c>
      <c r="B221" s="274">
        <f>IF(B$9=0,0,B$9/CHI!B$10*1000)</f>
        <v>94.39959275536151</v>
      </c>
      <c r="C221" s="274">
        <f>IF(C$9=0,0,C$9/CHI!C$10*1000)</f>
        <v>93.782321372122354</v>
      </c>
      <c r="D221" s="274">
        <f>IF(D$9=0,0,D$9/CHI!D$10*1000)</f>
        <v>114.80833191622595</v>
      </c>
      <c r="E221" s="274">
        <f>IF(E$9=0,0,E$9/CHI!E$10*1000)</f>
        <v>73.771713199698169</v>
      </c>
      <c r="F221" s="274">
        <f>IF(F$9=0,0,F$9/CHI!F$10*1000)</f>
        <v>83.184813120992743</v>
      </c>
      <c r="G221" s="274">
        <f>IF(G$9=0,0,G$9/CHI!G$10*1000)</f>
        <v>82.786433118317106</v>
      </c>
      <c r="H221" s="274">
        <f>IF(H$9=0,0,H$9/CHI!H$10*1000)</f>
        <v>83.106326196050802</v>
      </c>
      <c r="I221" s="274">
        <f>IF(I$9=0,0,I$9/CHI!I$10*1000)</f>
        <v>75.14024755831538</v>
      </c>
      <c r="J221" s="274">
        <f>IF(J$9=0,0,J$9/CHI!J$10*1000)</f>
        <v>79.843579241822155</v>
      </c>
      <c r="K221" s="274">
        <f>IF(K$9=0,0,K$9/CHI!K$10*1000)</f>
        <v>112.96989917011426</v>
      </c>
      <c r="L221" s="274">
        <f>IF(L$9=0,0,L$9/CHI!L$10*1000)</f>
        <v>106.80438373269271</v>
      </c>
      <c r="M221" s="274">
        <f>IF(M$9=0,0,M$9/CHI!M$10*1000)</f>
        <v>99.326036486362383</v>
      </c>
      <c r="N221" s="274">
        <f>IF(N$9=0,0,N$9/CHI!N$10*1000)</f>
        <v>72.553641911185736</v>
      </c>
      <c r="O221" s="274">
        <f>IF(O$9=0,0,O$9/CHI!O$10*1000)</f>
        <v>55.503854791914897</v>
      </c>
      <c r="P221" s="274">
        <f>IF(P$9=0,0,P$9/CHI!P$10*1000)</f>
        <v>77.942226355949586</v>
      </c>
      <c r="Q221" s="274">
        <f>IF(Q$9=0,0,Q$9/CHI!Q$10*1000)</f>
        <v>57.203979284142392</v>
      </c>
      <c r="R221" s="274">
        <f>IF(R$9=0,0,R$9/CHI!R$10*1000)</f>
        <v>49.43094029083052</v>
      </c>
      <c r="S221" s="274">
        <f>IF(S$9=0,0,S$9/CHI!S$10*1000)</f>
        <v>50.543129112048021</v>
      </c>
      <c r="T221" s="274">
        <f>IF(T$9=0,0,T$9/CHI!T$10*1000)</f>
        <v>52.617624898294821</v>
      </c>
      <c r="U221" s="274">
        <f>IF(U$9=0,0,U$9/CHI!U$10*1000)</f>
        <v>57.383568336150475</v>
      </c>
      <c r="V221" s="274">
        <f>IF(V$9=0,0,V$9/CHI!V$10*1000)</f>
        <v>53.309598251700855</v>
      </c>
      <c r="W221" s="274">
        <f>IF(W$9=0,0,W$9/CHI!W$10*1000)</f>
        <v>40.998127376119278</v>
      </c>
      <c r="X221" s="274">
        <f>IF(X$9=0,0,X$9/CHI!X$10*1000)</f>
        <v>33.174435657667672</v>
      </c>
      <c r="Y221" s="274">
        <f>IF(Y$9=0,0,Y$9/CHI!Y$10*1000)</f>
        <v>67.981852891586882</v>
      </c>
      <c r="DA221" s="77"/>
    </row>
    <row r="222" spans="1:105" ht="12" customHeight="1" x14ac:dyDescent="0.25">
      <c r="A222" s="56" t="s">
        <v>95</v>
      </c>
      <c r="B222" s="275">
        <f>IF(B$10=0,0,B$10/CHI!B$10*1000)</f>
        <v>23.950096973022688</v>
      </c>
      <c r="C222" s="275">
        <f>IF(C$10=0,0,C$10/CHI!C$10*1000)</f>
        <v>24.157776385926152</v>
      </c>
      <c r="D222" s="275">
        <f>IF(D$10=0,0,D$10/CHI!D$10*1000)</f>
        <v>22.624289326513647</v>
      </c>
      <c r="E222" s="275">
        <f>IF(E$10=0,0,E$10/CHI!E$10*1000)</f>
        <v>21.109565433864482</v>
      </c>
      <c r="F222" s="275">
        <f>IF(F$10=0,0,F$10/CHI!F$10*1000)</f>
        <v>24.122648471502291</v>
      </c>
      <c r="G222" s="275">
        <f>IF(G$10=0,0,G$10/CHI!G$10*1000)</f>
        <v>23.096869078928162</v>
      </c>
      <c r="H222" s="275">
        <f>IF(H$10=0,0,H$10/CHI!H$10*1000)</f>
        <v>22.936512749440766</v>
      </c>
      <c r="I222" s="275">
        <f>IF(I$10=0,0,I$10/CHI!I$10*1000)</f>
        <v>21.980106514208298</v>
      </c>
      <c r="J222" s="275">
        <f>IF(J$10=0,0,J$10/CHI!J$10*1000)</f>
        <v>18.899340969967366</v>
      </c>
      <c r="K222" s="275">
        <f>IF(K$10=0,0,K$10/CHI!K$10*1000)</f>
        <v>20.594095509433483</v>
      </c>
      <c r="L222" s="275">
        <f>IF(L$10=0,0,L$10/CHI!L$10*1000)</f>
        <v>19.971157492638319</v>
      </c>
      <c r="M222" s="275">
        <f>IF(M$10=0,0,M$10/CHI!M$10*1000)</f>
        <v>18.749974295536408</v>
      </c>
      <c r="N222" s="275">
        <f>IF(N$10=0,0,N$10/CHI!N$10*1000)</f>
        <v>14.579879524292361</v>
      </c>
      <c r="O222" s="275">
        <f>IF(O$10=0,0,O$10/CHI!O$10*1000)</f>
        <v>14.548915848209623</v>
      </c>
      <c r="P222" s="275">
        <f>IF(P$10=0,0,P$10/CHI!P$10*1000)</f>
        <v>14.748109178749043</v>
      </c>
      <c r="Q222" s="275">
        <f>IF(Q$10=0,0,Q$10/CHI!Q$10*1000)</f>
        <v>13.960558070510228</v>
      </c>
      <c r="R222" s="275">
        <f>IF(R$10=0,0,R$10/CHI!R$10*1000)</f>
        <v>12.59940592959714</v>
      </c>
      <c r="S222" s="275">
        <f>IF(S$10=0,0,S$10/CHI!S$10*1000)</f>
        <v>11.724582129603043</v>
      </c>
      <c r="T222" s="275">
        <f>IF(T$10=0,0,T$10/CHI!T$10*1000)</f>
        <v>11.275102780988764</v>
      </c>
      <c r="U222" s="275">
        <f>IF(U$10=0,0,U$10/CHI!U$10*1000)</f>
        <v>11.474061748063669</v>
      </c>
      <c r="V222" s="275">
        <f>IF(V$10=0,0,V$10/CHI!V$10*1000)</f>
        <v>10.270045444390361</v>
      </c>
      <c r="W222" s="275">
        <f>IF(W$10=0,0,W$10/CHI!W$10*1000)</f>
        <v>8.280680773751369</v>
      </c>
      <c r="X222" s="275">
        <f>IF(X$10=0,0,X$10/CHI!X$10*1000)</f>
        <v>7.1520240394140773</v>
      </c>
      <c r="Y222" s="275">
        <f>IF(Y$10=0,0,Y$10/CHI!Y$10*1000)</f>
        <v>12.677061694199539</v>
      </c>
      <c r="DA222" s="78"/>
    </row>
    <row r="223" spans="1:105" ht="12" customHeight="1" x14ac:dyDescent="0.25">
      <c r="A223" s="134" t="s">
        <v>997</v>
      </c>
      <c r="B223" s="321">
        <f>IF(B$16=0,0,B$16/CHI!B$10*1000)</f>
        <v>1130.4552021424925</v>
      </c>
      <c r="C223" s="321">
        <f>IF(C$16=0,0,C$16/CHI!C$10*1000)</f>
        <v>1255.4859854736849</v>
      </c>
      <c r="D223" s="321">
        <f>IF(D$16=0,0,D$16/CHI!D$10*1000)</f>
        <v>454.78771583873493</v>
      </c>
      <c r="E223" s="321">
        <f>IF(E$16=0,0,E$16/CHI!E$10*1000)</f>
        <v>530.33709608185006</v>
      </c>
      <c r="F223" s="321">
        <f>IF(F$16=0,0,F$16/CHI!F$10*1000)</f>
        <v>1003.5676885161189</v>
      </c>
      <c r="G223" s="321">
        <f>IF(G$16=0,0,G$16/CHI!G$10*1000)</f>
        <v>1028.2823722572314</v>
      </c>
      <c r="H223" s="321">
        <f>IF(H$16=0,0,H$16/CHI!H$10*1000)</f>
        <v>1014.521222168177</v>
      </c>
      <c r="I223" s="321">
        <f>IF(I$16=0,0,I$16/CHI!I$10*1000)</f>
        <v>1000.5964208770159</v>
      </c>
      <c r="J223" s="321">
        <f>IF(J$16=0,0,J$16/CHI!J$10*1000)</f>
        <v>1022.3135039825663</v>
      </c>
      <c r="K223" s="321">
        <f>IF(K$16=0,0,K$16/CHI!K$10*1000)</f>
        <v>583.52032398447477</v>
      </c>
      <c r="L223" s="321">
        <f>IF(L$16=0,0,L$16/CHI!L$10*1000)</f>
        <v>0</v>
      </c>
      <c r="M223" s="321">
        <f>IF(M$16=0,0,M$16/CHI!M$10*1000)</f>
        <v>0</v>
      </c>
      <c r="N223" s="321">
        <f>IF(N$16=0,0,N$16/CHI!N$10*1000)</f>
        <v>305.40413583069528</v>
      </c>
      <c r="O223" s="321">
        <f>IF(O$16=0,0,O$16/CHI!O$10*1000)</f>
        <v>828.77608808494244</v>
      </c>
      <c r="P223" s="321">
        <f>IF(P$16=0,0,P$16/CHI!P$10*1000)</f>
        <v>0</v>
      </c>
      <c r="Q223" s="321">
        <f>IF(Q$16=0,0,Q$16/CHI!Q$10*1000)</f>
        <v>0</v>
      </c>
      <c r="R223" s="321">
        <f>IF(R$16=0,0,R$16/CHI!R$10*1000)</f>
        <v>0</v>
      </c>
      <c r="S223" s="321">
        <f>IF(S$16=0,0,S$16/CHI!S$10*1000)</f>
        <v>0</v>
      </c>
      <c r="T223" s="321">
        <f>IF(T$16=0,0,T$16/CHI!T$10*1000)</f>
        <v>0</v>
      </c>
      <c r="U223" s="321">
        <f>IF(U$16=0,0,U$16/CHI!U$10*1000)</f>
        <v>0</v>
      </c>
      <c r="V223" s="321">
        <f>IF(V$16=0,0,V$16/CHI!V$10*1000)</f>
        <v>0</v>
      </c>
      <c r="W223" s="321">
        <f>IF(W$16=0,0,W$16/CHI!W$10*1000)</f>
        <v>0</v>
      </c>
      <c r="X223" s="321">
        <f>IF(X$16=0,0,X$16/CHI!X$10*1000)</f>
        <v>0</v>
      </c>
      <c r="Y223" s="321">
        <f>IF(Y$16=0,0,Y$16/CHI!Y$10*1000)</f>
        <v>0</v>
      </c>
      <c r="DA223" s="140"/>
    </row>
    <row r="224" spans="1:105" ht="12" customHeight="1" x14ac:dyDescent="0.25">
      <c r="A224" s="174" t="s">
        <v>998</v>
      </c>
      <c r="B224" s="276">
        <f>IF(B$25=0,0,B$25/CHI!B$10*1000)</f>
        <v>388.84708528576567</v>
      </c>
      <c r="C224" s="276">
        <f>IF(C$25=0,0,C$25/CHI!C$10*1000)</f>
        <v>379.24632870211047</v>
      </c>
      <c r="D224" s="276">
        <f>IF(D$25=0,0,D$25/CHI!D$10*1000)</f>
        <v>343.56347881125419</v>
      </c>
      <c r="E224" s="276">
        <f>IF(E$25=0,0,E$25/CHI!E$10*1000)</f>
        <v>351.49833150395102</v>
      </c>
      <c r="F224" s="276">
        <f>IF(F$25=0,0,F$25/CHI!F$10*1000)</f>
        <v>382.42432154550511</v>
      </c>
      <c r="G224" s="276">
        <f>IF(G$25=0,0,G$25/CHI!G$10*1000)</f>
        <v>375.05882006229206</v>
      </c>
      <c r="H224" s="276">
        <f>IF(H$25=0,0,H$25/CHI!H$10*1000)</f>
        <v>372.3120145248617</v>
      </c>
      <c r="I224" s="276">
        <f>IF(I$25=0,0,I$25/CHI!I$10*1000)</f>
        <v>359.91474164816799</v>
      </c>
      <c r="J224" s="276">
        <f>IF(J$25=0,0,J$25/CHI!J$10*1000)</f>
        <v>313.66588552338726</v>
      </c>
      <c r="K224" s="276">
        <f>IF(K$25=0,0,K$25/CHI!K$10*1000)</f>
        <v>239.31876318441658</v>
      </c>
      <c r="L224" s="276">
        <f>IF(L$25=0,0,L$25/CHI!L$10*1000)</f>
        <v>311.03138323179326</v>
      </c>
      <c r="M224" s="276">
        <f>IF(M$25=0,0,M$25/CHI!M$10*1000)</f>
        <v>319.1247967449454</v>
      </c>
      <c r="N224" s="276">
        <f>IF(N$25=0,0,N$25/CHI!N$10*1000)</f>
        <v>269.97598835922184</v>
      </c>
      <c r="O224" s="276">
        <f>IF(O$25=0,0,O$25/CHI!O$10*1000)</f>
        <v>242.624595799015</v>
      </c>
      <c r="P224" s="276">
        <f>IF(P$25=0,0,P$25/CHI!P$10*1000)</f>
        <v>255.44925277033158</v>
      </c>
      <c r="Q224" s="276">
        <f>IF(Q$25=0,0,Q$25/CHI!Q$10*1000)</f>
        <v>327.94109159096598</v>
      </c>
      <c r="R224" s="276">
        <f>IF(R$25=0,0,R$25/CHI!R$10*1000)</f>
        <v>303.31198684527732</v>
      </c>
      <c r="S224" s="276">
        <f>IF(S$25=0,0,S$25/CHI!S$10*1000)</f>
        <v>309.02021926092783</v>
      </c>
      <c r="T224" s="276">
        <f>IF(T$25=0,0,T$25/CHI!T$10*1000)</f>
        <v>279.79948527375819</v>
      </c>
      <c r="U224" s="276">
        <f>IF(U$25=0,0,U$25/CHI!U$10*1000)</f>
        <v>249.6022316812028</v>
      </c>
      <c r="V224" s="276">
        <f>IF(V$25=0,0,V$25/CHI!V$10*1000)</f>
        <v>280.48074770211792</v>
      </c>
      <c r="W224" s="276">
        <f>IF(W$25=0,0,W$25/CHI!W$10*1000)</f>
        <v>246.39296115005214</v>
      </c>
      <c r="X224" s="276">
        <f>IF(X$25=0,0,X$25/CHI!X$10*1000)</f>
        <v>277.63263285962375</v>
      </c>
      <c r="Y224" s="276">
        <f>IF(Y$25=0,0,Y$25/CHI!Y$10*1000)</f>
        <v>232.31035337919616</v>
      </c>
      <c r="DA224" s="79"/>
    </row>
    <row r="225" spans="1:105" ht="12" customHeight="1" x14ac:dyDescent="0.25">
      <c r="A225" s="174" t="s">
        <v>1010</v>
      </c>
      <c r="B225" s="276">
        <f>IF(B$36=0,0,B$36/CHI!B$10*1000)</f>
        <v>201.67536323491296</v>
      </c>
      <c r="C225" s="276">
        <f>IF(C$36=0,0,C$36/CHI!C$10*1000)</f>
        <v>202.15926054380785</v>
      </c>
      <c r="D225" s="276">
        <f>IF(D$36=0,0,D$36/CHI!D$10*1000)</f>
        <v>173.58916871804334</v>
      </c>
      <c r="E225" s="276">
        <f>IF(E$36=0,0,E$36/CHI!E$10*1000)</f>
        <v>180.07155998778802</v>
      </c>
      <c r="F225" s="276">
        <f>IF(F$36=0,0,F$36/CHI!F$10*1000)</f>
        <v>204.52760694417373</v>
      </c>
      <c r="G225" s="276">
        <f>IF(G$36=0,0,G$36/CHI!G$10*1000)</f>
        <v>195.99343170686734</v>
      </c>
      <c r="H225" s="276">
        <f>IF(H$36=0,0,H$36/CHI!H$10*1000)</f>
        <v>194.9003734880649</v>
      </c>
      <c r="I225" s="276">
        <f>IF(I$36=0,0,I$36/CHI!I$10*1000)</f>
        <v>187.74554216688909</v>
      </c>
      <c r="J225" s="276">
        <f>IF(J$36=0,0,J$36/CHI!J$10*1000)</f>
        <v>157.87254468652475</v>
      </c>
      <c r="K225" s="276">
        <f>IF(K$36=0,0,K$36/CHI!K$10*1000)</f>
        <v>125.22135017216854</v>
      </c>
      <c r="L225" s="276">
        <f>IF(L$36=0,0,L$36/CHI!L$10*1000)</f>
        <v>139.51132289441765</v>
      </c>
      <c r="M225" s="276">
        <f>IF(M$36=0,0,M$36/CHI!M$10*1000)</f>
        <v>131.82295381289111</v>
      </c>
      <c r="N225" s="276">
        <f>IF(N$36=0,0,N$36/CHI!N$10*1000)</f>
        <v>115.04449915554994</v>
      </c>
      <c r="O225" s="276">
        <f>IF(O$36=0,0,O$36/CHI!O$10*1000)</f>
        <v>123.36335567608235</v>
      </c>
      <c r="P225" s="276">
        <f>IF(P$36=0,0,P$36/CHI!P$10*1000)</f>
        <v>101.26076110811233</v>
      </c>
      <c r="Q225" s="276">
        <f>IF(Q$36=0,0,Q$36/CHI!Q$10*1000)</f>
        <v>124.19165854907648</v>
      </c>
      <c r="R225" s="276">
        <f>IF(R$36=0,0,R$36/CHI!R$10*1000)</f>
        <v>113.71566819581386</v>
      </c>
      <c r="S225" s="276">
        <f>IF(S$36=0,0,S$36/CHI!S$10*1000)</f>
        <v>104.73050057341817</v>
      </c>
      <c r="T225" s="276">
        <f>IF(T$36=0,0,T$36/CHI!T$10*1000)</f>
        <v>94.558273413986882</v>
      </c>
      <c r="U225" s="276">
        <f>IF(U$36=0,0,U$36/CHI!U$10*1000)</f>
        <v>90.834364315487534</v>
      </c>
      <c r="V225" s="276">
        <f>IF(V$36=0,0,V$36/CHI!V$10*1000)</f>
        <v>74.984507658180931</v>
      </c>
      <c r="W225" s="276">
        <f>IF(W$36=0,0,W$36/CHI!W$10*1000)</f>
        <v>65.923852146276431</v>
      </c>
      <c r="X225" s="276">
        <f>IF(X$36=0,0,X$36/CHI!X$10*1000)</f>
        <v>63.78959926653868</v>
      </c>
      <c r="Y225" s="276">
        <f>IF(Y$36=0,0,Y$36/CHI!Y$10*1000)</f>
        <v>85.009576453210244</v>
      </c>
      <c r="DA225" s="79"/>
    </row>
    <row r="226" spans="1:105" ht="12" customHeight="1" x14ac:dyDescent="0.25">
      <c r="A226" s="174" t="s">
        <v>1021</v>
      </c>
      <c r="B226" s="276">
        <f>IF(B$44=0,0,B$44/CHI!B$10*1000)</f>
        <v>32.675771189866218</v>
      </c>
      <c r="C226" s="276">
        <f>IF(C$44=0,0,C$44/CHI!C$10*1000)</f>
        <v>32.635114928686235</v>
      </c>
      <c r="D226" s="276">
        <f>IF(D$44=0,0,D$44/CHI!D$10*1000)</f>
        <v>30.273559489502084</v>
      </c>
      <c r="E226" s="276">
        <f>IF(E$44=0,0,E$44/CHI!E$10*1000)</f>
        <v>28.973839257760776</v>
      </c>
      <c r="F226" s="276">
        <f>IF(F$44=0,0,F$44/CHI!F$10*1000)</f>
        <v>32.680805766895283</v>
      </c>
      <c r="G226" s="276">
        <f>IF(G$44=0,0,G$44/CHI!G$10*1000)</f>
        <v>31.513300123825729</v>
      </c>
      <c r="H226" s="276">
        <f>IF(H$44=0,0,H$44/CHI!H$10*1000)</f>
        <v>31.250652031759493</v>
      </c>
      <c r="I226" s="276">
        <f>IF(I$44=0,0,I$44/CHI!I$10*1000)</f>
        <v>30.064281960075835</v>
      </c>
      <c r="J226" s="276">
        <f>IF(J$44=0,0,J$44/CHI!J$10*1000)</f>
        <v>25.955257533780198</v>
      </c>
      <c r="K226" s="276">
        <f>IF(K$44=0,0,K$44/CHI!K$10*1000)</f>
        <v>25.86622901308429</v>
      </c>
      <c r="L226" s="276">
        <f>IF(L$44=0,0,L$44/CHI!L$10*1000)</f>
        <v>26.978677266005658</v>
      </c>
      <c r="M226" s="276">
        <f>IF(M$44=0,0,M$44/CHI!M$10*1000)</f>
        <v>26.022951741909278</v>
      </c>
      <c r="N226" s="276">
        <f>IF(N$44=0,0,N$44/CHI!N$10*1000)</f>
        <v>20.722446966565744</v>
      </c>
      <c r="O226" s="276">
        <f>IF(O$44=0,0,O$44/CHI!O$10*1000)</f>
        <v>20.009638651324071</v>
      </c>
      <c r="P226" s="276">
        <f>IF(P$44=0,0,P$44/CHI!P$10*1000)</f>
        <v>20.520935482169705</v>
      </c>
      <c r="Q226" s="276">
        <f>IF(Q$44=0,0,Q$44/CHI!Q$10*1000)</f>
        <v>20.112315660460801</v>
      </c>
      <c r="R226" s="276">
        <f>IF(R$44=0,0,R$44/CHI!R$10*1000)</f>
        <v>18.548561669432392</v>
      </c>
      <c r="S226" s="276">
        <f>IF(S$44=0,0,S$44/CHI!S$10*1000)</f>
        <v>18.385417472009038</v>
      </c>
      <c r="T226" s="276">
        <f>IF(T$44=0,0,T$44/CHI!T$10*1000)</f>
        <v>17.699391855008351</v>
      </c>
      <c r="U226" s="276">
        <f>IF(U$44=0,0,U$44/CHI!U$10*1000)</f>
        <v>17.201711377226598</v>
      </c>
      <c r="V226" s="276">
        <f>IF(V$44=0,0,V$44/CHI!V$10*1000)</f>
        <v>16.870805919735393</v>
      </c>
      <c r="W226" s="276">
        <f>IF(W$44=0,0,W$44/CHI!W$10*1000)</f>
        <v>14.078669117364027</v>
      </c>
      <c r="X226" s="276">
        <f>IF(X$44=0,0,X$44/CHI!X$10*1000)</f>
        <v>13.750182309129919</v>
      </c>
      <c r="Y226" s="276">
        <f>IF(Y$44=0,0,Y$44/CHI!Y$10*1000)</f>
        <v>17.966263752724416</v>
      </c>
      <c r="DA226" s="79"/>
    </row>
    <row r="227" spans="1:105" ht="12" customHeight="1" x14ac:dyDescent="0.25">
      <c r="A227" s="41" t="s">
        <v>1038</v>
      </c>
      <c r="B227" s="277">
        <f>IF(B$58=0,0,B$58/CHI!B$10*1000)</f>
        <v>45.199115248793603</v>
      </c>
      <c r="C227" s="277">
        <f>IF(C$58=0,0,C$58/CHI!C$10*1000)</f>
        <v>44.655236321270806</v>
      </c>
      <c r="D227" s="277">
        <f>IF(D$58=0,0,D$58/CHI!D$10*1000)</f>
        <v>43.549463885380938</v>
      </c>
      <c r="E227" s="277">
        <f>IF(E$58=0,0,E$58/CHI!E$10*1000)</f>
        <v>39.318022786992664</v>
      </c>
      <c r="F227" s="277">
        <f>IF(F$58=0,0,F$58/CHI!F$10*1000)</f>
        <v>43.697252141810367</v>
      </c>
      <c r="G227" s="277">
        <f>IF(G$58=0,0,G$58/CHI!G$10*1000)</f>
        <v>42.697984158567351</v>
      </c>
      <c r="H227" s="277">
        <f>IF(H$58=0,0,H$58/CHI!H$10*1000)</f>
        <v>42.511368451041861</v>
      </c>
      <c r="I227" s="277">
        <f>IF(I$58=0,0,I$58/CHI!I$10*1000)</f>
        <v>40.429575390201578</v>
      </c>
      <c r="J227" s="277">
        <f>IF(J$58=0,0,J$58/CHI!J$10*1000)</f>
        <v>36.599721545633706</v>
      </c>
      <c r="K227" s="277">
        <f>IF(K$58=0,0,K$58/CHI!K$10*1000)</f>
        <v>34.961482352038104</v>
      </c>
      <c r="L227" s="277">
        <f>IF(L$58=0,0,L$58/CHI!L$10*1000)</f>
        <v>38.786198463486741</v>
      </c>
      <c r="M227" s="277">
        <f>IF(M$58=0,0,M$58/CHI!M$10*1000)</f>
        <v>37.810535056490878</v>
      </c>
      <c r="N227" s="277">
        <f>IF(N$58=0,0,N$58/CHI!N$10*1000)</f>
        <v>30.683218487135559</v>
      </c>
      <c r="O227" s="277">
        <f>IF(O$58=0,0,O$58/CHI!O$10*1000)</f>
        <v>27.630570975438914</v>
      </c>
      <c r="P227" s="277">
        <f>IF(P$58=0,0,P$58/CHI!P$10*1000)</f>
        <v>29.827267767157601</v>
      </c>
      <c r="Q227" s="277">
        <f>IF(Q$58=0,0,Q$58/CHI!Q$10*1000)</f>
        <v>32.339551747372397</v>
      </c>
      <c r="R227" s="277">
        <f>IF(R$58=0,0,R$58/CHI!R$10*1000)</f>
        <v>29.420793198366887</v>
      </c>
      <c r="S227" s="277">
        <f>IF(S$58=0,0,S$58/CHI!S$10*1000)</f>
        <v>29.324925721218584</v>
      </c>
      <c r="T227" s="277">
        <f>IF(T$58=0,0,T$58/CHI!T$10*1000)</f>
        <v>27.436628634566393</v>
      </c>
      <c r="U227" s="277">
        <f>IF(U$58=0,0,U$58/CHI!U$10*1000)</f>
        <v>26.197939471479657</v>
      </c>
      <c r="V227" s="277">
        <f>IF(V$58=0,0,V$58/CHI!V$10*1000)</f>
        <v>26.427428191633375</v>
      </c>
      <c r="W227" s="277">
        <f>IF(W$58=0,0,W$58/CHI!W$10*1000)</f>
        <v>22.452107893884868</v>
      </c>
      <c r="X227" s="277">
        <f>IF(X$58=0,0,X$58/CHI!X$10*1000)</f>
        <v>22.984123973528373</v>
      </c>
      <c r="Y227" s="277">
        <f>IF(Y$58=0,0,Y$58/CHI!Y$10*1000)</f>
        <v>26.335372531092531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49</v>
      </c>
      <c r="B229" s="320">
        <f t="shared" ref="B229:Y229" si="57">SUM(B230:B238)</f>
        <v>1094.6880817351121</v>
      </c>
      <c r="C229" s="320">
        <f t="shared" si="57"/>
        <v>1072.6547289018422</v>
      </c>
      <c r="D229" s="320">
        <f t="shared" si="57"/>
        <v>1033.1551415944625</v>
      </c>
      <c r="E229" s="320">
        <f t="shared" si="57"/>
        <v>993.55697738003971</v>
      </c>
      <c r="F229" s="320">
        <f t="shared" si="57"/>
        <v>1111.1208094937865</v>
      </c>
      <c r="G229" s="320">
        <f t="shared" si="57"/>
        <v>1088.4391559256342</v>
      </c>
      <c r="H229" s="320">
        <f t="shared" si="57"/>
        <v>1083.3661497376988</v>
      </c>
      <c r="I229" s="320">
        <f t="shared" si="57"/>
        <v>999.98914080162638</v>
      </c>
      <c r="J229" s="320">
        <f t="shared" si="57"/>
        <v>836.95799536916604</v>
      </c>
      <c r="K229" s="320">
        <f t="shared" si="57"/>
        <v>752.80318587101283</v>
      </c>
      <c r="L229" s="320">
        <f t="shared" si="57"/>
        <v>796.14442346599174</v>
      </c>
      <c r="M229" s="320">
        <f t="shared" si="57"/>
        <v>727.70077442818263</v>
      </c>
      <c r="N229" s="320">
        <f t="shared" si="57"/>
        <v>656.48518702159993</v>
      </c>
      <c r="O229" s="320">
        <f t="shared" si="57"/>
        <v>592.49568257335056</v>
      </c>
      <c r="P229" s="320">
        <f t="shared" si="57"/>
        <v>550.76704430872564</v>
      </c>
      <c r="Q229" s="320">
        <f t="shared" si="57"/>
        <v>614.77338408211062</v>
      </c>
      <c r="R229" s="320">
        <f t="shared" si="57"/>
        <v>521.20891460559358</v>
      </c>
      <c r="S229" s="320">
        <f t="shared" si="57"/>
        <v>539.22063302358447</v>
      </c>
      <c r="T229" s="320">
        <f t="shared" si="57"/>
        <v>505.7457932872486</v>
      </c>
      <c r="U229" s="320">
        <f t="shared" si="57"/>
        <v>523.58422069698383</v>
      </c>
      <c r="V229" s="320">
        <f t="shared" si="57"/>
        <v>547.95542443576608</v>
      </c>
      <c r="W229" s="320">
        <f t="shared" si="57"/>
        <v>416.56559291686125</v>
      </c>
      <c r="X229" s="320">
        <f t="shared" si="57"/>
        <v>464.9181180495807</v>
      </c>
      <c r="Y229" s="320">
        <f t="shared" si="57"/>
        <v>559.15857639053138</v>
      </c>
      <c r="DA229" s="95"/>
    </row>
    <row r="230" spans="1:105" ht="12" customHeight="1" x14ac:dyDescent="0.25">
      <c r="A230" s="55" t="s">
        <v>91</v>
      </c>
      <c r="B230" s="273">
        <f>IF(B$62=0,0,B$62/CHI!B$11*1000)</f>
        <v>8.9919485168843973</v>
      </c>
      <c r="C230" s="273">
        <f>IF(C$62=0,0,C$62/CHI!C$11*1000)</f>
        <v>8.8583505874516923</v>
      </c>
      <c r="D230" s="273">
        <f>IF(D$62=0,0,D$62/CHI!D$11*1000)</f>
        <v>10.55466514657804</v>
      </c>
      <c r="E230" s="273">
        <f>IF(E$62=0,0,E$62/CHI!E$11*1000)</f>
        <v>7.3721190179447857</v>
      </c>
      <c r="F230" s="273">
        <f>IF(F$62=0,0,F$62/CHI!F$11*1000)</f>
        <v>8.360658959964848</v>
      </c>
      <c r="G230" s="273">
        <f>IF(G$62=0,0,G$62/CHI!G$11*1000)</f>
        <v>8.3327911980582989</v>
      </c>
      <c r="H230" s="273">
        <f>IF(H$62=0,0,H$62/CHI!H$11*1000)</f>
        <v>8.359436137046325</v>
      </c>
      <c r="I230" s="273">
        <f>IF(I$62=0,0,I$62/CHI!I$11*1000)</f>
        <v>7.3539282299211788</v>
      </c>
      <c r="J230" s="273">
        <f>IF(J$62=0,0,J$62/CHI!J$11*1000)</f>
        <v>7.1622359735380066</v>
      </c>
      <c r="K230" s="273">
        <f>IF(K$62=0,0,K$62/CHI!K$11*1000)</f>
        <v>9.2698399873845219</v>
      </c>
      <c r="L230" s="273">
        <f>IF(L$62=0,0,L$62/CHI!L$11*1000)</f>
        <v>8.4587457605721497</v>
      </c>
      <c r="M230" s="273">
        <f>IF(M$62=0,0,M$62/CHI!M$11*1000)</f>
        <v>7.3964606928677332</v>
      </c>
      <c r="N230" s="273">
        <f>IF(N$62=0,0,N$62/CHI!N$11*1000)</f>
        <v>6.0524362698511807</v>
      </c>
      <c r="O230" s="273">
        <f>IF(O$62=0,0,O$62/CHI!O$11*1000)</f>
        <v>4.6902611167224793</v>
      </c>
      <c r="P230" s="273">
        <f>IF(P$62=0,0,P$62/CHI!P$11*1000)</f>
        <v>5.5685287934188183</v>
      </c>
      <c r="Q230" s="273">
        <f>IF(Q$62=0,0,Q$62/CHI!Q$11*1000)</f>
        <v>4.3075872411737768</v>
      </c>
      <c r="R230" s="273">
        <f>IF(R$62=0,0,R$62/CHI!R$11*1000)</f>
        <v>3.476489526712959</v>
      </c>
      <c r="S230" s="273">
        <f>IF(S$62=0,0,S$62/CHI!S$11*1000)</f>
        <v>3.6819901301496545</v>
      </c>
      <c r="T230" s="273">
        <f>IF(T$62=0,0,T$62/CHI!T$11*1000)</f>
        <v>3.8212485925354707</v>
      </c>
      <c r="U230" s="273">
        <f>IF(U$62=0,0,U$62/CHI!U$11*1000)</f>
        <v>4.4873968820799623</v>
      </c>
      <c r="V230" s="273">
        <f>IF(V$62=0,0,V$62/CHI!V$11*1000)</f>
        <v>4.3345080492452492</v>
      </c>
      <c r="W230" s="273">
        <f>IF(W$62=0,0,W$62/CHI!W$11*1000)</f>
        <v>2.9988038751114741</v>
      </c>
      <c r="X230" s="273">
        <f>IF(X$62=0,0,X$62/CHI!X$11*1000)</f>
        <v>2.6706822929705032</v>
      </c>
      <c r="Y230" s="273">
        <f>IF(Y$62=0,0,Y$62/CHI!Y$11*1000)</f>
        <v>5.5861020896166353</v>
      </c>
      <c r="DA230" s="76"/>
    </row>
    <row r="231" spans="1:105" ht="12" customHeight="1" x14ac:dyDescent="0.25">
      <c r="A231" s="173" t="s">
        <v>92</v>
      </c>
      <c r="B231" s="274">
        <f>IF(B$63=0,0,B$63/CHI!B$11*1000)</f>
        <v>71.360739604437114</v>
      </c>
      <c r="C231" s="274">
        <f>IF(C$63=0,0,C$63/CHI!C$11*1000)</f>
        <v>70.300496984493591</v>
      </c>
      <c r="D231" s="274">
        <f>IF(D$63=0,0,D$63/CHI!D$11*1000)</f>
        <v>83.762569338859493</v>
      </c>
      <c r="E231" s="274">
        <f>IF(E$63=0,0,E$63/CHI!E$11*1000)</f>
        <v>58.505658098980867</v>
      </c>
      <c r="F231" s="274">
        <f>IF(F$63=0,0,F$63/CHI!F$11*1000)</f>
        <v>66.350781017402696</v>
      </c>
      <c r="G231" s="274">
        <f>IF(G$63=0,0,G$63/CHI!G$11*1000)</f>
        <v>66.129620487286516</v>
      </c>
      <c r="H231" s="274">
        <f>IF(H$63=0,0,H$63/CHI!H$11*1000)</f>
        <v>66.341076608207416</v>
      </c>
      <c r="I231" s="274">
        <f>IF(I$63=0,0,I$63/CHI!I$11*1000)</f>
        <v>58.361294718239236</v>
      </c>
      <c r="J231" s="274">
        <f>IF(J$63=0,0,J$63/CHI!J$11*1000)</f>
        <v>56.840011409481363</v>
      </c>
      <c r="K231" s="274">
        <f>IF(K$63=0,0,K$63/CHI!K$11*1000)</f>
        <v>73.566105974964856</v>
      </c>
      <c r="L231" s="274">
        <f>IF(L$63=0,0,L$63/CHI!L$11*1000)</f>
        <v>67.129204806598835</v>
      </c>
      <c r="M231" s="274">
        <f>IF(M$63=0,0,M$63/CHI!M$11*1000)</f>
        <v>58.698835353326864</v>
      </c>
      <c r="N231" s="274">
        <f>IF(N$63=0,0,N$63/CHI!N$11*1000)</f>
        <v>48.032562443423707</v>
      </c>
      <c r="O231" s="274">
        <f>IF(O$63=0,0,O$63/CHI!O$11*1000)</f>
        <v>37.222244055198281</v>
      </c>
      <c r="P231" s="274">
        <f>IF(P$63=0,0,P$63/CHI!P$11*1000)</f>
        <v>44.192238474320817</v>
      </c>
      <c r="Q231" s="274">
        <f>IF(Q$63=0,0,Q$63/CHI!Q$11*1000)</f>
        <v>34.185317104918816</v>
      </c>
      <c r="R231" s="274">
        <f>IF(R$63=0,0,R$63/CHI!R$11*1000)</f>
        <v>27.589666843341181</v>
      </c>
      <c r="S231" s="274">
        <f>IF(S$63=0,0,S$63/CHI!S$11*1000)</f>
        <v>29.220534171247312</v>
      </c>
      <c r="T231" s="274">
        <f>IF(T$63=0,0,T$63/CHI!T$11*1000)</f>
        <v>30.325699181185747</v>
      </c>
      <c r="U231" s="274">
        <f>IF(U$63=0,0,U$63/CHI!U$11*1000)</f>
        <v>35.612299136564118</v>
      </c>
      <c r="V231" s="274">
        <f>IF(V$63=0,0,V$63/CHI!V$11*1000)</f>
        <v>34.398962542403488</v>
      </c>
      <c r="W231" s="274">
        <f>IF(W$63=0,0,W$63/CHI!W$11*1000)</f>
        <v>23.798719716286179</v>
      </c>
      <c r="X231" s="274">
        <f>IF(X$63=0,0,X$63/CHI!X$11*1000)</f>
        <v>21.194723626029337</v>
      </c>
      <c r="Y231" s="274">
        <f>IF(Y$63=0,0,Y$63/CHI!Y$11*1000)</f>
        <v>44.331701396245855</v>
      </c>
      <c r="DA231" s="77"/>
    </row>
    <row r="232" spans="1:105" ht="12" customHeight="1" x14ac:dyDescent="0.25">
      <c r="A232" s="173" t="s">
        <v>93</v>
      </c>
      <c r="B232" s="274">
        <f>IF(B$64=0,0,B$64/CHI!B$11*1000)</f>
        <v>79.879931255240123</v>
      </c>
      <c r="C232" s="274">
        <f>IF(C$64=0,0,C$64/CHI!C$11*1000)</f>
        <v>78.693114693858817</v>
      </c>
      <c r="D232" s="274">
        <f>IF(D$64=0,0,D$64/CHI!D$11*1000)</f>
        <v>93.762316893564588</v>
      </c>
      <c r="E232" s="274">
        <f>IF(E$64=0,0,E$64/CHI!E$11*1000)</f>
        <v>65.490183718591751</v>
      </c>
      <c r="F232" s="274">
        <f>IF(F$64=0,0,F$64/CHI!F$11*1000)</f>
        <v>74.271873522903704</v>
      </c>
      <c r="G232" s="274">
        <f>IF(G$64=0,0,G$64/CHI!G$11*1000)</f>
        <v>74.024310394494705</v>
      </c>
      <c r="H232" s="274">
        <f>IF(H$64=0,0,H$64/CHI!H$11*1000)</f>
        <v>74.261010581408271</v>
      </c>
      <c r="I232" s="274">
        <f>IF(I$64=0,0,I$64/CHI!I$11*1000)</f>
        <v>65.328585940971493</v>
      </c>
      <c r="J232" s="274">
        <f>IF(J$64=0,0,J$64/CHI!J$11*1000)</f>
        <v>63.625688706484759</v>
      </c>
      <c r="K232" s="274">
        <f>IF(K$64=0,0,K$64/CHI!K$11*1000)</f>
        <v>82.348578792343545</v>
      </c>
      <c r="L232" s="274">
        <f>IF(L$64=0,0,L$64/CHI!L$11*1000)</f>
        <v>75.143227142738738</v>
      </c>
      <c r="M232" s="274">
        <f>IF(M$64=0,0,M$64/CHI!M$11*1000)</f>
        <v>65.706422870298567</v>
      </c>
      <c r="N232" s="274">
        <f>IF(N$64=0,0,N$64/CHI!N$11*1000)</f>
        <v>53.7667883945971</v>
      </c>
      <c r="O232" s="274">
        <f>IF(O$64=0,0,O$64/CHI!O$11*1000)</f>
        <v>41.665911995538409</v>
      </c>
      <c r="P232" s="274">
        <f>IF(P$64=0,0,P$64/CHI!P$11*1000)</f>
        <v>49.467998663013148</v>
      </c>
      <c r="Q232" s="274">
        <f>IF(Q$64=0,0,Q$64/CHI!Q$11*1000)</f>
        <v>38.26643046885836</v>
      </c>
      <c r="R232" s="274">
        <f>IF(R$64=0,0,R$64/CHI!R$11*1000)</f>
        <v>30.883377933263983</v>
      </c>
      <c r="S232" s="274">
        <f>IF(S$64=0,0,S$64/CHI!S$11*1000)</f>
        <v>32.708941552162614</v>
      </c>
      <c r="T232" s="274">
        <f>IF(T$64=0,0,T$64/CHI!T$11*1000)</f>
        <v>33.946043430715605</v>
      </c>
      <c r="U232" s="274">
        <f>IF(U$64=0,0,U$64/CHI!U$11*1000)</f>
        <v>39.863768546099941</v>
      </c>
      <c r="V232" s="274">
        <f>IF(V$64=0,0,V$64/CHI!V$11*1000)</f>
        <v>38.505581337443381</v>
      </c>
      <c r="W232" s="274">
        <f>IF(W$64=0,0,W$64/CHI!W$11*1000)</f>
        <v>26.639859752539092</v>
      </c>
      <c r="X232" s="274">
        <f>IF(X$64=0,0,X$64/CHI!X$11*1000)</f>
        <v>23.724993261081142</v>
      </c>
      <c r="Y232" s="274">
        <f>IF(Y$64=0,0,Y$64/CHI!Y$11*1000)</f>
        <v>49.624110954978981</v>
      </c>
      <c r="DA232" s="77"/>
    </row>
    <row r="233" spans="1:105" ht="12" customHeight="1" x14ac:dyDescent="0.25">
      <c r="A233" s="173" t="s">
        <v>94</v>
      </c>
      <c r="B233" s="274">
        <f>IF(B$65=0,0,B$65/CHI!B$11*1000)</f>
        <v>128.59990600372126</v>
      </c>
      <c r="C233" s="274">
        <f>IF(C$65=0,0,C$65/CHI!C$11*1000)</f>
        <v>126.68923212307381</v>
      </c>
      <c r="D233" s="274">
        <f>IF(D$65=0,0,D$65/CHI!D$11*1000)</f>
        <v>150.94936800427627</v>
      </c>
      <c r="E233" s="274">
        <f>IF(E$65=0,0,E$65/CHI!E$11*1000)</f>
        <v>105.43363443148743</v>
      </c>
      <c r="F233" s="274">
        <f>IF(F$65=0,0,F$65/CHI!F$11*1000)</f>
        <v>119.57140928484618</v>
      </c>
      <c r="G233" s="274">
        <f>IF(G$65=0,0,G$65/CHI!G$11*1000)</f>
        <v>119.17285367090028</v>
      </c>
      <c r="H233" s="274">
        <f>IF(H$65=0,0,H$65/CHI!H$11*1000)</f>
        <v>119.55392087150767</v>
      </c>
      <c r="I233" s="274">
        <f>IF(I$65=0,0,I$65/CHI!I$11*1000)</f>
        <v>105.17347573222708</v>
      </c>
      <c r="J233" s="274">
        <f>IF(J$65=0,0,J$65/CHI!J$11*1000)</f>
        <v>102.43195579289154</v>
      </c>
      <c r="K233" s="274">
        <f>IF(K$65=0,0,K$65/CHI!K$11*1000)</f>
        <v>132.57421890358358</v>
      </c>
      <c r="L233" s="274">
        <f>IF(L$65=0,0,L$65/CHI!L$11*1000)</f>
        <v>120.97421461837527</v>
      </c>
      <c r="M233" s="274">
        <f>IF(M$65=0,0,M$65/CHI!M$11*1000)</f>
        <v>105.78176110294096</v>
      </c>
      <c r="N233" s="274">
        <f>IF(N$65=0,0,N$65/CHI!N$11*1000)</f>
        <v>86.559963497885093</v>
      </c>
      <c r="O233" s="274">
        <f>IF(O$65=0,0,O$65/CHI!O$11*1000)</f>
        <v>67.078580088713593</v>
      </c>
      <c r="P233" s="274">
        <f>IF(P$65=0,0,P$65/CHI!P$11*1000)</f>
        <v>79.639277078601367</v>
      </c>
      <c r="Q233" s="274">
        <f>IF(Q$65=0,0,Q$65/CHI!Q$11*1000)</f>
        <v>61.605703511046734</v>
      </c>
      <c r="R233" s="274">
        <f>IF(R$65=0,0,R$65/CHI!R$11*1000)</f>
        <v>49.719615889561879</v>
      </c>
      <c r="S233" s="274">
        <f>IF(S$65=0,0,S$65/CHI!S$11*1000)</f>
        <v>52.658618291104105</v>
      </c>
      <c r="T233" s="274">
        <f>IF(T$65=0,0,T$65/CHI!T$11*1000)</f>
        <v>54.650247262223203</v>
      </c>
      <c r="U233" s="274">
        <f>IF(U$65=0,0,U$65/CHI!U$11*1000)</f>
        <v>64.177282171186818</v>
      </c>
      <c r="V233" s="274">
        <f>IF(V$65=0,0,V$65/CHI!V$11*1000)</f>
        <v>61.990716101036014</v>
      </c>
      <c r="W233" s="274">
        <f>IF(W$65=0,0,W$65/CHI!W$11*1000)</f>
        <v>42.887911973561032</v>
      </c>
      <c r="X233" s="274">
        <f>IF(X$65=0,0,X$65/CHI!X$11*1000)</f>
        <v>38.195224449618031</v>
      </c>
      <c r="Y233" s="274">
        <f>IF(Y$65=0,0,Y$65/CHI!Y$11*1000)</f>
        <v>79.890604611779693</v>
      </c>
      <c r="DA233" s="77"/>
    </row>
    <row r="234" spans="1:105" ht="12" customHeight="1" x14ac:dyDescent="0.25">
      <c r="A234" s="56" t="s">
        <v>95</v>
      </c>
      <c r="B234" s="275">
        <f>IF(B$66=0,0,B$66/CHI!B$11*1000)</f>
        <v>32.412584770405523</v>
      </c>
      <c r="C234" s="275">
        <f>IF(C$66=0,0,C$66/CHI!C$11*1000)</f>
        <v>32.419890321020283</v>
      </c>
      <c r="D234" s="275">
        <f>IF(D$66=0,0,D$66/CHI!D$11*1000)</f>
        <v>29.550762882003919</v>
      </c>
      <c r="E234" s="275">
        <f>IF(E$66=0,0,E$66/CHI!E$11*1000)</f>
        <v>29.97122266449119</v>
      </c>
      <c r="F234" s="275">
        <f>IF(F$66=0,0,F$66/CHI!F$11*1000)</f>
        <v>34.446424534886503</v>
      </c>
      <c r="G234" s="275">
        <f>IF(G$66=0,0,G$66/CHI!G$11*1000)</f>
        <v>33.02989090703332</v>
      </c>
      <c r="H234" s="275">
        <f>IF(H$66=0,0,H$66/CHI!H$11*1000)</f>
        <v>32.77879522962094</v>
      </c>
      <c r="I234" s="275">
        <f>IF(I$66=0,0,I$66/CHI!I$11*1000)</f>
        <v>30.563230490186413</v>
      </c>
      <c r="J234" s="275">
        <f>IF(J$66=0,0,J$66/CHI!J$11*1000)</f>
        <v>24.08673790900616</v>
      </c>
      <c r="K234" s="275">
        <f>IF(K$66=0,0,K$66/CHI!K$11*1000)</f>
        <v>24.009046759886491</v>
      </c>
      <c r="L234" s="275">
        <f>IF(L$66=0,0,L$66/CHI!L$11*1000)</f>
        <v>22.472057030249601</v>
      </c>
      <c r="M234" s="275">
        <f>IF(M$66=0,0,M$66/CHI!M$11*1000)</f>
        <v>19.837375908189166</v>
      </c>
      <c r="N234" s="275">
        <f>IF(N$66=0,0,N$66/CHI!N$11*1000)</f>
        <v>17.280155320346129</v>
      </c>
      <c r="O234" s="275">
        <f>IF(O$66=0,0,O$66/CHI!O$11*1000)</f>
        <v>17.467357363039881</v>
      </c>
      <c r="P234" s="275">
        <f>IF(P$66=0,0,P$66/CHI!P$11*1000)</f>
        <v>14.970169068796041</v>
      </c>
      <c r="Q234" s="275">
        <f>IF(Q$66=0,0,Q$66/CHI!Q$11*1000)</f>
        <v>14.93596609776435</v>
      </c>
      <c r="R234" s="275">
        <f>IF(R$66=0,0,R$66/CHI!R$11*1000)</f>
        <v>12.589683734306991</v>
      </c>
      <c r="S234" s="275">
        <f>IF(S$66=0,0,S$66/CHI!S$11*1000)</f>
        <v>12.135021948361421</v>
      </c>
      <c r="T234" s="275">
        <f>IF(T$66=0,0,T$66/CHI!T$11*1000)</f>
        <v>11.633683892947994</v>
      </c>
      <c r="U234" s="275">
        <f>IF(U$66=0,0,U$66/CHI!U$11*1000)</f>
        <v>12.748139644707843</v>
      </c>
      <c r="V234" s="275">
        <f>IF(V$66=0,0,V$66/CHI!V$11*1000)</f>
        <v>11.863954376850911</v>
      </c>
      <c r="W234" s="275">
        <f>IF(W$66=0,0,W$66/CHI!W$11*1000)</f>
        <v>8.6054341174634779</v>
      </c>
      <c r="X234" s="275">
        <f>IF(X$66=0,0,X$66/CHI!X$11*1000)</f>
        <v>8.180321026127702</v>
      </c>
      <c r="Y234" s="275">
        <f>IF(Y$66=0,0,Y$66/CHI!Y$11*1000)</f>
        <v>14.799845216810523</v>
      </c>
      <c r="DA234" s="78"/>
    </row>
    <row r="235" spans="1:105" ht="12" customHeight="1" x14ac:dyDescent="0.25">
      <c r="A235" s="174" t="s">
        <v>1051</v>
      </c>
      <c r="B235" s="276">
        <f>IF(B$72=0,0,B$72/CHI!B$11*1000)</f>
        <v>477.93862598388534</v>
      </c>
      <c r="C235" s="276">
        <f>IF(C$72=0,0,C$72/CHI!C$11*1000)</f>
        <v>462.24190133553054</v>
      </c>
      <c r="D235" s="276">
        <f>IF(D$72=0,0,D$72/CHI!D$11*1000)</f>
        <v>407.67873454072674</v>
      </c>
      <c r="E235" s="276">
        <f>IF(E$72=0,0,E$72/CHI!E$11*1000)</f>
        <v>453.19842035283773</v>
      </c>
      <c r="F235" s="276">
        <f>IF(F$72=0,0,F$72/CHI!F$11*1000)</f>
        <v>495.92445622000605</v>
      </c>
      <c r="G235" s="276">
        <f>IF(G$72=0,0,G$72/CHI!G$11*1000)</f>
        <v>487.08959190741592</v>
      </c>
      <c r="H235" s="276">
        <f>IF(H$72=0,0,H$72/CHI!H$11*1000)</f>
        <v>483.20524545355983</v>
      </c>
      <c r="I235" s="276">
        <f>IF(I$72=0,0,I$72/CHI!I$11*1000)</f>
        <v>454.47235799064595</v>
      </c>
      <c r="J235" s="276">
        <f>IF(J$72=0,0,J$72/CHI!J$11*1000)</f>
        <v>363.0799953065885</v>
      </c>
      <c r="K235" s="276">
        <f>IF(K$72=0,0,K$72/CHI!K$11*1000)</f>
        <v>253.58463040424812</v>
      </c>
      <c r="L235" s="276">
        <f>IF(L$72=0,0,L$72/CHI!L$11*1000)</f>
        <v>317.9613053187602</v>
      </c>
      <c r="M235" s="276">
        <f>IF(M$72=0,0,M$72/CHI!M$11*1000)</f>
        <v>306.71054383079814</v>
      </c>
      <c r="N235" s="276">
        <f>IF(N$72=0,0,N$72/CHI!N$11*1000)</f>
        <v>290.63158147594487</v>
      </c>
      <c r="O235" s="276">
        <f>IF(O$72=0,0,O$72/CHI!O$11*1000)</f>
        <v>264.54423786778227</v>
      </c>
      <c r="P235" s="276">
        <f>IF(P$72=0,0,P$72/CHI!P$11*1000)</f>
        <v>235.54335911185163</v>
      </c>
      <c r="Q235" s="276">
        <f>IF(Q$72=0,0,Q$72/CHI!Q$11*1000)</f>
        <v>318.57796812623701</v>
      </c>
      <c r="R235" s="276">
        <f>IF(R$72=0,0,R$72/CHI!R$11*1000)</f>
        <v>275.1866256766836</v>
      </c>
      <c r="S235" s="276">
        <f>IF(S$72=0,0,S$72/CHI!S$11*1000)</f>
        <v>290.40489117498845</v>
      </c>
      <c r="T235" s="276">
        <f>IF(T$72=0,0,T$72/CHI!T$11*1000)</f>
        <v>262.15157073480219</v>
      </c>
      <c r="U235" s="276">
        <f>IF(U$72=0,0,U$72/CHI!U$11*1000)</f>
        <v>251.85270649253988</v>
      </c>
      <c r="V235" s="276">
        <f>IF(V$72=0,0,V$72/CHI!V$11*1000)</f>
        <v>294.2197566873013</v>
      </c>
      <c r="W235" s="276">
        <f>IF(W$72=0,0,W$72/CHI!W$11*1000)</f>
        <v>232.49462728739226</v>
      </c>
      <c r="X235" s="276">
        <f>IF(X$72=0,0,X$72/CHI!X$11*1000)</f>
        <v>288.28551238359114</v>
      </c>
      <c r="Y235" s="276">
        <f>IF(Y$72=0,0,Y$72/CHI!Y$11*1000)</f>
        <v>246.35715930594259</v>
      </c>
      <c r="DA235" s="79"/>
    </row>
    <row r="236" spans="1:105" ht="12" customHeight="1" x14ac:dyDescent="0.25">
      <c r="A236" s="174" t="s">
        <v>1010</v>
      </c>
      <c r="B236" s="276">
        <f>IF(B$85=0,0,B$85/CHI!B$11*1000)</f>
        <v>225.87057522334359</v>
      </c>
      <c r="C236" s="276">
        <f>IF(C$85=0,0,C$85/CHI!C$11*1000)</f>
        <v>224.51669745946057</v>
      </c>
      <c r="D236" s="276">
        <f>IF(D$85=0,0,D$85/CHI!D$11*1000)</f>
        <v>187.63627174677819</v>
      </c>
      <c r="E236" s="276">
        <f>IF(E$85=0,0,E$85/CHI!E$11*1000)</f>
        <v>211.57810100553866</v>
      </c>
      <c r="F236" s="276">
        <f>IF(F$85=0,0,F$85/CHI!F$11*1000)</f>
        <v>241.69714434609014</v>
      </c>
      <c r="G236" s="276">
        <f>IF(G$85=0,0,G$85/CHI!G$11*1000)</f>
        <v>231.95084792047635</v>
      </c>
      <c r="H236" s="276">
        <f>IF(H$85=0,0,H$85/CHI!H$11*1000)</f>
        <v>230.50411901055165</v>
      </c>
      <c r="I236" s="276">
        <f>IF(I$85=0,0,I$85/CHI!I$11*1000)</f>
        <v>216.04266133759694</v>
      </c>
      <c r="J236" s="276">
        <f>IF(J$85=0,0,J$85/CHI!J$11*1000)</f>
        <v>166.50924690746214</v>
      </c>
      <c r="K236" s="276">
        <f>IF(K$85=0,0,K$85/CHI!K$11*1000)</f>
        <v>120.81225696235886</v>
      </c>
      <c r="L236" s="276">
        <f>IF(L$85=0,0,L$85/CHI!L$11*1000)</f>
        <v>129.91205998542944</v>
      </c>
      <c r="M236" s="276">
        <f>IF(M$85=0,0,M$85/CHI!M$11*1000)</f>
        <v>115.41838838373765</v>
      </c>
      <c r="N236" s="276">
        <f>IF(N$85=0,0,N$85/CHI!N$11*1000)</f>
        <v>112.83919644638507</v>
      </c>
      <c r="O236" s="276">
        <f>IF(O$85=0,0,O$85/CHI!O$11*1000)</f>
        <v>122.5697128416751</v>
      </c>
      <c r="P236" s="276">
        <f>IF(P$85=0,0,P$85/CHI!P$11*1000)</f>
        <v>85.061290871320423</v>
      </c>
      <c r="Q236" s="276">
        <f>IF(Q$85=0,0,Q$85/CHI!Q$11*1000)</f>
        <v>109.95712787093153</v>
      </c>
      <c r="R236" s="276">
        <f>IF(R$85=0,0,R$85/CHI!R$11*1000)</f>
        <v>94.034123380916625</v>
      </c>
      <c r="S236" s="276">
        <f>IF(S$85=0,0,S$85/CHI!S$11*1000)</f>
        <v>89.705029414895122</v>
      </c>
      <c r="T236" s="276">
        <f>IF(T$85=0,0,T$85/CHI!T$11*1000)</f>
        <v>80.741479638700696</v>
      </c>
      <c r="U236" s="276">
        <f>IF(U$85=0,0,U$85/CHI!U$11*1000)</f>
        <v>83.51802798486888</v>
      </c>
      <c r="V236" s="276">
        <f>IF(V$85=0,0,V$85/CHI!V$11*1000)</f>
        <v>71.685128408304024</v>
      </c>
      <c r="W236" s="276">
        <f>IF(W$85=0,0,W$85/CHI!W$11*1000)</f>
        <v>56.69565000283847</v>
      </c>
      <c r="X236" s="276">
        <f>IF(X$85=0,0,X$85/CHI!X$11*1000)</f>
        <v>60.379800855806884</v>
      </c>
      <c r="Y236" s="276">
        <f>IF(Y$85=0,0,Y$85/CHI!Y$11*1000)</f>
        <v>82.130949287825658</v>
      </c>
      <c r="DA236" s="79"/>
    </row>
    <row r="237" spans="1:105" ht="12" customHeight="1" x14ac:dyDescent="0.25">
      <c r="A237" s="174" t="s">
        <v>1021</v>
      </c>
      <c r="B237" s="276">
        <f>IF(B$93=0,0,B$93/CHI!B$11*1000)</f>
        <v>45.242463862260706</v>
      </c>
      <c r="C237" s="276">
        <f>IF(C$93=0,0,C$93/CHI!C$11*1000)</f>
        <v>44.906132865973902</v>
      </c>
      <c r="D237" s="276">
        <f>IF(D$93=0,0,D$93/CHI!D$11*1000)</f>
        <v>40.630165371625544</v>
      </c>
      <c r="E237" s="276">
        <f>IF(E$93=0,0,E$93/CHI!E$11*1000)</f>
        <v>42.010235492318415</v>
      </c>
      <c r="F237" s="276">
        <f>IF(F$93=0,0,F$93/CHI!F$11*1000)</f>
        <v>47.819173380467078</v>
      </c>
      <c r="G237" s="276">
        <f>IF(G$93=0,0,G$93/CHI!G$11*1000)</f>
        <v>46.105954519503001</v>
      </c>
      <c r="H237" s="276">
        <f>IF(H$93=0,0,H$93/CHI!H$11*1000)</f>
        <v>45.68697461361598</v>
      </c>
      <c r="I237" s="276">
        <f>IF(I$93=0,0,I$93/CHI!I$11*1000)</f>
        <v>42.745547583696414</v>
      </c>
      <c r="J237" s="276">
        <f>IF(J$93=0,0,J$93/CHI!J$11*1000)</f>
        <v>33.794043606047893</v>
      </c>
      <c r="K237" s="276">
        <f>IF(K$93=0,0,K$93/CHI!K$11*1000)</f>
        <v>31.493400988250901</v>
      </c>
      <c r="L237" s="276">
        <f>IF(L$93=0,0,L$93/CHI!L$11*1000)</f>
        <v>31.148653080867245</v>
      </c>
      <c r="M237" s="276">
        <f>IF(M$93=0,0,M$93/CHI!M$11*1000)</f>
        <v>28.087555145749544</v>
      </c>
      <c r="N237" s="276">
        <f>IF(N$93=0,0,N$93/CHI!N$11*1000)</f>
        <v>24.904834862139268</v>
      </c>
      <c r="O237" s="276">
        <f>IF(O$93=0,0,O$93/CHI!O$11*1000)</f>
        <v>24.534706922642929</v>
      </c>
      <c r="P237" s="276">
        <f>IF(P$93=0,0,P$93/CHI!P$11*1000)</f>
        <v>21.219147739868642</v>
      </c>
      <c r="Q237" s="276">
        <f>IF(Q$93=0,0,Q$93/CHI!Q$11*1000)</f>
        <v>21.252643725575343</v>
      </c>
      <c r="R237" s="276">
        <f>IF(R$93=0,0,R$93/CHI!R$11*1000)</f>
        <v>18.299103958493664</v>
      </c>
      <c r="S237" s="276">
        <f>IF(S$93=0,0,S$93/CHI!S$11*1000)</f>
        <v>18.717943524234283</v>
      </c>
      <c r="T237" s="276">
        <f>IF(T$93=0,0,T$93/CHI!T$11*1000)</f>
        <v>18.110409151338878</v>
      </c>
      <c r="U237" s="276">
        <f>IF(U$93=0,0,U$93/CHI!U$11*1000)</f>
        <v>19.152213331223631</v>
      </c>
      <c r="V237" s="276">
        <f>IF(V$93=0,0,V$93/CHI!V$11*1000)</f>
        <v>19.199152371149594</v>
      </c>
      <c r="W237" s="276">
        <f>IF(W$93=0,0,W$93/CHI!W$11*1000)</f>
        <v>14.310115185894379</v>
      </c>
      <c r="X237" s="276">
        <f>IF(X$93=0,0,X$93/CHI!X$11*1000)</f>
        <v>15.042442519008857</v>
      </c>
      <c r="Y237" s="276">
        <f>IF(Y$93=0,0,Y$93/CHI!Y$11*1000)</f>
        <v>21.285400191040253</v>
      </c>
      <c r="DA237" s="79"/>
    </row>
    <row r="238" spans="1:105" ht="12" customHeight="1" x14ac:dyDescent="0.25">
      <c r="A238" s="41" t="s">
        <v>1038</v>
      </c>
      <c r="B238" s="277">
        <f>IF(B$107=0,0,B$107/CHI!B$11*1000)</f>
        <v>24.391306514934104</v>
      </c>
      <c r="C238" s="277">
        <f>IF(C$107=0,0,C$107/CHI!C$11*1000)</f>
        <v>24.028912530978921</v>
      </c>
      <c r="D238" s="277">
        <f>IF(D$107=0,0,D$107/CHI!D$11*1000)</f>
        <v>28.630287670049679</v>
      </c>
      <c r="E238" s="277">
        <f>IF(E$107=0,0,E$107/CHI!E$11*1000)</f>
        <v>19.997402597848755</v>
      </c>
      <c r="F238" s="277">
        <f>IF(F$107=0,0,F$107/CHI!F$11*1000)</f>
        <v>22.678888227219431</v>
      </c>
      <c r="G238" s="277">
        <f>IF(G$107=0,0,G$107/CHI!G$11*1000)</f>
        <v>22.603294920466006</v>
      </c>
      <c r="H238" s="277">
        <f>IF(H$107=0,0,H$107/CHI!H$11*1000)</f>
        <v>22.675571232180687</v>
      </c>
      <c r="I238" s="277">
        <f>IF(I$107=0,0,I$107/CHI!I$11*1000)</f>
        <v>19.948058778141725</v>
      </c>
      <c r="J238" s="277">
        <f>IF(J$107=0,0,J$107/CHI!J$11*1000)</f>
        <v>19.428079757665607</v>
      </c>
      <c r="K238" s="277">
        <f>IF(K$107=0,0,K$107/CHI!K$11*1000)</f>
        <v>25.145107097992014</v>
      </c>
      <c r="L238" s="277">
        <f>IF(L$107=0,0,L$107/CHI!L$11*1000)</f>
        <v>22.944955722400199</v>
      </c>
      <c r="M238" s="277">
        <f>IF(M$107=0,0,M$107/CHI!M$11*1000)</f>
        <v>20.06343114027397</v>
      </c>
      <c r="N238" s="277">
        <f>IF(N$107=0,0,N$107/CHI!N$11*1000)</f>
        <v>16.417668311027601</v>
      </c>
      <c r="O238" s="277">
        <f>IF(O$107=0,0,O$107/CHI!O$11*1000)</f>
        <v>12.722670322037594</v>
      </c>
      <c r="P238" s="277">
        <f>IF(P$107=0,0,P$107/CHI!P$11*1000)</f>
        <v>15.105034507534727</v>
      </c>
      <c r="Q238" s="277">
        <f>IF(Q$107=0,0,Q$107/CHI!Q$11*1000)</f>
        <v>11.684639935604702</v>
      </c>
      <c r="R238" s="277">
        <f>IF(R$107=0,0,R$107/CHI!R$11*1000)</f>
        <v>9.430227662312598</v>
      </c>
      <c r="S238" s="277">
        <f>IF(S$107=0,0,S$107/CHI!S$11*1000)</f>
        <v>9.9876628164414729</v>
      </c>
      <c r="T238" s="277">
        <f>IF(T$107=0,0,T$107/CHI!T$11*1000)</f>
        <v>10.365411402798792</v>
      </c>
      <c r="U238" s="277">
        <f>IF(U$107=0,0,U$107/CHI!U$11*1000)</f>
        <v>12.172386507712826</v>
      </c>
      <c r="V238" s="277">
        <f>IF(V$107=0,0,V$107/CHI!V$11*1000)</f>
        <v>11.757664562032234</v>
      </c>
      <c r="W238" s="277">
        <f>IF(W$107=0,0,W$107/CHI!W$11*1000)</f>
        <v>8.1344710057748326</v>
      </c>
      <c r="X238" s="277">
        <f>IF(X$107=0,0,X$107/CHI!X$11*1000)</f>
        <v>7.244417635347105</v>
      </c>
      <c r="Y238" s="277">
        <f>IF(Y$107=0,0,Y$107/CHI!Y$11*1000)</f>
        <v>15.152703336291237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0">
        <f t="shared" ref="B240:Y240" si="58">SUM(B241:B249)</f>
        <v>555.68465220591497</v>
      </c>
      <c r="C240" s="320">
        <f t="shared" si="58"/>
        <v>597.62482004209789</v>
      </c>
      <c r="D240" s="320">
        <f t="shared" si="58"/>
        <v>643.31986280154877</v>
      </c>
      <c r="E240" s="320">
        <f t="shared" si="58"/>
        <v>583.35255583976721</v>
      </c>
      <c r="F240" s="320">
        <f t="shared" si="58"/>
        <v>624.2883848979842</v>
      </c>
      <c r="G240" s="320">
        <f t="shared" si="58"/>
        <v>631.56947519159019</v>
      </c>
      <c r="H240" s="320">
        <f t="shared" si="58"/>
        <v>616.9780787259275</v>
      </c>
      <c r="I240" s="320">
        <f t="shared" si="58"/>
        <v>623.98469127086412</v>
      </c>
      <c r="J240" s="320">
        <f t="shared" si="58"/>
        <v>624.52740862760879</v>
      </c>
      <c r="K240" s="320">
        <f t="shared" si="58"/>
        <v>228.90274344026668</v>
      </c>
      <c r="L240" s="320">
        <f t="shared" si="58"/>
        <v>590.92046991067059</v>
      </c>
      <c r="M240" s="320">
        <f t="shared" si="58"/>
        <v>857.60336161793214</v>
      </c>
      <c r="N240" s="320">
        <f t="shared" si="58"/>
        <v>259.60183556967149</v>
      </c>
      <c r="O240" s="320">
        <f t="shared" si="58"/>
        <v>224.43922700202705</v>
      </c>
      <c r="P240" s="320">
        <f t="shared" si="58"/>
        <v>739.42456588054745</v>
      </c>
      <c r="Q240" s="320">
        <f t="shared" si="58"/>
        <v>785.3020458345984</v>
      </c>
      <c r="R240" s="320">
        <f t="shared" si="58"/>
        <v>734.57734096268268</v>
      </c>
      <c r="S240" s="320">
        <f t="shared" si="58"/>
        <v>655.26612183828468</v>
      </c>
      <c r="T240" s="320">
        <f t="shared" si="58"/>
        <v>740.04760894624656</v>
      </c>
      <c r="U240" s="320">
        <f t="shared" si="58"/>
        <v>472.67160009227445</v>
      </c>
      <c r="V240" s="320">
        <f t="shared" si="58"/>
        <v>341.23811364890582</v>
      </c>
      <c r="W240" s="320">
        <f t="shared" si="58"/>
        <v>556.66374551953857</v>
      </c>
      <c r="X240" s="320">
        <f t="shared" si="58"/>
        <v>333.21827636532606</v>
      </c>
      <c r="Y240" s="320">
        <f t="shared" si="58"/>
        <v>277.99120208030433</v>
      </c>
      <c r="DA240" s="95"/>
    </row>
    <row r="241" spans="1:105" ht="12" customHeight="1" x14ac:dyDescent="0.25">
      <c r="A241" s="55" t="s">
        <v>91</v>
      </c>
      <c r="B241" s="273">
        <f>IF(B$111=0,0,B$111/CHI!B$12*1000)</f>
        <v>1.9902780270880318</v>
      </c>
      <c r="C241" s="273">
        <f>IF(C$111=0,0,C$111/CHI!C$12*1000)</f>
        <v>2.1478905525771945</v>
      </c>
      <c r="D241" s="273">
        <f>IF(D$111=0,0,D$111/CHI!D$12*1000)</f>
        <v>2.9391490662300614</v>
      </c>
      <c r="E241" s="273">
        <f>IF(E$111=0,0,E$111/CHI!E$12*1000)</f>
        <v>1.8682717848541648</v>
      </c>
      <c r="F241" s="273">
        <f>IF(F$111=0,0,F$111/CHI!F$12*1000)</f>
        <v>2.0228450804748186</v>
      </c>
      <c r="G241" s="273">
        <f>IF(G$111=0,0,G$111/CHI!G$12*1000)</f>
        <v>2.0901843711203827</v>
      </c>
      <c r="H241" s="273">
        <f>IF(H$111=0,0,H$111/CHI!H$12*1000)</f>
        <v>2.0602991064329941</v>
      </c>
      <c r="I241" s="273">
        <f>IF(I$111=0,0,I$111/CHI!I$12*1000)</f>
        <v>1.9758854582188932</v>
      </c>
      <c r="J241" s="273">
        <f>IF(J$111=0,0,J$111/CHI!J$12*1000)</f>
        <v>2.3463324787154454</v>
      </c>
      <c r="K241" s="273">
        <f>IF(K$111=0,0,K$111/CHI!K$12*1000)</f>
        <v>1.2726864209845941</v>
      </c>
      <c r="L241" s="273">
        <f>IF(L$111=0,0,L$111/CHI!L$12*1000)</f>
        <v>2.8248112731656421</v>
      </c>
      <c r="M241" s="273">
        <f>IF(M$111=0,0,M$111/CHI!M$12*1000)</f>
        <v>3.9176574000063318</v>
      </c>
      <c r="N241" s="273">
        <f>IF(N$111=0,0,N$111/CHI!N$12*1000)</f>
        <v>1.0687458782456969</v>
      </c>
      <c r="O241" s="273">
        <f>IF(O$111=0,0,O$111/CHI!O$12*1000)</f>
        <v>0.77269150318295887</v>
      </c>
      <c r="P241" s="273">
        <f>IF(P$111=0,0,P$111/CHI!P$12*1000)</f>
        <v>3.3606301063445598</v>
      </c>
      <c r="Q241" s="273">
        <f>IF(Q$111=0,0,Q$111/CHI!Q$12*1000)</f>
        <v>2.1511108723519983</v>
      </c>
      <c r="R241" s="273">
        <f>IF(R$111=0,0,R$111/CHI!R$12*1000)</f>
        <v>2.1161134124605345</v>
      </c>
      <c r="S241" s="273">
        <f>IF(S$111=0,0,S$111/CHI!S$12*1000)</f>
        <v>2.3560838388047398</v>
      </c>
      <c r="T241" s="273">
        <f>IF(T$111=0,0,T$111/CHI!T$12*1000)</f>
        <v>2.5978576554643098</v>
      </c>
      <c r="U241" s="273">
        <f>IF(U$111=0,0,U$111/CHI!U$12*1000)</f>
        <v>2.4738383533584223</v>
      </c>
      <c r="V241" s="273">
        <f>IF(V$111=0,0,V$111/CHI!V$12*1000)</f>
        <v>1.3619512042607747</v>
      </c>
      <c r="W241" s="273">
        <f>IF(W$111=0,0,W$111/CHI!W$12*1000)</f>
        <v>1.6525909267688224</v>
      </c>
      <c r="X241" s="273">
        <f>IF(X$111=0,0,X$111/CHI!X$12*1000)</f>
        <v>1.4725806600044788</v>
      </c>
      <c r="Y241" s="273">
        <f>IF(Y$111=0,0,Y$111/CHI!Y$12*1000)</f>
        <v>1.9839400129011719</v>
      </c>
      <c r="DA241" s="76"/>
    </row>
    <row r="242" spans="1:105" ht="12" customHeight="1" x14ac:dyDescent="0.25">
      <c r="A242" s="173" t="s">
        <v>92</v>
      </c>
      <c r="B242" s="274">
        <f>IF(B$112=0,0,B$112/CHI!B$12*1000)</f>
        <v>15.882665499280732</v>
      </c>
      <c r="C242" s="274">
        <f>IF(C$112=0,0,C$112/CHI!C$12*1000)</f>
        <v>17.140433000489505</v>
      </c>
      <c r="D242" s="274">
        <f>IF(D$112=0,0,D$112/CHI!D$12*1000)</f>
        <v>23.454774074833626</v>
      </c>
      <c r="E242" s="274">
        <f>IF(E$112=0,0,E$112/CHI!E$12*1000)</f>
        <v>14.909040554498574</v>
      </c>
      <c r="F242" s="274">
        <f>IF(F$112=0,0,F$112/CHI!F$12*1000)</f>
        <v>16.142554624417862</v>
      </c>
      <c r="G242" s="274">
        <f>IF(G$112=0,0,G$112/CHI!G$12*1000)</f>
        <v>16.679930515487289</v>
      </c>
      <c r="H242" s="274">
        <f>IF(H$112=0,0,H$112/CHI!H$12*1000)</f>
        <v>16.441442396778712</v>
      </c>
      <c r="I242" s="274">
        <f>IF(I$112=0,0,I$112/CHI!I$12*1000)</f>
        <v>15.767811014674709</v>
      </c>
      <c r="J242" s="274">
        <f>IF(J$112=0,0,J$112/CHI!J$12*1000)</f>
        <v>18.724024182721561</v>
      </c>
      <c r="K242" s="274">
        <f>IF(K$112=0,0,K$112/CHI!K$12*1000)</f>
        <v>10.156195483678029</v>
      </c>
      <c r="L242" s="274">
        <f>IF(L$112=0,0,L$112/CHI!L$12*1000)</f>
        <v>22.542344305498762</v>
      </c>
      <c r="M242" s="274">
        <f>IF(M$112=0,0,M$112/CHI!M$12*1000)</f>
        <v>31.263391937316623</v>
      </c>
      <c r="N242" s="274">
        <f>IF(N$112=0,0,N$112/CHI!N$12*1000)</f>
        <v>8.5287246590099759</v>
      </c>
      <c r="O242" s="274">
        <f>IF(O$112=0,0,O$112/CHI!O$12*1000)</f>
        <v>6.1661740280311772</v>
      </c>
      <c r="P242" s="274">
        <f>IF(P$112=0,0,P$112/CHI!P$12*1000)</f>
        <v>26.818245048897392</v>
      </c>
      <c r="Q242" s="274">
        <f>IF(Q$112=0,0,Q$112/CHI!Q$12*1000)</f>
        <v>17.166131551690778</v>
      </c>
      <c r="R242" s="274">
        <f>IF(R$112=0,0,R$112/CHI!R$12*1000)</f>
        <v>16.886847481216531</v>
      </c>
      <c r="S242" s="274">
        <f>IF(S$112=0,0,S$112/CHI!S$12*1000)</f>
        <v>18.801841245641082</v>
      </c>
      <c r="T242" s="274">
        <f>IF(T$112=0,0,T$112/CHI!T$12*1000)</f>
        <v>20.731226288446738</v>
      </c>
      <c r="U242" s="274">
        <f>IF(U$112=0,0,U$112/CHI!U$12*1000)</f>
        <v>19.741536876217229</v>
      </c>
      <c r="V242" s="274">
        <f>IF(V$112=0,0,V$112/CHI!V$12*1000)</f>
        <v>10.868539525236725</v>
      </c>
      <c r="W242" s="274">
        <f>IF(W$112=0,0,W$112/CHI!W$12*1000)</f>
        <v>13.187880557279842</v>
      </c>
      <c r="X242" s="274">
        <f>IF(X$112=0,0,X$112/CHI!X$12*1000)</f>
        <v>11.751376302827806</v>
      </c>
      <c r="Y242" s="274">
        <f>IF(Y$112=0,0,Y$112/CHI!Y$12*1000)</f>
        <v>15.832087360000923</v>
      </c>
      <c r="DA242" s="77"/>
    </row>
    <row r="243" spans="1:105" ht="12" customHeight="1" x14ac:dyDescent="0.25">
      <c r="A243" s="173" t="s">
        <v>93</v>
      </c>
      <c r="B243" s="274">
        <f>IF(B$113=0,0,B$113/CHI!B$12*1000)</f>
        <v>19.473601453756192</v>
      </c>
      <c r="C243" s="274">
        <f>IF(C$113=0,0,C$113/CHI!C$12*1000)</f>
        <v>21.015739518751374</v>
      </c>
      <c r="D243" s="274">
        <f>IF(D$113=0,0,D$113/CHI!D$12*1000)</f>
        <v>28.757699552501929</v>
      </c>
      <c r="E243" s="274">
        <f>IF(E$113=0,0,E$113/CHI!E$12*1000)</f>
        <v>18.279848167131746</v>
      </c>
      <c r="F243" s="274">
        <f>IF(F$113=0,0,F$113/CHI!F$12*1000)</f>
        <v>19.792249305737652</v>
      </c>
      <c r="G243" s="274">
        <f>IF(G$113=0,0,G$113/CHI!G$12*1000)</f>
        <v>20.451121327818402</v>
      </c>
      <c r="H243" s="274">
        <f>IF(H$113=0,0,H$113/CHI!H$12*1000)</f>
        <v>20.158713068298148</v>
      </c>
      <c r="I243" s="274">
        <f>IF(I$113=0,0,I$113/CHI!I$12*1000)</f>
        <v>19.332779344363068</v>
      </c>
      <c r="J243" s="274">
        <f>IF(J$113=0,0,J$113/CHI!J$12*1000)</f>
        <v>22.957367235450821</v>
      </c>
      <c r="K243" s="274">
        <f>IF(K$113=0,0,K$113/CHI!K$12*1000)</f>
        <v>12.452425138874908</v>
      </c>
      <c r="L243" s="274">
        <f>IF(L$113=0,0,L$113/CHI!L$12*1000)</f>
        <v>27.638977151443083</v>
      </c>
      <c r="M243" s="274">
        <f>IF(M$113=0,0,M$113/CHI!M$12*1000)</f>
        <v>38.331779681908543</v>
      </c>
      <c r="N243" s="274">
        <f>IF(N$113=0,0,N$113/CHI!N$12*1000)</f>
        <v>10.456996964766676</v>
      </c>
      <c r="O243" s="274">
        <f>IF(O$113=0,0,O$113/CHI!O$12*1000)</f>
        <v>7.5602936750018159</v>
      </c>
      <c r="P243" s="274">
        <f>IF(P$113=0,0,P$113/CHI!P$12*1000)</f>
        <v>32.881622785233937</v>
      </c>
      <c r="Q243" s="274">
        <f>IF(Q$113=0,0,Q$113/CHI!Q$12*1000)</f>
        <v>21.047248294407172</v>
      </c>
      <c r="R243" s="274">
        <f>IF(R$113=0,0,R$113/CHI!R$12*1000)</f>
        <v>20.704820464453512</v>
      </c>
      <c r="S243" s="274">
        <f>IF(S$113=0,0,S$113/CHI!S$12*1000)</f>
        <v>23.05277807626123</v>
      </c>
      <c r="T243" s="274">
        <f>IF(T$113=0,0,T$113/CHI!T$12*1000)</f>
        <v>25.418380712426867</v>
      </c>
      <c r="U243" s="274">
        <f>IF(U$113=0,0,U$113/CHI!U$12*1000)</f>
        <v>24.204930918522173</v>
      </c>
      <c r="V243" s="274">
        <f>IF(V$113=0,0,V$113/CHI!V$12*1000)</f>
        <v>13.325824126211147</v>
      </c>
      <c r="W243" s="274">
        <f>IF(W$113=0,0,W$113/CHI!W$12*1000)</f>
        <v>16.16954849321974</v>
      </c>
      <c r="X243" s="274">
        <f>IF(X$113=0,0,X$113/CHI!X$12*1000)</f>
        <v>14.408262811097241</v>
      </c>
      <c r="Y243" s="274">
        <f>IF(Y$113=0,0,Y$113/CHI!Y$12*1000)</f>
        <v>19.411588026183093</v>
      </c>
      <c r="DA243" s="77"/>
    </row>
    <row r="244" spans="1:105" ht="12" customHeight="1" x14ac:dyDescent="0.25">
      <c r="A244" s="173" t="s">
        <v>94</v>
      </c>
      <c r="B244" s="274">
        <f>IF(B$114=0,0,B$114/CHI!B$12*1000)</f>
        <v>36.059845635813033</v>
      </c>
      <c r="C244" s="274">
        <f>IF(C$114=0,0,C$114/CHI!C$12*1000)</f>
        <v>38.915468449337908</v>
      </c>
      <c r="D244" s="274">
        <f>IF(D$114=0,0,D$114/CHI!D$12*1000)</f>
        <v>53.251485564540296</v>
      </c>
      <c r="E244" s="274">
        <f>IF(E$114=0,0,E$114/CHI!E$12*1000)</f>
        <v>33.849337253727434</v>
      </c>
      <c r="F244" s="274">
        <f>IF(F$114=0,0,F$114/CHI!F$12*1000)</f>
        <v>36.649895318298377</v>
      </c>
      <c r="G244" s="274">
        <f>IF(G$114=0,0,G$114/CHI!G$12*1000)</f>
        <v>37.869948191743873</v>
      </c>
      <c r="H244" s="274">
        <f>IF(H$114=0,0,H$114/CHI!H$12*1000)</f>
        <v>37.328487141204434</v>
      </c>
      <c r="I244" s="274">
        <f>IF(I$114=0,0,I$114/CHI!I$12*1000)</f>
        <v>35.799081157353079</v>
      </c>
      <c r="J244" s="274">
        <f>IF(J$114=0,0,J$114/CHI!J$12*1000)</f>
        <v>42.510838104645991</v>
      </c>
      <c r="K244" s="274">
        <f>IF(K$114=0,0,K$114/CHI!K$12*1000)</f>
        <v>23.058525120053478</v>
      </c>
      <c r="L244" s="274">
        <f>IF(L$114=0,0,L$114/CHI!L$12*1000)</f>
        <v>51.179914099585289</v>
      </c>
      <c r="M244" s="274">
        <f>IF(M$114=0,0,M$114/CHI!M$12*1000)</f>
        <v>70.980093823836611</v>
      </c>
      <c r="N244" s="274">
        <f>IF(N$114=0,0,N$114/CHI!N$12*1000)</f>
        <v>19.363531561385557</v>
      </c>
      <c r="O244" s="274">
        <f>IF(O$114=0,0,O$114/CHI!O$12*1000)</f>
        <v>13.99962012827338</v>
      </c>
      <c r="P244" s="274">
        <f>IF(P$114=0,0,P$114/CHI!P$12*1000)</f>
        <v>60.887876580315933</v>
      </c>
      <c r="Q244" s="274">
        <f>IF(Q$114=0,0,Q$114/CHI!Q$12*1000)</f>
        <v>38.973814184153319</v>
      </c>
      <c r="R244" s="274">
        <f>IF(R$114=0,0,R$114/CHI!R$12*1000)</f>
        <v>38.339730410853448</v>
      </c>
      <c r="S244" s="274">
        <f>IF(S$114=0,0,S$114/CHI!S$12*1000)</f>
        <v>42.687513189620724</v>
      </c>
      <c r="T244" s="274">
        <f>IF(T$114=0,0,T$114/CHI!T$12*1000)</f>
        <v>47.067969783557629</v>
      </c>
      <c r="U244" s="274">
        <f>IF(U$114=0,0,U$114/CHI!U$12*1000)</f>
        <v>44.820988794503201</v>
      </c>
      <c r="V244" s="274">
        <f>IF(V$114=0,0,V$114/CHI!V$12*1000)</f>
        <v>24.675823940541825</v>
      </c>
      <c r="W244" s="274">
        <f>IF(W$114=0,0,W$114/CHI!W$12*1000)</f>
        <v>29.941632730386939</v>
      </c>
      <c r="X244" s="274">
        <f>IF(X$114=0,0,X$114/CHI!X$12*1000)</f>
        <v>26.680207771643399</v>
      </c>
      <c r="Y244" s="274">
        <f>IF(Y$114=0,0,Y$114/CHI!Y$12*1000)</f>
        <v>35.945013531903342</v>
      </c>
      <c r="DA244" s="77"/>
    </row>
    <row r="245" spans="1:105" ht="12" customHeight="1" x14ac:dyDescent="0.25">
      <c r="A245" s="56" t="s">
        <v>95</v>
      </c>
      <c r="B245" s="275">
        <f>IF(B$115=0,0,B$115/CHI!B$12*1000)</f>
        <v>30.519751438734385</v>
      </c>
      <c r="C245" s="275">
        <f>IF(C$115=0,0,C$115/CHI!C$12*1000)</f>
        <v>33.440919827287047</v>
      </c>
      <c r="D245" s="275">
        <f>IF(D$115=0,0,D$115/CHI!D$12*1000)</f>
        <v>35.006866668220269</v>
      </c>
      <c r="E245" s="275">
        <f>IF(E$115=0,0,E$115/CHI!E$12*1000)</f>
        <v>32.311682088294901</v>
      </c>
      <c r="F245" s="275">
        <f>IF(F$115=0,0,F$115/CHI!F$12*1000)</f>
        <v>35.454686933647466</v>
      </c>
      <c r="G245" s="275">
        <f>IF(G$115=0,0,G$115/CHI!G$12*1000)</f>
        <v>35.245901718805278</v>
      </c>
      <c r="H245" s="275">
        <f>IF(H$115=0,0,H$115/CHI!H$12*1000)</f>
        <v>34.367953107173122</v>
      </c>
      <c r="I245" s="275">
        <f>IF(I$115=0,0,I$115/CHI!I$12*1000)</f>
        <v>34.934057001227451</v>
      </c>
      <c r="J245" s="275">
        <f>IF(J$115=0,0,J$115/CHI!J$12*1000)</f>
        <v>33.568064713986232</v>
      </c>
      <c r="K245" s="275">
        <f>IF(K$115=0,0,K$115/CHI!K$12*1000)</f>
        <v>14.022694749083209</v>
      </c>
      <c r="L245" s="275">
        <f>IF(L$115=0,0,L$115/CHI!L$12*1000)</f>
        <v>31.925204234980395</v>
      </c>
      <c r="M245" s="275">
        <f>IF(M$115=0,0,M$115/CHI!M$12*1000)</f>
        <v>44.698619839344005</v>
      </c>
      <c r="N245" s="275">
        <f>IF(N$115=0,0,N$115/CHI!N$12*1000)</f>
        <v>12.98073426699888</v>
      </c>
      <c r="O245" s="275">
        <f>IF(O$115=0,0,O$115/CHI!O$12*1000)</f>
        <v>12.241755764917176</v>
      </c>
      <c r="P245" s="275">
        <f>IF(P$115=0,0,P$115/CHI!P$12*1000)</f>
        <v>38.433889683236401</v>
      </c>
      <c r="Q245" s="275">
        <f>IF(Q$115=0,0,Q$115/CHI!Q$12*1000)</f>
        <v>36.799077311496333</v>
      </c>
      <c r="R245" s="275">
        <f>IF(R$115=0,0,R$115/CHI!R$12*1000)</f>
        <v>33.42328134680541</v>
      </c>
      <c r="S245" s="275">
        <f>IF(S$115=0,0,S$115/CHI!S$12*1000)</f>
        <v>26.799114803728699</v>
      </c>
      <c r="T245" s="275">
        <f>IF(T$115=0,0,T$115/CHI!T$12*1000)</f>
        <v>31.896699027080594</v>
      </c>
      <c r="U245" s="275">
        <f>IF(U$115=0,0,U$115/CHI!U$12*1000)</f>
        <v>19.809689862177926</v>
      </c>
      <c r="V245" s="275">
        <f>IF(V$115=0,0,V$115/CHI!V$12*1000)</f>
        <v>13.693898123647765</v>
      </c>
      <c r="W245" s="275">
        <f>IF(W$115=0,0,W$115/CHI!W$12*1000)</f>
        <v>22.234956594687883</v>
      </c>
      <c r="X245" s="275">
        <f>IF(X$115=0,0,X$115/CHI!X$12*1000)</f>
        <v>9.8283088558885652</v>
      </c>
      <c r="Y245" s="275">
        <f>IF(Y$115=0,0,Y$115/CHI!Y$12*1000)</f>
        <v>11.453241665146225</v>
      </c>
      <c r="DA245" s="78"/>
    </row>
    <row r="246" spans="1:105" ht="12" customHeight="1" x14ac:dyDescent="0.25">
      <c r="A246" s="174" t="s">
        <v>1051</v>
      </c>
      <c r="B246" s="276">
        <f>IF(B$121=0,0,B$121/CHI!B$12*1000)</f>
        <v>215.85756131060737</v>
      </c>
      <c r="C246" s="276">
        <f>IF(C$121=0,0,C$121/CHI!C$12*1000)</f>
        <v>228.70015977003854</v>
      </c>
      <c r="D246" s="276">
        <f>IF(D$121=0,0,D$121/CHI!D$12*1000)</f>
        <v>231.67784458301449</v>
      </c>
      <c r="E246" s="276">
        <f>IF(E$121=0,0,E$121/CHI!E$12*1000)</f>
        <v>234.34291538909866</v>
      </c>
      <c r="F246" s="276">
        <f>IF(F$121=0,0,F$121/CHI!F$12*1000)</f>
        <v>244.82619914870381</v>
      </c>
      <c r="G246" s="276">
        <f>IF(G$121=0,0,G$121/CHI!G$12*1000)</f>
        <v>249.30161747738035</v>
      </c>
      <c r="H246" s="276">
        <f>IF(H$121=0,0,H$121/CHI!H$12*1000)</f>
        <v>243.00127539926623</v>
      </c>
      <c r="I246" s="276">
        <f>IF(I$121=0,0,I$121/CHI!I$12*1000)</f>
        <v>249.15231165065424</v>
      </c>
      <c r="J246" s="276">
        <f>IF(J$121=0,0,J$121/CHI!J$12*1000)</f>
        <v>242.70874340601986</v>
      </c>
      <c r="K246" s="276">
        <f>IF(K$121=0,0,K$121/CHI!K$12*1000)</f>
        <v>71.06289874156397</v>
      </c>
      <c r="L246" s="276">
        <f>IF(L$121=0,0,L$121/CHI!L$12*1000)</f>
        <v>216.69679258979025</v>
      </c>
      <c r="M246" s="276">
        <f>IF(M$121=0,0,M$121/CHI!M$12*1000)</f>
        <v>331.51786412569447</v>
      </c>
      <c r="N246" s="276">
        <f>IF(N$121=0,0,N$121/CHI!N$12*1000)</f>
        <v>104.72192268896046</v>
      </c>
      <c r="O246" s="276">
        <f>IF(O$121=0,0,O$121/CHI!O$12*1000)</f>
        <v>88.92714085431966</v>
      </c>
      <c r="P246" s="276">
        <f>IF(P$121=0,0,P$121/CHI!P$12*1000)</f>
        <v>290.08362373218444</v>
      </c>
      <c r="Q246" s="276">
        <f>IF(Q$121=0,0,Q$121/CHI!Q$12*1000)</f>
        <v>376.44946964059301</v>
      </c>
      <c r="R246" s="276">
        <f>IF(R$121=0,0,R$121/CHI!R$12*1000)</f>
        <v>350.38228301625685</v>
      </c>
      <c r="S246" s="276">
        <f>IF(S$121=0,0,S$121/CHI!S$12*1000)</f>
        <v>307.58468610178863</v>
      </c>
      <c r="T246" s="276">
        <f>IF(T$121=0,0,T$121/CHI!T$12*1000)</f>
        <v>344.72783752462749</v>
      </c>
      <c r="U246" s="276">
        <f>IF(U$121=0,0,U$121/CHI!U$12*1000)</f>
        <v>187.7144376303051</v>
      </c>
      <c r="V246" s="276">
        <f>IF(V$121=0,0,V$121/CHI!V$12*1000)</f>
        <v>162.8793609834849</v>
      </c>
      <c r="W246" s="276">
        <f>IF(W$121=0,0,W$121/CHI!W$12*1000)</f>
        <v>288.11044385323675</v>
      </c>
      <c r="X246" s="276">
        <f>IF(X$121=0,0,X$121/CHI!X$12*1000)</f>
        <v>166.10628073538734</v>
      </c>
      <c r="Y246" s="276">
        <f>IF(Y$121=0,0,Y$121/CHI!Y$12*1000)</f>
        <v>91.452117236097436</v>
      </c>
      <c r="DA246" s="79"/>
    </row>
    <row r="247" spans="1:105" ht="12" customHeight="1" x14ac:dyDescent="0.25">
      <c r="A247" s="174" t="s">
        <v>1010</v>
      </c>
      <c r="B247" s="276">
        <f>IF(B$134=0,0,B$134/CHI!B$12*1000)</f>
        <v>114.49965021729929</v>
      </c>
      <c r="C247" s="276">
        <f>IF(C$134=0,0,C$134/CHI!C$12*1000)</f>
        <v>124.6787656825252</v>
      </c>
      <c r="D247" s="276">
        <f>IF(D$134=0,0,D$134/CHI!D$12*1000)</f>
        <v>119.66813256833433</v>
      </c>
      <c r="E247" s="276">
        <f>IF(E$134=0,0,E$134/CHI!E$12*1000)</f>
        <v>122.8013093088891</v>
      </c>
      <c r="F247" s="276">
        <f>IF(F$134=0,0,F$134/CHI!F$12*1000)</f>
        <v>133.9301020650847</v>
      </c>
      <c r="G247" s="276">
        <f>IF(G$134=0,0,G$134/CHI!G$12*1000)</f>
        <v>133.2522731782008</v>
      </c>
      <c r="H247" s="276">
        <f>IF(H$134=0,0,H$134/CHI!H$12*1000)</f>
        <v>130.11175826933902</v>
      </c>
      <c r="I247" s="276">
        <f>IF(I$134=0,0,I$134/CHI!I$12*1000)</f>
        <v>132.9433021271679</v>
      </c>
      <c r="J247" s="276">
        <f>IF(J$134=0,0,J$134/CHI!J$12*1000)</f>
        <v>124.92916829615554</v>
      </c>
      <c r="K247" s="276">
        <f>IF(K$134=0,0,K$134/CHI!K$12*1000)</f>
        <v>37.987851878081216</v>
      </c>
      <c r="L247" s="276">
        <f>IF(L$134=0,0,L$134/CHI!L$12*1000)</f>
        <v>99.361353914106829</v>
      </c>
      <c r="M247" s="276">
        <f>IF(M$134=0,0,M$134/CHI!M$12*1000)</f>
        <v>140.01097238472602</v>
      </c>
      <c r="N247" s="276">
        <f>IF(N$134=0,0,N$134/CHI!N$12*1000)</f>
        <v>45.634025196766807</v>
      </c>
      <c r="O247" s="276">
        <f>IF(O$134=0,0,O$134/CHI!O$12*1000)</f>
        <v>46.246284775806714</v>
      </c>
      <c r="P247" s="276">
        <f>IF(P$134=0,0,P$134/CHI!P$12*1000)</f>
        <v>117.57007051689688</v>
      </c>
      <c r="Q247" s="276">
        <f>IF(Q$134=0,0,Q$134/CHI!Q$12*1000)</f>
        <v>145.84924088482705</v>
      </c>
      <c r="R247" s="276">
        <f>IF(R$134=0,0,R$134/CHI!R$12*1000)</f>
        <v>134.39927317427555</v>
      </c>
      <c r="S247" s="276">
        <f>IF(S$134=0,0,S$134/CHI!S$12*1000)</f>
        <v>106.65319039728739</v>
      </c>
      <c r="T247" s="276">
        <f>IF(T$134=0,0,T$134/CHI!T$12*1000)</f>
        <v>119.17971996995979</v>
      </c>
      <c r="U247" s="276">
        <f>IF(U$134=0,0,U$134/CHI!U$12*1000)</f>
        <v>69.869602242953846</v>
      </c>
      <c r="V247" s="276">
        <f>IF(V$134=0,0,V$134/CHI!V$12*1000)</f>
        <v>44.545503032414395</v>
      </c>
      <c r="W247" s="276">
        <f>IF(W$134=0,0,W$134/CHI!W$12*1000)</f>
        <v>78.86610926563722</v>
      </c>
      <c r="X247" s="276">
        <f>IF(X$134=0,0,X$134/CHI!X$12*1000)</f>
        <v>39.055059174634692</v>
      </c>
      <c r="Y247" s="276">
        <f>IF(Y$134=0,0,Y$134/CHI!Y$12*1000)</f>
        <v>34.218050984120488</v>
      </c>
      <c r="DA247" s="79"/>
    </row>
    <row r="248" spans="1:105" ht="12" customHeight="1" x14ac:dyDescent="0.25">
      <c r="A248" s="174" t="s">
        <v>1021</v>
      </c>
      <c r="B248" s="276">
        <f>IF(B$142=0,0,B$142/CHI!B$12*1000)</f>
        <v>87.698550503439421</v>
      </c>
      <c r="C248" s="276">
        <f>IF(C$142=0,0,C$142/CHI!C$12*1000)</f>
        <v>95.213733712383757</v>
      </c>
      <c r="D248" s="276">
        <f>IF(D$142=0,0,D$142/CHI!D$12*1000)</f>
        <v>98.793276009631654</v>
      </c>
      <c r="E248" s="276">
        <f>IF(E$142=0,0,E$142/CHI!E$12*1000)</f>
        <v>93.35341887324239</v>
      </c>
      <c r="F248" s="276">
        <f>IF(F$142=0,0,F$142/CHI!F$12*1000)</f>
        <v>101.21562396462254</v>
      </c>
      <c r="G248" s="276">
        <f>IF(G$142=0,0,G$142/CHI!G$12*1000)</f>
        <v>101.28396738308365</v>
      </c>
      <c r="H248" s="276">
        <f>IF(H$142=0,0,H$142/CHI!H$12*1000)</f>
        <v>98.619686972152621</v>
      </c>
      <c r="I248" s="276">
        <f>IF(I$142=0,0,I$142/CHI!I$12*1000)</f>
        <v>100.62043467511405</v>
      </c>
      <c r="J248" s="276">
        <f>IF(J$142=0,0,J$142/CHI!J$12*1000)</f>
        <v>97.050806920555942</v>
      </c>
      <c r="K248" s="276">
        <f>IF(K$142=0,0,K$142/CHI!K$12*1000)</f>
        <v>37.338190509096052</v>
      </c>
      <c r="L248" s="276">
        <f>IF(L$142=0,0,L$142/CHI!L$12*1000)</f>
        <v>90.916598198285214</v>
      </c>
      <c r="M248" s="276">
        <f>IF(M$142=0,0,M$142/CHI!M$12*1000)</f>
        <v>130.54259240147869</v>
      </c>
      <c r="N248" s="276">
        <f>IF(N$142=0,0,N$142/CHI!N$12*1000)</f>
        <v>38.749344575979592</v>
      </c>
      <c r="O248" s="276">
        <f>IF(O$142=0,0,O$142/CHI!O$12*1000)</f>
        <v>35.440749058453875</v>
      </c>
      <c r="P248" s="276">
        <f>IF(P$142=0,0,P$142/CHI!P$12*1000)</f>
        <v>112.48074407530827</v>
      </c>
      <c r="Q248" s="276">
        <f>IF(Q$142=0,0,Q$142/CHI!Q$12*1000)</f>
        <v>110.43971167446563</v>
      </c>
      <c r="R248" s="276">
        <f>IF(R$142=0,0,R$142/CHI!R$12*1000)</f>
        <v>102.49138631950323</v>
      </c>
      <c r="S248" s="276">
        <f>IF(S$142=0,0,S$142/CHI!S$12*1000)</f>
        <v>87.433724401685396</v>
      </c>
      <c r="T248" s="276">
        <f>IF(T$142=0,0,T$142/CHI!T$12*1000)</f>
        <v>104.43660570478029</v>
      </c>
      <c r="U248" s="276">
        <f>IF(U$142=0,0,U$142/CHI!U$12*1000)</f>
        <v>62.145367362985276</v>
      </c>
      <c r="V248" s="276">
        <f>IF(V$142=0,0,V$142/CHI!V$12*1000)</f>
        <v>46.824355281099642</v>
      </c>
      <c r="W248" s="276">
        <f>IF(W$142=0,0,W$142/CHI!W$12*1000)</f>
        <v>78.516123142439739</v>
      </c>
      <c r="X248" s="276">
        <f>IF(X$142=0,0,X$142/CHI!X$12*1000)</f>
        <v>38.979977880413003</v>
      </c>
      <c r="Y248" s="276">
        <f>IF(Y$142=0,0,Y$142/CHI!Y$12*1000)</f>
        <v>34.099741101942755</v>
      </c>
      <c r="DA248" s="79"/>
    </row>
    <row r="249" spans="1:105" ht="12" customHeight="1" x14ac:dyDescent="0.25">
      <c r="A249" s="41" t="s">
        <v>1038</v>
      </c>
      <c r="B249" s="277">
        <f>IF(B$156=0,0,B$156/CHI!B$12*1000)</f>
        <v>33.702748119896583</v>
      </c>
      <c r="C249" s="277">
        <f>IF(C$156=0,0,C$156/CHI!C$12*1000)</f>
        <v>36.371709528707378</v>
      </c>
      <c r="D249" s="277">
        <f>IF(D$156=0,0,D$156/CHI!D$12*1000)</f>
        <v>49.770634714242185</v>
      </c>
      <c r="E249" s="277">
        <f>IF(E$156=0,0,E$156/CHI!E$12*1000)</f>
        <v>31.636732420030128</v>
      </c>
      <c r="F249" s="277">
        <f>IF(F$156=0,0,F$156/CHI!F$12*1000)</f>
        <v>34.254228456997026</v>
      </c>
      <c r="G249" s="277">
        <f>IF(G$156=0,0,G$156/CHI!G$12*1000)</f>
        <v>35.39453102795013</v>
      </c>
      <c r="H249" s="277">
        <f>IF(H$156=0,0,H$156/CHI!H$12*1000)</f>
        <v>34.888463265282248</v>
      </c>
      <c r="I249" s="277">
        <f>IF(I$156=0,0,I$156/CHI!I$12*1000)</f>
        <v>33.459028842090696</v>
      </c>
      <c r="J249" s="277">
        <f>IF(J$156=0,0,J$156/CHI!J$12*1000)</f>
        <v>39.732063289357505</v>
      </c>
      <c r="K249" s="277">
        <f>IF(K$156=0,0,K$156/CHI!K$12*1000)</f>
        <v>21.551275398851228</v>
      </c>
      <c r="L249" s="277">
        <f>IF(L$156=0,0,L$156/CHI!L$12*1000)</f>
        <v>47.83447414381525</v>
      </c>
      <c r="M249" s="277">
        <f>IF(M$156=0,0,M$156/CHI!M$12*1000)</f>
        <v>66.340390023620685</v>
      </c>
      <c r="N249" s="277">
        <f>IF(N$156=0,0,N$156/CHI!N$12*1000)</f>
        <v>18.097809777557885</v>
      </c>
      <c r="O249" s="277">
        <f>IF(O$156=0,0,O$156/CHI!O$12*1000)</f>
        <v>13.084517214040313</v>
      </c>
      <c r="P249" s="277">
        <f>IF(P$156=0,0,P$156/CHI!P$12*1000)</f>
        <v>56.907863352129681</v>
      </c>
      <c r="Q249" s="277">
        <f>IF(Q$156=0,0,Q$156/CHI!Q$12*1000)</f>
        <v>36.426241420613231</v>
      </c>
      <c r="R249" s="277">
        <f>IF(R$156=0,0,R$156/CHI!R$12*1000)</f>
        <v>35.833605336857666</v>
      </c>
      <c r="S249" s="277">
        <f>IF(S$156=0,0,S$156/CHI!S$12*1000)</f>
        <v>39.897189783466835</v>
      </c>
      <c r="T249" s="277">
        <f>IF(T$156=0,0,T$156/CHI!T$12*1000)</f>
        <v>43.991312279902942</v>
      </c>
      <c r="U249" s="277">
        <f>IF(U$156=0,0,U$156/CHI!U$12*1000)</f>
        <v>41.891208051251262</v>
      </c>
      <c r="V249" s="277">
        <f>IF(V$156=0,0,V$156/CHI!V$12*1000)</f>
        <v>23.062857432008641</v>
      </c>
      <c r="W249" s="277">
        <f>IF(W$156=0,0,W$156/CHI!W$12*1000)</f>
        <v>27.98445995588164</v>
      </c>
      <c r="X249" s="277">
        <f>IF(X$156=0,0,X$156/CHI!X$12*1000)</f>
        <v>24.936222173429467</v>
      </c>
      <c r="Y249" s="277">
        <f>IF(Y$156=0,0,Y$156/CHI!Y$12*1000)</f>
        <v>33.595422162008902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useful energy demand"</f>
        <v>EE: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</f>
        <v>142.88549773395255</v>
      </c>
      <c r="C5" s="223">
        <f t="shared" si="0"/>
        <v>147.93696900565118</v>
      </c>
      <c r="D5" s="223">
        <f t="shared" si="0"/>
        <v>55.747938278012626</v>
      </c>
      <c r="E5" s="223">
        <f t="shared" si="0"/>
        <v>108.1565135068994</v>
      </c>
      <c r="F5" s="223">
        <f t="shared" si="0"/>
        <v>160.51955240824282</v>
      </c>
      <c r="G5" s="223">
        <f t="shared" si="0"/>
        <v>171.88750947394922</v>
      </c>
      <c r="H5" s="223">
        <f t="shared" si="0"/>
        <v>171.97996693591861</v>
      </c>
      <c r="I5" s="223">
        <f t="shared" si="0"/>
        <v>163.0554852849464</v>
      </c>
      <c r="J5" s="223">
        <f t="shared" si="0"/>
        <v>162.92107913613083</v>
      </c>
      <c r="K5" s="223">
        <f t="shared" si="0"/>
        <v>21.577682383317107</v>
      </c>
      <c r="L5" s="223">
        <f t="shared" si="0"/>
        <v>20.635751191884701</v>
      </c>
      <c r="M5" s="223">
        <f t="shared" si="0"/>
        <v>18.594540483576374</v>
      </c>
      <c r="N5" s="223">
        <f t="shared" si="0"/>
        <v>22.862438564152217</v>
      </c>
      <c r="O5" s="223">
        <f t="shared" si="0"/>
        <v>94.641675306403727</v>
      </c>
      <c r="P5" s="223">
        <f t="shared" si="0"/>
        <v>14.828749266120704</v>
      </c>
      <c r="Q5" s="223">
        <f t="shared" si="0"/>
        <v>20.11642959740135</v>
      </c>
      <c r="R5" s="223">
        <f t="shared" si="0"/>
        <v>19.035391927457137</v>
      </c>
      <c r="S5" s="223">
        <f t="shared" si="0"/>
        <v>18.694154721222873</v>
      </c>
      <c r="T5" s="223">
        <f t="shared" si="0"/>
        <v>16.180440477963952</v>
      </c>
      <c r="U5" s="223">
        <f t="shared" si="0"/>
        <v>14.842342627909478</v>
      </c>
      <c r="V5" s="223">
        <f t="shared" si="0"/>
        <v>12.905915779402418</v>
      </c>
      <c r="W5" s="223">
        <f t="shared" si="0"/>
        <v>17.108636336686171</v>
      </c>
      <c r="X5" s="223">
        <f t="shared" si="0"/>
        <v>17.313510855138361</v>
      </c>
      <c r="Y5" s="223">
        <f t="shared" si="0"/>
        <v>6.1845746681649105</v>
      </c>
      <c r="DA5" s="89"/>
    </row>
    <row r="6" spans="1:105" ht="12" customHeight="1" x14ac:dyDescent="0.25">
      <c r="A6" s="55" t="s">
        <v>91</v>
      </c>
      <c r="B6" s="259">
        <v>0.26122788407605052</v>
      </c>
      <c r="C6" s="259">
        <v>0.25050666329333399</v>
      </c>
      <c r="D6" s="259">
        <v>0.21660217349558969</v>
      </c>
      <c r="E6" s="259">
        <v>0.2633488763659031</v>
      </c>
      <c r="F6" s="259">
        <v>0.28591613519163611</v>
      </c>
      <c r="G6" s="259">
        <v>0.30388272758414647</v>
      </c>
      <c r="H6" s="259">
        <v>0.30845767835592058</v>
      </c>
      <c r="I6" s="259">
        <v>0.27112839109753972</v>
      </c>
      <c r="J6" s="259">
        <v>0.294305385468142</v>
      </c>
      <c r="K6" s="259">
        <v>8.0939880418650731E-2</v>
      </c>
      <c r="L6" s="259">
        <v>0.16136766568721331</v>
      </c>
      <c r="M6" s="259">
        <v>0.1370601893468342</v>
      </c>
      <c r="N6" s="259">
        <v>8.1579001979625157E-2</v>
      </c>
      <c r="O6" s="259">
        <v>0.14920308355083911</v>
      </c>
      <c r="P6" s="259">
        <v>0.1080452571139284</v>
      </c>
      <c r="Q6" s="259">
        <v>9.8270368751288209E-2</v>
      </c>
      <c r="R6" s="259">
        <v>8.7893230146514179E-2</v>
      </c>
      <c r="S6" s="259">
        <v>8.7572001987726369E-2</v>
      </c>
      <c r="T6" s="259">
        <v>8.4485258021878479E-2</v>
      </c>
      <c r="U6" s="259">
        <v>8.9561792622967359E-2</v>
      </c>
      <c r="V6" s="259">
        <v>6.9491568469855464E-2</v>
      </c>
      <c r="W6" s="259">
        <v>8.3171414333087251E-2</v>
      </c>
      <c r="X6" s="259">
        <v>6.5221155663204633E-2</v>
      </c>
      <c r="Y6" s="259">
        <v>4.4156721394981273E-2</v>
      </c>
      <c r="DA6" s="67" t="s">
        <v>1134</v>
      </c>
    </row>
    <row r="7" spans="1:105" ht="12" customHeight="1" x14ac:dyDescent="0.25">
      <c r="A7" s="173" t="s">
        <v>92</v>
      </c>
      <c r="B7" s="224">
        <v>0.54157042234903663</v>
      </c>
      <c r="C7" s="224">
        <v>0.5193434840268526</v>
      </c>
      <c r="D7" s="224">
        <v>0.44905363375211133</v>
      </c>
      <c r="E7" s="224">
        <v>0.54596760488671736</v>
      </c>
      <c r="F7" s="224">
        <v>0.59275342155686328</v>
      </c>
      <c r="G7" s="224">
        <v>0.63000126385593491</v>
      </c>
      <c r="H7" s="224">
        <v>0.63948592522912284</v>
      </c>
      <c r="I7" s="224">
        <v>0.5620958796066412</v>
      </c>
      <c r="J7" s="224">
        <v>0.61014578313996459</v>
      </c>
      <c r="K7" s="224">
        <v>0.16780232086727681</v>
      </c>
      <c r="L7" s="224">
        <v>0.33454298023659701</v>
      </c>
      <c r="M7" s="224">
        <v>0.2841493927585243</v>
      </c>
      <c r="N7" s="224">
        <v>0.16912733000607341</v>
      </c>
      <c r="O7" s="224">
        <v>0.30932370508686702</v>
      </c>
      <c r="P7" s="224">
        <v>0.22399643795669771</v>
      </c>
      <c r="Q7" s="224">
        <v>0.20373140982735541</v>
      </c>
      <c r="R7" s="224">
        <v>0.18221781315738489</v>
      </c>
      <c r="S7" s="224">
        <v>0.18155185182542199</v>
      </c>
      <c r="T7" s="224">
        <v>0.1751524996307654</v>
      </c>
      <c r="U7" s="224">
        <v>0.1856770307224799</v>
      </c>
      <c r="V7" s="224">
        <v>0.1440679972546888</v>
      </c>
      <c r="W7" s="224">
        <v>0.1724286752428906</v>
      </c>
      <c r="X7" s="224">
        <v>0.13521469556569571</v>
      </c>
      <c r="Y7" s="224">
        <v>9.1544493192261003E-2</v>
      </c>
      <c r="DA7" s="177" t="s">
        <v>1135</v>
      </c>
    </row>
    <row r="8" spans="1:105" ht="12" customHeight="1" x14ac:dyDescent="0.25">
      <c r="A8" s="173" t="s">
        <v>93</v>
      </c>
      <c r="B8" s="224">
        <v>3.2395729988588009</v>
      </c>
      <c r="C8" s="224">
        <v>3.1066156100052398</v>
      </c>
      <c r="D8" s="224">
        <v>2.6861548690803549</v>
      </c>
      <c r="E8" s="224">
        <v>3.265876122575079</v>
      </c>
      <c r="F8" s="224">
        <v>3.545740129469606</v>
      </c>
      <c r="G8" s="224">
        <v>3.7685497571712721</v>
      </c>
      <c r="H8" s="224">
        <v>3.825285227979712</v>
      </c>
      <c r="I8" s="224">
        <v>3.3623524461420402</v>
      </c>
      <c r="J8" s="224">
        <v>3.6497779842819398</v>
      </c>
      <c r="K8" s="224">
        <v>1.003762106264217</v>
      </c>
      <c r="L8" s="224">
        <v>2.001173551966525</v>
      </c>
      <c r="M8" s="224">
        <v>1.6997285347119131</v>
      </c>
      <c r="N8" s="224">
        <v>1.0116880631705569</v>
      </c>
      <c r="O8" s="224">
        <v>1.850316563744222</v>
      </c>
      <c r="P8" s="224">
        <v>1.339904807019525</v>
      </c>
      <c r="Q8" s="224">
        <v>1.2186831980842039</v>
      </c>
      <c r="R8" s="224">
        <v>1.0899928856072469</v>
      </c>
      <c r="S8" s="224">
        <v>1.086009229446792</v>
      </c>
      <c r="T8" s="224">
        <v>1.047729501225896</v>
      </c>
      <c r="U8" s="224">
        <v>1.110685278246514</v>
      </c>
      <c r="V8" s="224">
        <v>0.86178782046771074</v>
      </c>
      <c r="W8" s="224">
        <v>1.0314360930624309</v>
      </c>
      <c r="X8" s="224">
        <v>0.80882902523289846</v>
      </c>
      <c r="Y8" s="224">
        <v>0.54760204047614847</v>
      </c>
      <c r="DA8" s="177" t="s">
        <v>1136</v>
      </c>
    </row>
    <row r="9" spans="1:105" ht="12" customHeight="1" x14ac:dyDescent="0.25">
      <c r="A9" s="173" t="s">
        <v>94</v>
      </c>
      <c r="B9" s="224">
        <v>3.7415504692873611</v>
      </c>
      <c r="C9" s="224">
        <v>3.5879911017918591</v>
      </c>
      <c r="D9" s="224">
        <v>3.1023792377966362</v>
      </c>
      <c r="E9" s="224">
        <v>3.771929307769788</v>
      </c>
      <c r="F9" s="224">
        <v>4.0951587292712421</v>
      </c>
      <c r="G9" s="224">
        <v>4.3524930962950998</v>
      </c>
      <c r="H9" s="224">
        <v>4.4180198269794637</v>
      </c>
      <c r="I9" s="224">
        <v>3.883354805464776</v>
      </c>
      <c r="J9" s="224">
        <v>4.2153174306290646</v>
      </c>
      <c r="K9" s="224">
        <v>1.159296790369823</v>
      </c>
      <c r="L9" s="224">
        <v>2.3112588742786211</v>
      </c>
      <c r="M9" s="224">
        <v>1.9631044273281599</v>
      </c>
      <c r="N9" s="224">
        <v>1.1684508880836011</v>
      </c>
      <c r="O9" s="224">
        <v>2.1370263333612631</v>
      </c>
      <c r="P9" s="224">
        <v>1.547525387225517</v>
      </c>
      <c r="Q9" s="224">
        <v>1.4075202791574191</v>
      </c>
      <c r="R9" s="224">
        <v>1.2588891789443619</v>
      </c>
      <c r="S9" s="224">
        <v>1.2542882483334821</v>
      </c>
      <c r="T9" s="224">
        <v>1.2100770096487721</v>
      </c>
      <c r="U9" s="224">
        <v>1.2827878938112289</v>
      </c>
      <c r="V9" s="224">
        <v>0.99532334206790773</v>
      </c>
      <c r="W9" s="224">
        <v>1.191258909552934</v>
      </c>
      <c r="X9" s="224">
        <v>0.93415848940568735</v>
      </c>
      <c r="Y9" s="224">
        <v>0.63245392903571096</v>
      </c>
      <c r="DA9" s="177" t="s">
        <v>1137</v>
      </c>
    </row>
    <row r="10" spans="1:105" ht="12" customHeight="1" x14ac:dyDescent="0.25">
      <c r="A10" s="56" t="s">
        <v>95</v>
      </c>
      <c r="B10" s="260">
        <v>1.411328563887001</v>
      </c>
      <c r="C10" s="260">
        <v>1.3675879107492179</v>
      </c>
      <c r="D10" s="260">
        <v>0.96745648874764623</v>
      </c>
      <c r="E10" s="260">
        <v>1.5783043297045991</v>
      </c>
      <c r="F10" s="260">
        <v>1.7338998225181259</v>
      </c>
      <c r="G10" s="260">
        <v>1.7819862587161479</v>
      </c>
      <c r="H10" s="260">
        <v>1.7896737393213249</v>
      </c>
      <c r="I10" s="260">
        <v>1.6596448245912669</v>
      </c>
      <c r="J10" s="260">
        <v>1.504177313584663</v>
      </c>
      <c r="K10" s="260">
        <v>0.36182215671723889</v>
      </c>
      <c r="L10" s="260">
        <v>0.71845779955261457</v>
      </c>
      <c r="M10" s="260">
        <v>0.61900593698413009</v>
      </c>
      <c r="N10" s="260">
        <v>0.37712089765129492</v>
      </c>
      <c r="O10" s="260">
        <v>0.82977606532579995</v>
      </c>
      <c r="P10" s="260">
        <v>0.49646638366247309</v>
      </c>
      <c r="Q10" s="260">
        <v>0.50249527951270712</v>
      </c>
      <c r="R10" s="260">
        <v>0.46838562465005301</v>
      </c>
      <c r="S10" s="260">
        <v>0.44148287699496858</v>
      </c>
      <c r="T10" s="260">
        <v>0.40727154279846828</v>
      </c>
      <c r="U10" s="260">
        <v>0.41632660300430141</v>
      </c>
      <c r="V10" s="260">
        <v>0.32124623966336929</v>
      </c>
      <c r="W10" s="260">
        <v>0.38992719570503631</v>
      </c>
      <c r="X10" s="260">
        <v>0.32286163637896398</v>
      </c>
      <c r="Y10" s="260">
        <v>0.19982873014586239</v>
      </c>
      <c r="DA10" s="68" t="s">
        <v>1138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2.425911490902433E-2</v>
      </c>
      <c r="F11" s="226">
        <v>0</v>
      </c>
      <c r="G11" s="226">
        <v>0</v>
      </c>
      <c r="H11" s="226">
        <v>2.3192371821714471E-2</v>
      </c>
      <c r="I11" s="226">
        <v>0</v>
      </c>
      <c r="J11" s="226">
        <v>0</v>
      </c>
      <c r="K11" s="226">
        <v>3.6283950726952608E-3</v>
      </c>
      <c r="L11" s="226">
        <v>1.3710205504492951E-2</v>
      </c>
      <c r="M11" s="226">
        <v>1.5886378869656478E-2</v>
      </c>
      <c r="N11" s="226">
        <v>0</v>
      </c>
      <c r="O11" s="226">
        <v>0</v>
      </c>
      <c r="P11" s="226">
        <v>0</v>
      </c>
      <c r="Q11" s="226">
        <v>0.20203617789096251</v>
      </c>
      <c r="R11" s="226">
        <v>0.15997993543894659</v>
      </c>
      <c r="S11" s="226">
        <v>9.6618743718258834E-2</v>
      </c>
      <c r="T11" s="226">
        <v>2.5387915337823821E-2</v>
      </c>
      <c r="U11" s="226">
        <v>2.0010351278700812E-2</v>
      </c>
      <c r="V11" s="226">
        <v>7.5126839959913511E-3</v>
      </c>
      <c r="W11" s="226">
        <v>8.6519949806613469E-3</v>
      </c>
      <c r="X11" s="226">
        <v>9.5433946813466078E-3</v>
      </c>
      <c r="Y11" s="226">
        <v>4.8667415242662371E-4</v>
      </c>
      <c r="DA11" s="69" t="s">
        <v>1139</v>
      </c>
    </row>
    <row r="12" spans="1:105" ht="12" customHeight="1" x14ac:dyDescent="0.25">
      <c r="A12" s="37" t="s">
        <v>35</v>
      </c>
      <c r="B12" s="226">
        <v>1.0333990716087511</v>
      </c>
      <c r="C12" s="226">
        <v>1.032737238847681</v>
      </c>
      <c r="D12" s="226">
        <v>0.42768705203301782</v>
      </c>
      <c r="E12" s="226">
        <v>1.2445531793677871</v>
      </c>
      <c r="F12" s="226">
        <v>1.4216341561125381</v>
      </c>
      <c r="G12" s="226">
        <v>1.4170774727330799</v>
      </c>
      <c r="H12" s="226">
        <v>1.3855317975018511</v>
      </c>
      <c r="I12" s="226">
        <v>1.355553252996974</v>
      </c>
      <c r="J12" s="226">
        <v>1.0020101376043931</v>
      </c>
      <c r="K12" s="226">
        <v>3.0874014725336751E-2</v>
      </c>
      <c r="L12" s="226">
        <v>0.14059067603541231</v>
      </c>
      <c r="M12" s="226">
        <v>0.1021377440247153</v>
      </c>
      <c r="N12" s="226">
        <v>0.1416960872548936</v>
      </c>
      <c r="O12" s="226">
        <v>0.62222959688632962</v>
      </c>
      <c r="P12" s="226">
        <v>7.0352637093718903E-2</v>
      </c>
      <c r="Q12" s="226">
        <v>9.3319369127748492E-2</v>
      </c>
      <c r="R12" s="226">
        <v>0.13595990076023109</v>
      </c>
      <c r="S12" s="226">
        <v>0.13041685875084921</v>
      </c>
      <c r="T12" s="226">
        <v>0.15438788610047721</v>
      </c>
      <c r="U12" s="226">
        <v>0.1059573468188979</v>
      </c>
      <c r="V12" s="226">
        <v>5.0066206669209308E-2</v>
      </c>
      <c r="W12" s="226">
        <v>0.117581912591236</v>
      </c>
      <c r="X12" s="226">
        <v>0.1091367944737415</v>
      </c>
      <c r="Y12" s="226">
        <v>2.8112699796659691E-2</v>
      </c>
      <c r="DA12" s="69" t="s">
        <v>1140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1141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1142</v>
      </c>
    </row>
    <row r="15" spans="1:105" ht="12" customHeight="1" x14ac:dyDescent="0.25">
      <c r="A15" s="37" t="s">
        <v>40</v>
      </c>
      <c r="B15" s="226">
        <v>0.37792949227825051</v>
      </c>
      <c r="C15" s="226">
        <v>0.33485067190153689</v>
      </c>
      <c r="D15" s="226">
        <v>0.5397694367146284</v>
      </c>
      <c r="E15" s="226">
        <v>0.30949203542778753</v>
      </c>
      <c r="F15" s="226">
        <v>0.31226566640558762</v>
      </c>
      <c r="G15" s="226">
        <v>0.36490878598306797</v>
      </c>
      <c r="H15" s="226">
        <v>0.38094956999775942</v>
      </c>
      <c r="I15" s="226">
        <v>0.30409157159429268</v>
      </c>
      <c r="J15" s="226">
        <v>0.50216717598027072</v>
      </c>
      <c r="K15" s="226">
        <v>0.3273197469192069</v>
      </c>
      <c r="L15" s="226">
        <v>0.56415691801270929</v>
      </c>
      <c r="M15" s="226">
        <v>0.50098181408975828</v>
      </c>
      <c r="N15" s="226">
        <v>0.23542481039640131</v>
      </c>
      <c r="O15" s="226">
        <v>0.20754646843947031</v>
      </c>
      <c r="P15" s="226">
        <v>0.42611374656875423</v>
      </c>
      <c r="Q15" s="226">
        <v>0.20713973249399609</v>
      </c>
      <c r="R15" s="226">
        <v>0.17244578845087519</v>
      </c>
      <c r="S15" s="226">
        <v>0.2144472745258606</v>
      </c>
      <c r="T15" s="226">
        <v>0.22749574136016729</v>
      </c>
      <c r="U15" s="226">
        <v>0.29035890490670269</v>
      </c>
      <c r="V15" s="226">
        <v>0.26366734899816863</v>
      </c>
      <c r="W15" s="226">
        <v>0.26369328813313891</v>
      </c>
      <c r="X15" s="226">
        <v>0.20418144722387591</v>
      </c>
      <c r="Y15" s="226">
        <v>0.17122935619677609</v>
      </c>
      <c r="DA15" s="69" t="s">
        <v>1143</v>
      </c>
    </row>
    <row r="16" spans="1:105" ht="12" customHeight="1" x14ac:dyDescent="0.25">
      <c r="A16" s="134" t="s">
        <v>997</v>
      </c>
      <c r="B16" s="314">
        <f>CHI_fec!B16</f>
        <v>99.376612209802232</v>
      </c>
      <c r="C16" s="314">
        <f>CHI_fec!C16</f>
        <v>106.5348237317283</v>
      </c>
      <c r="D16" s="314">
        <f>CHI_fec!D16</f>
        <v>27.257093723129831</v>
      </c>
      <c r="E16" s="314">
        <f>CHI_fec!E16</f>
        <v>59.415305245055883</v>
      </c>
      <c r="F16" s="314">
        <f>CHI_fec!F16</f>
        <v>108.2545141874462</v>
      </c>
      <c r="G16" s="314">
        <f>CHI_fec!G16</f>
        <v>117.2184006878762</v>
      </c>
      <c r="H16" s="314">
        <f>CHI_fec!H16</f>
        <v>116.938950988822</v>
      </c>
      <c r="I16" s="314">
        <f>CHI_fec!I16</f>
        <v>112.1238177128117</v>
      </c>
      <c r="J16" s="314">
        <f>CHI_fec!J16</f>
        <v>116.0576096302665</v>
      </c>
      <c r="K16" s="314">
        <f>CHI_fec!K16</f>
        <v>12.87618228718831</v>
      </c>
      <c r="L16" s="314">
        <f>CHI_fec!L16</f>
        <v>0</v>
      </c>
      <c r="M16" s="314">
        <f>CHI_fec!M16</f>
        <v>0</v>
      </c>
      <c r="N16" s="314">
        <f>CHI_fec!N16</f>
        <v>10.576096302665521</v>
      </c>
      <c r="O16" s="314">
        <f>CHI_fec!O16</f>
        <v>68.615649183147028</v>
      </c>
      <c r="P16" s="314">
        <f>CHI_fec!P16</f>
        <v>0</v>
      </c>
      <c r="Q16" s="314">
        <f>CHI_fec!Q16</f>
        <v>0</v>
      </c>
      <c r="R16" s="314">
        <f>CHI_fec!R16</f>
        <v>0</v>
      </c>
      <c r="S16" s="314">
        <f>CHI_fec!S16</f>
        <v>0</v>
      </c>
      <c r="T16" s="314">
        <f>CHI_fec!T16</f>
        <v>0</v>
      </c>
      <c r="U16" s="314">
        <f>CHI_fec!U16</f>
        <v>0</v>
      </c>
      <c r="V16" s="314">
        <f>CHI_fec!V16</f>
        <v>0</v>
      </c>
      <c r="W16" s="314">
        <f>CHI_fec!W16</f>
        <v>0</v>
      </c>
      <c r="X16" s="314">
        <f>CHI_fec!X16</f>
        <v>0</v>
      </c>
      <c r="Y16" s="314">
        <f>CHI_fec!Y16</f>
        <v>0</v>
      </c>
      <c r="DA16" s="136"/>
    </row>
    <row r="17" spans="1:105" ht="12" customHeight="1" x14ac:dyDescent="0.25">
      <c r="A17" s="135" t="s">
        <v>28</v>
      </c>
      <c r="B17" s="315">
        <f>CHI_fec!B17</f>
        <v>0</v>
      </c>
      <c r="C17" s="315">
        <f>CHI_fec!C17</f>
        <v>0</v>
      </c>
      <c r="D17" s="315">
        <f>CHI_fec!D17</f>
        <v>0</v>
      </c>
      <c r="E17" s="315">
        <f>CHI_fec!E17</f>
        <v>0</v>
      </c>
      <c r="F17" s="315">
        <f>CHI_fec!F17</f>
        <v>0</v>
      </c>
      <c r="G17" s="315">
        <f>CHI_fec!G17</f>
        <v>0</v>
      </c>
      <c r="H17" s="315">
        <f>CHI_fec!H17</f>
        <v>0</v>
      </c>
      <c r="I17" s="315">
        <f>CHI_fec!I17</f>
        <v>0</v>
      </c>
      <c r="J17" s="315">
        <f>CHI_fec!J17</f>
        <v>0</v>
      </c>
      <c r="K17" s="315">
        <f>CHI_fec!K17</f>
        <v>0</v>
      </c>
      <c r="L17" s="315">
        <f>CHI_fec!L17</f>
        <v>0</v>
      </c>
      <c r="M17" s="315">
        <f>CHI_fec!M17</f>
        <v>0</v>
      </c>
      <c r="N17" s="315">
        <f>CHI_fec!N17</f>
        <v>0</v>
      </c>
      <c r="O17" s="315">
        <f>CHI_fec!O17</f>
        <v>0</v>
      </c>
      <c r="P17" s="315">
        <f>CHI_fec!P17</f>
        <v>0</v>
      </c>
      <c r="Q17" s="315">
        <f>CHI_fec!Q17</f>
        <v>0</v>
      </c>
      <c r="R17" s="315">
        <f>CHI_fec!R17</f>
        <v>0</v>
      </c>
      <c r="S17" s="315">
        <f>CHI_fec!S17</f>
        <v>0</v>
      </c>
      <c r="T17" s="315">
        <f>CHI_fec!T17</f>
        <v>0</v>
      </c>
      <c r="U17" s="315">
        <f>CHI_fec!U17</f>
        <v>0</v>
      </c>
      <c r="V17" s="315">
        <f>CHI_fec!V17</f>
        <v>0</v>
      </c>
      <c r="W17" s="315">
        <f>CHI_fec!W17</f>
        <v>0</v>
      </c>
      <c r="X17" s="315">
        <f>CHI_fec!X17</f>
        <v>0</v>
      </c>
      <c r="Y17" s="315">
        <f>CHI_fec!Y17</f>
        <v>0</v>
      </c>
      <c r="DA17" s="137"/>
    </row>
    <row r="18" spans="1:105" ht="12" customHeight="1" x14ac:dyDescent="0.25">
      <c r="A18" s="135" t="s">
        <v>30</v>
      </c>
      <c r="B18" s="315">
        <f>CHI_fec!B18</f>
        <v>0</v>
      </c>
      <c r="C18" s="315">
        <f>CHI_fec!C18</f>
        <v>0</v>
      </c>
      <c r="D18" s="315">
        <f>CHI_fec!D18</f>
        <v>0</v>
      </c>
      <c r="E18" s="315">
        <f>CHI_fec!E18</f>
        <v>0</v>
      </c>
      <c r="F18" s="315">
        <f>CHI_fec!F18</f>
        <v>0</v>
      </c>
      <c r="G18" s="315">
        <f>CHI_fec!G18</f>
        <v>0</v>
      </c>
      <c r="H18" s="315">
        <f>CHI_fec!H18</f>
        <v>0</v>
      </c>
      <c r="I18" s="315">
        <f>CHI_fec!I18</f>
        <v>0</v>
      </c>
      <c r="J18" s="315">
        <f>CHI_fec!J18</f>
        <v>0</v>
      </c>
      <c r="K18" s="315">
        <f>CHI_fec!K18</f>
        <v>0</v>
      </c>
      <c r="L18" s="315">
        <f>CHI_fec!L18</f>
        <v>0</v>
      </c>
      <c r="M18" s="315">
        <f>CHI_fec!M18</f>
        <v>0</v>
      </c>
      <c r="N18" s="315">
        <f>CHI_fec!N18</f>
        <v>0</v>
      </c>
      <c r="O18" s="315">
        <f>CHI_fec!O18</f>
        <v>0</v>
      </c>
      <c r="P18" s="315">
        <f>CHI_fec!P18</f>
        <v>0</v>
      </c>
      <c r="Q18" s="315">
        <f>CHI_fec!Q18</f>
        <v>0</v>
      </c>
      <c r="R18" s="315">
        <f>CHI_fec!R18</f>
        <v>0</v>
      </c>
      <c r="S18" s="315">
        <f>CHI_fec!S18</f>
        <v>0</v>
      </c>
      <c r="T18" s="315">
        <f>CHI_fec!T18</f>
        <v>0</v>
      </c>
      <c r="U18" s="315">
        <f>CHI_fec!U18</f>
        <v>0</v>
      </c>
      <c r="V18" s="315">
        <f>CHI_fec!V18</f>
        <v>0</v>
      </c>
      <c r="W18" s="315">
        <f>CHI_fec!W18</f>
        <v>0</v>
      </c>
      <c r="X18" s="315">
        <f>CHI_fec!X18</f>
        <v>0</v>
      </c>
      <c r="Y18" s="315">
        <f>CHI_fec!Y18</f>
        <v>0</v>
      </c>
      <c r="DA18" s="137"/>
    </row>
    <row r="19" spans="1:105" ht="12" customHeight="1" x14ac:dyDescent="0.25">
      <c r="A19" s="135" t="s">
        <v>31</v>
      </c>
      <c r="B19" s="315">
        <f>CHI_fec!B19</f>
        <v>0</v>
      </c>
      <c r="C19" s="315">
        <f>CHI_fec!C19</f>
        <v>0</v>
      </c>
      <c r="D19" s="315">
        <f>CHI_fec!D19</f>
        <v>0</v>
      </c>
      <c r="E19" s="315">
        <f>CHI_fec!E19</f>
        <v>0</v>
      </c>
      <c r="F19" s="315">
        <f>CHI_fec!F19</f>
        <v>0</v>
      </c>
      <c r="G19" s="315">
        <f>CHI_fec!G19</f>
        <v>0</v>
      </c>
      <c r="H19" s="315">
        <f>CHI_fec!H19</f>
        <v>0</v>
      </c>
      <c r="I19" s="315">
        <f>CHI_fec!I19</f>
        <v>0</v>
      </c>
      <c r="J19" s="315">
        <f>CHI_fec!J19</f>
        <v>0</v>
      </c>
      <c r="K19" s="315">
        <f>CHI_fec!K19</f>
        <v>0</v>
      </c>
      <c r="L19" s="315">
        <f>CHI_fec!L19</f>
        <v>0</v>
      </c>
      <c r="M19" s="315">
        <f>CHI_fec!M19</f>
        <v>0</v>
      </c>
      <c r="N19" s="315">
        <f>CHI_fec!N19</f>
        <v>0</v>
      </c>
      <c r="O19" s="315">
        <f>CHI_fec!O19</f>
        <v>0</v>
      </c>
      <c r="P19" s="315">
        <f>CHI_fec!P19</f>
        <v>0</v>
      </c>
      <c r="Q19" s="315">
        <f>CHI_fec!Q19</f>
        <v>0</v>
      </c>
      <c r="R19" s="315">
        <f>CHI_fec!R19</f>
        <v>0</v>
      </c>
      <c r="S19" s="315">
        <f>CHI_fec!S19</f>
        <v>0</v>
      </c>
      <c r="T19" s="315">
        <f>CHI_fec!T19</f>
        <v>0</v>
      </c>
      <c r="U19" s="315">
        <f>CHI_fec!U19</f>
        <v>0</v>
      </c>
      <c r="V19" s="315">
        <f>CHI_fec!V19</f>
        <v>0</v>
      </c>
      <c r="W19" s="315">
        <f>CHI_fec!W19</f>
        <v>0</v>
      </c>
      <c r="X19" s="315">
        <f>CHI_fec!X19</f>
        <v>0</v>
      </c>
      <c r="Y19" s="315">
        <f>CHI_fec!Y19</f>
        <v>0</v>
      </c>
      <c r="DA19" s="137"/>
    </row>
    <row r="20" spans="1:105" ht="12" customHeight="1" x14ac:dyDescent="0.25">
      <c r="A20" s="135" t="s">
        <v>82</v>
      </c>
      <c r="B20" s="315">
        <f>CHI_fec!B20</f>
        <v>0</v>
      </c>
      <c r="C20" s="315">
        <f>CHI_fec!C20</f>
        <v>0</v>
      </c>
      <c r="D20" s="315">
        <f>CHI_fec!D20</f>
        <v>0</v>
      </c>
      <c r="E20" s="315">
        <f>CHI_fec!E20</f>
        <v>0</v>
      </c>
      <c r="F20" s="315">
        <f>CHI_fec!F20</f>
        <v>0</v>
      </c>
      <c r="G20" s="315">
        <f>CHI_fec!G20</f>
        <v>0</v>
      </c>
      <c r="H20" s="315">
        <f>CHI_fec!H20</f>
        <v>0</v>
      </c>
      <c r="I20" s="315">
        <f>CHI_fec!I20</f>
        <v>0</v>
      </c>
      <c r="J20" s="315">
        <f>CHI_fec!J20</f>
        <v>0</v>
      </c>
      <c r="K20" s="315">
        <f>CHI_fec!K20</f>
        <v>0</v>
      </c>
      <c r="L20" s="315">
        <f>CHI_fec!L20</f>
        <v>0</v>
      </c>
      <c r="M20" s="315">
        <f>CHI_fec!M20</f>
        <v>0</v>
      </c>
      <c r="N20" s="315">
        <f>CHI_fec!N20</f>
        <v>0</v>
      </c>
      <c r="O20" s="315">
        <f>CHI_fec!O20</f>
        <v>0</v>
      </c>
      <c r="P20" s="315">
        <f>CHI_fec!P20</f>
        <v>0</v>
      </c>
      <c r="Q20" s="315">
        <f>CHI_fec!Q20</f>
        <v>0</v>
      </c>
      <c r="R20" s="315">
        <f>CHI_fec!R20</f>
        <v>0</v>
      </c>
      <c r="S20" s="315">
        <f>CHI_fec!S20</f>
        <v>0</v>
      </c>
      <c r="T20" s="315">
        <f>CHI_fec!T20</f>
        <v>0</v>
      </c>
      <c r="U20" s="315">
        <f>CHI_fec!U20</f>
        <v>0</v>
      </c>
      <c r="V20" s="315">
        <f>CHI_fec!V20</f>
        <v>0</v>
      </c>
      <c r="W20" s="315">
        <f>CHI_fec!W20</f>
        <v>0</v>
      </c>
      <c r="X20" s="315">
        <f>CHI_fec!X20</f>
        <v>0</v>
      </c>
      <c r="Y20" s="315">
        <f>CHI_fec!Y20</f>
        <v>0</v>
      </c>
      <c r="DA20" s="137"/>
    </row>
    <row r="21" spans="1:105" ht="12" customHeight="1" x14ac:dyDescent="0.25">
      <c r="A21" s="135" t="s">
        <v>32</v>
      </c>
      <c r="B21" s="315">
        <f>CHI_fec!B21</f>
        <v>0</v>
      </c>
      <c r="C21" s="315">
        <f>CHI_fec!C21</f>
        <v>0</v>
      </c>
      <c r="D21" s="315">
        <f>CHI_fec!D21</f>
        <v>0</v>
      </c>
      <c r="E21" s="315">
        <f>CHI_fec!E21</f>
        <v>0</v>
      </c>
      <c r="F21" s="315">
        <f>CHI_fec!F21</f>
        <v>0</v>
      </c>
      <c r="G21" s="315">
        <f>CHI_fec!G21</f>
        <v>0</v>
      </c>
      <c r="H21" s="315">
        <f>CHI_fec!H21</f>
        <v>0</v>
      </c>
      <c r="I21" s="315">
        <f>CHI_fec!I21</f>
        <v>0</v>
      </c>
      <c r="J21" s="315">
        <f>CHI_fec!J21</f>
        <v>0</v>
      </c>
      <c r="K21" s="315">
        <f>CHI_fec!K21</f>
        <v>0</v>
      </c>
      <c r="L21" s="315">
        <f>CHI_fec!L21</f>
        <v>0</v>
      </c>
      <c r="M21" s="315">
        <f>CHI_fec!M21</f>
        <v>0</v>
      </c>
      <c r="N21" s="315">
        <f>CHI_fec!N21</f>
        <v>0</v>
      </c>
      <c r="O21" s="315">
        <f>CHI_fec!O21</f>
        <v>0</v>
      </c>
      <c r="P21" s="315">
        <f>CHI_fec!P21</f>
        <v>0</v>
      </c>
      <c r="Q21" s="315">
        <f>CHI_fec!Q21</f>
        <v>0</v>
      </c>
      <c r="R21" s="315">
        <f>CHI_fec!R21</f>
        <v>0</v>
      </c>
      <c r="S21" s="315">
        <f>CHI_fec!S21</f>
        <v>0</v>
      </c>
      <c r="T21" s="315">
        <f>CHI_fec!T21</f>
        <v>0</v>
      </c>
      <c r="U21" s="315">
        <f>CHI_fec!U21</f>
        <v>0</v>
      </c>
      <c r="V21" s="315">
        <f>CHI_fec!V21</f>
        <v>0</v>
      </c>
      <c r="W21" s="315">
        <f>CHI_fec!W21</f>
        <v>0</v>
      </c>
      <c r="X21" s="315">
        <f>CHI_fec!X21</f>
        <v>0</v>
      </c>
      <c r="Y21" s="315">
        <f>CHI_fec!Y21</f>
        <v>0</v>
      </c>
      <c r="DA21" s="137"/>
    </row>
    <row r="22" spans="1:105" ht="12" customHeight="1" x14ac:dyDescent="0.25">
      <c r="A22" s="135" t="s">
        <v>33</v>
      </c>
      <c r="B22" s="315">
        <f>CHI_fec!B22</f>
        <v>0</v>
      </c>
      <c r="C22" s="315">
        <f>CHI_fec!C22</f>
        <v>0</v>
      </c>
      <c r="D22" s="315">
        <f>CHI_fec!D22</f>
        <v>0</v>
      </c>
      <c r="E22" s="315">
        <f>CHI_fec!E22</f>
        <v>0</v>
      </c>
      <c r="F22" s="315">
        <f>CHI_fec!F22</f>
        <v>0</v>
      </c>
      <c r="G22" s="315">
        <f>CHI_fec!G22</f>
        <v>0</v>
      </c>
      <c r="H22" s="315">
        <f>CHI_fec!H22</f>
        <v>0</v>
      </c>
      <c r="I22" s="315">
        <f>CHI_fec!I22</f>
        <v>0</v>
      </c>
      <c r="J22" s="315">
        <f>CHI_fec!J22</f>
        <v>0</v>
      </c>
      <c r="K22" s="315">
        <f>CHI_fec!K22</f>
        <v>0</v>
      </c>
      <c r="L22" s="315">
        <f>CHI_fec!L22</f>
        <v>0</v>
      </c>
      <c r="M22" s="315">
        <f>CHI_fec!M22</f>
        <v>0</v>
      </c>
      <c r="N22" s="315">
        <f>CHI_fec!N22</f>
        <v>0</v>
      </c>
      <c r="O22" s="315">
        <f>CHI_fec!O22</f>
        <v>0</v>
      </c>
      <c r="P22" s="315">
        <f>CHI_fec!P22</f>
        <v>0</v>
      </c>
      <c r="Q22" s="315">
        <f>CHI_fec!Q22</f>
        <v>0</v>
      </c>
      <c r="R22" s="315">
        <f>CHI_fec!R22</f>
        <v>0</v>
      </c>
      <c r="S22" s="315">
        <f>CHI_fec!S22</f>
        <v>0</v>
      </c>
      <c r="T22" s="315">
        <f>CHI_fec!T22</f>
        <v>0</v>
      </c>
      <c r="U22" s="315">
        <f>CHI_fec!U22</f>
        <v>0</v>
      </c>
      <c r="V22" s="315">
        <f>CHI_fec!V22</f>
        <v>0</v>
      </c>
      <c r="W22" s="315">
        <f>CHI_fec!W22</f>
        <v>0</v>
      </c>
      <c r="X22" s="315">
        <f>CHI_fec!X22</f>
        <v>0</v>
      </c>
      <c r="Y22" s="315">
        <f>CHI_fec!Y22</f>
        <v>0</v>
      </c>
      <c r="DA22" s="137"/>
    </row>
    <row r="23" spans="1:105" ht="12" customHeight="1" x14ac:dyDescent="0.25">
      <c r="A23" s="135" t="s">
        <v>83</v>
      </c>
      <c r="B23" s="315">
        <f>CHI_fec!B23</f>
        <v>0</v>
      </c>
      <c r="C23" s="315">
        <f>CHI_fec!C23</f>
        <v>0</v>
      </c>
      <c r="D23" s="315">
        <f>CHI_fec!D23</f>
        <v>0</v>
      </c>
      <c r="E23" s="315">
        <f>CHI_fec!E23</f>
        <v>0</v>
      </c>
      <c r="F23" s="315">
        <f>CHI_fec!F23</f>
        <v>0</v>
      </c>
      <c r="G23" s="315">
        <f>CHI_fec!G23</f>
        <v>0</v>
      </c>
      <c r="H23" s="315">
        <f>CHI_fec!H23</f>
        <v>0</v>
      </c>
      <c r="I23" s="315">
        <f>CHI_fec!I23</f>
        <v>0</v>
      </c>
      <c r="J23" s="315">
        <f>CHI_fec!J23</f>
        <v>0</v>
      </c>
      <c r="K23" s="315">
        <f>CHI_fec!K23</f>
        <v>0</v>
      </c>
      <c r="L23" s="315">
        <f>CHI_fec!L23</f>
        <v>0</v>
      </c>
      <c r="M23" s="315">
        <f>CHI_fec!M23</f>
        <v>0</v>
      </c>
      <c r="N23" s="315">
        <f>CHI_fec!N23</f>
        <v>0</v>
      </c>
      <c r="O23" s="315">
        <f>CHI_fec!O23</f>
        <v>0</v>
      </c>
      <c r="P23" s="315">
        <f>CHI_fec!P23</f>
        <v>0</v>
      </c>
      <c r="Q23" s="315">
        <f>CHI_fec!Q23</f>
        <v>0</v>
      </c>
      <c r="R23" s="315">
        <f>CHI_fec!R23</f>
        <v>0</v>
      </c>
      <c r="S23" s="315">
        <f>CHI_fec!S23</f>
        <v>0</v>
      </c>
      <c r="T23" s="315">
        <f>CHI_fec!T23</f>
        <v>0</v>
      </c>
      <c r="U23" s="315">
        <f>CHI_fec!U23</f>
        <v>0</v>
      </c>
      <c r="V23" s="315">
        <f>CHI_fec!V23</f>
        <v>0</v>
      </c>
      <c r="W23" s="315">
        <f>CHI_fec!W23</f>
        <v>0</v>
      </c>
      <c r="X23" s="315">
        <f>CHI_fec!X23</f>
        <v>0</v>
      </c>
      <c r="Y23" s="315">
        <f>CHI_fec!Y23</f>
        <v>0</v>
      </c>
      <c r="DA23" s="137"/>
    </row>
    <row r="24" spans="1:105" ht="12" customHeight="1" x14ac:dyDescent="0.25">
      <c r="A24" s="135" t="s">
        <v>73</v>
      </c>
      <c r="B24" s="315">
        <f>CHI_fec!B24</f>
        <v>99.376612209802232</v>
      </c>
      <c r="C24" s="315">
        <f>CHI_fec!C24</f>
        <v>106.5348237317283</v>
      </c>
      <c r="D24" s="315">
        <f>CHI_fec!D24</f>
        <v>27.257093723129831</v>
      </c>
      <c r="E24" s="315">
        <f>CHI_fec!E24</f>
        <v>59.415305245055883</v>
      </c>
      <c r="F24" s="315">
        <f>CHI_fec!F24</f>
        <v>108.2545141874462</v>
      </c>
      <c r="G24" s="315">
        <f>CHI_fec!G24</f>
        <v>117.2184006878762</v>
      </c>
      <c r="H24" s="315">
        <f>CHI_fec!H24</f>
        <v>116.938950988822</v>
      </c>
      <c r="I24" s="315">
        <f>CHI_fec!I24</f>
        <v>112.1238177128117</v>
      </c>
      <c r="J24" s="315">
        <f>CHI_fec!J24</f>
        <v>116.0576096302665</v>
      </c>
      <c r="K24" s="315">
        <f>CHI_fec!K24</f>
        <v>12.87618228718831</v>
      </c>
      <c r="L24" s="315">
        <f>CHI_fec!L24</f>
        <v>0</v>
      </c>
      <c r="M24" s="315">
        <f>CHI_fec!M24</f>
        <v>0</v>
      </c>
      <c r="N24" s="315">
        <f>CHI_fec!N24</f>
        <v>10.576096302665521</v>
      </c>
      <c r="O24" s="315">
        <f>CHI_fec!O24</f>
        <v>68.615649183147028</v>
      </c>
      <c r="P24" s="315">
        <f>CHI_fec!P24</f>
        <v>0</v>
      </c>
      <c r="Q24" s="315">
        <f>CHI_fec!Q24</f>
        <v>0</v>
      </c>
      <c r="R24" s="315">
        <f>CHI_fec!R24</f>
        <v>0</v>
      </c>
      <c r="S24" s="315">
        <f>CHI_fec!S24</f>
        <v>0</v>
      </c>
      <c r="T24" s="315">
        <f>CHI_fec!T24</f>
        <v>0</v>
      </c>
      <c r="U24" s="315">
        <f>CHI_fec!U24</f>
        <v>0</v>
      </c>
      <c r="V24" s="315">
        <f>CHI_fec!V24</f>
        <v>0</v>
      </c>
      <c r="W24" s="315">
        <f>CHI_fec!W24</f>
        <v>0</v>
      </c>
      <c r="X24" s="315">
        <f>CHI_fec!X24</f>
        <v>0</v>
      </c>
      <c r="Y24" s="315">
        <f>CHI_fec!Y24</f>
        <v>0</v>
      </c>
      <c r="DA24" s="137"/>
    </row>
    <row r="25" spans="1:105" ht="12" customHeight="1" x14ac:dyDescent="0.25">
      <c r="A25" s="57" t="s">
        <v>998</v>
      </c>
      <c r="B25" s="294">
        <v>22.607596557715791</v>
      </c>
      <c r="C25" s="294">
        <v>21.258998429989841</v>
      </c>
      <c r="D25" s="294">
        <v>13.744191487354451</v>
      </c>
      <c r="E25" s="294">
        <v>25.964593679887258</v>
      </c>
      <c r="F25" s="294">
        <v>27.484471618871229</v>
      </c>
      <c r="G25" s="294">
        <v>28.866399669528509</v>
      </c>
      <c r="H25" s="294">
        <v>29.023037487190599</v>
      </c>
      <c r="I25" s="294">
        <v>27.172458936682691</v>
      </c>
      <c r="J25" s="294">
        <v>24.181666127780272</v>
      </c>
      <c r="K25" s="294">
        <v>3.663082655334406</v>
      </c>
      <c r="L25" s="294">
        <v>10.06977607139993</v>
      </c>
      <c r="M25" s="294">
        <v>9.4925548898901813</v>
      </c>
      <c r="N25" s="294">
        <v>6.5229093934299316</v>
      </c>
      <c r="O25" s="294">
        <v>13.78163505264709</v>
      </c>
      <c r="P25" s="294">
        <v>7.6517729319982202</v>
      </c>
      <c r="Q25" s="294">
        <v>12.08758760358932</v>
      </c>
      <c r="R25" s="294">
        <v>11.60083934074253</v>
      </c>
      <c r="S25" s="294">
        <v>11.578542540021759</v>
      </c>
      <c r="T25" s="294">
        <v>9.7356379581978203</v>
      </c>
      <c r="U25" s="294">
        <v>8.4255622822191629</v>
      </c>
      <c r="V25" s="294">
        <v>7.9651337724586169</v>
      </c>
      <c r="W25" s="294">
        <v>10.88521375443664</v>
      </c>
      <c r="X25" s="294">
        <v>11.89651132845993</v>
      </c>
      <c r="Y25" s="294">
        <v>3.2583882111996689</v>
      </c>
      <c r="DA25" s="70" t="s">
        <v>1144</v>
      </c>
    </row>
    <row r="26" spans="1:105" ht="12" customHeight="1" x14ac:dyDescent="0.25">
      <c r="A26" s="46" t="s">
        <v>28</v>
      </c>
      <c r="B26" s="229">
        <v>0.17479170175565431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1145</v>
      </c>
    </row>
    <row r="27" spans="1:105" ht="12" customHeight="1" x14ac:dyDescent="0.25">
      <c r="A27" s="46" t="s">
        <v>30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1146</v>
      </c>
    </row>
    <row r="28" spans="1:105" ht="12" customHeight="1" x14ac:dyDescent="0.25">
      <c r="A28" s="46" t="s">
        <v>31</v>
      </c>
      <c r="B28" s="229">
        <v>0</v>
      </c>
      <c r="C28" s="229">
        <v>0</v>
      </c>
      <c r="D28" s="229">
        <v>0.29208312751898491</v>
      </c>
      <c r="E28" s="229">
        <v>0.33184737595075853</v>
      </c>
      <c r="F28" s="229">
        <v>0.3518047078352784</v>
      </c>
      <c r="G28" s="229">
        <v>0.33458925040032228</v>
      </c>
      <c r="H28" s="229">
        <v>0.6751329396319895</v>
      </c>
      <c r="I28" s="229">
        <v>0.66767165424839636</v>
      </c>
      <c r="J28" s="229">
        <v>0.62371400308146785</v>
      </c>
      <c r="K28" s="229">
        <v>0.10189546067423449</v>
      </c>
      <c r="L28" s="229">
        <v>0.41364670162010669</v>
      </c>
      <c r="M28" s="229">
        <v>0.39178183442121373</v>
      </c>
      <c r="N28" s="229">
        <v>0.25437528671072179</v>
      </c>
      <c r="O28" s="229">
        <v>0.22573473272434791</v>
      </c>
      <c r="P28" s="229">
        <v>0.38293371360622391</v>
      </c>
      <c r="Q28" s="229">
        <v>0.37449961396677672</v>
      </c>
      <c r="R28" s="229">
        <v>0.38784053319816891</v>
      </c>
      <c r="S28" s="229">
        <v>0.33298715462628481</v>
      </c>
      <c r="T28" s="229">
        <v>0.15571552946210321</v>
      </c>
      <c r="U28" s="229">
        <v>0.27901220097296631</v>
      </c>
      <c r="V28" s="229">
        <v>5.6692035358447683E-2</v>
      </c>
      <c r="W28" s="229">
        <v>4.870812818768127E-2</v>
      </c>
      <c r="X28" s="229">
        <v>0.13320339216260221</v>
      </c>
      <c r="Y28" s="229">
        <v>4.1895334922841221E-4</v>
      </c>
      <c r="DA28" s="73" t="s">
        <v>1147</v>
      </c>
    </row>
    <row r="29" spans="1:105" ht="12" customHeight="1" x14ac:dyDescent="0.25">
      <c r="A29" s="46" t="s">
        <v>159</v>
      </c>
      <c r="B29" s="229">
        <v>0</v>
      </c>
      <c r="C29" s="229">
        <v>0</v>
      </c>
      <c r="D29" s="229">
        <v>0</v>
      </c>
      <c r="E29" s="229">
        <v>0.28665994398235578</v>
      </c>
      <c r="F29" s="229">
        <v>0</v>
      </c>
      <c r="G29" s="229">
        <v>0</v>
      </c>
      <c r="H29" s="229">
        <v>0.2920212963073846</v>
      </c>
      <c r="I29" s="229">
        <v>0</v>
      </c>
      <c r="J29" s="229">
        <v>0</v>
      </c>
      <c r="K29" s="229">
        <v>9.0296221292539058E-2</v>
      </c>
      <c r="L29" s="229">
        <v>0.18283852152788441</v>
      </c>
      <c r="M29" s="229">
        <v>0.17277173762804091</v>
      </c>
      <c r="N29" s="229">
        <v>0</v>
      </c>
      <c r="O29" s="229">
        <v>0</v>
      </c>
      <c r="P29" s="229">
        <v>0</v>
      </c>
      <c r="Q29" s="229">
        <v>1.11232722474413</v>
      </c>
      <c r="R29" s="229">
        <v>0.81955398242817101</v>
      </c>
      <c r="S29" s="229">
        <v>0.42277437260117839</v>
      </c>
      <c r="T29" s="229">
        <v>0.13318628960972481</v>
      </c>
      <c r="U29" s="229">
        <v>0.13350540014248921</v>
      </c>
      <c r="V29" s="229">
        <v>3.418134289123196E-2</v>
      </c>
      <c r="W29" s="229">
        <v>3.3500394156750213E-2</v>
      </c>
      <c r="X29" s="229">
        <v>2.0441429450607829E-2</v>
      </c>
      <c r="Y29" s="229">
        <v>5.1069687123222454E-3</v>
      </c>
      <c r="DA29" s="73" t="s">
        <v>1148</v>
      </c>
    </row>
    <row r="30" spans="1:105" ht="12" customHeight="1" x14ac:dyDescent="0.25">
      <c r="A30" s="46" t="s">
        <v>32</v>
      </c>
      <c r="B30" s="229">
        <v>0.25125219338116778</v>
      </c>
      <c r="C30" s="229">
        <v>0</v>
      </c>
      <c r="D30" s="229">
        <v>0</v>
      </c>
      <c r="E30" s="229">
        <v>0</v>
      </c>
      <c r="F30" s="229">
        <v>0</v>
      </c>
      <c r="G30" s="229">
        <v>0</v>
      </c>
      <c r="H30" s="229">
        <v>0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</v>
      </c>
      <c r="T30" s="229">
        <v>0</v>
      </c>
      <c r="U30" s="229">
        <v>0</v>
      </c>
      <c r="V30" s="229">
        <v>0</v>
      </c>
      <c r="W30" s="229">
        <v>0</v>
      </c>
      <c r="X30" s="229">
        <v>0</v>
      </c>
      <c r="Y30" s="229">
        <v>0</v>
      </c>
      <c r="DA30" s="73" t="s">
        <v>1149</v>
      </c>
    </row>
    <row r="31" spans="1:105" ht="12" customHeight="1" x14ac:dyDescent="0.25">
      <c r="A31" s="46" t="s">
        <v>33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0</v>
      </c>
      <c r="K31" s="229">
        <v>0</v>
      </c>
      <c r="L31" s="229">
        <v>0</v>
      </c>
      <c r="M31" s="229">
        <v>0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0</v>
      </c>
      <c r="T31" s="229">
        <v>0</v>
      </c>
      <c r="U31" s="229">
        <v>0</v>
      </c>
      <c r="V31" s="229">
        <v>0</v>
      </c>
      <c r="W31" s="229">
        <v>0</v>
      </c>
      <c r="X31" s="229">
        <v>0</v>
      </c>
      <c r="Y31" s="229">
        <v>0</v>
      </c>
      <c r="DA31" s="73" t="s">
        <v>1150</v>
      </c>
    </row>
    <row r="32" spans="1:105" ht="12" customHeight="1" x14ac:dyDescent="0.25">
      <c r="A32" s="46" t="s">
        <v>35</v>
      </c>
      <c r="B32" s="229">
        <v>12.644330209979611</v>
      </c>
      <c r="C32" s="229">
        <v>13.935401367111821</v>
      </c>
      <c r="D32" s="229">
        <v>6.1837487623474487</v>
      </c>
      <c r="E32" s="229">
        <v>14.05250686274082</v>
      </c>
      <c r="F32" s="229">
        <v>18.110474032749391</v>
      </c>
      <c r="G32" s="229">
        <v>17.145453480063701</v>
      </c>
      <c r="H32" s="229">
        <v>16.66994412053312</v>
      </c>
      <c r="I32" s="229">
        <v>15.72315417080074</v>
      </c>
      <c r="J32" s="229">
        <v>11.70136844872342</v>
      </c>
      <c r="K32" s="229">
        <v>0.73416960791961849</v>
      </c>
      <c r="L32" s="229">
        <v>1.791548389741598</v>
      </c>
      <c r="M32" s="229">
        <v>1.061407944542391</v>
      </c>
      <c r="N32" s="229">
        <v>1.276042175407873</v>
      </c>
      <c r="O32" s="229">
        <v>7.1073822129880737</v>
      </c>
      <c r="P32" s="229">
        <v>0.67676012110009576</v>
      </c>
      <c r="Q32" s="229">
        <v>0.49093444537861108</v>
      </c>
      <c r="R32" s="229">
        <v>0.66553542063015814</v>
      </c>
      <c r="S32" s="229">
        <v>0.54529220610479068</v>
      </c>
      <c r="T32" s="229">
        <v>0.77391628816053226</v>
      </c>
      <c r="U32" s="229">
        <v>0.67549709009454362</v>
      </c>
      <c r="V32" s="229">
        <v>0.2176641847454252</v>
      </c>
      <c r="W32" s="229">
        <v>0.43503326388691838</v>
      </c>
      <c r="X32" s="229">
        <v>0.22337155027068109</v>
      </c>
      <c r="Y32" s="229">
        <v>0.28188746131484271</v>
      </c>
      <c r="DA32" s="73" t="s">
        <v>1151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2.1513890485544431</v>
      </c>
      <c r="F33" s="229">
        <v>0</v>
      </c>
      <c r="G33" s="229">
        <v>0</v>
      </c>
      <c r="H33" s="229">
        <v>0</v>
      </c>
      <c r="I33" s="229">
        <v>0</v>
      </c>
      <c r="J33" s="229">
        <v>1.822942589008588</v>
      </c>
      <c r="K33" s="229">
        <v>7.3870394586202828E-2</v>
      </c>
      <c r="L33" s="229">
        <v>0</v>
      </c>
      <c r="M33" s="229">
        <v>0</v>
      </c>
      <c r="N33" s="229">
        <v>4.99503220921695E-2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1152</v>
      </c>
    </row>
    <row r="34" spans="1:105" ht="12" customHeight="1" x14ac:dyDescent="0.25">
      <c r="A34" s="46" t="s">
        <v>38</v>
      </c>
      <c r="B34" s="229">
        <v>0</v>
      </c>
      <c r="C34" s="229">
        <v>1.1003072797998189E-2</v>
      </c>
      <c r="D34" s="229">
        <v>1.067734559592327E-2</v>
      </c>
      <c r="E34" s="229">
        <v>1.0820455273066449</v>
      </c>
      <c r="F34" s="229">
        <v>0.25805346920866601</v>
      </c>
      <c r="G34" s="229">
        <v>0.41451635583469743</v>
      </c>
      <c r="H34" s="229">
        <v>9.2715904841186067E-2</v>
      </c>
      <c r="I34" s="229">
        <v>0.58764259880292746</v>
      </c>
      <c r="J34" s="229">
        <v>0.38505652493397402</v>
      </c>
      <c r="K34" s="229">
        <v>3.2497464867517707E-2</v>
      </c>
      <c r="L34" s="229">
        <v>8.557371760689432E-2</v>
      </c>
      <c r="M34" s="229">
        <v>1.0348384906302939E-2</v>
      </c>
      <c r="N34" s="229">
        <v>0</v>
      </c>
      <c r="O34" s="229">
        <v>8.0048613416579782E-3</v>
      </c>
      <c r="P34" s="229">
        <v>2.1844693251614439E-2</v>
      </c>
      <c r="Q34" s="229">
        <v>5.3055421694744441E-2</v>
      </c>
      <c r="R34" s="229">
        <v>0</v>
      </c>
      <c r="S34" s="229">
        <v>0</v>
      </c>
      <c r="T34" s="229">
        <v>0</v>
      </c>
      <c r="U34" s="229">
        <v>0</v>
      </c>
      <c r="V34" s="229">
        <v>0</v>
      </c>
      <c r="W34" s="229">
        <v>0</v>
      </c>
      <c r="X34" s="229">
        <v>0</v>
      </c>
      <c r="Y34" s="229">
        <v>7.7212550370960573E-2</v>
      </c>
      <c r="DA34" s="73" t="s">
        <v>1153</v>
      </c>
    </row>
    <row r="35" spans="1:105" ht="12" customHeight="1" x14ac:dyDescent="0.25">
      <c r="A35" s="46" t="s">
        <v>39</v>
      </c>
      <c r="B35" s="229">
        <v>9.537222452599357</v>
      </c>
      <c r="C35" s="229">
        <v>7.3125939900800283</v>
      </c>
      <c r="D35" s="229">
        <v>7.257682251892092</v>
      </c>
      <c r="E35" s="229">
        <v>8.0601449213522329</v>
      </c>
      <c r="F35" s="229">
        <v>8.7641394090778935</v>
      </c>
      <c r="G35" s="229">
        <v>10.97184058322979</v>
      </c>
      <c r="H35" s="229">
        <v>11.293223225876909</v>
      </c>
      <c r="I35" s="229">
        <v>10.193990512830631</v>
      </c>
      <c r="J35" s="229">
        <v>9.6485845620328163</v>
      </c>
      <c r="K35" s="229">
        <v>2.630353505994294</v>
      </c>
      <c r="L35" s="229">
        <v>7.5961687409034511</v>
      </c>
      <c r="M35" s="229">
        <v>7.8562449883922332</v>
      </c>
      <c r="N35" s="229">
        <v>4.9425416092191687</v>
      </c>
      <c r="O35" s="229">
        <v>6.4405132455930074</v>
      </c>
      <c r="P35" s="229">
        <v>6.5702344040402858</v>
      </c>
      <c r="Q35" s="229">
        <v>10.05677089780505</v>
      </c>
      <c r="R35" s="229">
        <v>9.7279094044860308</v>
      </c>
      <c r="S35" s="229">
        <v>10.27748880668951</v>
      </c>
      <c r="T35" s="229">
        <v>8.6728198509654604</v>
      </c>
      <c r="U35" s="229">
        <v>7.3375475910091632</v>
      </c>
      <c r="V35" s="229">
        <v>7.6565962094635118</v>
      </c>
      <c r="W35" s="229">
        <v>10.367971968205291</v>
      </c>
      <c r="X35" s="229">
        <v>11.519494956576031</v>
      </c>
      <c r="Y35" s="229">
        <v>2.8937622774523151</v>
      </c>
      <c r="DA35" s="73" t="s">
        <v>1154</v>
      </c>
    </row>
    <row r="36" spans="1:105" ht="12" customHeight="1" x14ac:dyDescent="0.25">
      <c r="A36" s="57" t="s">
        <v>1010</v>
      </c>
      <c r="B36" s="261">
        <v>7.461725773071179</v>
      </c>
      <c r="C36" s="261">
        <v>7.2570292509350871</v>
      </c>
      <c r="D36" s="261">
        <v>4.4612015391105606</v>
      </c>
      <c r="E36" s="261">
        <v>8.6050529801274678</v>
      </c>
      <c r="F36" s="261">
        <v>9.4222879451103907</v>
      </c>
      <c r="G36" s="261">
        <v>9.649331684341524</v>
      </c>
      <c r="H36" s="261">
        <v>9.6847185952907999</v>
      </c>
      <c r="I36" s="261">
        <v>9.0731003804290182</v>
      </c>
      <c r="J36" s="261">
        <v>7.8285125512438611</v>
      </c>
      <c r="K36" s="261">
        <v>1.3058566870756709</v>
      </c>
      <c r="L36" s="261">
        <v>2.9190311938082871</v>
      </c>
      <c r="M36" s="261">
        <v>2.5156635504765341</v>
      </c>
      <c r="N36" s="261">
        <v>1.760347509211496</v>
      </c>
      <c r="O36" s="261">
        <v>4.451886360832499</v>
      </c>
      <c r="P36" s="261">
        <v>1.963258373462232</v>
      </c>
      <c r="Q36" s="261">
        <v>2.7404526507422782</v>
      </c>
      <c r="R36" s="261">
        <v>2.614881457055902</v>
      </c>
      <c r="S36" s="261">
        <v>2.37460954825705</v>
      </c>
      <c r="T36" s="261">
        <v>2.038122533863163</v>
      </c>
      <c r="U36" s="261">
        <v>1.916701919783145</v>
      </c>
      <c r="V36" s="261">
        <v>1.3619379740813591</v>
      </c>
      <c r="W36" s="261">
        <v>1.8295209425358561</v>
      </c>
      <c r="X36" s="261">
        <v>1.6822688598946749</v>
      </c>
      <c r="Y36" s="261">
        <v>0.79444944815229446</v>
      </c>
      <c r="DA36" s="70" t="s">
        <v>1155</v>
      </c>
    </row>
    <row r="37" spans="1:105" ht="12" customHeight="1" x14ac:dyDescent="0.25">
      <c r="A37" s="60" t="s">
        <v>1012</v>
      </c>
      <c r="B37" s="262">
        <v>7.2077417576686473</v>
      </c>
      <c r="C37" s="262">
        <v>7.0299406900369528</v>
      </c>
      <c r="D37" s="262">
        <v>3.9829340170556948</v>
      </c>
      <c r="E37" s="262">
        <v>8.4054913395994024</v>
      </c>
      <c r="F37" s="262">
        <v>9.2242653132104078</v>
      </c>
      <c r="G37" s="262">
        <v>9.4124656189425675</v>
      </c>
      <c r="H37" s="262">
        <v>9.4401996236723882</v>
      </c>
      <c r="I37" s="262">
        <v>8.8826448033175716</v>
      </c>
      <c r="J37" s="262">
        <v>7.474171750602669</v>
      </c>
      <c r="K37" s="262">
        <v>0.7100748745477985</v>
      </c>
      <c r="L37" s="262">
        <v>2.2444858088842832</v>
      </c>
      <c r="M37" s="262">
        <v>1.90595127833792</v>
      </c>
      <c r="N37" s="262">
        <v>1.546780620627412</v>
      </c>
      <c r="O37" s="262">
        <v>4.3129628226781387</v>
      </c>
      <c r="P37" s="262">
        <v>1.4167905335358959</v>
      </c>
      <c r="Q37" s="262">
        <v>2.5961677355607109</v>
      </c>
      <c r="R37" s="262">
        <v>2.5014592273357841</v>
      </c>
      <c r="S37" s="262">
        <v>2.2209738907625818</v>
      </c>
      <c r="T37" s="262">
        <v>1.840756486598129</v>
      </c>
      <c r="U37" s="262">
        <v>1.6381431586655379</v>
      </c>
      <c r="V37" s="262">
        <v>0.99326414654498274</v>
      </c>
      <c r="W37" s="262">
        <v>1.539719061010282</v>
      </c>
      <c r="X37" s="262">
        <v>1.5146677823920851</v>
      </c>
      <c r="Y37" s="262">
        <v>0.49797040997791031</v>
      </c>
      <c r="DA37" s="72" t="s">
        <v>1156</v>
      </c>
    </row>
    <row r="38" spans="1:105" ht="12" customHeight="1" x14ac:dyDescent="0.25">
      <c r="A38" s="59" t="s">
        <v>28</v>
      </c>
      <c r="B38" s="230">
        <v>9.7088824795120168E-2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1157</v>
      </c>
    </row>
    <row r="39" spans="1:105" ht="12" customHeight="1" x14ac:dyDescent="0.25">
      <c r="A39" s="59" t="s">
        <v>31</v>
      </c>
      <c r="B39" s="295">
        <v>0</v>
      </c>
      <c r="C39" s="295">
        <v>0</v>
      </c>
      <c r="D39" s="295">
        <v>0.17923238514499551</v>
      </c>
      <c r="E39" s="295">
        <v>0.18975742420151881</v>
      </c>
      <c r="F39" s="295">
        <v>0.17535712570221651</v>
      </c>
      <c r="G39" s="295">
        <v>0.1797414643741983</v>
      </c>
      <c r="H39" s="295">
        <v>0.36065326778926837</v>
      </c>
      <c r="I39" s="295">
        <v>0.36099593280349701</v>
      </c>
      <c r="J39" s="295">
        <v>0.37736962803459151</v>
      </c>
      <c r="K39" s="295">
        <v>7.8097966211804162E-2</v>
      </c>
      <c r="L39" s="295">
        <v>0.38863503310725761</v>
      </c>
      <c r="M39" s="295">
        <v>0.4594352845444733</v>
      </c>
      <c r="N39" s="295">
        <v>0.25657987211306321</v>
      </c>
      <c r="O39" s="295">
        <v>0.1324564210531041</v>
      </c>
      <c r="P39" s="295">
        <v>0.51118892545656436</v>
      </c>
      <c r="Q39" s="295">
        <v>0.49651266316792231</v>
      </c>
      <c r="R39" s="295">
        <v>0.52180903704890158</v>
      </c>
      <c r="S39" s="295">
        <v>0.57131623533336151</v>
      </c>
      <c r="T39" s="295">
        <v>0.26985065750163417</v>
      </c>
      <c r="U39" s="295">
        <v>0.42042216844346658</v>
      </c>
      <c r="V39" s="295">
        <v>0.18257397265577641</v>
      </c>
      <c r="W39" s="295">
        <v>0.14487543995352839</v>
      </c>
      <c r="X39" s="295">
        <v>0.53492426249867231</v>
      </c>
      <c r="Y39" s="295">
        <v>7.2440490185944422E-4</v>
      </c>
      <c r="DA39" s="122" t="s">
        <v>1158</v>
      </c>
    </row>
    <row r="40" spans="1:105" ht="12" customHeight="1" x14ac:dyDescent="0.25">
      <c r="A40" s="59" t="s">
        <v>159</v>
      </c>
      <c r="B40" s="295">
        <v>0</v>
      </c>
      <c r="C40" s="295">
        <v>0</v>
      </c>
      <c r="D40" s="295">
        <v>0</v>
      </c>
      <c r="E40" s="295">
        <v>0.16085924917996869</v>
      </c>
      <c r="F40" s="295">
        <v>0</v>
      </c>
      <c r="G40" s="295">
        <v>0</v>
      </c>
      <c r="H40" s="295">
        <v>0.15308538661322471</v>
      </c>
      <c r="I40" s="295">
        <v>0</v>
      </c>
      <c r="J40" s="295">
        <v>0</v>
      </c>
      <c r="K40" s="295">
        <v>6.7916156518962642E-2</v>
      </c>
      <c r="L40" s="295">
        <v>0.16857715460703129</v>
      </c>
      <c r="M40" s="295">
        <v>0.1988251819434867</v>
      </c>
      <c r="N40" s="295">
        <v>0</v>
      </c>
      <c r="O40" s="295">
        <v>0</v>
      </c>
      <c r="P40" s="295">
        <v>0</v>
      </c>
      <c r="Q40" s="295">
        <v>1.447205348142061</v>
      </c>
      <c r="R40" s="295">
        <v>1.0820681223250139</v>
      </c>
      <c r="S40" s="295">
        <v>0.71183014530167532</v>
      </c>
      <c r="T40" s="295">
        <v>0.22650078470218341</v>
      </c>
      <c r="U40" s="295">
        <v>0.1974148792527855</v>
      </c>
      <c r="V40" s="295">
        <v>0.1080250744029134</v>
      </c>
      <c r="W40" s="295">
        <v>9.7782667656304237E-2</v>
      </c>
      <c r="X40" s="295">
        <v>8.05576727182232E-2</v>
      </c>
      <c r="Y40" s="295">
        <v>8.6655782415932751E-3</v>
      </c>
      <c r="DA40" s="122" t="s">
        <v>1159</v>
      </c>
    </row>
    <row r="41" spans="1:105" ht="12" customHeight="1" x14ac:dyDescent="0.25">
      <c r="A41" s="59" t="s">
        <v>32</v>
      </c>
      <c r="B41" s="295">
        <v>0.139872422200916</v>
      </c>
      <c r="C41" s="295">
        <v>0</v>
      </c>
      <c r="D41" s="295">
        <v>0</v>
      </c>
      <c r="E41" s="295">
        <v>0</v>
      </c>
      <c r="F41" s="295">
        <v>0</v>
      </c>
      <c r="G41" s="295">
        <v>0</v>
      </c>
      <c r="H41" s="295">
        <v>0</v>
      </c>
      <c r="I41" s="295">
        <v>0</v>
      </c>
      <c r="J41" s="295">
        <v>0</v>
      </c>
      <c r="K41" s="295">
        <v>0</v>
      </c>
      <c r="L41" s="295">
        <v>0</v>
      </c>
      <c r="M41" s="295">
        <v>0</v>
      </c>
      <c r="N41" s="295">
        <v>0</v>
      </c>
      <c r="O41" s="295">
        <v>0</v>
      </c>
      <c r="P41" s="295">
        <v>0</v>
      </c>
      <c r="Q41" s="295">
        <v>0</v>
      </c>
      <c r="R41" s="295">
        <v>0</v>
      </c>
      <c r="S41" s="295">
        <v>0</v>
      </c>
      <c r="T41" s="295">
        <v>0</v>
      </c>
      <c r="U41" s="295">
        <v>0</v>
      </c>
      <c r="V41" s="295">
        <v>0</v>
      </c>
      <c r="W41" s="295">
        <v>0</v>
      </c>
      <c r="X41" s="295">
        <v>0</v>
      </c>
      <c r="Y41" s="295">
        <v>0</v>
      </c>
      <c r="DA41" s="122" t="s">
        <v>1160</v>
      </c>
    </row>
    <row r="42" spans="1:105" ht="12" customHeight="1" x14ac:dyDescent="0.25">
      <c r="A42" s="59" t="s">
        <v>35</v>
      </c>
      <c r="B42" s="295">
        <v>6.9707805106726113</v>
      </c>
      <c r="C42" s="295">
        <v>7.0299406900369528</v>
      </c>
      <c r="D42" s="295">
        <v>3.8037016319107</v>
      </c>
      <c r="E42" s="295">
        <v>8.0548746662179145</v>
      </c>
      <c r="F42" s="295">
        <v>9.0489081875081911</v>
      </c>
      <c r="G42" s="295">
        <v>9.2327241545683698</v>
      </c>
      <c r="H42" s="295">
        <v>8.9264609692698951</v>
      </c>
      <c r="I42" s="295">
        <v>8.521648870514074</v>
      </c>
      <c r="J42" s="295">
        <v>7.0968021225680777</v>
      </c>
      <c r="K42" s="295">
        <v>0.56406075181703164</v>
      </c>
      <c r="L42" s="295">
        <v>1.6872736211699939</v>
      </c>
      <c r="M42" s="295">
        <v>1.2476908118499599</v>
      </c>
      <c r="N42" s="295">
        <v>1.290200748514349</v>
      </c>
      <c r="O42" s="295">
        <v>4.1805064016250348</v>
      </c>
      <c r="P42" s="295">
        <v>0.90560160807933143</v>
      </c>
      <c r="Q42" s="295">
        <v>0.65244972425072811</v>
      </c>
      <c r="R42" s="295">
        <v>0.89758206796186868</v>
      </c>
      <c r="S42" s="295">
        <v>0.93782751012754562</v>
      </c>
      <c r="T42" s="295">
        <v>1.344405044394311</v>
      </c>
      <c r="U42" s="295">
        <v>1.0203061109692859</v>
      </c>
      <c r="V42" s="295">
        <v>0.70266509948629285</v>
      </c>
      <c r="W42" s="295">
        <v>1.2970609534004489</v>
      </c>
      <c r="X42" s="295">
        <v>0.89918584717518968</v>
      </c>
      <c r="Y42" s="295">
        <v>0.48858042683445752</v>
      </c>
      <c r="DA42" s="122" t="s">
        <v>1161</v>
      </c>
    </row>
    <row r="43" spans="1:105" ht="12" customHeight="1" x14ac:dyDescent="0.25">
      <c r="A43" s="60" t="s">
        <v>1019</v>
      </c>
      <c r="B43" s="262">
        <v>0.25398401540253129</v>
      </c>
      <c r="C43" s="262">
        <v>0.22708856089813431</v>
      </c>
      <c r="D43" s="262">
        <v>0.47826752205486622</v>
      </c>
      <c r="E43" s="262">
        <v>0.19956164052806549</v>
      </c>
      <c r="F43" s="262">
        <v>0.19802263189998351</v>
      </c>
      <c r="G43" s="262">
        <v>0.23686606539895741</v>
      </c>
      <c r="H43" s="262">
        <v>0.24451897161841171</v>
      </c>
      <c r="I43" s="262">
        <v>0.19045557711144631</v>
      </c>
      <c r="J43" s="262">
        <v>0.35434080064119239</v>
      </c>
      <c r="K43" s="262">
        <v>0.59578181252787221</v>
      </c>
      <c r="L43" s="262">
        <v>0.67454538492400384</v>
      </c>
      <c r="M43" s="262">
        <v>0.60971227213861379</v>
      </c>
      <c r="N43" s="262">
        <v>0.2135668885840841</v>
      </c>
      <c r="O43" s="262">
        <v>0.13892353815436059</v>
      </c>
      <c r="P43" s="262">
        <v>0.54646783992633685</v>
      </c>
      <c r="Q43" s="262">
        <v>0.14428491518156669</v>
      </c>
      <c r="R43" s="262">
        <v>0.11342222972011889</v>
      </c>
      <c r="S43" s="262">
        <v>0.15363565749446759</v>
      </c>
      <c r="T43" s="262">
        <v>0.1973660472650344</v>
      </c>
      <c r="U43" s="262">
        <v>0.2785587611176073</v>
      </c>
      <c r="V43" s="262">
        <v>0.36867382753637618</v>
      </c>
      <c r="W43" s="262">
        <v>0.2898018815255739</v>
      </c>
      <c r="X43" s="262">
        <v>0.16760107750258971</v>
      </c>
      <c r="Y43" s="262">
        <v>0.2964790381743842</v>
      </c>
      <c r="DA43" s="72" t="s">
        <v>1162</v>
      </c>
    </row>
    <row r="44" spans="1:105" ht="12" customHeight="1" x14ac:dyDescent="0.25">
      <c r="A44" s="57" t="s">
        <v>1021</v>
      </c>
      <c r="B44" s="261">
        <f t="shared" ref="B44:Y44" si="1">B45+B46+B57</f>
        <v>1.7096198368516073</v>
      </c>
      <c r="C44" s="261">
        <f t="shared" si="1"/>
        <v>1.6368498193979948</v>
      </c>
      <c r="D44" s="261">
        <f t="shared" si="1"/>
        <v>1.1987897856161578</v>
      </c>
      <c r="E44" s="261">
        <f t="shared" si="1"/>
        <v>1.9018098704750241</v>
      </c>
      <c r="F44" s="261">
        <f t="shared" si="1"/>
        <v>2.0611599984958016</v>
      </c>
      <c r="G44" s="261">
        <f t="shared" si="1"/>
        <v>2.1403199268400872</v>
      </c>
      <c r="H44" s="261">
        <f t="shared" si="1"/>
        <v>2.1548223286496033</v>
      </c>
      <c r="I44" s="261">
        <f t="shared" si="1"/>
        <v>1.9912382047832422</v>
      </c>
      <c r="J44" s="261">
        <f t="shared" si="1"/>
        <v>1.8456707633629748</v>
      </c>
      <c r="K44" s="261">
        <f t="shared" si="1"/>
        <v>0.45132105983330617</v>
      </c>
      <c r="L44" s="261">
        <f t="shared" si="1"/>
        <v>0.93259641193218912</v>
      </c>
      <c r="M44" s="261">
        <f t="shared" si="1"/>
        <v>0.82595205173478004</v>
      </c>
      <c r="N44" s="261">
        <f t="shared" si="1"/>
        <v>0.49597602925912659</v>
      </c>
      <c r="O44" s="261">
        <f t="shared" si="1"/>
        <v>1.0116716953042637</v>
      </c>
      <c r="P44" s="261">
        <f t="shared" si="1"/>
        <v>0.65987929060528527</v>
      </c>
      <c r="Q44" s="261">
        <f t="shared" si="1"/>
        <v>0.73184961371731538</v>
      </c>
      <c r="R44" s="261">
        <f t="shared" si="1"/>
        <v>0.67216769610468319</v>
      </c>
      <c r="S44" s="261">
        <f t="shared" si="1"/>
        <v>0.66045678754979054</v>
      </c>
      <c r="T44" s="261">
        <f t="shared" si="1"/>
        <v>0.58922115742884063</v>
      </c>
      <c r="U44" s="261">
        <f t="shared" si="1"/>
        <v>0.58643323567754924</v>
      </c>
      <c r="V44" s="261">
        <f t="shared" si="1"/>
        <v>0.48881100535416017</v>
      </c>
      <c r="W44" s="261">
        <f t="shared" si="1"/>
        <v>0.60265489227196811</v>
      </c>
      <c r="X44" s="261">
        <f t="shared" si="1"/>
        <v>0.55273362432233231</v>
      </c>
      <c r="Y44" s="261">
        <f t="shared" si="1"/>
        <v>0.2695026056591826</v>
      </c>
      <c r="DA44" s="70"/>
    </row>
    <row r="45" spans="1:105" ht="12" customHeight="1" x14ac:dyDescent="0.25">
      <c r="A45" s="60" t="s">
        <v>1022</v>
      </c>
      <c r="B45" s="262">
        <v>0.86171268316403105</v>
      </c>
      <c r="C45" s="262">
        <v>0.86116080567544517</v>
      </c>
      <c r="D45" s="262">
        <v>0.35663217365596628</v>
      </c>
      <c r="E45" s="262">
        <v>1.0541176325418631</v>
      </c>
      <c r="F45" s="262">
        <v>1.1854473424620739</v>
      </c>
      <c r="G45" s="262">
        <v>1.1816476952888579</v>
      </c>
      <c r="H45" s="262">
        <v>1.170770884561358</v>
      </c>
      <c r="I45" s="262">
        <v>1.130344958596982</v>
      </c>
      <c r="J45" s="262">
        <v>0.83553862970717407</v>
      </c>
      <c r="K45" s="262">
        <v>2.6286505491221419E-2</v>
      </c>
      <c r="L45" s="262">
        <v>0.1206248203234952</v>
      </c>
      <c r="M45" s="262">
        <v>8.8511547344493541E-2</v>
      </c>
      <c r="N45" s="262">
        <v>0.118155046677347</v>
      </c>
      <c r="O45" s="262">
        <v>0.51885389701607332</v>
      </c>
      <c r="P45" s="262">
        <v>5.8664422432001422E-2</v>
      </c>
      <c r="Q45" s="262">
        <v>0.12915231071678121</v>
      </c>
      <c r="R45" s="262">
        <v>0.16959551381212731</v>
      </c>
      <c r="S45" s="262">
        <v>0.13975615430177821</v>
      </c>
      <c r="T45" s="262">
        <v>0.138212694174557</v>
      </c>
      <c r="U45" s="262">
        <v>9.3849615387702395E-2</v>
      </c>
      <c r="V45" s="262">
        <v>4.3158521982421857E-2</v>
      </c>
      <c r="W45" s="262">
        <v>0.10071624280843169</v>
      </c>
      <c r="X45" s="262">
        <v>9.3963017618992672E-2</v>
      </c>
      <c r="Y45" s="262">
        <v>2.3536036171390318E-2</v>
      </c>
      <c r="DA45" s="72" t="s">
        <v>1163</v>
      </c>
    </row>
    <row r="46" spans="1:105" ht="12" customHeight="1" x14ac:dyDescent="0.25">
      <c r="A46" s="60" t="s">
        <v>1024</v>
      </c>
      <c r="B46" s="262">
        <v>0.44965871515794043</v>
      </c>
      <c r="C46" s="262">
        <v>0.42283547900236218</v>
      </c>
      <c r="D46" s="262">
        <v>0.27336808976181298</v>
      </c>
      <c r="E46" s="262">
        <v>0.51642844049742354</v>
      </c>
      <c r="F46" s="262">
        <v>0.54665838375988807</v>
      </c>
      <c r="G46" s="262">
        <v>0.57414454267611259</v>
      </c>
      <c r="H46" s="262">
        <v>0.57726002466267712</v>
      </c>
      <c r="I46" s="262">
        <v>0.54045253956819295</v>
      </c>
      <c r="J46" s="262">
        <v>0.48096651466849238</v>
      </c>
      <c r="K46" s="262">
        <v>7.2857680209834241E-2</v>
      </c>
      <c r="L46" s="262">
        <v>0.2002850041416061</v>
      </c>
      <c r="M46" s="262">
        <v>0.18880423774624869</v>
      </c>
      <c r="N46" s="262">
        <v>0.1297388269227728</v>
      </c>
      <c r="O46" s="262">
        <v>0.27411283170806272</v>
      </c>
      <c r="P46" s="262">
        <v>0.15219160411407601</v>
      </c>
      <c r="Q46" s="262">
        <v>0.240418706044805</v>
      </c>
      <c r="R46" s="262">
        <v>0.23073742046815021</v>
      </c>
      <c r="S46" s="262">
        <v>0.2302939433944757</v>
      </c>
      <c r="T46" s="262">
        <v>0.19363909137134841</v>
      </c>
      <c r="U46" s="262">
        <v>0.16758205590911629</v>
      </c>
      <c r="V46" s="262">
        <v>0.15842426279331731</v>
      </c>
      <c r="W46" s="262">
        <v>0.2165038295222507</v>
      </c>
      <c r="X46" s="262">
        <v>0.23661825285852761</v>
      </c>
      <c r="Y46" s="262">
        <v>6.4808421929918772E-2</v>
      </c>
      <c r="DA46" s="72" t="s">
        <v>1164</v>
      </c>
    </row>
    <row r="47" spans="1:105" ht="12" customHeight="1" x14ac:dyDescent="0.25">
      <c r="A47" s="64" t="s">
        <v>28</v>
      </c>
      <c r="B47" s="229">
        <v>3.4765576177487592E-3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1165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1166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5.8094509738884689E-3</v>
      </c>
      <c r="E49" s="229">
        <v>6.6003506528262614E-3</v>
      </c>
      <c r="F49" s="229">
        <v>6.997296351598961E-3</v>
      </c>
      <c r="G49" s="229">
        <v>6.6548857618091064E-3</v>
      </c>
      <c r="H49" s="229">
        <v>1.342820363149636E-2</v>
      </c>
      <c r="I49" s="229">
        <v>1.327980077096017E-2</v>
      </c>
      <c r="J49" s="229">
        <v>1.2405495495093229E-2</v>
      </c>
      <c r="K49" s="229">
        <v>2.0266719556071241E-3</v>
      </c>
      <c r="L49" s="229">
        <v>8.2273161547699696E-3</v>
      </c>
      <c r="M49" s="229">
        <v>7.792430116944E-3</v>
      </c>
      <c r="N49" s="229">
        <v>5.059452662217568E-3</v>
      </c>
      <c r="O49" s="229">
        <v>4.4898001264406431E-3</v>
      </c>
      <c r="P49" s="229">
        <v>7.6164434910736484E-3</v>
      </c>
      <c r="Q49" s="229">
        <v>7.4486916295386958E-3</v>
      </c>
      <c r="R49" s="229">
        <v>7.7140387479419734E-3</v>
      </c>
      <c r="S49" s="229">
        <v>6.6230205290111581E-3</v>
      </c>
      <c r="T49" s="229">
        <v>3.097137934557263E-3</v>
      </c>
      <c r="U49" s="229">
        <v>5.5494739337992342E-3</v>
      </c>
      <c r="V49" s="229">
        <v>1.127588583505038E-3</v>
      </c>
      <c r="W49" s="229">
        <v>9.687909231176564E-4</v>
      </c>
      <c r="X49" s="229">
        <v>2.6493778771044529E-3</v>
      </c>
      <c r="Y49" s="229">
        <v>8.3328638780432045E-6</v>
      </c>
      <c r="DA49" s="73" t="s">
        <v>1167</v>
      </c>
    </row>
    <row r="50" spans="1:105" ht="12" customHeight="1" x14ac:dyDescent="0.25">
      <c r="A50" s="64" t="s">
        <v>159</v>
      </c>
      <c r="B50" s="229">
        <v>0</v>
      </c>
      <c r="C50" s="229">
        <v>0</v>
      </c>
      <c r="D50" s="229">
        <v>0</v>
      </c>
      <c r="E50" s="229">
        <v>5.701585383889961E-3</v>
      </c>
      <c r="F50" s="229">
        <v>0</v>
      </c>
      <c r="G50" s="229">
        <v>0</v>
      </c>
      <c r="H50" s="229">
        <v>5.8082211685399074E-3</v>
      </c>
      <c r="I50" s="229">
        <v>0</v>
      </c>
      <c r="J50" s="229">
        <v>0</v>
      </c>
      <c r="K50" s="229">
        <v>1.795966357872875E-3</v>
      </c>
      <c r="L50" s="229">
        <v>3.636606592023894E-3</v>
      </c>
      <c r="M50" s="229">
        <v>3.4363811013300872E-3</v>
      </c>
      <c r="N50" s="229">
        <v>0</v>
      </c>
      <c r="O50" s="229">
        <v>0</v>
      </c>
      <c r="P50" s="229">
        <v>0</v>
      </c>
      <c r="Q50" s="229">
        <v>2.2123874576262279E-2</v>
      </c>
      <c r="R50" s="229">
        <v>1.6300697413828009E-2</v>
      </c>
      <c r="S50" s="229">
        <v>8.4088629545483132E-3</v>
      </c>
      <c r="T50" s="229">
        <v>2.6490377121544482E-3</v>
      </c>
      <c r="U50" s="229">
        <v>2.6553847305909222E-3</v>
      </c>
      <c r="V50" s="229">
        <v>6.7985726335861808E-4</v>
      </c>
      <c r="W50" s="229">
        <v>6.6631338520890858E-4</v>
      </c>
      <c r="X50" s="229">
        <v>4.0657426273890928E-4</v>
      </c>
      <c r="Y50" s="229">
        <v>1.015761663860232E-4</v>
      </c>
      <c r="DA50" s="73" t="s">
        <v>1168</v>
      </c>
    </row>
    <row r="51" spans="1:105" ht="12" customHeight="1" x14ac:dyDescent="0.25">
      <c r="A51" s="64" t="s">
        <v>32</v>
      </c>
      <c r="B51" s="229">
        <v>4.9973352173003083E-3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1169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1170</v>
      </c>
    </row>
    <row r="53" spans="1:105" ht="12" customHeight="1" x14ac:dyDescent="0.25">
      <c r="A53" s="64" t="s">
        <v>35</v>
      </c>
      <c r="B53" s="229">
        <v>0.25149215936055358</v>
      </c>
      <c r="C53" s="229">
        <v>0.27717120030643477</v>
      </c>
      <c r="D53" s="229">
        <v>0.12299301768934261</v>
      </c>
      <c r="E53" s="229">
        <v>0.27950039556467637</v>
      </c>
      <c r="F53" s="229">
        <v>0.36021221732603942</v>
      </c>
      <c r="G53" s="229">
        <v>0.34101823088374511</v>
      </c>
      <c r="H53" s="229">
        <v>0.33156048392217702</v>
      </c>
      <c r="I53" s="229">
        <v>0.31272909902753548</v>
      </c>
      <c r="J53" s="229">
        <v>0.23273691605430261</v>
      </c>
      <c r="K53" s="229">
        <v>1.4602426302254379E-2</v>
      </c>
      <c r="L53" s="229">
        <v>3.5633391856488353E-2</v>
      </c>
      <c r="M53" s="229">
        <v>2.1111104463622129E-2</v>
      </c>
      <c r="N53" s="229">
        <v>2.5380118740902589E-2</v>
      </c>
      <c r="O53" s="229">
        <v>0.1413638263523366</v>
      </c>
      <c r="P53" s="229">
        <v>1.3460567811669591E-2</v>
      </c>
      <c r="Q53" s="229">
        <v>9.7645475657774494E-3</v>
      </c>
      <c r="R53" s="229">
        <v>1.3237311687186851E-2</v>
      </c>
      <c r="S53" s="229">
        <v>1.084570808563177E-2</v>
      </c>
      <c r="T53" s="229">
        <v>1.539297655483411E-2</v>
      </c>
      <c r="U53" s="229">
        <v>1.343544648142507E-2</v>
      </c>
      <c r="V53" s="229">
        <v>4.3292792048310281E-3</v>
      </c>
      <c r="W53" s="229">
        <v>8.6526888424853267E-3</v>
      </c>
      <c r="X53" s="229">
        <v>4.442797094380742E-3</v>
      </c>
      <c r="Y53" s="229">
        <v>5.606662050535666E-3</v>
      </c>
      <c r="DA53" s="73" t="s">
        <v>1171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4.2790521005104019E-2</v>
      </c>
      <c r="F54" s="229">
        <v>0</v>
      </c>
      <c r="G54" s="229">
        <v>0</v>
      </c>
      <c r="H54" s="229">
        <v>0</v>
      </c>
      <c r="I54" s="229">
        <v>0</v>
      </c>
      <c r="J54" s="229">
        <v>3.6257813619755781E-2</v>
      </c>
      <c r="K54" s="229">
        <v>1.4692613004236191E-3</v>
      </c>
      <c r="L54" s="229">
        <v>0</v>
      </c>
      <c r="M54" s="229">
        <v>0</v>
      </c>
      <c r="N54" s="229">
        <v>9.9349780930271434E-4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1172</v>
      </c>
    </row>
    <row r="55" spans="1:105" ht="12" customHeight="1" x14ac:dyDescent="0.25">
      <c r="A55" s="64" t="s">
        <v>38</v>
      </c>
      <c r="B55" s="229">
        <v>0</v>
      </c>
      <c r="C55" s="229">
        <v>2.188480126362025E-4</v>
      </c>
      <c r="D55" s="229">
        <v>2.12369390514515E-4</v>
      </c>
      <c r="E55" s="229">
        <v>2.1521580160410558E-2</v>
      </c>
      <c r="F55" s="229">
        <v>5.1326106740353936E-3</v>
      </c>
      <c r="G55" s="229">
        <v>8.244613331662095E-3</v>
      </c>
      <c r="H55" s="229">
        <v>1.8440931807660449E-3</v>
      </c>
      <c r="I55" s="229">
        <v>1.168804544415912E-2</v>
      </c>
      <c r="J55" s="229">
        <v>7.6586656092772314E-3</v>
      </c>
      <c r="K55" s="229">
        <v>6.4636540469540109E-4</v>
      </c>
      <c r="L55" s="229">
        <v>1.702037092362742E-3</v>
      </c>
      <c r="M55" s="229">
        <v>2.0582645523811301E-4</v>
      </c>
      <c r="N55" s="229">
        <v>0</v>
      </c>
      <c r="O55" s="229">
        <v>1.5921443293267411E-4</v>
      </c>
      <c r="P55" s="229">
        <v>4.3448478370815101E-4</v>
      </c>
      <c r="Q55" s="229">
        <v>1.055257364068599E-3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1.5357358357505049E-3</v>
      </c>
      <c r="DA55" s="73" t="s">
        <v>1173</v>
      </c>
    </row>
    <row r="56" spans="1:105" ht="12" customHeight="1" x14ac:dyDescent="0.25">
      <c r="A56" s="64" t="s">
        <v>39</v>
      </c>
      <c r="B56" s="229">
        <v>0.1896926629623378</v>
      </c>
      <c r="C56" s="229">
        <v>0.14544543068329119</v>
      </c>
      <c r="D56" s="229">
        <v>0.14435325170806751</v>
      </c>
      <c r="E56" s="229">
        <v>0.16031400773051641</v>
      </c>
      <c r="F56" s="229">
        <v>0.1743162594082143</v>
      </c>
      <c r="G56" s="229">
        <v>0.21822681269889629</v>
      </c>
      <c r="H56" s="229">
        <v>0.22461902275969781</v>
      </c>
      <c r="I56" s="229">
        <v>0.20275559432553811</v>
      </c>
      <c r="J56" s="229">
        <v>0.19190762389006361</v>
      </c>
      <c r="K56" s="229">
        <v>5.2316988888980849E-2</v>
      </c>
      <c r="L56" s="229">
        <v>0.1510856524459612</v>
      </c>
      <c r="M56" s="229">
        <v>0.1562584956091144</v>
      </c>
      <c r="N56" s="229">
        <v>9.8305757710349953E-2</v>
      </c>
      <c r="O56" s="229">
        <v>0.12809999079635279</v>
      </c>
      <c r="P56" s="229">
        <v>0.13068010802762459</v>
      </c>
      <c r="Q56" s="229">
        <v>0.200026334909158</v>
      </c>
      <c r="R56" s="229">
        <v>0.19348537261919341</v>
      </c>
      <c r="S56" s="229">
        <v>0.20441635182528439</v>
      </c>
      <c r="T56" s="229">
        <v>0.17249993916980261</v>
      </c>
      <c r="U56" s="229">
        <v>0.14594175076330099</v>
      </c>
      <c r="V56" s="229">
        <v>0.1522875377416226</v>
      </c>
      <c r="W56" s="229">
        <v>0.20621603637143879</v>
      </c>
      <c r="X56" s="229">
        <v>0.2291195036243035</v>
      </c>
      <c r="Y56" s="229">
        <v>5.7556115013368533E-2</v>
      </c>
      <c r="DA56" s="73" t="s">
        <v>1174</v>
      </c>
    </row>
    <row r="57" spans="1:105" ht="12" customHeight="1" x14ac:dyDescent="0.25">
      <c r="A57" s="60" t="s">
        <v>1036</v>
      </c>
      <c r="B57" s="262">
        <v>0.39824843852963587</v>
      </c>
      <c r="C57" s="262">
        <v>0.35285353472018749</v>
      </c>
      <c r="D57" s="262">
        <v>0.56878952219837853</v>
      </c>
      <c r="E57" s="262">
        <v>0.33126379743573742</v>
      </c>
      <c r="F57" s="262">
        <v>0.3290542722738396</v>
      </c>
      <c r="G57" s="262">
        <v>0.38452768887511662</v>
      </c>
      <c r="H57" s="262">
        <v>0.40679141942556829</v>
      </c>
      <c r="I57" s="262">
        <v>0.32044070661806728</v>
      </c>
      <c r="J57" s="262">
        <v>0.52916561898730852</v>
      </c>
      <c r="K57" s="262">
        <v>0.35217687413225052</v>
      </c>
      <c r="L57" s="262">
        <v>0.61168658746708782</v>
      </c>
      <c r="M57" s="262">
        <v>0.54863626664403775</v>
      </c>
      <c r="N57" s="262">
        <v>0.24808215565900679</v>
      </c>
      <c r="O57" s="262">
        <v>0.2187049665801277</v>
      </c>
      <c r="P57" s="262">
        <v>0.44902326405920778</v>
      </c>
      <c r="Q57" s="262">
        <v>0.36227859695572923</v>
      </c>
      <c r="R57" s="262">
        <v>0.27183476182440569</v>
      </c>
      <c r="S57" s="262">
        <v>0.29040668985353663</v>
      </c>
      <c r="T57" s="262">
        <v>0.25736937188293513</v>
      </c>
      <c r="U57" s="262">
        <v>0.32500156438073052</v>
      </c>
      <c r="V57" s="262">
        <v>0.28722822057842101</v>
      </c>
      <c r="W57" s="262">
        <v>0.28543481994128578</v>
      </c>
      <c r="X57" s="262">
        <v>0.22215235384481199</v>
      </c>
      <c r="Y57" s="262">
        <v>0.18115814755787349</v>
      </c>
      <c r="DA57" s="72" t="s">
        <v>1175</v>
      </c>
    </row>
    <row r="58" spans="1:105" ht="12" customHeight="1" x14ac:dyDescent="0.25">
      <c r="A58" s="132" t="s">
        <v>1038</v>
      </c>
      <c r="B58" s="316">
        <v>2.5346930180535052</v>
      </c>
      <c r="C58" s="316">
        <v>2.4172230037334601</v>
      </c>
      <c r="D58" s="316">
        <v>1.665015339929292</v>
      </c>
      <c r="E58" s="316">
        <v>2.844325490051689</v>
      </c>
      <c r="F58" s="316">
        <v>3.0436504203117138</v>
      </c>
      <c r="G58" s="316">
        <v>3.176144401740328</v>
      </c>
      <c r="H58" s="316">
        <v>3.1975151381000608</v>
      </c>
      <c r="I58" s="316">
        <v>2.9562937033374799</v>
      </c>
      <c r="J58" s="316">
        <v>2.73389616637346</v>
      </c>
      <c r="K58" s="316">
        <v>0.50761643924821109</v>
      </c>
      <c r="L58" s="316">
        <v>1.1875466430227251</v>
      </c>
      <c r="M58" s="316">
        <v>1.057321510345314</v>
      </c>
      <c r="N58" s="316">
        <v>0.69914314869499194</v>
      </c>
      <c r="O58" s="316">
        <v>1.505187263403857</v>
      </c>
      <c r="P58" s="316">
        <v>0.83790039707682618</v>
      </c>
      <c r="Q58" s="316">
        <v>1.125839194019463</v>
      </c>
      <c r="R58" s="316">
        <v>1.0601247010484629</v>
      </c>
      <c r="S58" s="316">
        <v>1.0296416368058829</v>
      </c>
      <c r="T58" s="316">
        <v>0.89274301714835125</v>
      </c>
      <c r="U58" s="316">
        <v>0.82860659182212726</v>
      </c>
      <c r="V58" s="316">
        <v>0.69811605958474965</v>
      </c>
      <c r="W58" s="316">
        <v>0.92302445954532897</v>
      </c>
      <c r="X58" s="316">
        <v>0.91571204021497365</v>
      </c>
      <c r="Y58" s="316">
        <v>0.34664848890880101</v>
      </c>
      <c r="DA58" s="139" t="s">
        <v>1176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DA59" s="94"/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v>4.1780402059523967</v>
      </c>
      <c r="C61" s="223">
        <v>5.3481026462737642</v>
      </c>
      <c r="D61" s="223">
        <v>4.4840770744350378</v>
      </c>
      <c r="E61" s="223">
        <v>3.612599638759074</v>
      </c>
      <c r="F61" s="223">
        <v>4.0734749015596714</v>
      </c>
      <c r="G61" s="223">
        <v>5.9458852797232327</v>
      </c>
      <c r="H61" s="223">
        <v>5.5739320626393276</v>
      </c>
      <c r="I61" s="223">
        <v>5.4101356946661374</v>
      </c>
      <c r="J61" s="223">
        <v>6.1848167952723081</v>
      </c>
      <c r="K61" s="223">
        <v>18.596755907218238</v>
      </c>
      <c r="L61" s="223">
        <v>7.0486176778663197</v>
      </c>
      <c r="M61" s="223">
        <v>4.1630528603836048</v>
      </c>
      <c r="N61" s="223">
        <v>13.886320638424911</v>
      </c>
      <c r="O61" s="223">
        <v>15.697839559653641</v>
      </c>
      <c r="P61" s="223">
        <v>2.3627228887046021</v>
      </c>
      <c r="Q61" s="223">
        <v>3.847864871472122</v>
      </c>
      <c r="R61" s="223">
        <v>2.4818175912077489</v>
      </c>
      <c r="S61" s="223">
        <v>2.2768467688676322</v>
      </c>
      <c r="T61" s="223">
        <v>3.0027381192588112</v>
      </c>
      <c r="U61" s="223">
        <v>4.8734900050184704</v>
      </c>
      <c r="V61" s="223">
        <v>5.9811307205044626</v>
      </c>
      <c r="W61" s="223">
        <v>4.1116868303660841</v>
      </c>
      <c r="X61" s="223">
        <v>3.2358072930029769</v>
      </c>
      <c r="Y61" s="223">
        <v>4.9628536701153143</v>
      </c>
      <c r="DA61" s="89" t="s">
        <v>1177</v>
      </c>
    </row>
    <row r="62" spans="1:105" ht="12" customHeight="1" x14ac:dyDescent="0.25">
      <c r="A62" s="55" t="s">
        <v>91</v>
      </c>
      <c r="B62" s="259">
        <v>2.7226813204225611E-2</v>
      </c>
      <c r="C62" s="259">
        <v>3.5145698300511903E-2</v>
      </c>
      <c r="D62" s="259">
        <v>3.6493101716213283E-2</v>
      </c>
      <c r="E62" s="259">
        <v>2.130891671296133E-2</v>
      </c>
      <c r="F62" s="259">
        <v>2.4314946497077179E-2</v>
      </c>
      <c r="G62" s="259">
        <v>3.6008780007610798E-2</v>
      </c>
      <c r="H62" s="259">
        <v>3.4017705158111339E-2</v>
      </c>
      <c r="I62" s="259">
        <v>3.1434695412655228E-2</v>
      </c>
      <c r="J62" s="259">
        <v>4.2071196987137419E-2</v>
      </c>
      <c r="K62" s="259">
        <v>0.1801966043136721</v>
      </c>
      <c r="L62" s="259">
        <v>5.8770673388475907E-2</v>
      </c>
      <c r="M62" s="259">
        <v>3.2693620842650588E-2</v>
      </c>
      <c r="N62" s="259">
        <v>9.8959049507970076E-2</v>
      </c>
      <c r="O62" s="259">
        <v>9.7792980749956876E-2</v>
      </c>
      <c r="P62" s="259">
        <v>1.833562069731557E-2</v>
      </c>
      <c r="Q62" s="259">
        <v>2.0396511181694429E-2</v>
      </c>
      <c r="R62" s="259">
        <v>1.2457604459348929E-2</v>
      </c>
      <c r="S62" s="259">
        <v>1.1566165920275999E-2</v>
      </c>
      <c r="T62" s="259">
        <v>1.6934047272355299E-2</v>
      </c>
      <c r="U62" s="259">
        <v>3.1597060717039778E-2</v>
      </c>
      <c r="V62" s="259">
        <v>3.4607596943268717E-2</v>
      </c>
      <c r="W62" s="259">
        <v>2.1572098741849531E-2</v>
      </c>
      <c r="X62" s="259">
        <v>1.3237215627272911E-2</v>
      </c>
      <c r="Y62" s="259">
        <v>3.7747135709858402E-2</v>
      </c>
      <c r="DA62" s="67" t="s">
        <v>1178</v>
      </c>
    </row>
    <row r="63" spans="1:105" ht="12" customHeight="1" x14ac:dyDescent="0.25">
      <c r="A63" s="173" t="s">
        <v>92</v>
      </c>
      <c r="B63" s="224">
        <v>5.7475784979213233E-2</v>
      </c>
      <c r="C63" s="224">
        <v>7.4192546270931678E-2</v>
      </c>
      <c r="D63" s="224">
        <v>7.703691400578988E-2</v>
      </c>
      <c r="E63" s="224">
        <v>4.4983109332238987E-2</v>
      </c>
      <c r="F63" s="224">
        <v>5.1328836252866591E-2</v>
      </c>
      <c r="G63" s="224">
        <v>7.601451119369429E-2</v>
      </c>
      <c r="H63" s="224">
        <v>7.181135348041516E-2</v>
      </c>
      <c r="I63" s="224">
        <v>6.6358621586474487E-2</v>
      </c>
      <c r="J63" s="224">
        <v>8.8812269497465374E-2</v>
      </c>
      <c r="K63" s="224">
        <v>0.38752375272174849</v>
      </c>
      <c r="L63" s="224">
        <v>0.12410228476523499</v>
      </c>
      <c r="M63" s="224">
        <v>6.9016212351009715E-2</v>
      </c>
      <c r="N63" s="224">
        <v>0.2089024891971076</v>
      </c>
      <c r="O63" s="224">
        <v>0.20644091880677831</v>
      </c>
      <c r="P63" s="224">
        <v>3.8706483375577833E-2</v>
      </c>
      <c r="Q63" s="224">
        <v>4.305702184871367E-2</v>
      </c>
      <c r="R63" s="224">
        <v>2.6297994917396421E-2</v>
      </c>
      <c r="S63" s="224">
        <v>2.4416168740765961E-2</v>
      </c>
      <c r="T63" s="224">
        <v>3.574776278637961E-2</v>
      </c>
      <c r="U63" s="224">
        <v>6.6701374638507782E-2</v>
      </c>
      <c r="V63" s="224">
        <v>7.3056614655507363E-2</v>
      </c>
      <c r="W63" s="224">
        <v>4.5538686424178063E-2</v>
      </c>
      <c r="X63" s="224">
        <v>2.794375358620891E-2</v>
      </c>
      <c r="Y63" s="224">
        <v>7.9684178951368784E-2</v>
      </c>
      <c r="DA63" s="177" t="s">
        <v>1179</v>
      </c>
    </row>
    <row r="64" spans="1:105" ht="12" customHeight="1" x14ac:dyDescent="0.25">
      <c r="A64" s="173" t="s">
        <v>93</v>
      </c>
      <c r="B64" s="224">
        <v>0.34216002071504448</v>
      </c>
      <c r="C64" s="224">
        <v>0.44167684144105063</v>
      </c>
      <c r="D64" s="224">
        <v>0.45860969278761771</v>
      </c>
      <c r="E64" s="224">
        <v>0.2677896722334891</v>
      </c>
      <c r="F64" s="224">
        <v>0.30556652130826389</v>
      </c>
      <c r="G64" s="224">
        <v>0.45252321014989022</v>
      </c>
      <c r="H64" s="224">
        <v>0.42750132431110949</v>
      </c>
      <c r="I64" s="224">
        <v>0.39504057830374167</v>
      </c>
      <c r="J64" s="224">
        <v>0.52870975110636642</v>
      </c>
      <c r="K64" s="224">
        <v>2.2601099662209032</v>
      </c>
      <c r="L64" s="224">
        <v>0.73590448369173478</v>
      </c>
      <c r="M64" s="224">
        <v>0.41086152466183579</v>
      </c>
      <c r="N64" s="224">
        <v>1.243620771024833</v>
      </c>
      <c r="O64" s="224">
        <v>1.228966756711654</v>
      </c>
      <c r="P64" s="224">
        <v>0.23042418921958191</v>
      </c>
      <c r="Q64" s="224">
        <v>0.25632344983217059</v>
      </c>
      <c r="R64" s="224">
        <v>0.15655501684674281</v>
      </c>
      <c r="S64" s="224">
        <v>0.14535228714394949</v>
      </c>
      <c r="T64" s="224">
        <v>0.21281058205516959</v>
      </c>
      <c r="U64" s="224">
        <v>0.39708102701490378</v>
      </c>
      <c r="V64" s="224">
        <v>0.43491450865681769</v>
      </c>
      <c r="W64" s="224">
        <v>0.27109708716232239</v>
      </c>
      <c r="X64" s="224">
        <v>0.1663524092688993</v>
      </c>
      <c r="Y64" s="224">
        <v>0.47436916834667409</v>
      </c>
      <c r="DA64" s="177" t="s">
        <v>1180</v>
      </c>
    </row>
    <row r="65" spans="1:105" ht="12" customHeight="1" x14ac:dyDescent="0.25">
      <c r="A65" s="173" t="s">
        <v>94</v>
      </c>
      <c r="B65" s="224">
        <v>0.4049356954188118</v>
      </c>
      <c r="C65" s="224">
        <v>0.52271074383721006</v>
      </c>
      <c r="D65" s="224">
        <v>0.54275024442268605</v>
      </c>
      <c r="E65" s="224">
        <v>0.31692071132457589</v>
      </c>
      <c r="F65" s="224">
        <v>0.36162843205377598</v>
      </c>
      <c r="G65" s="224">
        <v>0.53554708236298021</v>
      </c>
      <c r="H65" s="224">
        <v>0.50593446215784188</v>
      </c>
      <c r="I65" s="224">
        <v>0.46751818333357281</v>
      </c>
      <c r="J65" s="224">
        <v>0.62571147351333423</v>
      </c>
      <c r="K65" s="224">
        <v>2.7276509073444659</v>
      </c>
      <c r="L65" s="224">
        <v>0.87434116824413288</v>
      </c>
      <c r="M65" s="224">
        <v>0.48624177910116217</v>
      </c>
      <c r="N65" s="224">
        <v>1.4717863317281401</v>
      </c>
      <c r="O65" s="224">
        <v>1.4544437635806879</v>
      </c>
      <c r="P65" s="224">
        <v>0.27269982947731519</v>
      </c>
      <c r="Q65" s="224">
        <v>0.30335079531801989</v>
      </c>
      <c r="R65" s="224">
        <v>0.18527797165097659</v>
      </c>
      <c r="S65" s="224">
        <v>0.17201989102159901</v>
      </c>
      <c r="T65" s="224">
        <v>0.25185467564826791</v>
      </c>
      <c r="U65" s="224">
        <v>0.46993299063950561</v>
      </c>
      <c r="V65" s="224">
        <v>0.51470773424270999</v>
      </c>
      <c r="W65" s="224">
        <v>0.3208349335690302</v>
      </c>
      <c r="X65" s="224">
        <v>0.1968728795115329</v>
      </c>
      <c r="Y65" s="224">
        <v>0.56140109141996541</v>
      </c>
      <c r="DA65" s="177" t="s">
        <v>1181</v>
      </c>
    </row>
    <row r="66" spans="1:105" ht="12" customHeight="1" x14ac:dyDescent="0.25">
      <c r="A66" s="56" t="s">
        <v>95</v>
      </c>
      <c r="B66" s="260">
        <v>0.14665894951713851</v>
      </c>
      <c r="C66" s="260">
        <v>0.19129838646251099</v>
      </c>
      <c r="D66" s="260">
        <v>0.1625109273898219</v>
      </c>
      <c r="E66" s="260">
        <v>0.1273279683939747</v>
      </c>
      <c r="F66" s="260">
        <v>0.1470150565211627</v>
      </c>
      <c r="G66" s="260">
        <v>0.21052801805066679</v>
      </c>
      <c r="H66" s="260">
        <v>0.1967824902672782</v>
      </c>
      <c r="I66" s="260">
        <v>0.1918459234014393</v>
      </c>
      <c r="J66" s="260">
        <v>0.21438226398381499</v>
      </c>
      <c r="K66" s="260">
        <v>0.82569927546858501</v>
      </c>
      <c r="L66" s="260">
        <v>0.26096338929904778</v>
      </c>
      <c r="M66" s="260">
        <v>0.14721418811287151</v>
      </c>
      <c r="N66" s="260">
        <v>0.4561008543835624</v>
      </c>
      <c r="O66" s="260">
        <v>0.54224299228197603</v>
      </c>
      <c r="P66" s="260">
        <v>8.400070203740119E-2</v>
      </c>
      <c r="Q66" s="260">
        <v>0.1039844616992581</v>
      </c>
      <c r="R66" s="260">
        <v>6.6189001436856312E-2</v>
      </c>
      <c r="S66" s="260">
        <v>5.8135466721956408E-2</v>
      </c>
      <c r="T66" s="260">
        <v>8.1389252217511754E-2</v>
      </c>
      <c r="U66" s="260">
        <v>0.1464405089313571</v>
      </c>
      <c r="V66" s="260">
        <v>0.15950729212212769</v>
      </c>
      <c r="W66" s="260">
        <v>0.1008335363479502</v>
      </c>
      <c r="X66" s="260">
        <v>6.5332271260267E-2</v>
      </c>
      <c r="Y66" s="260">
        <v>0.1703131850185306</v>
      </c>
      <c r="DA66" s="68" t="s">
        <v>1182</v>
      </c>
    </row>
    <row r="67" spans="1:105" ht="12" customHeight="1" x14ac:dyDescent="0.25">
      <c r="A67" s="37" t="s">
        <v>159</v>
      </c>
      <c r="B67" s="226">
        <v>0</v>
      </c>
      <c r="C67" s="226">
        <v>0</v>
      </c>
      <c r="D67" s="226">
        <v>0</v>
      </c>
      <c r="E67" s="226">
        <v>1.9570774522174521E-3</v>
      </c>
      <c r="F67" s="226">
        <v>0</v>
      </c>
      <c r="G67" s="226">
        <v>0</v>
      </c>
      <c r="H67" s="226">
        <v>2.5501031735607389E-3</v>
      </c>
      <c r="I67" s="226">
        <v>0</v>
      </c>
      <c r="J67" s="226">
        <v>0</v>
      </c>
      <c r="K67" s="226">
        <v>8.2802092879557497E-3</v>
      </c>
      <c r="L67" s="226">
        <v>4.9799190692437151E-3</v>
      </c>
      <c r="M67" s="226">
        <v>3.7781549862742521E-3</v>
      </c>
      <c r="N67" s="226">
        <v>0</v>
      </c>
      <c r="O67" s="226">
        <v>0</v>
      </c>
      <c r="P67" s="226">
        <v>0</v>
      </c>
      <c r="Q67" s="226">
        <v>4.1808598126812903E-2</v>
      </c>
      <c r="R67" s="226">
        <v>2.2607252698133011E-2</v>
      </c>
      <c r="S67" s="226">
        <v>1.272297534704633E-2</v>
      </c>
      <c r="T67" s="226">
        <v>5.0735276776493442E-3</v>
      </c>
      <c r="U67" s="226">
        <v>7.0385269737804953E-3</v>
      </c>
      <c r="V67" s="226">
        <v>3.7302471836730051E-3</v>
      </c>
      <c r="W67" s="226">
        <v>2.237369590975495E-3</v>
      </c>
      <c r="X67" s="226">
        <v>1.9311419500262111E-3</v>
      </c>
      <c r="Y67" s="226">
        <v>4.1479033022663841E-4</v>
      </c>
      <c r="DA67" s="69" t="s">
        <v>1183</v>
      </c>
    </row>
    <row r="68" spans="1:105" ht="12" customHeight="1" x14ac:dyDescent="0.25">
      <c r="A68" s="37" t="s">
        <v>35</v>
      </c>
      <c r="B68" s="226">
        <v>0.1073862076855549</v>
      </c>
      <c r="C68" s="226">
        <v>0.14445942807660439</v>
      </c>
      <c r="D68" s="226">
        <v>7.1841804015885066E-2</v>
      </c>
      <c r="E68" s="226">
        <v>0.1004029608895652</v>
      </c>
      <c r="F68" s="226">
        <v>0.1205384665820942</v>
      </c>
      <c r="G68" s="226">
        <v>0.16741684190857989</v>
      </c>
      <c r="H68" s="226">
        <v>0.1523453082349554</v>
      </c>
      <c r="I68" s="226">
        <v>0.1566945901241705</v>
      </c>
      <c r="J68" s="226">
        <v>0.14281109008514031</v>
      </c>
      <c r="K68" s="226">
        <v>7.0456303231422324E-2</v>
      </c>
      <c r="L68" s="226">
        <v>5.1066352602605149E-2</v>
      </c>
      <c r="M68" s="226">
        <v>2.4290760659803248E-2</v>
      </c>
      <c r="N68" s="226">
        <v>0.17137132113936271</v>
      </c>
      <c r="O68" s="226">
        <v>0.4066152936932157</v>
      </c>
      <c r="P68" s="226">
        <v>1.1903466378647381E-2</v>
      </c>
      <c r="Q68" s="226">
        <v>1.9311155269505189E-2</v>
      </c>
      <c r="R68" s="226">
        <v>1.921290832419819E-2</v>
      </c>
      <c r="S68" s="226">
        <v>1.717358780367486E-2</v>
      </c>
      <c r="T68" s="226">
        <v>3.0852915759395579E-2</v>
      </c>
      <c r="U68" s="226">
        <v>3.7269892630463007E-2</v>
      </c>
      <c r="V68" s="226">
        <v>2.4859201654782809E-2</v>
      </c>
      <c r="W68" s="226">
        <v>3.04061891238246E-2</v>
      </c>
      <c r="X68" s="226">
        <v>2.2084242466842229E-2</v>
      </c>
      <c r="Y68" s="226">
        <v>2.396033562513256E-2</v>
      </c>
      <c r="DA68" s="69" t="s">
        <v>1184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1185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1186</v>
      </c>
    </row>
    <row r="71" spans="1:105" ht="12" customHeight="1" x14ac:dyDescent="0.25">
      <c r="A71" s="37" t="s">
        <v>40</v>
      </c>
      <c r="B71" s="226">
        <v>3.9272741831583503E-2</v>
      </c>
      <c r="C71" s="226">
        <v>4.6838958385906668E-2</v>
      </c>
      <c r="D71" s="226">
        <v>9.0669123373936816E-2</v>
      </c>
      <c r="E71" s="226">
        <v>2.496793005219201E-2</v>
      </c>
      <c r="F71" s="226">
        <v>2.6476589939068471E-2</v>
      </c>
      <c r="G71" s="226">
        <v>4.3111176142086878E-2</v>
      </c>
      <c r="H71" s="226">
        <v>4.1887078858762063E-2</v>
      </c>
      <c r="I71" s="226">
        <v>3.5151333277268833E-2</v>
      </c>
      <c r="J71" s="226">
        <v>7.157117389867472E-2</v>
      </c>
      <c r="K71" s="226">
        <v>0.74696276294920694</v>
      </c>
      <c r="L71" s="226">
        <v>0.204917117627199</v>
      </c>
      <c r="M71" s="226">
        <v>0.119145272466794</v>
      </c>
      <c r="N71" s="226">
        <v>0.2847295332441997</v>
      </c>
      <c r="O71" s="226">
        <v>0.13562769858876031</v>
      </c>
      <c r="P71" s="226">
        <v>7.2097235658753811E-2</v>
      </c>
      <c r="Q71" s="226">
        <v>4.2864708302940029E-2</v>
      </c>
      <c r="R71" s="226">
        <v>2.4368840414525111E-2</v>
      </c>
      <c r="S71" s="226">
        <v>2.8238903571235228E-2</v>
      </c>
      <c r="T71" s="226">
        <v>4.546280878046683E-2</v>
      </c>
      <c r="U71" s="226">
        <v>0.1021320893271136</v>
      </c>
      <c r="V71" s="226">
        <v>0.13091784328367179</v>
      </c>
      <c r="W71" s="226">
        <v>6.8189977633150101E-2</v>
      </c>
      <c r="X71" s="226">
        <v>4.1316886843398563E-2</v>
      </c>
      <c r="Y71" s="226">
        <v>0.14593805906317139</v>
      </c>
      <c r="DA71" s="69" t="s">
        <v>1187</v>
      </c>
    </row>
    <row r="72" spans="1:105" ht="12" customHeight="1" x14ac:dyDescent="0.25">
      <c r="A72" s="57" t="s">
        <v>1051</v>
      </c>
      <c r="B72" s="261">
        <f t="shared" ref="B72:Y72" si="2">B73+B84</f>
        <v>2.2325267992472688</v>
      </c>
      <c r="C72" s="261">
        <f t="shared" si="2"/>
        <v>2.8225497151796657</v>
      </c>
      <c r="D72" s="261">
        <f t="shared" si="2"/>
        <v>2.1981316392909571</v>
      </c>
      <c r="E72" s="261">
        <f t="shared" si="2"/>
        <v>1.9869603814732846</v>
      </c>
      <c r="F72" s="261">
        <f t="shared" si="2"/>
        <v>2.2108712631615779</v>
      </c>
      <c r="G72" s="261">
        <f t="shared" si="2"/>
        <v>3.2385634683267432</v>
      </c>
      <c r="H72" s="261">
        <f t="shared" si="2"/>
        <v>3.0309101860681005</v>
      </c>
      <c r="I72" s="261">
        <f t="shared" si="2"/>
        <v>2.9824513981049967</v>
      </c>
      <c r="J72" s="261">
        <f t="shared" si="2"/>
        <v>3.2741576171424986</v>
      </c>
      <c r="K72" s="261">
        <f t="shared" si="2"/>
        <v>7.7995969034524872</v>
      </c>
      <c r="L72" s="261">
        <f t="shared" si="2"/>
        <v>3.4800042223535801</v>
      </c>
      <c r="M72" s="261">
        <f t="shared" si="2"/>
        <v>2.1592222038522615</v>
      </c>
      <c r="N72" s="261">
        <f t="shared" si="2"/>
        <v>7.5364013945561075</v>
      </c>
      <c r="O72" s="261">
        <f t="shared" si="2"/>
        <v>8.5641301919027697</v>
      </c>
      <c r="P72" s="261">
        <f t="shared" si="2"/>
        <v>1.2388368320459786</v>
      </c>
      <c r="Q72" s="261">
        <f t="shared" si="2"/>
        <v>2.3916917119061827</v>
      </c>
      <c r="R72" s="261">
        <f t="shared" si="2"/>
        <v>1.5675836023265657</v>
      </c>
      <c r="S72" s="261">
        <f t="shared" si="2"/>
        <v>1.4590437617438123</v>
      </c>
      <c r="T72" s="261">
        <f t="shared" si="2"/>
        <v>1.862018948439301</v>
      </c>
      <c r="U72" s="261">
        <f t="shared" si="2"/>
        <v>2.8358184243328024</v>
      </c>
      <c r="V72" s="261">
        <f t="shared" si="2"/>
        <v>3.789171347987986</v>
      </c>
      <c r="W72" s="261">
        <f t="shared" si="2"/>
        <v>2.6963799258448793</v>
      </c>
      <c r="X72" s="261">
        <f t="shared" si="2"/>
        <v>2.3062419160447476</v>
      </c>
      <c r="Y72" s="261">
        <f t="shared" si="2"/>
        <v>2.6584878314276441</v>
      </c>
      <c r="DA72" s="70"/>
    </row>
    <row r="73" spans="1:105" ht="12" customHeight="1" x14ac:dyDescent="0.25">
      <c r="A73" s="60" t="s">
        <v>1052</v>
      </c>
      <c r="B73" s="262">
        <v>2.2310154682613401</v>
      </c>
      <c r="C73" s="262">
        <v>2.82059881543737</v>
      </c>
      <c r="D73" s="262">
        <v>2.19610594664075</v>
      </c>
      <c r="E73" s="262">
        <v>1.9857775465280669</v>
      </c>
      <c r="F73" s="262">
        <v>2.2095215667506691</v>
      </c>
      <c r="G73" s="262">
        <v>3.236564659851334</v>
      </c>
      <c r="H73" s="262">
        <v>3.0290219000064891</v>
      </c>
      <c r="I73" s="262">
        <v>2.9807064921237489</v>
      </c>
      <c r="J73" s="262">
        <v>3.2718222904502108</v>
      </c>
      <c r="K73" s="262">
        <v>7.7894168509501931</v>
      </c>
      <c r="L73" s="262">
        <v>3.476740941504818</v>
      </c>
      <c r="M73" s="262">
        <v>2.1574074162804999</v>
      </c>
      <c r="N73" s="262">
        <v>7.5309082846303292</v>
      </c>
      <c r="O73" s="262">
        <v>8.5587018091939626</v>
      </c>
      <c r="P73" s="262">
        <v>1.237819041550329</v>
      </c>
      <c r="Q73" s="262">
        <v>2.39055952360627</v>
      </c>
      <c r="R73" s="262">
        <v>1.566892094161852</v>
      </c>
      <c r="S73" s="262">
        <v>1.4584017363693189</v>
      </c>
      <c r="T73" s="262">
        <v>1.8610789577702529</v>
      </c>
      <c r="U73" s="262">
        <v>2.8340645056289229</v>
      </c>
      <c r="V73" s="262">
        <v>3.787250317670682</v>
      </c>
      <c r="W73" s="262">
        <v>2.6951824819495722</v>
      </c>
      <c r="X73" s="262">
        <v>2.3055071325063712</v>
      </c>
      <c r="Y73" s="262">
        <v>2.656392528705271</v>
      </c>
      <c r="DA73" s="72" t="s">
        <v>1188</v>
      </c>
    </row>
    <row r="74" spans="1:105" ht="12" customHeight="1" x14ac:dyDescent="0.25">
      <c r="A74" s="64" t="s">
        <v>28</v>
      </c>
      <c r="B74" s="229">
        <v>1.713626324291587E-2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1189</v>
      </c>
    </row>
    <row r="75" spans="1:105" ht="12" customHeight="1" x14ac:dyDescent="0.25">
      <c r="A75" s="64" t="s">
        <v>30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1190</v>
      </c>
    </row>
    <row r="76" spans="1:105" ht="12" customHeight="1" x14ac:dyDescent="0.25">
      <c r="A76" s="64" t="s">
        <v>31</v>
      </c>
      <c r="B76" s="229">
        <v>0</v>
      </c>
      <c r="C76" s="229">
        <v>0</v>
      </c>
      <c r="D76" s="229">
        <v>4.6288432365928341E-2</v>
      </c>
      <c r="E76" s="229">
        <v>2.5257265263445461E-2</v>
      </c>
      <c r="F76" s="229">
        <v>2.8141959633362721E-2</v>
      </c>
      <c r="G76" s="229">
        <v>3.7293437061961567E-2</v>
      </c>
      <c r="H76" s="229">
        <v>7.0035262401658249E-2</v>
      </c>
      <c r="I76" s="229">
        <v>7.2814057735166263E-2</v>
      </c>
      <c r="J76" s="229">
        <v>8.386682251677241E-2</v>
      </c>
      <c r="K76" s="229">
        <v>0.21846893851291019</v>
      </c>
      <c r="L76" s="229">
        <v>0.1417499002110908</v>
      </c>
      <c r="M76" s="229">
        <v>8.790509040926231E-2</v>
      </c>
      <c r="N76" s="229">
        <v>0.29024856332177718</v>
      </c>
      <c r="O76" s="229">
        <v>0.1391702179484102</v>
      </c>
      <c r="P76" s="229">
        <v>6.1126784061549963E-2</v>
      </c>
      <c r="Q76" s="229">
        <v>7.3114364883508018E-2</v>
      </c>
      <c r="R76" s="229">
        <v>5.1707119242048329E-2</v>
      </c>
      <c r="S76" s="229">
        <v>4.1368488730964117E-2</v>
      </c>
      <c r="T76" s="229">
        <v>2.9358225038491972E-2</v>
      </c>
      <c r="U76" s="229">
        <v>9.2590224573386434E-2</v>
      </c>
      <c r="V76" s="229">
        <v>2.655702452660063E-2</v>
      </c>
      <c r="W76" s="229">
        <v>1.1883319897162519E-2</v>
      </c>
      <c r="X76" s="229">
        <v>2.5429713866031479E-2</v>
      </c>
      <c r="Y76" s="229">
        <v>3.3687663056198479E-4</v>
      </c>
      <c r="DA76" s="73" t="s">
        <v>1191</v>
      </c>
    </row>
    <row r="77" spans="1:105" ht="12" customHeight="1" x14ac:dyDescent="0.25">
      <c r="A77" s="64" t="s">
        <v>159</v>
      </c>
      <c r="B77" s="229">
        <v>0</v>
      </c>
      <c r="C77" s="229">
        <v>0</v>
      </c>
      <c r="D77" s="229">
        <v>0</v>
      </c>
      <c r="E77" s="229">
        <v>2.1818000593866752E-2</v>
      </c>
      <c r="F77" s="229">
        <v>0</v>
      </c>
      <c r="G77" s="229">
        <v>0</v>
      </c>
      <c r="H77" s="229">
        <v>3.0292979224074309E-2</v>
      </c>
      <c r="I77" s="229">
        <v>0</v>
      </c>
      <c r="J77" s="229">
        <v>0</v>
      </c>
      <c r="K77" s="229">
        <v>0.19440668630141239</v>
      </c>
      <c r="L77" s="229">
        <v>6.2655744817526671E-2</v>
      </c>
      <c r="M77" s="229">
        <v>3.8765235858357401E-2</v>
      </c>
      <c r="N77" s="229">
        <v>0</v>
      </c>
      <c r="O77" s="229">
        <v>0</v>
      </c>
      <c r="P77" s="229">
        <v>0</v>
      </c>
      <c r="Q77" s="229">
        <v>0.2171620358119167</v>
      </c>
      <c r="R77" s="229">
        <v>0.1092634004632425</v>
      </c>
      <c r="S77" s="229">
        <v>5.2523157802651509E-2</v>
      </c>
      <c r="T77" s="229">
        <v>2.5110617264128929E-2</v>
      </c>
      <c r="U77" s="229">
        <v>4.4303779325229518E-2</v>
      </c>
      <c r="V77" s="229">
        <v>1.6012033361919659E-2</v>
      </c>
      <c r="W77" s="229">
        <v>8.1730896927872214E-3</v>
      </c>
      <c r="X77" s="229">
        <v>3.9024509323837549E-3</v>
      </c>
      <c r="Y77" s="229">
        <v>4.1064677376636254E-3</v>
      </c>
      <c r="DA77" s="73" t="s">
        <v>1192</v>
      </c>
    </row>
    <row r="78" spans="1:105" ht="12" customHeight="1" x14ac:dyDescent="0.25">
      <c r="A78" s="64" t="s">
        <v>32</v>
      </c>
      <c r="B78" s="229">
        <v>2.4632311962718329E-2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1193</v>
      </c>
    </row>
    <row r="79" spans="1:105" ht="12" customHeight="1" x14ac:dyDescent="0.25">
      <c r="A79" s="64" t="s">
        <v>33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0</v>
      </c>
      <c r="T79" s="229">
        <v>0</v>
      </c>
      <c r="U79" s="229">
        <v>0</v>
      </c>
      <c r="V79" s="229">
        <v>0</v>
      </c>
      <c r="W79" s="229">
        <v>0</v>
      </c>
      <c r="X79" s="229">
        <v>0</v>
      </c>
      <c r="Y79" s="229">
        <v>0</v>
      </c>
      <c r="DA79" s="73" t="s">
        <v>1194</v>
      </c>
    </row>
    <row r="80" spans="1:105" ht="12" customHeight="1" x14ac:dyDescent="0.25">
      <c r="A80" s="64" t="s">
        <v>35</v>
      </c>
      <c r="B80" s="229">
        <v>1.2396273326033631</v>
      </c>
      <c r="C80" s="229">
        <v>1.8390367647724</v>
      </c>
      <c r="D80" s="229">
        <v>0.97998141414453399</v>
      </c>
      <c r="E80" s="229">
        <v>1.069551604654843</v>
      </c>
      <c r="F80" s="229">
        <v>1.4487134987668551</v>
      </c>
      <c r="G80" s="229">
        <v>1.9110383537203131</v>
      </c>
      <c r="H80" s="229">
        <v>1.729265218993618</v>
      </c>
      <c r="I80" s="229">
        <v>1.714715082311516</v>
      </c>
      <c r="J80" s="229">
        <v>1.5734079819340949</v>
      </c>
      <c r="K80" s="229">
        <v>1.57016685347048</v>
      </c>
      <c r="L80" s="229">
        <v>0.61393407580568937</v>
      </c>
      <c r="M80" s="229">
        <v>0.23815081029457769</v>
      </c>
      <c r="N80" s="229">
        <v>1.4559960322376679</v>
      </c>
      <c r="O80" s="229">
        <v>4.3818508551454078</v>
      </c>
      <c r="P80" s="229">
        <v>0.1080295840091359</v>
      </c>
      <c r="Q80" s="229">
        <v>9.5846187378123032E-2</v>
      </c>
      <c r="R80" s="229">
        <v>8.8729558694028876E-2</v>
      </c>
      <c r="S80" s="229">
        <v>6.7744098142901638E-2</v>
      </c>
      <c r="T80" s="229">
        <v>0.14591228394018929</v>
      </c>
      <c r="U80" s="229">
        <v>0.22416377152117031</v>
      </c>
      <c r="V80" s="229">
        <v>0.10196340731635831</v>
      </c>
      <c r="W80" s="229">
        <v>0.106135046305935</v>
      </c>
      <c r="X80" s="229">
        <v>4.2643618281592549E-2</v>
      </c>
      <c r="Y80" s="229">
        <v>0.22666317942154321</v>
      </c>
      <c r="DA80" s="73" t="s">
        <v>1195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0.1637445639837577</v>
      </c>
      <c r="F81" s="229">
        <v>0</v>
      </c>
      <c r="G81" s="229">
        <v>0</v>
      </c>
      <c r="H81" s="229">
        <v>0</v>
      </c>
      <c r="I81" s="229">
        <v>0</v>
      </c>
      <c r="J81" s="229">
        <v>0.24511940058315401</v>
      </c>
      <c r="K81" s="229">
        <v>0.1582485182502385</v>
      </c>
      <c r="L81" s="229">
        <v>0</v>
      </c>
      <c r="M81" s="229">
        <v>0</v>
      </c>
      <c r="N81" s="229">
        <v>5.6994566619199563E-2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1196</v>
      </c>
    </row>
    <row r="82" spans="1:105" ht="12" customHeight="1" x14ac:dyDescent="0.25">
      <c r="A82" s="64" t="s">
        <v>38</v>
      </c>
      <c r="B82" s="229">
        <v>0</v>
      </c>
      <c r="C82" s="229">
        <v>1.452061183450477E-3</v>
      </c>
      <c r="D82" s="229">
        <v>1.6921127682475001E-3</v>
      </c>
      <c r="E82" s="229">
        <v>8.235566375056691E-2</v>
      </c>
      <c r="F82" s="229">
        <v>2.0642504639590421E-2</v>
      </c>
      <c r="G82" s="229">
        <v>4.6202140711272703E-2</v>
      </c>
      <c r="H82" s="229">
        <v>9.61793202965203E-3</v>
      </c>
      <c r="I82" s="229">
        <v>6.408635419014011E-2</v>
      </c>
      <c r="J82" s="229">
        <v>5.1776081787512231E-2</v>
      </c>
      <c r="K82" s="229">
        <v>6.9676181912217638E-2</v>
      </c>
      <c r="L82" s="229">
        <v>2.9324701209897702E-2</v>
      </c>
      <c r="M82" s="229">
        <v>2.321893540884266E-3</v>
      </c>
      <c r="N82" s="229">
        <v>0</v>
      </c>
      <c r="O82" s="229">
        <v>4.9351656438521253E-3</v>
      </c>
      <c r="P82" s="229">
        <v>3.487015637007445E-3</v>
      </c>
      <c r="Q82" s="229">
        <v>1.035812405719079E-2</v>
      </c>
      <c r="R82" s="229">
        <v>0</v>
      </c>
      <c r="S82" s="229">
        <v>0</v>
      </c>
      <c r="T82" s="229">
        <v>0</v>
      </c>
      <c r="U82" s="229">
        <v>0</v>
      </c>
      <c r="V82" s="229">
        <v>0</v>
      </c>
      <c r="W82" s="229">
        <v>0</v>
      </c>
      <c r="X82" s="229">
        <v>0</v>
      </c>
      <c r="Y82" s="229">
        <v>6.2085919241298512E-2</v>
      </c>
      <c r="DA82" s="73" t="s">
        <v>1197</v>
      </c>
    </row>
    <row r="83" spans="1:105" ht="12" customHeight="1" x14ac:dyDescent="0.25">
      <c r="A83" s="64" t="s">
        <v>39</v>
      </c>
      <c r="B83" s="229">
        <v>0.94961956045234275</v>
      </c>
      <c r="C83" s="229">
        <v>0.98010998948151995</v>
      </c>
      <c r="D83" s="229">
        <v>1.1681439873620409</v>
      </c>
      <c r="E83" s="229">
        <v>0.62305044828158762</v>
      </c>
      <c r="F83" s="229">
        <v>0.71202360371086104</v>
      </c>
      <c r="G83" s="229">
        <v>1.2420307283577869</v>
      </c>
      <c r="H83" s="229">
        <v>1.1898105073574869</v>
      </c>
      <c r="I83" s="229">
        <v>1.129090997886927</v>
      </c>
      <c r="J83" s="229">
        <v>1.317652003628677</v>
      </c>
      <c r="K83" s="229">
        <v>5.5784496725029342</v>
      </c>
      <c r="L83" s="229">
        <v>2.629076519460614</v>
      </c>
      <c r="M83" s="229">
        <v>1.7902643861774179</v>
      </c>
      <c r="N83" s="229">
        <v>5.727669122451684</v>
      </c>
      <c r="O83" s="229">
        <v>4.0327455704562931</v>
      </c>
      <c r="P83" s="229">
        <v>1.065175657842635</v>
      </c>
      <c r="Q83" s="229">
        <v>1.994078811475531</v>
      </c>
      <c r="R83" s="229">
        <v>1.3171920157625321</v>
      </c>
      <c r="S83" s="229">
        <v>1.296765991692802</v>
      </c>
      <c r="T83" s="229">
        <v>1.660697831527443</v>
      </c>
      <c r="U83" s="229">
        <v>2.473006730209137</v>
      </c>
      <c r="V83" s="229">
        <v>3.642717852465803</v>
      </c>
      <c r="W83" s="229">
        <v>2.5689910260536881</v>
      </c>
      <c r="X83" s="229">
        <v>2.2335313494263631</v>
      </c>
      <c r="Y83" s="229">
        <v>2.3632000856742028</v>
      </c>
      <c r="DA83" s="73" t="s">
        <v>1198</v>
      </c>
    </row>
    <row r="84" spans="1:105" ht="12" customHeight="1" x14ac:dyDescent="0.25">
      <c r="A84" s="60" t="s">
        <v>1064</v>
      </c>
      <c r="B84" s="262">
        <v>1.511330985928592E-3</v>
      </c>
      <c r="C84" s="262">
        <v>1.95089974229587E-3</v>
      </c>
      <c r="D84" s="262">
        <v>2.0256926502069381E-3</v>
      </c>
      <c r="E84" s="262">
        <v>1.182834945217603E-3</v>
      </c>
      <c r="F84" s="262">
        <v>1.349696410908837E-3</v>
      </c>
      <c r="G84" s="262">
        <v>1.9988084754091629E-3</v>
      </c>
      <c r="H84" s="262">
        <v>1.8882860616114051E-3</v>
      </c>
      <c r="I84" s="262">
        <v>1.7449059812479259E-3</v>
      </c>
      <c r="J84" s="262">
        <v>2.335326692287963E-3</v>
      </c>
      <c r="K84" s="262">
        <v>1.0180052502294579E-2</v>
      </c>
      <c r="L84" s="262">
        <v>3.263280848762077E-3</v>
      </c>
      <c r="M84" s="262">
        <v>1.8147875717614329E-3</v>
      </c>
      <c r="N84" s="262">
        <v>5.4931099257780613E-3</v>
      </c>
      <c r="O84" s="262">
        <v>5.4283827088066972E-3</v>
      </c>
      <c r="P84" s="262">
        <v>1.017790495649555E-3</v>
      </c>
      <c r="Q84" s="262">
        <v>1.132188299912735E-3</v>
      </c>
      <c r="R84" s="262">
        <v>6.9150816471368027E-4</v>
      </c>
      <c r="S84" s="262">
        <v>6.420253744933858E-4</v>
      </c>
      <c r="T84" s="262">
        <v>9.3999066904818982E-4</v>
      </c>
      <c r="U84" s="262">
        <v>1.753918703879673E-3</v>
      </c>
      <c r="V84" s="262">
        <v>1.921030317303978E-3</v>
      </c>
      <c r="W84" s="262">
        <v>1.1974438953071629E-3</v>
      </c>
      <c r="X84" s="262">
        <v>7.347835383764577E-4</v>
      </c>
      <c r="Y84" s="262">
        <v>2.095302722373208E-3</v>
      </c>
      <c r="DA84" s="72" t="s">
        <v>1199</v>
      </c>
    </row>
    <row r="85" spans="1:105" ht="12" customHeight="1" x14ac:dyDescent="0.25">
      <c r="A85" s="57" t="s">
        <v>1010</v>
      </c>
      <c r="B85" s="261">
        <v>0.67075426279382844</v>
      </c>
      <c r="C85" s="261">
        <v>0.8781296595629956</v>
      </c>
      <c r="D85" s="261">
        <v>0.64825621454113969</v>
      </c>
      <c r="E85" s="261">
        <v>0.60052394498694439</v>
      </c>
      <c r="F85" s="261">
        <v>0.69109524332628414</v>
      </c>
      <c r="G85" s="261">
        <v>0.98615800590441849</v>
      </c>
      <c r="H85" s="261">
        <v>0.92117747825616381</v>
      </c>
      <c r="I85" s="261">
        <v>0.90727063273749065</v>
      </c>
      <c r="J85" s="261">
        <v>0.96518994633194821</v>
      </c>
      <c r="K85" s="261">
        <v>2.5778994950970189</v>
      </c>
      <c r="L85" s="261">
        <v>0.91719309178315189</v>
      </c>
      <c r="M85" s="261">
        <v>0.517548589886757</v>
      </c>
      <c r="N85" s="261">
        <v>1.841714958858514</v>
      </c>
      <c r="O85" s="261">
        <v>2.5166384817893368</v>
      </c>
      <c r="P85" s="261">
        <v>0.28735201408705863</v>
      </c>
      <c r="Q85" s="261">
        <v>0.49057169084398639</v>
      </c>
      <c r="R85" s="261">
        <v>0.31965241913984849</v>
      </c>
      <c r="S85" s="261">
        <v>0.27049748263319601</v>
      </c>
      <c r="T85" s="261">
        <v>0.35233598557585039</v>
      </c>
      <c r="U85" s="261">
        <v>0.58321053859049987</v>
      </c>
      <c r="V85" s="261">
        <v>0.58498339328657334</v>
      </c>
      <c r="W85" s="261">
        <v>0.4092630873543231</v>
      </c>
      <c r="X85" s="261">
        <v>0.29447636086476692</v>
      </c>
      <c r="Y85" s="261">
        <v>0.58573385743662543</v>
      </c>
      <c r="DA85" s="70" t="s">
        <v>1200</v>
      </c>
    </row>
    <row r="86" spans="1:105" ht="12" customHeight="1" x14ac:dyDescent="0.25">
      <c r="A86" s="60" t="s">
        <v>1012</v>
      </c>
      <c r="B86" s="262">
        <v>0.64792296797091209</v>
      </c>
      <c r="C86" s="262">
        <v>0.85065103245860096</v>
      </c>
      <c r="D86" s="262">
        <v>0.57875926609189476</v>
      </c>
      <c r="E86" s="262">
        <v>0.58659706459297789</v>
      </c>
      <c r="F86" s="262">
        <v>0.67657090488807614</v>
      </c>
      <c r="G86" s="262">
        <v>0.9619503846554448</v>
      </c>
      <c r="H86" s="262">
        <v>0.89791966570900683</v>
      </c>
      <c r="I86" s="262">
        <v>0.88822590219234976</v>
      </c>
      <c r="J86" s="262">
        <v>0.9215026971750504</v>
      </c>
      <c r="K86" s="262">
        <v>1.4017630561566949</v>
      </c>
      <c r="L86" s="262">
        <v>0.70524319263207857</v>
      </c>
      <c r="M86" s="262">
        <v>0.39211221083590359</v>
      </c>
      <c r="N86" s="262">
        <v>1.618276500620027</v>
      </c>
      <c r="O86" s="262">
        <v>2.4381054075353452</v>
      </c>
      <c r="P86" s="262">
        <v>0.2073683315727112</v>
      </c>
      <c r="Q86" s="262">
        <v>0.46474307644164292</v>
      </c>
      <c r="R86" s="262">
        <v>0.30578728195879562</v>
      </c>
      <c r="S86" s="262">
        <v>0.25299647552006749</v>
      </c>
      <c r="T86" s="262">
        <v>0.31821676083496708</v>
      </c>
      <c r="U86" s="262">
        <v>0.49845119055432607</v>
      </c>
      <c r="V86" s="262">
        <v>0.42662958367666909</v>
      </c>
      <c r="W86" s="262">
        <v>0.34443452486197351</v>
      </c>
      <c r="X86" s="262">
        <v>0.26513827076716712</v>
      </c>
      <c r="Y86" s="262">
        <v>0.36714498298668968</v>
      </c>
      <c r="DA86" s="72" t="s">
        <v>1201</v>
      </c>
    </row>
    <row r="87" spans="1:105" ht="12" customHeight="1" x14ac:dyDescent="0.25">
      <c r="A87" s="59" t="s">
        <v>28</v>
      </c>
      <c r="B87" s="230">
        <v>8.7275712189790206E-3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1202</v>
      </c>
    </row>
    <row r="88" spans="1:105" ht="12" customHeight="1" x14ac:dyDescent="0.25">
      <c r="A88" s="59" t="s">
        <v>31</v>
      </c>
      <c r="B88" s="295">
        <v>0</v>
      </c>
      <c r="C88" s="295">
        <v>0</v>
      </c>
      <c r="D88" s="295">
        <v>2.604421846865029E-2</v>
      </c>
      <c r="E88" s="295">
        <v>1.324267000275565E-2</v>
      </c>
      <c r="F88" s="295">
        <v>1.2861894707756271E-2</v>
      </c>
      <c r="G88" s="295">
        <v>1.8369508882489539E-2</v>
      </c>
      <c r="H88" s="295">
        <v>3.430411162473096E-2</v>
      </c>
      <c r="I88" s="295">
        <v>3.6098025441971653E-2</v>
      </c>
      <c r="J88" s="295">
        <v>4.6526510450844473E-2</v>
      </c>
      <c r="K88" s="295">
        <v>0.15417366213161449</v>
      </c>
      <c r="L88" s="295">
        <v>0.1221135862977366</v>
      </c>
      <c r="M88" s="295">
        <v>9.4519827031389475E-2</v>
      </c>
      <c r="N88" s="295">
        <v>0.26843960419173052</v>
      </c>
      <c r="O88" s="295">
        <v>7.4877231664106939E-2</v>
      </c>
      <c r="P88" s="295">
        <v>7.4820089548324961E-2</v>
      </c>
      <c r="Q88" s="295">
        <v>8.8881322809851712E-2</v>
      </c>
      <c r="R88" s="295">
        <v>6.3787794498919179E-2</v>
      </c>
      <c r="S88" s="295">
        <v>6.5080005914479724E-2</v>
      </c>
      <c r="T88" s="295">
        <v>4.6649843564073423E-2</v>
      </c>
      <c r="U88" s="295">
        <v>0.12792528497130179</v>
      </c>
      <c r="V88" s="295">
        <v>7.8419681426406873E-2</v>
      </c>
      <c r="W88" s="295">
        <v>3.2408576725562611E-2</v>
      </c>
      <c r="X88" s="295">
        <v>9.3636964883687279E-2</v>
      </c>
      <c r="Y88" s="295">
        <v>5.3409122317219252E-4</v>
      </c>
      <c r="DA88" s="122" t="s">
        <v>1203</v>
      </c>
    </row>
    <row r="89" spans="1:105" ht="12" customHeight="1" x14ac:dyDescent="0.25">
      <c r="A89" s="59" t="s">
        <v>159</v>
      </c>
      <c r="B89" s="295">
        <v>0</v>
      </c>
      <c r="C89" s="295">
        <v>0</v>
      </c>
      <c r="D89" s="295">
        <v>0</v>
      </c>
      <c r="E89" s="295">
        <v>1.122594260933437E-2</v>
      </c>
      <c r="F89" s="295">
        <v>0</v>
      </c>
      <c r="G89" s="295">
        <v>0</v>
      </c>
      <c r="H89" s="295">
        <v>1.4560961065694839E-2</v>
      </c>
      <c r="I89" s="295">
        <v>0</v>
      </c>
      <c r="J89" s="295">
        <v>0</v>
      </c>
      <c r="K89" s="295">
        <v>0.13407369072883449</v>
      </c>
      <c r="L89" s="295">
        <v>5.2968876100398472E-2</v>
      </c>
      <c r="M89" s="295">
        <v>4.0904393804702968E-2</v>
      </c>
      <c r="N89" s="295">
        <v>0</v>
      </c>
      <c r="O89" s="295">
        <v>0</v>
      </c>
      <c r="P89" s="295">
        <v>0</v>
      </c>
      <c r="Q89" s="295">
        <v>0.25906595191280241</v>
      </c>
      <c r="R89" s="295">
        <v>0.13227585978782269</v>
      </c>
      <c r="S89" s="295">
        <v>8.108628321984751E-2</v>
      </c>
      <c r="T89" s="295">
        <v>3.9155828899296807E-2</v>
      </c>
      <c r="U89" s="295">
        <v>6.0069036748198072E-2</v>
      </c>
      <c r="V89" s="295">
        <v>4.6399230939188033E-2</v>
      </c>
      <c r="W89" s="295">
        <v>2.1873942803459581E-2</v>
      </c>
      <c r="X89" s="295">
        <v>1.410139060844442E-2</v>
      </c>
      <c r="Y89" s="295">
        <v>6.3889811770557253E-3</v>
      </c>
      <c r="DA89" s="122" t="s">
        <v>1204</v>
      </c>
    </row>
    <row r="90" spans="1:105" ht="12" customHeight="1" x14ac:dyDescent="0.25">
      <c r="A90" s="59" t="s">
        <v>32</v>
      </c>
      <c r="B90" s="295">
        <v>1.2573501933983169E-2</v>
      </c>
      <c r="C90" s="295">
        <v>0</v>
      </c>
      <c r="D90" s="295">
        <v>0</v>
      </c>
      <c r="E90" s="295">
        <v>0</v>
      </c>
      <c r="F90" s="295">
        <v>0</v>
      </c>
      <c r="G90" s="295">
        <v>0</v>
      </c>
      <c r="H90" s="295">
        <v>0</v>
      </c>
      <c r="I90" s="295">
        <v>0</v>
      </c>
      <c r="J90" s="295">
        <v>0</v>
      </c>
      <c r="K90" s="295">
        <v>0</v>
      </c>
      <c r="L90" s="295">
        <v>0</v>
      </c>
      <c r="M90" s="295">
        <v>0</v>
      </c>
      <c r="N90" s="295">
        <v>0</v>
      </c>
      <c r="O90" s="295">
        <v>0</v>
      </c>
      <c r="P90" s="295">
        <v>0</v>
      </c>
      <c r="Q90" s="295">
        <v>0</v>
      </c>
      <c r="R90" s="295">
        <v>0</v>
      </c>
      <c r="S90" s="295">
        <v>0</v>
      </c>
      <c r="T90" s="295">
        <v>0</v>
      </c>
      <c r="U90" s="295">
        <v>0</v>
      </c>
      <c r="V90" s="295">
        <v>0</v>
      </c>
      <c r="W90" s="295">
        <v>0</v>
      </c>
      <c r="X90" s="295">
        <v>0</v>
      </c>
      <c r="Y90" s="295">
        <v>0</v>
      </c>
      <c r="DA90" s="122" t="s">
        <v>1205</v>
      </c>
    </row>
    <row r="91" spans="1:105" ht="12" customHeight="1" x14ac:dyDescent="0.25">
      <c r="A91" s="59" t="s">
        <v>35</v>
      </c>
      <c r="B91" s="295">
        <v>0.62662189481794994</v>
      </c>
      <c r="C91" s="295">
        <v>0.85065103245860096</v>
      </c>
      <c r="D91" s="295">
        <v>0.55271504762324442</v>
      </c>
      <c r="E91" s="295">
        <v>0.5621284519808879</v>
      </c>
      <c r="F91" s="295">
        <v>0.66370901018031991</v>
      </c>
      <c r="G91" s="295">
        <v>0.94358087577295524</v>
      </c>
      <c r="H91" s="295">
        <v>0.84905459301858099</v>
      </c>
      <c r="I91" s="295">
        <v>0.85212787675037815</v>
      </c>
      <c r="J91" s="295">
        <v>0.87497618672420596</v>
      </c>
      <c r="K91" s="295">
        <v>1.1135157032962451</v>
      </c>
      <c r="L91" s="295">
        <v>0.5301607302339435</v>
      </c>
      <c r="M91" s="295">
        <v>0.25668798999981118</v>
      </c>
      <c r="N91" s="295">
        <v>1.3498368964282961</v>
      </c>
      <c r="O91" s="295">
        <v>2.3632281758712379</v>
      </c>
      <c r="P91" s="295">
        <v>0.13254824202438631</v>
      </c>
      <c r="Q91" s="295">
        <v>0.1167958017189888</v>
      </c>
      <c r="R91" s="295">
        <v>0.10972362767205369</v>
      </c>
      <c r="S91" s="295">
        <v>0.10683018638574029</v>
      </c>
      <c r="T91" s="295">
        <v>0.23241108837159691</v>
      </c>
      <c r="U91" s="295">
        <v>0.31045686883482621</v>
      </c>
      <c r="V91" s="295">
        <v>0.3018106713110742</v>
      </c>
      <c r="W91" s="295">
        <v>0.29015200533295132</v>
      </c>
      <c r="X91" s="295">
        <v>0.15739991527503541</v>
      </c>
      <c r="Y91" s="295">
        <v>0.3602219105864618</v>
      </c>
      <c r="DA91" s="122" t="s">
        <v>1206</v>
      </c>
    </row>
    <row r="92" spans="1:105" ht="12" customHeight="1" x14ac:dyDescent="0.25">
      <c r="A92" s="60" t="s">
        <v>1019</v>
      </c>
      <c r="B92" s="262">
        <v>2.2831294822916331E-2</v>
      </c>
      <c r="C92" s="262">
        <v>2.7478627104394599E-2</v>
      </c>
      <c r="D92" s="262">
        <v>6.9496948449244908E-2</v>
      </c>
      <c r="E92" s="262">
        <v>1.392688039396651E-2</v>
      </c>
      <c r="F92" s="262">
        <v>1.4524338438207961E-2</v>
      </c>
      <c r="G92" s="262">
        <v>2.4207621248973729E-2</v>
      </c>
      <c r="H92" s="262">
        <v>2.3257812547156979E-2</v>
      </c>
      <c r="I92" s="262">
        <v>1.9044730545140869E-2</v>
      </c>
      <c r="J92" s="262">
        <v>4.368724915689777E-2</v>
      </c>
      <c r="K92" s="262">
        <v>1.1761364389403239</v>
      </c>
      <c r="L92" s="262">
        <v>0.21194989915107329</v>
      </c>
      <c r="M92" s="262">
        <v>0.12543637905085339</v>
      </c>
      <c r="N92" s="262">
        <v>0.22343845823848679</v>
      </c>
      <c r="O92" s="262">
        <v>7.8533074253992058E-2</v>
      </c>
      <c r="P92" s="262">
        <v>7.9983682514347371E-2</v>
      </c>
      <c r="Q92" s="262">
        <v>2.5828614402343471E-2</v>
      </c>
      <c r="R92" s="262">
        <v>1.3865137181052921E-2</v>
      </c>
      <c r="S92" s="262">
        <v>1.7501007113128471E-2</v>
      </c>
      <c r="T92" s="262">
        <v>3.4119224740883289E-2</v>
      </c>
      <c r="U92" s="262">
        <v>8.475934803617384E-2</v>
      </c>
      <c r="V92" s="262">
        <v>0.15835380960990431</v>
      </c>
      <c r="W92" s="262">
        <v>6.4828562492349626E-2</v>
      </c>
      <c r="X92" s="262">
        <v>2.9338090097599731E-2</v>
      </c>
      <c r="Y92" s="262">
        <v>0.21858887444993569</v>
      </c>
      <c r="DA92" s="72" t="s">
        <v>1207</v>
      </c>
    </row>
    <row r="93" spans="1:105" ht="12" customHeight="1" x14ac:dyDescent="0.25">
      <c r="A93" s="57" t="s">
        <v>1021</v>
      </c>
      <c r="B93" s="261">
        <f t="shared" ref="B93:Y93" si="3">B94+B95+B106</f>
        <v>0.19008226777207007</v>
      </c>
      <c r="C93" s="261">
        <f t="shared" si="3"/>
        <v>0.24528559946262229</v>
      </c>
      <c r="D93" s="261">
        <f t="shared" si="3"/>
        <v>0.21791827710007877</v>
      </c>
      <c r="E93" s="261">
        <f t="shared" si="3"/>
        <v>0.1636527346237292</v>
      </c>
      <c r="F93" s="261">
        <f t="shared" si="3"/>
        <v>0.18679501785347516</v>
      </c>
      <c r="G93" s="261">
        <f t="shared" si="3"/>
        <v>0.27006161853029992</v>
      </c>
      <c r="H93" s="261">
        <f t="shared" si="3"/>
        <v>0.25308423216242526</v>
      </c>
      <c r="I93" s="261">
        <f t="shared" si="3"/>
        <v>0.24557989333919167</v>
      </c>
      <c r="J93" s="261">
        <f t="shared" si="3"/>
        <v>0.28165046298433677</v>
      </c>
      <c r="K93" s="261">
        <f t="shared" si="3"/>
        <v>1.1350971897862123</v>
      </c>
      <c r="L93" s="261">
        <f t="shared" si="3"/>
        <v>0.36806726351905783</v>
      </c>
      <c r="M93" s="261">
        <f t="shared" si="3"/>
        <v>0.21270754371910827</v>
      </c>
      <c r="N93" s="261">
        <f t="shared" si="3"/>
        <v>0.64276713615534897</v>
      </c>
      <c r="O93" s="261">
        <f t="shared" si="3"/>
        <v>0.70566498969959845</v>
      </c>
      <c r="P93" s="261">
        <f t="shared" si="3"/>
        <v>0.12083469916853695</v>
      </c>
      <c r="Q93" s="261">
        <f t="shared" si="3"/>
        <v>0.15891658499871913</v>
      </c>
      <c r="R93" s="261">
        <f t="shared" si="3"/>
        <v>9.9203290147496723E-2</v>
      </c>
      <c r="S93" s="261">
        <f t="shared" si="3"/>
        <v>9.0692612240059617E-2</v>
      </c>
      <c r="T93" s="261">
        <f t="shared" si="3"/>
        <v>0.12358228684531891</v>
      </c>
      <c r="U93" s="261">
        <f t="shared" si="3"/>
        <v>0.2194388780566312</v>
      </c>
      <c r="V93" s="261">
        <f t="shared" si="3"/>
        <v>0.25516806468092251</v>
      </c>
      <c r="W93" s="261">
        <f t="shared" si="3"/>
        <v>0.16200852661670967</v>
      </c>
      <c r="X93" s="261">
        <f t="shared" si="3"/>
        <v>0.11370830964515893</v>
      </c>
      <c r="Y93" s="261">
        <f t="shared" si="3"/>
        <v>0.24785481211156773</v>
      </c>
      <c r="DA93" s="70"/>
    </row>
    <row r="94" spans="1:105" ht="12" customHeight="1" x14ac:dyDescent="0.25">
      <c r="A94" s="60" t="s">
        <v>1022</v>
      </c>
      <c r="B94" s="262">
        <v>0.1038389275570598</v>
      </c>
      <c r="C94" s="262">
        <v>0.13968751118304559</v>
      </c>
      <c r="D94" s="262">
        <v>6.9468659370280128E-2</v>
      </c>
      <c r="E94" s="262">
        <v>9.8614189589876389E-2</v>
      </c>
      <c r="F94" s="262">
        <v>0.1165567289228412</v>
      </c>
      <c r="G94" s="262">
        <v>0.16188657457465289</v>
      </c>
      <c r="H94" s="262">
        <v>0.14928004956567439</v>
      </c>
      <c r="I94" s="262">
        <v>0.15151851008773079</v>
      </c>
      <c r="J94" s="262">
        <v>0.13809362261044261</v>
      </c>
      <c r="K94" s="262">
        <v>6.9562770581571273E-2</v>
      </c>
      <c r="L94" s="262">
        <v>5.0808019935298723E-2</v>
      </c>
      <c r="M94" s="262">
        <v>2.4410240435227451E-2</v>
      </c>
      <c r="N94" s="262">
        <v>0.16571042580491099</v>
      </c>
      <c r="O94" s="262">
        <v>0.39318360276803033</v>
      </c>
      <c r="P94" s="262">
        <v>1.151026011263576E-2</v>
      </c>
      <c r="Q94" s="262">
        <v>3.09924502444082E-2</v>
      </c>
      <c r="R94" s="262">
        <v>2.779162249167353E-2</v>
      </c>
      <c r="S94" s="262">
        <v>2.1341036631198022E-2</v>
      </c>
      <c r="T94" s="262">
        <v>3.2029355189777182E-2</v>
      </c>
      <c r="U94" s="262">
        <v>3.8280432341839393E-2</v>
      </c>
      <c r="V94" s="262">
        <v>2.4849996000087981E-2</v>
      </c>
      <c r="W94" s="262">
        <v>3.020217771996752E-2</v>
      </c>
      <c r="X94" s="262">
        <v>2.204882949226835E-2</v>
      </c>
      <c r="Y94" s="262">
        <v>2.326167240878789E-2</v>
      </c>
      <c r="DA94" s="72" t="s">
        <v>1208</v>
      </c>
    </row>
    <row r="95" spans="1:105" ht="12" customHeight="1" x14ac:dyDescent="0.25">
      <c r="A95" s="60" t="s">
        <v>1024</v>
      </c>
      <c r="B95" s="262">
        <v>3.8253225219430982E-2</v>
      </c>
      <c r="C95" s="262">
        <v>4.8362283128709771E-2</v>
      </c>
      <c r="D95" s="262">
        <v>3.7654662900230347E-2</v>
      </c>
      <c r="E95" s="262">
        <v>3.4048350091550793E-2</v>
      </c>
      <c r="F95" s="262">
        <v>3.7884688529735713E-2</v>
      </c>
      <c r="G95" s="262">
        <v>5.5494477125714467E-2</v>
      </c>
      <c r="H95" s="262">
        <v>5.1935927197239891E-2</v>
      </c>
      <c r="I95" s="262">
        <v>5.110750614610865E-2</v>
      </c>
      <c r="J95" s="262">
        <v>5.6099008157968339E-2</v>
      </c>
      <c r="K95" s="262">
        <v>0.1335581583213499</v>
      </c>
      <c r="L95" s="262">
        <v>5.9612564841895213E-2</v>
      </c>
      <c r="M95" s="262">
        <v>3.6991133839768341E-2</v>
      </c>
      <c r="N95" s="262">
        <v>0.12912574332949309</v>
      </c>
      <c r="O95" s="262">
        <v>0.14674839890204519</v>
      </c>
      <c r="P95" s="262">
        <v>2.1223775115385389E-2</v>
      </c>
      <c r="Q95" s="262">
        <v>4.0988784326193767E-2</v>
      </c>
      <c r="R95" s="262">
        <v>2.686609619037298E-2</v>
      </c>
      <c r="S95" s="262">
        <v>2.5005909136623591E-2</v>
      </c>
      <c r="T95" s="262">
        <v>3.1910255009666273E-2</v>
      </c>
      <c r="U95" s="262">
        <v>4.8593167265086501E-2</v>
      </c>
      <c r="V95" s="262">
        <v>6.4936591173489627E-2</v>
      </c>
      <c r="W95" s="262">
        <v>4.6211881520404133E-2</v>
      </c>
      <c r="X95" s="262">
        <v>3.9530467107653372E-2</v>
      </c>
      <c r="Y95" s="262">
        <v>4.5546784913583271E-2</v>
      </c>
      <c r="DA95" s="72" t="s">
        <v>1209</v>
      </c>
    </row>
    <row r="96" spans="1:105" ht="12" customHeight="1" x14ac:dyDescent="0.25">
      <c r="A96" s="64" t="s">
        <v>28</v>
      </c>
      <c r="B96" s="229">
        <v>2.9382016690434292E-4</v>
      </c>
      <c r="C96" s="229">
        <v>0</v>
      </c>
      <c r="D96" s="229">
        <v>0</v>
      </c>
      <c r="E96" s="229">
        <v>0</v>
      </c>
      <c r="F96" s="229">
        <v>0</v>
      </c>
      <c r="G96" s="229">
        <v>0</v>
      </c>
      <c r="H96" s="229">
        <v>0</v>
      </c>
      <c r="I96" s="229">
        <v>0</v>
      </c>
      <c r="J96" s="229">
        <v>0</v>
      </c>
      <c r="K96" s="229">
        <v>0</v>
      </c>
      <c r="L96" s="229">
        <v>0</v>
      </c>
      <c r="M96" s="229">
        <v>0</v>
      </c>
      <c r="N96" s="229">
        <v>0</v>
      </c>
      <c r="O96" s="229">
        <v>0</v>
      </c>
      <c r="P96" s="229">
        <v>0</v>
      </c>
      <c r="Q96" s="229">
        <v>0</v>
      </c>
      <c r="R96" s="229">
        <v>0</v>
      </c>
      <c r="S96" s="229">
        <v>0</v>
      </c>
      <c r="T96" s="229">
        <v>0</v>
      </c>
      <c r="U96" s="229">
        <v>0</v>
      </c>
      <c r="V96" s="229">
        <v>0</v>
      </c>
      <c r="W96" s="229">
        <v>0</v>
      </c>
      <c r="X96" s="229">
        <v>0</v>
      </c>
      <c r="Y96" s="229">
        <v>0</v>
      </c>
      <c r="DA96" s="73" t="s">
        <v>1210</v>
      </c>
    </row>
    <row r="97" spans="1:105" ht="12" customHeight="1" x14ac:dyDescent="0.25">
      <c r="A97" s="64" t="s">
        <v>30</v>
      </c>
      <c r="B97" s="229">
        <v>0</v>
      </c>
      <c r="C97" s="229">
        <v>0</v>
      </c>
      <c r="D97" s="229">
        <v>0</v>
      </c>
      <c r="E97" s="229">
        <v>0</v>
      </c>
      <c r="F97" s="229">
        <v>0</v>
      </c>
      <c r="G97" s="229">
        <v>0</v>
      </c>
      <c r="H97" s="229">
        <v>0</v>
      </c>
      <c r="I97" s="229">
        <v>0</v>
      </c>
      <c r="J97" s="229">
        <v>0</v>
      </c>
      <c r="K97" s="229">
        <v>0</v>
      </c>
      <c r="L97" s="229">
        <v>0</v>
      </c>
      <c r="M97" s="229">
        <v>0</v>
      </c>
      <c r="N97" s="229">
        <v>0</v>
      </c>
      <c r="O97" s="229">
        <v>0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1211</v>
      </c>
    </row>
    <row r="98" spans="1:105" ht="12" customHeight="1" x14ac:dyDescent="0.25">
      <c r="A98" s="64" t="s">
        <v>31</v>
      </c>
      <c r="B98" s="229">
        <v>0</v>
      </c>
      <c r="C98" s="229">
        <v>0</v>
      </c>
      <c r="D98" s="229">
        <v>7.9366631632015144E-4</v>
      </c>
      <c r="E98" s="229">
        <v>4.3306371932169522E-4</v>
      </c>
      <c r="F98" s="229">
        <v>4.8252499155019603E-4</v>
      </c>
      <c r="G98" s="229">
        <v>6.3943718339597817E-4</v>
      </c>
      <c r="H98" s="229">
        <v>1.200831954805055E-3</v>
      </c>
      <c r="I98" s="229">
        <v>1.248477471048035E-3</v>
      </c>
      <c r="J98" s="229">
        <v>1.4379893352654859E-3</v>
      </c>
      <c r="K98" s="229">
        <v>3.7458913339122671E-3</v>
      </c>
      <c r="L98" s="229">
        <v>2.430458656493524E-3</v>
      </c>
      <c r="M98" s="229">
        <v>1.5072299001048671E-3</v>
      </c>
      <c r="N98" s="229">
        <v>4.9766323095092159E-3</v>
      </c>
      <c r="O98" s="229">
        <v>2.386227153846975E-3</v>
      </c>
      <c r="P98" s="229">
        <v>1.0480862508175531E-3</v>
      </c>
      <c r="Q98" s="229">
        <v>1.2536265689112949E-3</v>
      </c>
      <c r="R98" s="229">
        <v>8.8657568983844929E-4</v>
      </c>
      <c r="S98" s="229">
        <v>7.0930844672552177E-4</v>
      </c>
      <c r="T98" s="229">
        <v>5.0337920575484684E-4</v>
      </c>
      <c r="U98" s="229">
        <v>1.587561701884424E-3</v>
      </c>
      <c r="V98" s="229">
        <v>4.5534952797333331E-4</v>
      </c>
      <c r="W98" s="229">
        <v>2.037526493417636E-4</v>
      </c>
      <c r="X98" s="229">
        <v>4.3602054114895092E-4</v>
      </c>
      <c r="Y98" s="229">
        <v>5.7761220410064521E-6</v>
      </c>
      <c r="DA98" s="73" t="s">
        <v>1212</v>
      </c>
    </row>
    <row r="99" spans="1:105" ht="12" customHeight="1" x14ac:dyDescent="0.25">
      <c r="A99" s="64" t="s">
        <v>159</v>
      </c>
      <c r="B99" s="229">
        <v>0</v>
      </c>
      <c r="C99" s="229">
        <v>0</v>
      </c>
      <c r="D99" s="229">
        <v>0</v>
      </c>
      <c r="E99" s="229">
        <v>3.7409372656895359E-4</v>
      </c>
      <c r="F99" s="229">
        <v>0</v>
      </c>
      <c r="G99" s="229">
        <v>0</v>
      </c>
      <c r="H99" s="229">
        <v>5.194065990627711E-4</v>
      </c>
      <c r="I99" s="229">
        <v>0</v>
      </c>
      <c r="J99" s="229">
        <v>0</v>
      </c>
      <c r="K99" s="229">
        <v>3.3333174337185139E-3</v>
      </c>
      <c r="L99" s="229">
        <v>1.074301972304965E-3</v>
      </c>
      <c r="M99" s="229">
        <v>6.6467279992897023E-4</v>
      </c>
      <c r="N99" s="229">
        <v>0</v>
      </c>
      <c r="O99" s="229">
        <v>0</v>
      </c>
      <c r="P99" s="229">
        <v>0</v>
      </c>
      <c r="Q99" s="229">
        <v>3.7234830431262132E-3</v>
      </c>
      <c r="R99" s="229">
        <v>1.8734417244621669E-3</v>
      </c>
      <c r="S99" s="229">
        <v>9.0056757258896258E-4</v>
      </c>
      <c r="T99" s="229">
        <v>4.3054927734420171E-4</v>
      </c>
      <c r="U99" s="229">
        <v>7.5963724712349318E-4</v>
      </c>
      <c r="V99" s="229">
        <v>2.7454400344964611E-4</v>
      </c>
      <c r="W99" s="229">
        <v>1.401366531091107E-4</v>
      </c>
      <c r="X99" s="229">
        <v>6.6911832996205579E-5</v>
      </c>
      <c r="Y99" s="229">
        <v>7.0409926537888537E-5</v>
      </c>
      <c r="DA99" s="73" t="s">
        <v>1213</v>
      </c>
    </row>
    <row r="100" spans="1:105" ht="12" customHeight="1" x14ac:dyDescent="0.25">
      <c r="A100" s="64" t="s">
        <v>32</v>
      </c>
      <c r="B100" s="229">
        <v>4.2234820447904298E-4</v>
      </c>
      <c r="C100" s="229">
        <v>0</v>
      </c>
      <c r="D100" s="229">
        <v>0</v>
      </c>
      <c r="E100" s="229">
        <v>0</v>
      </c>
      <c r="F100" s="229">
        <v>0</v>
      </c>
      <c r="G100" s="229">
        <v>0</v>
      </c>
      <c r="H100" s="229">
        <v>0</v>
      </c>
      <c r="I100" s="229">
        <v>0</v>
      </c>
      <c r="J100" s="229">
        <v>0</v>
      </c>
      <c r="K100" s="229">
        <v>0</v>
      </c>
      <c r="L100" s="229">
        <v>0</v>
      </c>
      <c r="M100" s="229">
        <v>0</v>
      </c>
      <c r="N100" s="229">
        <v>0</v>
      </c>
      <c r="O100" s="229">
        <v>0</v>
      </c>
      <c r="P100" s="229">
        <v>0</v>
      </c>
      <c r="Q100" s="229">
        <v>0</v>
      </c>
      <c r="R100" s="229">
        <v>0</v>
      </c>
      <c r="S100" s="229">
        <v>0</v>
      </c>
      <c r="T100" s="229">
        <v>0</v>
      </c>
      <c r="U100" s="229">
        <v>0</v>
      </c>
      <c r="V100" s="229">
        <v>0</v>
      </c>
      <c r="W100" s="229">
        <v>0</v>
      </c>
      <c r="X100" s="229">
        <v>0</v>
      </c>
      <c r="Y100" s="229">
        <v>0</v>
      </c>
      <c r="DA100" s="73" t="s">
        <v>1214</v>
      </c>
    </row>
    <row r="101" spans="1:105" ht="12" customHeight="1" x14ac:dyDescent="0.25">
      <c r="A101" s="64" t="s">
        <v>33</v>
      </c>
      <c r="B101" s="229">
        <v>0</v>
      </c>
      <c r="C101" s="229">
        <v>0</v>
      </c>
      <c r="D101" s="229">
        <v>0</v>
      </c>
      <c r="E101" s="229">
        <v>0</v>
      </c>
      <c r="F101" s="229">
        <v>0</v>
      </c>
      <c r="G101" s="229">
        <v>0</v>
      </c>
      <c r="H101" s="229">
        <v>0</v>
      </c>
      <c r="I101" s="229">
        <v>0</v>
      </c>
      <c r="J101" s="229">
        <v>0</v>
      </c>
      <c r="K101" s="229">
        <v>0</v>
      </c>
      <c r="L101" s="229">
        <v>0</v>
      </c>
      <c r="M101" s="229">
        <v>0</v>
      </c>
      <c r="N101" s="229">
        <v>0</v>
      </c>
      <c r="O101" s="229">
        <v>0</v>
      </c>
      <c r="P101" s="229">
        <v>0</v>
      </c>
      <c r="Q101" s="229">
        <v>0</v>
      </c>
      <c r="R101" s="229">
        <v>0</v>
      </c>
      <c r="S101" s="229">
        <v>0</v>
      </c>
      <c r="T101" s="229">
        <v>0</v>
      </c>
      <c r="U101" s="229">
        <v>0</v>
      </c>
      <c r="V101" s="229">
        <v>0</v>
      </c>
      <c r="W101" s="229">
        <v>0</v>
      </c>
      <c r="X101" s="229">
        <v>0</v>
      </c>
      <c r="Y101" s="229">
        <v>0</v>
      </c>
      <c r="DA101" s="73" t="s">
        <v>1215</v>
      </c>
    </row>
    <row r="102" spans="1:105" ht="12" customHeight="1" x14ac:dyDescent="0.25">
      <c r="A102" s="64" t="s">
        <v>35</v>
      </c>
      <c r="B102" s="229">
        <v>2.1254780263443782E-2</v>
      </c>
      <c r="C102" s="229">
        <v>3.153231725662408E-2</v>
      </c>
      <c r="D102" s="229">
        <v>1.680286411252083E-2</v>
      </c>
      <c r="E102" s="229">
        <v>1.8338643993602671E-2</v>
      </c>
      <c r="F102" s="229">
        <v>2.4839793598538461E-2</v>
      </c>
      <c r="G102" s="229">
        <v>3.2766864052629893E-2</v>
      </c>
      <c r="H102" s="229">
        <v>2.9650162819284741E-2</v>
      </c>
      <c r="I102" s="229">
        <v>2.9400684649638659E-2</v>
      </c>
      <c r="J102" s="229">
        <v>2.6977818285536401E-2</v>
      </c>
      <c r="K102" s="229">
        <v>2.6922245556952679E-2</v>
      </c>
      <c r="L102" s="229">
        <v>1.052657805639527E-2</v>
      </c>
      <c r="M102" s="229">
        <v>4.0833587718188411E-3</v>
      </c>
      <c r="N102" s="229">
        <v>2.4964660681259399E-2</v>
      </c>
      <c r="O102" s="229">
        <v>7.5131674353859146E-2</v>
      </c>
      <c r="P102" s="229">
        <v>1.8522865781309039E-3</v>
      </c>
      <c r="Q102" s="229">
        <v>1.643388781636919E-3</v>
      </c>
      <c r="R102" s="229">
        <v>1.5213663197900401E-3</v>
      </c>
      <c r="S102" s="229">
        <v>1.161547412115071E-3</v>
      </c>
      <c r="T102" s="229">
        <v>2.5018273244853161E-3</v>
      </c>
      <c r="U102" s="229">
        <v>3.8435355379758968E-3</v>
      </c>
      <c r="V102" s="229">
        <v>1.748275276304062E-3</v>
      </c>
      <c r="W102" s="229">
        <v>1.8198026359627559E-3</v>
      </c>
      <c r="X102" s="229">
        <v>7.3117195174288217E-4</v>
      </c>
      <c r="Y102" s="229">
        <v>3.886390647986722E-3</v>
      </c>
      <c r="DA102" s="73" t="s">
        <v>1216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2.807581468455546E-3</v>
      </c>
      <c r="F103" s="229">
        <v>0</v>
      </c>
      <c r="G103" s="229">
        <v>0</v>
      </c>
      <c r="H103" s="229">
        <v>0</v>
      </c>
      <c r="I103" s="229">
        <v>0</v>
      </c>
      <c r="J103" s="229">
        <v>4.2028429518091281E-3</v>
      </c>
      <c r="K103" s="229">
        <v>2.713345691854478E-3</v>
      </c>
      <c r="L103" s="229">
        <v>0</v>
      </c>
      <c r="M103" s="229">
        <v>0</v>
      </c>
      <c r="N103" s="229">
        <v>9.7723481714234012E-4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1217</v>
      </c>
    </row>
    <row r="104" spans="1:105" ht="12" customHeight="1" x14ac:dyDescent="0.25">
      <c r="A104" s="64" t="s">
        <v>38</v>
      </c>
      <c r="B104" s="229">
        <v>0</v>
      </c>
      <c r="C104" s="229">
        <v>2.489719335124662E-5</v>
      </c>
      <c r="D104" s="229">
        <v>2.90131430020476E-5</v>
      </c>
      <c r="E104" s="229">
        <v>1.412078848561856E-3</v>
      </c>
      <c r="F104" s="229">
        <v>3.5393854964474111E-4</v>
      </c>
      <c r="G104" s="229">
        <v>7.9218675055870379E-4</v>
      </c>
      <c r="H104" s="229">
        <v>1.64910071359649E-4</v>
      </c>
      <c r="I104" s="229">
        <v>1.0988313506576221E-3</v>
      </c>
      <c r="J104" s="229">
        <v>8.8775812887612786E-4</v>
      </c>
      <c r="K104" s="229">
        <v>1.1946751230708581E-3</v>
      </c>
      <c r="L104" s="229">
        <v>5.028044026736141E-4</v>
      </c>
      <c r="M104" s="229">
        <v>3.9811430184393318E-5</v>
      </c>
      <c r="N104" s="229">
        <v>0</v>
      </c>
      <c r="O104" s="229">
        <v>8.46188677555862E-5</v>
      </c>
      <c r="P104" s="229">
        <v>5.9788735848647258E-5</v>
      </c>
      <c r="Q104" s="229">
        <v>1.776014814990566E-4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1.0645316832086579E-3</v>
      </c>
      <c r="DA104" s="73" t="s">
        <v>1218</v>
      </c>
    </row>
    <row r="105" spans="1:105" ht="12" customHeight="1" x14ac:dyDescent="0.25">
      <c r="A105" s="64" t="s">
        <v>39</v>
      </c>
      <c r="B105" s="229">
        <v>1.6282276584603819E-2</v>
      </c>
      <c r="C105" s="229">
        <v>1.680506867873444E-2</v>
      </c>
      <c r="D105" s="229">
        <v>2.0029119328387329E-2</v>
      </c>
      <c r="E105" s="229">
        <v>1.068288833504006E-2</v>
      </c>
      <c r="F105" s="229">
        <v>1.220843139000231E-2</v>
      </c>
      <c r="G105" s="229">
        <v>2.12959891391299E-2</v>
      </c>
      <c r="H105" s="229">
        <v>2.0400615752727669E-2</v>
      </c>
      <c r="I105" s="229">
        <v>1.935951267476433E-2</v>
      </c>
      <c r="J105" s="229">
        <v>2.2592599456481191E-2</v>
      </c>
      <c r="K105" s="229">
        <v>9.5648683181841096E-2</v>
      </c>
      <c r="L105" s="229">
        <v>4.5078421754027827E-2</v>
      </c>
      <c r="M105" s="229">
        <v>3.0696060937731268E-2</v>
      </c>
      <c r="N105" s="229">
        <v>9.8207215521582125E-2</v>
      </c>
      <c r="O105" s="229">
        <v>6.9145878526583451E-2</v>
      </c>
      <c r="P105" s="229">
        <v>1.8263613550588292E-2</v>
      </c>
      <c r="Q105" s="229">
        <v>3.419068445102029E-2</v>
      </c>
      <c r="R105" s="229">
        <v>2.2584712456282331E-2</v>
      </c>
      <c r="S105" s="229">
        <v>2.223448570519404E-2</v>
      </c>
      <c r="T105" s="229">
        <v>2.8474499202081911E-2</v>
      </c>
      <c r="U105" s="229">
        <v>4.2402432778102683E-2</v>
      </c>
      <c r="V105" s="229">
        <v>6.2458422365762579E-2</v>
      </c>
      <c r="W105" s="229">
        <v>4.4048189581990513E-2</v>
      </c>
      <c r="X105" s="229">
        <v>3.8296362781765327E-2</v>
      </c>
      <c r="Y105" s="229">
        <v>4.0519676533808988E-2</v>
      </c>
      <c r="DA105" s="73" t="s">
        <v>1219</v>
      </c>
    </row>
    <row r="106" spans="1:105" ht="12" customHeight="1" x14ac:dyDescent="0.25">
      <c r="A106" s="60" t="s">
        <v>1036</v>
      </c>
      <c r="B106" s="262">
        <v>4.7990114995579279E-2</v>
      </c>
      <c r="C106" s="262">
        <v>5.7235805150866931E-2</v>
      </c>
      <c r="D106" s="262">
        <v>0.1107949548295683</v>
      </c>
      <c r="E106" s="262">
        <v>3.0990194942301999E-2</v>
      </c>
      <c r="F106" s="262">
        <v>3.2353600400898248E-2</v>
      </c>
      <c r="G106" s="262">
        <v>5.2680566829932558E-2</v>
      </c>
      <c r="H106" s="262">
        <v>5.1868255399510968E-2</v>
      </c>
      <c r="I106" s="262">
        <v>4.2953877105352242E-2</v>
      </c>
      <c r="J106" s="262">
        <v>8.7457832215925832E-2</v>
      </c>
      <c r="K106" s="262">
        <v>0.93197626088329122</v>
      </c>
      <c r="L106" s="262">
        <v>0.25764667874186392</v>
      </c>
      <c r="M106" s="262">
        <v>0.15130616944411249</v>
      </c>
      <c r="N106" s="262">
        <v>0.34793096702094489</v>
      </c>
      <c r="O106" s="262">
        <v>0.16573298802952299</v>
      </c>
      <c r="P106" s="262">
        <v>8.81006639405158E-2</v>
      </c>
      <c r="Q106" s="262">
        <v>8.6935350428117189E-2</v>
      </c>
      <c r="R106" s="262">
        <v>4.4545571465450212E-2</v>
      </c>
      <c r="S106" s="262">
        <v>4.4345666472238011E-2</v>
      </c>
      <c r="T106" s="262">
        <v>5.9642676645875463E-2</v>
      </c>
      <c r="U106" s="262">
        <v>0.13256527844970531</v>
      </c>
      <c r="V106" s="262">
        <v>0.16538147750734489</v>
      </c>
      <c r="W106" s="262">
        <v>8.5594467376338038E-2</v>
      </c>
      <c r="X106" s="262">
        <v>5.2129013045237212E-2</v>
      </c>
      <c r="Y106" s="262">
        <v>0.17904635478919659</v>
      </c>
      <c r="DA106" s="72" t="s">
        <v>1220</v>
      </c>
    </row>
    <row r="107" spans="1:105" ht="12" customHeight="1" x14ac:dyDescent="0.25">
      <c r="A107" s="132" t="s">
        <v>1038</v>
      </c>
      <c r="B107" s="316">
        <v>0.1062196123047949</v>
      </c>
      <c r="C107" s="316">
        <v>0.1371134557562643</v>
      </c>
      <c r="D107" s="316">
        <v>0.14237006318073309</v>
      </c>
      <c r="E107" s="316">
        <v>8.3132199677876092E-2</v>
      </c>
      <c r="F107" s="316">
        <v>9.4859584585188575E-2</v>
      </c>
      <c r="G107" s="316">
        <v>0.1404805851969283</v>
      </c>
      <c r="H107" s="316">
        <v>0.13271283077788229</v>
      </c>
      <c r="I107" s="316">
        <v>0.1226357684465747</v>
      </c>
      <c r="J107" s="316">
        <v>0.16413181372540631</v>
      </c>
      <c r="K107" s="316">
        <v>0.70298181281314387</v>
      </c>
      <c r="L107" s="316">
        <v>0.2292711008219035</v>
      </c>
      <c r="M107" s="316">
        <v>0.1275471978559482</v>
      </c>
      <c r="N107" s="316">
        <v>0.3860676530133248</v>
      </c>
      <c r="O107" s="316">
        <v>0.38151848413087652</v>
      </c>
      <c r="P107" s="316">
        <v>7.153251859583637E-2</v>
      </c>
      <c r="Q107" s="316">
        <v>7.9572643843376895E-2</v>
      </c>
      <c r="R107" s="316">
        <v>4.8600690282517497E-2</v>
      </c>
      <c r="S107" s="316">
        <v>4.5122932702016547E-2</v>
      </c>
      <c r="T107" s="316">
        <v>6.6064578418655484E-2</v>
      </c>
      <c r="U107" s="316">
        <v>0.1232692020972231</v>
      </c>
      <c r="V107" s="316">
        <v>0.13501416792855109</v>
      </c>
      <c r="W107" s="316">
        <v>8.4158948304841927E-2</v>
      </c>
      <c r="X107" s="316">
        <v>5.1642177194122778E-2</v>
      </c>
      <c r="Y107" s="316">
        <v>0.14726240969308019</v>
      </c>
      <c r="DA107" s="139" t="s">
        <v>1221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DA108" s="94"/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0.33040946190450382</v>
      </c>
      <c r="C110" s="223">
        <v>0.39437445090108081</v>
      </c>
      <c r="D110" s="223">
        <v>0.42512929686013412</v>
      </c>
      <c r="E110" s="223">
        <v>0.35994919014096333</v>
      </c>
      <c r="F110" s="223">
        <v>0.33143082634581439</v>
      </c>
      <c r="G110" s="223">
        <v>0.2553653360673202</v>
      </c>
      <c r="H110" s="223">
        <v>0.30164804913743443</v>
      </c>
      <c r="I110" s="223">
        <v>0.34696152994275731</v>
      </c>
      <c r="J110" s="223">
        <v>0.50834318854623439</v>
      </c>
      <c r="K110" s="223">
        <v>0.50908891514245269</v>
      </c>
      <c r="L110" s="223">
        <v>0.61228606763783477</v>
      </c>
      <c r="M110" s="223">
        <v>0.67659352184921762</v>
      </c>
      <c r="N110" s="223">
        <v>0.59827665333333979</v>
      </c>
      <c r="O110" s="223">
        <v>0.52317436543784301</v>
      </c>
      <c r="P110" s="223">
        <v>0.53928106858348557</v>
      </c>
      <c r="Q110" s="223">
        <v>0.67114860118585562</v>
      </c>
      <c r="R110" s="223">
        <v>0.72030778585659172</v>
      </c>
      <c r="S110" s="223">
        <v>0.56032045337102732</v>
      </c>
      <c r="T110" s="223">
        <v>0.63101723638541329</v>
      </c>
      <c r="U110" s="223">
        <v>0.60714460900717326</v>
      </c>
      <c r="V110" s="223">
        <v>0.65302300056647511</v>
      </c>
      <c r="W110" s="223">
        <v>0.87673485982107513</v>
      </c>
      <c r="X110" s="223">
        <v>0.48274820707342692</v>
      </c>
      <c r="Y110" s="223">
        <v>0.5414314221024551</v>
      </c>
      <c r="DA110" s="89" t="s">
        <v>1222</v>
      </c>
    </row>
    <row r="111" spans="1:105" ht="12" customHeight="1" x14ac:dyDescent="0.25">
      <c r="A111" s="55" t="s">
        <v>91</v>
      </c>
      <c r="B111" s="259">
        <v>8.8602929432271234E-4</v>
      </c>
      <c r="C111" s="259">
        <v>1.064986419682316E-3</v>
      </c>
      <c r="D111" s="259">
        <v>1.4234247443383639E-3</v>
      </c>
      <c r="E111" s="259">
        <v>8.7108931846330783E-4</v>
      </c>
      <c r="F111" s="259">
        <v>8.1010310352816375E-4</v>
      </c>
      <c r="G111" s="259">
        <v>6.3473906683639844E-4</v>
      </c>
      <c r="H111" s="259">
        <v>7.5588205668056382E-4</v>
      </c>
      <c r="I111" s="259">
        <v>8.2635275172744465E-4</v>
      </c>
      <c r="J111" s="259">
        <v>1.4256189134074231E-3</v>
      </c>
      <c r="K111" s="259">
        <v>1.9964245234027809E-3</v>
      </c>
      <c r="L111" s="259">
        <v>2.078481022846362E-3</v>
      </c>
      <c r="M111" s="259">
        <v>2.1721756648411159E-3</v>
      </c>
      <c r="N111" s="259">
        <v>1.761620295014183E-3</v>
      </c>
      <c r="O111" s="259">
        <v>1.341785607017092E-3</v>
      </c>
      <c r="P111" s="259">
        <v>1.709739777676471E-3</v>
      </c>
      <c r="Q111" s="259">
        <v>1.303223138350171E-3</v>
      </c>
      <c r="R111" s="259">
        <v>1.4784261375930851E-3</v>
      </c>
      <c r="S111" s="259">
        <v>1.4260667363058079E-3</v>
      </c>
      <c r="T111" s="259">
        <v>1.5565903092790161E-3</v>
      </c>
      <c r="U111" s="259">
        <v>2.271762326612014E-3</v>
      </c>
      <c r="V111" s="259">
        <v>1.7833813749294201E-3</v>
      </c>
      <c r="W111" s="259">
        <v>1.7762686849275189E-3</v>
      </c>
      <c r="X111" s="259">
        <v>1.485690280718509E-3</v>
      </c>
      <c r="Y111" s="259">
        <v>2.789365248479479E-3</v>
      </c>
      <c r="DA111" s="67" t="s">
        <v>1223</v>
      </c>
    </row>
    <row r="112" spans="1:105" ht="12" customHeight="1" x14ac:dyDescent="0.25">
      <c r="A112" s="173" t="s">
        <v>92</v>
      </c>
      <c r="B112" s="224">
        <v>1.905485815547097E-3</v>
      </c>
      <c r="C112" s="224">
        <v>2.2903492350173E-3</v>
      </c>
      <c r="D112" s="224">
        <v>3.0612031421701721E-3</v>
      </c>
      <c r="E112" s="224">
        <v>1.8733560515910731E-3</v>
      </c>
      <c r="F112" s="224">
        <v>1.742199702419057E-3</v>
      </c>
      <c r="G112" s="224">
        <v>1.365063543813073E-3</v>
      </c>
      <c r="H112" s="224">
        <v>1.625592456660674E-3</v>
      </c>
      <c r="I112" s="224">
        <v>1.777146034724052E-3</v>
      </c>
      <c r="J112" s="224">
        <v>3.0659219004152932E-3</v>
      </c>
      <c r="K112" s="224">
        <v>4.2934907858349098E-3</v>
      </c>
      <c r="L112" s="224">
        <v>4.4699606799626316E-3</v>
      </c>
      <c r="M112" s="224">
        <v>4.6714594480707916E-3</v>
      </c>
      <c r="N112" s="224">
        <v>3.7885231403046761E-3</v>
      </c>
      <c r="O112" s="224">
        <v>2.885630822884613E-3</v>
      </c>
      <c r="P112" s="224">
        <v>3.6769494141043208E-3</v>
      </c>
      <c r="Q112" s="224">
        <v>2.802698760109567E-3</v>
      </c>
      <c r="R112" s="224">
        <v>3.1794885931747119E-3</v>
      </c>
      <c r="S112" s="224">
        <v>3.0668849839004721E-3</v>
      </c>
      <c r="T112" s="224">
        <v>3.3475876858185729E-3</v>
      </c>
      <c r="U112" s="224">
        <v>4.8856295354911929E-3</v>
      </c>
      <c r="V112" s="224">
        <v>3.8353223030131349E-3</v>
      </c>
      <c r="W112" s="224">
        <v>3.820025822416106E-3</v>
      </c>
      <c r="X112" s="224">
        <v>3.1951107873575569E-3</v>
      </c>
      <c r="Y112" s="224">
        <v>5.9987812473181823E-3</v>
      </c>
      <c r="DA112" s="177" t="s">
        <v>1224</v>
      </c>
    </row>
    <row r="113" spans="1:105" ht="12" customHeight="1" x14ac:dyDescent="0.25">
      <c r="A113" s="173" t="s">
        <v>93</v>
      </c>
      <c r="B113" s="224">
        <v>1.2256773426503321E-2</v>
      </c>
      <c r="C113" s="224">
        <v>1.473235403387782E-2</v>
      </c>
      <c r="D113" s="224">
        <v>1.96907649587027E-2</v>
      </c>
      <c r="E113" s="224">
        <v>1.205010317273239E-2</v>
      </c>
      <c r="F113" s="224">
        <v>1.120645813369169E-2</v>
      </c>
      <c r="G113" s="224">
        <v>8.7805820609022454E-3</v>
      </c>
      <c r="H113" s="224">
        <v>1.045639818599339E-2</v>
      </c>
      <c r="I113" s="224">
        <v>1.1431245573018081E-2</v>
      </c>
      <c r="J113" s="224">
        <v>1.9721117717139941E-2</v>
      </c>
      <c r="K113" s="224">
        <v>2.7617284443363241E-2</v>
      </c>
      <c r="L113" s="224">
        <v>2.875240258031014E-2</v>
      </c>
      <c r="M113" s="224">
        <v>3.0048515480375008E-2</v>
      </c>
      <c r="N113" s="224">
        <v>2.4369150047147941E-2</v>
      </c>
      <c r="O113" s="224">
        <v>1.856142034753281E-2</v>
      </c>
      <c r="P113" s="224">
        <v>2.3651467516409279E-2</v>
      </c>
      <c r="Q113" s="224">
        <v>1.8027971347318431E-2</v>
      </c>
      <c r="R113" s="224">
        <v>2.0451619729063789E-2</v>
      </c>
      <c r="S113" s="224">
        <v>1.9727312618184251E-2</v>
      </c>
      <c r="T113" s="224">
        <v>2.1532893845578289E-2</v>
      </c>
      <c r="U113" s="224">
        <v>3.1426134885792933E-2</v>
      </c>
      <c r="V113" s="224">
        <v>2.4670179175356351E-2</v>
      </c>
      <c r="W113" s="224">
        <v>2.4571786683861029E-2</v>
      </c>
      <c r="X113" s="224">
        <v>2.0552107328059128E-2</v>
      </c>
      <c r="Y113" s="224">
        <v>3.8586329000001238E-2</v>
      </c>
      <c r="DA113" s="177" t="s">
        <v>1225</v>
      </c>
    </row>
    <row r="114" spans="1:105" ht="12" customHeight="1" x14ac:dyDescent="0.25">
      <c r="A114" s="173" t="s">
        <v>94</v>
      </c>
      <c r="B114" s="224">
        <v>1.7093657470659149E-2</v>
      </c>
      <c r="C114" s="224">
        <v>2.0546175149737951E-2</v>
      </c>
      <c r="D114" s="224">
        <v>2.7461321167241749E-2</v>
      </c>
      <c r="E114" s="224">
        <v>1.680542904345371E-2</v>
      </c>
      <c r="F114" s="224">
        <v>1.562885680683232E-2</v>
      </c>
      <c r="G114" s="224">
        <v>1.2245658536652619E-2</v>
      </c>
      <c r="H114" s="224">
        <v>1.458280109687759E-2</v>
      </c>
      <c r="I114" s="224">
        <v>1.5942351994990351E-2</v>
      </c>
      <c r="J114" s="224">
        <v>2.7503652018760469E-2</v>
      </c>
      <c r="K114" s="224">
        <v>3.8515878862851148E-2</v>
      </c>
      <c r="L114" s="224">
        <v>4.0098948072545958E-2</v>
      </c>
      <c r="M114" s="224">
        <v>4.1906545323964838E-2</v>
      </c>
      <c r="N114" s="224">
        <v>3.3985934899987948E-2</v>
      </c>
      <c r="O114" s="224">
        <v>2.588630388676157E-2</v>
      </c>
      <c r="P114" s="224">
        <v>3.2985033690001032E-2</v>
      </c>
      <c r="Q114" s="224">
        <v>2.514234018845151E-2</v>
      </c>
      <c r="R114" s="224">
        <v>2.852243165504326E-2</v>
      </c>
      <c r="S114" s="224">
        <v>2.7512291610342299E-2</v>
      </c>
      <c r="T114" s="224">
        <v>3.0030408406871122E-2</v>
      </c>
      <c r="U114" s="224">
        <v>4.3827813950031401E-2</v>
      </c>
      <c r="V114" s="224">
        <v>3.4405758994570552E-2</v>
      </c>
      <c r="W114" s="224">
        <v>3.4268537925959699E-2</v>
      </c>
      <c r="X114" s="224">
        <v>2.8662574622323789E-2</v>
      </c>
      <c r="Y114" s="224">
        <v>5.3813631697714422E-2</v>
      </c>
      <c r="DA114" s="177" t="s">
        <v>1226</v>
      </c>
    </row>
    <row r="115" spans="1:105" ht="12" customHeight="1" x14ac:dyDescent="0.25">
      <c r="A115" s="56" t="s">
        <v>95</v>
      </c>
      <c r="B115" s="260">
        <v>2.0292146031800962E-2</v>
      </c>
      <c r="C115" s="260">
        <v>2.4646277842860529E-2</v>
      </c>
      <c r="D115" s="260">
        <v>2.6950972578573651E-2</v>
      </c>
      <c r="E115" s="260">
        <v>2.2130603944589371E-2</v>
      </c>
      <c r="F115" s="260">
        <v>2.0825571720099322E-2</v>
      </c>
      <c r="G115" s="260">
        <v>1.5778469089635289E-2</v>
      </c>
      <c r="H115" s="260">
        <v>1.8591037015544761E-2</v>
      </c>
      <c r="I115" s="260">
        <v>2.1442574917058491E-2</v>
      </c>
      <c r="J115" s="260">
        <v>3.088698895786237E-2</v>
      </c>
      <c r="K115" s="260">
        <v>3.7831781696939057E-2</v>
      </c>
      <c r="L115" s="260">
        <v>3.9228536867516803E-2</v>
      </c>
      <c r="M115" s="260">
        <v>4.1586247156480703E-2</v>
      </c>
      <c r="N115" s="260">
        <v>3.4521194555731771E-2</v>
      </c>
      <c r="O115" s="260">
        <v>3.1632792555714009E-2</v>
      </c>
      <c r="P115" s="260">
        <v>3.3303160865688942E-2</v>
      </c>
      <c r="Q115" s="260">
        <v>3.2761742239121441E-2</v>
      </c>
      <c r="R115" s="260">
        <v>3.4241116986489163E-2</v>
      </c>
      <c r="S115" s="260">
        <v>2.472430587601893E-2</v>
      </c>
      <c r="T115" s="260">
        <v>3.0155031391021461E-2</v>
      </c>
      <c r="U115" s="260">
        <v>2.9661438933048831E-2</v>
      </c>
      <c r="V115" s="260">
        <v>3.0177966020611052E-2</v>
      </c>
      <c r="W115" s="260">
        <v>3.8907041642062302E-2</v>
      </c>
      <c r="X115" s="260">
        <v>1.5968779659473419E-2</v>
      </c>
      <c r="Y115" s="260">
        <v>2.7408292921266279E-2</v>
      </c>
      <c r="DA115" s="68" t="s">
        <v>1227</v>
      </c>
    </row>
    <row r="116" spans="1:105" ht="12" customHeight="1" x14ac:dyDescent="0.25">
      <c r="A116" s="37" t="s">
        <v>159</v>
      </c>
      <c r="B116" s="226">
        <v>0</v>
      </c>
      <c r="C116" s="226">
        <v>0</v>
      </c>
      <c r="D116" s="226">
        <v>0</v>
      </c>
      <c r="E116" s="226">
        <v>3.4015547825201928E-4</v>
      </c>
      <c r="F116" s="226">
        <v>0</v>
      </c>
      <c r="G116" s="226">
        <v>0</v>
      </c>
      <c r="H116" s="226">
        <v>2.4092114307900519E-4</v>
      </c>
      <c r="I116" s="226">
        <v>0</v>
      </c>
      <c r="J116" s="226">
        <v>0</v>
      </c>
      <c r="K116" s="226">
        <v>3.7938154906232239E-4</v>
      </c>
      <c r="L116" s="226">
        <v>7.4859136114764505E-4</v>
      </c>
      <c r="M116" s="226">
        <v>1.067283589094178E-3</v>
      </c>
      <c r="N116" s="226">
        <v>0</v>
      </c>
      <c r="O116" s="226">
        <v>0</v>
      </c>
      <c r="P116" s="226">
        <v>0</v>
      </c>
      <c r="Q116" s="226">
        <v>1.317237684194726E-2</v>
      </c>
      <c r="R116" s="226">
        <v>1.169526005190419E-2</v>
      </c>
      <c r="S116" s="226">
        <v>5.4109264425087509E-3</v>
      </c>
      <c r="T116" s="226">
        <v>1.8797615436232529E-3</v>
      </c>
      <c r="U116" s="226">
        <v>1.4256494977716019E-3</v>
      </c>
      <c r="V116" s="226">
        <v>7.057437391086367E-4</v>
      </c>
      <c r="W116" s="226">
        <v>8.6329841238913399E-4</v>
      </c>
      <c r="X116" s="226">
        <v>4.7201757563706588E-4</v>
      </c>
      <c r="Y116" s="226">
        <v>6.6751701405405177E-5</v>
      </c>
      <c r="DA116" s="69" t="s">
        <v>1228</v>
      </c>
    </row>
    <row r="117" spans="1:105" ht="12" customHeight="1" x14ac:dyDescent="0.25">
      <c r="A117" s="37" t="s">
        <v>35</v>
      </c>
      <c r="B117" s="226">
        <v>1.485825866973048E-2</v>
      </c>
      <c r="C117" s="226">
        <v>1.861169488794644E-2</v>
      </c>
      <c r="D117" s="226">
        <v>1.1914315677880051E-2</v>
      </c>
      <c r="E117" s="226">
        <v>1.7450825536113799E-2</v>
      </c>
      <c r="F117" s="226">
        <v>1.7075002657804952E-2</v>
      </c>
      <c r="G117" s="226">
        <v>1.2547410504302329E-2</v>
      </c>
      <c r="H117" s="226">
        <v>1.4392831703134471E-2</v>
      </c>
      <c r="I117" s="226">
        <v>1.7513718447926589E-2</v>
      </c>
      <c r="J117" s="226">
        <v>2.0575417390185931E-2</v>
      </c>
      <c r="K117" s="226">
        <v>3.2281577109436661E-3</v>
      </c>
      <c r="L117" s="226">
        <v>7.6763959156941298E-3</v>
      </c>
      <c r="M117" s="226">
        <v>6.8618493187829772E-3</v>
      </c>
      <c r="N117" s="226">
        <v>1.297068984078171E-2</v>
      </c>
      <c r="O117" s="226">
        <v>2.372068872895558E-2</v>
      </c>
      <c r="P117" s="226">
        <v>4.7192826494581756E-3</v>
      </c>
      <c r="Q117" s="226">
        <v>6.0842464435596939E-3</v>
      </c>
      <c r="R117" s="226">
        <v>9.9392863965044858E-3</v>
      </c>
      <c r="S117" s="226">
        <v>7.3037177094918198E-3</v>
      </c>
      <c r="T117" s="226">
        <v>1.1431124108902129E-2</v>
      </c>
      <c r="U117" s="226">
        <v>7.5489948264107062E-3</v>
      </c>
      <c r="V117" s="226">
        <v>4.7032341459546474E-3</v>
      </c>
      <c r="W117" s="226">
        <v>1.173235521895007E-2</v>
      </c>
      <c r="X117" s="226">
        <v>5.3979204319177659E-3</v>
      </c>
      <c r="Y117" s="226">
        <v>3.85590755779732E-3</v>
      </c>
      <c r="DA117" s="69" t="s">
        <v>1229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1230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1231</v>
      </c>
    </row>
    <row r="120" spans="1:105" ht="12" customHeight="1" x14ac:dyDescent="0.25">
      <c r="A120" s="37" t="s">
        <v>40</v>
      </c>
      <c r="B120" s="226">
        <v>5.4338873620704779E-3</v>
      </c>
      <c r="C120" s="226">
        <v>6.0345829549140933E-3</v>
      </c>
      <c r="D120" s="226">
        <v>1.50366569006936E-2</v>
      </c>
      <c r="E120" s="226">
        <v>4.3396229302235497E-3</v>
      </c>
      <c r="F120" s="226">
        <v>3.7505690622943659E-3</v>
      </c>
      <c r="G120" s="226">
        <v>3.2310585853329641E-3</v>
      </c>
      <c r="H120" s="226">
        <v>3.9572841693312861E-3</v>
      </c>
      <c r="I120" s="226">
        <v>3.9288564691319014E-3</v>
      </c>
      <c r="J120" s="226">
        <v>1.031157156767645E-2</v>
      </c>
      <c r="K120" s="226">
        <v>3.4224242436933068E-2</v>
      </c>
      <c r="L120" s="226">
        <v>3.0803549590675019E-2</v>
      </c>
      <c r="M120" s="226">
        <v>3.3657114248603549E-2</v>
      </c>
      <c r="N120" s="226">
        <v>2.1550504714950069E-2</v>
      </c>
      <c r="O120" s="226">
        <v>7.9121038267584241E-3</v>
      </c>
      <c r="P120" s="226">
        <v>2.8583878216230759E-2</v>
      </c>
      <c r="Q120" s="226">
        <v>1.3505118953614481E-2</v>
      </c>
      <c r="R120" s="226">
        <v>1.260657053808048E-2</v>
      </c>
      <c r="S120" s="226">
        <v>1.200966172401835E-2</v>
      </c>
      <c r="T120" s="226">
        <v>1.6844145738496089E-2</v>
      </c>
      <c r="U120" s="226">
        <v>2.0686794608866521E-2</v>
      </c>
      <c r="V120" s="226">
        <v>2.4768988135547759E-2</v>
      </c>
      <c r="W120" s="226">
        <v>2.6311388010723091E-2</v>
      </c>
      <c r="X120" s="226">
        <v>1.0098841651918589E-2</v>
      </c>
      <c r="Y120" s="226">
        <v>2.3485633662063559E-2</v>
      </c>
      <c r="DA120" s="69" t="s">
        <v>1232</v>
      </c>
    </row>
    <row r="121" spans="1:105" ht="12" customHeight="1" x14ac:dyDescent="0.25">
      <c r="A121" s="57" t="s">
        <v>1051</v>
      </c>
      <c r="B121" s="261">
        <f t="shared" ref="B121:Y121" si="4">B122+B133</f>
        <v>0.15235194015347661</v>
      </c>
      <c r="C121" s="261">
        <f t="shared" si="4"/>
        <v>0.179360056238798</v>
      </c>
      <c r="D121" s="261">
        <f t="shared" si="4"/>
        <v>0.17980707551193276</v>
      </c>
      <c r="E121" s="261">
        <f t="shared" si="4"/>
        <v>0.17032966339981845</v>
      </c>
      <c r="F121" s="261">
        <f t="shared" si="4"/>
        <v>0.15446560118964556</v>
      </c>
      <c r="G121" s="261">
        <f t="shared" si="4"/>
        <v>0.11971100976600864</v>
      </c>
      <c r="H121" s="261">
        <f t="shared" si="4"/>
        <v>0.14122670801345766</v>
      </c>
      <c r="I121" s="261">
        <f t="shared" si="4"/>
        <v>0.16440668977144524</v>
      </c>
      <c r="J121" s="261">
        <f t="shared" si="4"/>
        <v>0.23266302204691122</v>
      </c>
      <c r="K121" s="261">
        <f t="shared" si="4"/>
        <v>0.18048002364797011</v>
      </c>
      <c r="L121" s="261">
        <f t="shared" si="4"/>
        <v>0.25909846556056959</v>
      </c>
      <c r="M121" s="261">
        <f t="shared" si="4"/>
        <v>0.30082051156494566</v>
      </c>
      <c r="N121" s="261">
        <f t="shared" si="4"/>
        <v>0.28131196454199237</v>
      </c>
      <c r="O121" s="261">
        <f t="shared" si="4"/>
        <v>0.24640276794118315</v>
      </c>
      <c r="P121" s="261">
        <f t="shared" si="4"/>
        <v>0.24222534560011935</v>
      </c>
      <c r="Q121" s="261">
        <f t="shared" si="4"/>
        <v>0.3715774847504526</v>
      </c>
      <c r="R121" s="261">
        <f t="shared" si="4"/>
        <v>0.3998821678596195</v>
      </c>
      <c r="S121" s="261">
        <f t="shared" si="4"/>
        <v>0.30597381501849147</v>
      </c>
      <c r="T121" s="261">
        <f t="shared" si="4"/>
        <v>0.3401893396610311</v>
      </c>
      <c r="U121" s="261">
        <f t="shared" si="4"/>
        <v>0.28325364865137104</v>
      </c>
      <c r="V121" s="261">
        <f t="shared" si="4"/>
        <v>0.35349987759500862</v>
      </c>
      <c r="W121" s="261">
        <f t="shared" si="4"/>
        <v>0.51301496411039593</v>
      </c>
      <c r="X121" s="261">
        <f t="shared" si="4"/>
        <v>0.27793983398823402</v>
      </c>
      <c r="Y121" s="261">
        <f t="shared" si="4"/>
        <v>0.21099001143869631</v>
      </c>
      <c r="DA121" s="70"/>
    </row>
    <row r="122" spans="1:105" ht="12" customHeight="1" x14ac:dyDescent="0.25">
      <c r="A122" s="60" t="s">
        <v>1052</v>
      </c>
      <c r="B122" s="262">
        <v>0.15220753963691069</v>
      </c>
      <c r="C122" s="262">
        <v>0.1791864902064747</v>
      </c>
      <c r="D122" s="262">
        <v>0.17957509303720851</v>
      </c>
      <c r="E122" s="262">
        <v>0.17018769772400261</v>
      </c>
      <c r="F122" s="262">
        <v>0.15433357473479731</v>
      </c>
      <c r="G122" s="262">
        <v>0.1196075632437288</v>
      </c>
      <c r="H122" s="262">
        <v>0.1411035182271301</v>
      </c>
      <c r="I122" s="262">
        <v>0.16427201503215649</v>
      </c>
      <c r="J122" s="262">
        <v>0.2324306819777496</v>
      </c>
      <c r="K122" s="262">
        <v>0.18015465660388769</v>
      </c>
      <c r="L122" s="262">
        <v>0.25875972536846242</v>
      </c>
      <c r="M122" s="262">
        <v>0.3004665014999458</v>
      </c>
      <c r="N122" s="262">
        <v>0.28102486468849658</v>
      </c>
      <c r="O122" s="262">
        <v>0.24618409059494251</v>
      </c>
      <c r="P122" s="262">
        <v>0.24194670096763179</v>
      </c>
      <c r="Q122" s="262">
        <v>0.37133116062196231</v>
      </c>
      <c r="R122" s="262">
        <v>0.39963513816713109</v>
      </c>
      <c r="S122" s="262">
        <v>0.30578526573410092</v>
      </c>
      <c r="T122" s="262">
        <v>0.33994884467836711</v>
      </c>
      <c r="U122" s="262">
        <v>0.28300833020997701</v>
      </c>
      <c r="V122" s="262">
        <v>0.35324890090174133</v>
      </c>
      <c r="W122" s="262">
        <v>0.51269590721379454</v>
      </c>
      <c r="X122" s="262">
        <v>0.27781581358440488</v>
      </c>
      <c r="Y122" s="262">
        <v>0.2107571646542534</v>
      </c>
      <c r="DA122" s="72" t="s">
        <v>1233</v>
      </c>
    </row>
    <row r="123" spans="1:105" ht="12" customHeight="1" x14ac:dyDescent="0.25">
      <c r="A123" s="64" t="s">
        <v>28</v>
      </c>
      <c r="B123" s="229">
        <v>1.1692374624315031E-3</v>
      </c>
      <c r="C123" s="229">
        <v>0</v>
      </c>
      <c r="D123" s="229">
        <v>0</v>
      </c>
      <c r="E123" s="229">
        <v>0</v>
      </c>
      <c r="F123" s="229">
        <v>0</v>
      </c>
      <c r="G123" s="229">
        <v>0</v>
      </c>
      <c r="H123" s="229">
        <v>0</v>
      </c>
      <c r="I123" s="229">
        <v>0</v>
      </c>
      <c r="J123" s="229">
        <v>0</v>
      </c>
      <c r="K123" s="229">
        <v>0</v>
      </c>
      <c r="L123" s="229">
        <v>0</v>
      </c>
      <c r="M123" s="229">
        <v>0</v>
      </c>
      <c r="N123" s="229">
        <v>0</v>
      </c>
      <c r="O123" s="229">
        <v>0</v>
      </c>
      <c r="P123" s="229">
        <v>0</v>
      </c>
      <c r="Q123" s="229">
        <v>0</v>
      </c>
      <c r="R123" s="229">
        <v>0</v>
      </c>
      <c r="S123" s="229">
        <v>0</v>
      </c>
      <c r="T123" s="229">
        <v>0</v>
      </c>
      <c r="U123" s="229">
        <v>0</v>
      </c>
      <c r="V123" s="229">
        <v>0</v>
      </c>
      <c r="W123" s="229">
        <v>0</v>
      </c>
      <c r="X123" s="229">
        <v>0</v>
      </c>
      <c r="Y123" s="229">
        <v>0</v>
      </c>
      <c r="DA123" s="73" t="s">
        <v>1234</v>
      </c>
    </row>
    <row r="124" spans="1:105" ht="12" customHeight="1" x14ac:dyDescent="0.25">
      <c r="A124" s="64" t="s">
        <v>30</v>
      </c>
      <c r="B124" s="229">
        <v>0</v>
      </c>
      <c r="C124" s="229">
        <v>0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>
        <v>0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1235</v>
      </c>
    </row>
    <row r="125" spans="1:105" ht="12" customHeight="1" x14ac:dyDescent="0.25">
      <c r="A125" s="64" t="s">
        <v>31</v>
      </c>
      <c r="B125" s="229">
        <v>0</v>
      </c>
      <c r="C125" s="229">
        <v>0</v>
      </c>
      <c r="D125" s="229">
        <v>3.7855722029305171E-3</v>
      </c>
      <c r="E125" s="229">
        <v>2.1648258706516458E-3</v>
      </c>
      <c r="F125" s="229">
        <v>1.965878354778211E-3</v>
      </c>
      <c r="G125" s="229">
        <v>1.3783342877837939E-3</v>
      </c>
      <c r="H125" s="229">
        <v>3.2628800687843551E-3</v>
      </c>
      <c r="I125" s="229">
        <v>4.0133476579245217E-3</v>
      </c>
      <c r="J125" s="229">
        <v>5.9585981372232708E-3</v>
      </c>
      <c r="K125" s="229">
        <v>4.9567673732424881E-3</v>
      </c>
      <c r="L125" s="229">
        <v>1.0507816389574169E-2</v>
      </c>
      <c r="M125" s="229">
        <v>1.2245633990086579E-2</v>
      </c>
      <c r="N125" s="229">
        <v>1.0833335570351529E-2</v>
      </c>
      <c r="O125" s="229">
        <v>4.0036589955434361E-3</v>
      </c>
      <c r="P125" s="229">
        <v>1.1950918226128451E-2</v>
      </c>
      <c r="Q125" s="229">
        <v>1.1359741283588499E-2</v>
      </c>
      <c r="R125" s="229">
        <v>1.319105783476447E-2</v>
      </c>
      <c r="S125" s="229">
        <v>8.676004878377757E-3</v>
      </c>
      <c r="T125" s="229">
        <v>5.3640116111027241E-3</v>
      </c>
      <c r="U125" s="229">
        <v>9.2483298558287807E-3</v>
      </c>
      <c r="V125" s="229">
        <v>2.47774167219366E-3</v>
      </c>
      <c r="W125" s="229">
        <v>2.2611438230695658E-3</v>
      </c>
      <c r="X125" s="229">
        <v>3.0651563547796981E-3</v>
      </c>
      <c r="Y125" s="229">
        <v>2.673448290943874E-5</v>
      </c>
      <c r="DA125" s="73" t="s">
        <v>1236</v>
      </c>
    </row>
    <row r="126" spans="1:105" ht="12" customHeight="1" x14ac:dyDescent="0.25">
      <c r="A126" s="64" t="s">
        <v>159</v>
      </c>
      <c r="B126" s="229">
        <v>0</v>
      </c>
      <c r="C126" s="229">
        <v>0</v>
      </c>
      <c r="D126" s="229">
        <v>0</v>
      </c>
      <c r="E126" s="229">
        <v>1.870043001047082E-3</v>
      </c>
      <c r="F126" s="229">
        <v>0</v>
      </c>
      <c r="G126" s="229">
        <v>0</v>
      </c>
      <c r="H126" s="229">
        <v>1.411322735787884E-3</v>
      </c>
      <c r="I126" s="229">
        <v>0</v>
      </c>
      <c r="J126" s="229">
        <v>0</v>
      </c>
      <c r="K126" s="229">
        <v>4.3925152373653926E-3</v>
      </c>
      <c r="L126" s="229">
        <v>4.6446245204698278E-3</v>
      </c>
      <c r="M126" s="229">
        <v>5.400197959534849E-3</v>
      </c>
      <c r="N126" s="229">
        <v>0</v>
      </c>
      <c r="O126" s="229">
        <v>0</v>
      </c>
      <c r="P126" s="229">
        <v>0</v>
      </c>
      <c r="Q126" s="229">
        <v>3.3740353860301393E-2</v>
      </c>
      <c r="R126" s="229">
        <v>2.7874301563518462E-2</v>
      </c>
      <c r="S126" s="229">
        <v>1.101541746635107E-2</v>
      </c>
      <c r="T126" s="229">
        <v>4.5879354896334983E-3</v>
      </c>
      <c r="U126" s="229">
        <v>4.4252615969714599E-3</v>
      </c>
      <c r="V126" s="229">
        <v>1.4939053988388151E-3</v>
      </c>
      <c r="W126" s="229">
        <v>1.5551656804805979E-3</v>
      </c>
      <c r="X126" s="229">
        <v>4.7037974306860479E-4</v>
      </c>
      <c r="Y126" s="229">
        <v>3.2588871293204639E-4</v>
      </c>
      <c r="DA126" s="73" t="s">
        <v>1237</v>
      </c>
    </row>
    <row r="127" spans="1:105" ht="12" customHeight="1" x14ac:dyDescent="0.25">
      <c r="A127" s="64" t="s">
        <v>32</v>
      </c>
      <c r="B127" s="229">
        <v>1.680706086551062E-3</v>
      </c>
      <c r="C127" s="229">
        <v>0</v>
      </c>
      <c r="D127" s="229">
        <v>0</v>
      </c>
      <c r="E127" s="229">
        <v>0</v>
      </c>
      <c r="F127" s="229">
        <v>0</v>
      </c>
      <c r="G127" s="229">
        <v>0</v>
      </c>
      <c r="H127" s="229">
        <v>0</v>
      </c>
      <c r="I127" s="229">
        <v>0</v>
      </c>
      <c r="J127" s="229">
        <v>0</v>
      </c>
      <c r="K127" s="229">
        <v>0</v>
      </c>
      <c r="L127" s="229">
        <v>0</v>
      </c>
      <c r="M127" s="229">
        <v>0</v>
      </c>
      <c r="N127" s="229">
        <v>0</v>
      </c>
      <c r="O127" s="229">
        <v>0</v>
      </c>
      <c r="P127" s="229">
        <v>0</v>
      </c>
      <c r="Q127" s="229">
        <v>0</v>
      </c>
      <c r="R127" s="229">
        <v>0</v>
      </c>
      <c r="S127" s="229">
        <v>0</v>
      </c>
      <c r="T127" s="229">
        <v>0</v>
      </c>
      <c r="U127" s="229">
        <v>0</v>
      </c>
      <c r="V127" s="229">
        <v>0</v>
      </c>
      <c r="W127" s="229">
        <v>0</v>
      </c>
      <c r="X127" s="229">
        <v>0</v>
      </c>
      <c r="Y127" s="229">
        <v>0</v>
      </c>
      <c r="DA127" s="73" t="s">
        <v>1238</v>
      </c>
    </row>
    <row r="128" spans="1:105" ht="12" customHeight="1" x14ac:dyDescent="0.25">
      <c r="A128" s="64" t="s">
        <v>33</v>
      </c>
      <c r="B128" s="229">
        <v>0</v>
      </c>
      <c r="C128" s="229">
        <v>0</v>
      </c>
      <c r="D128" s="229">
        <v>0</v>
      </c>
      <c r="E128" s="229">
        <v>0</v>
      </c>
      <c r="F128" s="229">
        <v>0</v>
      </c>
      <c r="G128" s="229">
        <v>0</v>
      </c>
      <c r="H128" s="229">
        <v>0</v>
      </c>
      <c r="I128" s="229">
        <v>0</v>
      </c>
      <c r="J128" s="229">
        <v>0</v>
      </c>
      <c r="K128" s="229">
        <v>0</v>
      </c>
      <c r="L128" s="229">
        <v>0</v>
      </c>
      <c r="M128" s="229">
        <v>0</v>
      </c>
      <c r="N128" s="229">
        <v>0</v>
      </c>
      <c r="O128" s="229">
        <v>0</v>
      </c>
      <c r="P128" s="229">
        <v>0</v>
      </c>
      <c r="Q128" s="229">
        <v>0</v>
      </c>
      <c r="R128" s="229">
        <v>0</v>
      </c>
      <c r="S128" s="229">
        <v>0</v>
      </c>
      <c r="T128" s="229">
        <v>0</v>
      </c>
      <c r="U128" s="229">
        <v>0</v>
      </c>
      <c r="V128" s="229">
        <v>0</v>
      </c>
      <c r="W128" s="229">
        <v>0</v>
      </c>
      <c r="X128" s="229">
        <v>0</v>
      </c>
      <c r="Y128" s="229">
        <v>0</v>
      </c>
      <c r="DA128" s="73" t="s">
        <v>1239</v>
      </c>
    </row>
    <row r="129" spans="1:105" ht="12" customHeight="1" x14ac:dyDescent="0.25">
      <c r="A129" s="64" t="s">
        <v>35</v>
      </c>
      <c r="B129" s="229">
        <v>8.4581959099693377E-2</v>
      </c>
      <c r="C129" s="229">
        <v>0.1168416367726386</v>
      </c>
      <c r="D129" s="229">
        <v>8.0145086172863395E-2</v>
      </c>
      <c r="E129" s="229">
        <v>9.1672354849312465E-2</v>
      </c>
      <c r="F129" s="229">
        <v>0.1012010018706881</v>
      </c>
      <c r="G129" s="229">
        <v>7.0630381528691832E-2</v>
      </c>
      <c r="H129" s="229">
        <v>8.0564915775380788E-2</v>
      </c>
      <c r="I129" s="229">
        <v>9.4511251997966436E-2</v>
      </c>
      <c r="J129" s="229">
        <v>0.1117880180612514</v>
      </c>
      <c r="K129" s="229">
        <v>3.5714132257536273E-2</v>
      </c>
      <c r="L129" s="229">
        <v>4.5510483846988588E-2</v>
      </c>
      <c r="M129" s="229">
        <v>3.3175640269891123E-2</v>
      </c>
      <c r="N129" s="229">
        <v>5.4344088479929317E-2</v>
      </c>
      <c r="O129" s="229">
        <v>0.12605740547044261</v>
      </c>
      <c r="P129" s="229">
        <v>2.1120900507310591E-2</v>
      </c>
      <c r="Q129" s="229">
        <v>1.4891572858063831E-2</v>
      </c>
      <c r="R129" s="229">
        <v>2.2635891489276048E-2</v>
      </c>
      <c r="S129" s="229">
        <v>1.420762865647518E-2</v>
      </c>
      <c r="T129" s="229">
        <v>2.6659485858954911E-2</v>
      </c>
      <c r="U129" s="229">
        <v>2.2390490036140499E-2</v>
      </c>
      <c r="V129" s="229">
        <v>9.5130756494780939E-3</v>
      </c>
      <c r="W129" s="229">
        <v>2.0195249008079889E-2</v>
      </c>
      <c r="X129" s="229">
        <v>5.1400247071290159E-3</v>
      </c>
      <c r="Y129" s="229">
        <v>1.7987958637366259E-2</v>
      </c>
      <c r="DA129" s="73" t="s">
        <v>1240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1.4034712966476419E-2</v>
      </c>
      <c r="F130" s="229">
        <v>0</v>
      </c>
      <c r="G130" s="229">
        <v>0</v>
      </c>
      <c r="H130" s="229">
        <v>0</v>
      </c>
      <c r="I130" s="229">
        <v>0</v>
      </c>
      <c r="J130" s="229">
        <v>1.7415325391873161E-2</v>
      </c>
      <c r="K130" s="229">
        <v>3.5934707916387698E-3</v>
      </c>
      <c r="L130" s="229">
        <v>0</v>
      </c>
      <c r="M130" s="229">
        <v>0</v>
      </c>
      <c r="N130" s="229">
        <v>2.1272844861183089E-3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1241</v>
      </c>
    </row>
    <row r="131" spans="1:105" ht="12" customHeight="1" x14ac:dyDescent="0.25">
      <c r="A131" s="64" t="s">
        <v>38</v>
      </c>
      <c r="B131" s="229">
        <v>0</v>
      </c>
      <c r="C131" s="229">
        <v>9.225547233111773E-5</v>
      </c>
      <c r="D131" s="229">
        <v>1.3838479145421531E-4</v>
      </c>
      <c r="E131" s="229">
        <v>7.0587876249589877E-3</v>
      </c>
      <c r="F131" s="229">
        <v>1.4419981262168619E-3</v>
      </c>
      <c r="G131" s="229">
        <v>1.7075925344599799E-3</v>
      </c>
      <c r="H131" s="229">
        <v>4.4809082805308698E-4</v>
      </c>
      <c r="I131" s="229">
        <v>3.5322962006786021E-3</v>
      </c>
      <c r="J131" s="229">
        <v>3.6786044258454061E-3</v>
      </c>
      <c r="K131" s="229">
        <v>1.5808591717681639E-3</v>
      </c>
      <c r="L131" s="229">
        <v>2.1738186449080758E-3</v>
      </c>
      <c r="M131" s="229">
        <v>3.2345178570704201E-4</v>
      </c>
      <c r="N131" s="229">
        <v>0</v>
      </c>
      <c r="O131" s="229">
        <v>1.419752057284982E-4</v>
      </c>
      <c r="P131" s="229">
        <v>6.8174760656712489E-4</v>
      </c>
      <c r="Q131" s="229">
        <v>1.6093364096163071E-3</v>
      </c>
      <c r="R131" s="229">
        <v>0</v>
      </c>
      <c r="S131" s="229">
        <v>0</v>
      </c>
      <c r="T131" s="229">
        <v>0</v>
      </c>
      <c r="U131" s="229">
        <v>0</v>
      </c>
      <c r="V131" s="229">
        <v>0</v>
      </c>
      <c r="W131" s="229">
        <v>0</v>
      </c>
      <c r="X131" s="229">
        <v>0</v>
      </c>
      <c r="Y131" s="229">
        <v>4.9271299825823971E-3</v>
      </c>
      <c r="DA131" s="73" t="s">
        <v>1242</v>
      </c>
    </row>
    <row r="132" spans="1:105" ht="12" customHeight="1" x14ac:dyDescent="0.25">
      <c r="A132" s="64" t="s">
        <v>39</v>
      </c>
      <c r="B132" s="229">
        <v>6.4775636988234728E-2</v>
      </c>
      <c r="C132" s="229">
        <v>6.2252597961505021E-2</v>
      </c>
      <c r="D132" s="229">
        <v>9.5506049869960391E-2</v>
      </c>
      <c r="E132" s="229">
        <v>5.338697341155596E-2</v>
      </c>
      <c r="F132" s="229">
        <v>4.9724696383114109E-2</v>
      </c>
      <c r="G132" s="229">
        <v>4.5891254892793137E-2</v>
      </c>
      <c r="H132" s="229">
        <v>5.5416308819123967E-2</v>
      </c>
      <c r="I132" s="229">
        <v>6.2215119175586933E-2</v>
      </c>
      <c r="J132" s="229">
        <v>9.3590135961556353E-2</v>
      </c>
      <c r="K132" s="229">
        <v>0.12991691177233669</v>
      </c>
      <c r="L132" s="229">
        <v>0.19592298196652169</v>
      </c>
      <c r="M132" s="229">
        <v>0.24932157749472619</v>
      </c>
      <c r="N132" s="229">
        <v>0.21372015615209741</v>
      </c>
      <c r="O132" s="229">
        <v>0.1159810509232279</v>
      </c>
      <c r="P132" s="229">
        <v>0.20819313462762559</v>
      </c>
      <c r="Q132" s="229">
        <v>0.30973015621039218</v>
      </c>
      <c r="R132" s="229">
        <v>0.33593388727957219</v>
      </c>
      <c r="S132" s="229">
        <v>0.27188621473289692</v>
      </c>
      <c r="T132" s="229">
        <v>0.3033374117186759</v>
      </c>
      <c r="U132" s="229">
        <v>0.24694424872103621</v>
      </c>
      <c r="V132" s="229">
        <v>0.33976417818123072</v>
      </c>
      <c r="W132" s="229">
        <v>0.48868434870216448</v>
      </c>
      <c r="X132" s="229">
        <v>0.2691402527794276</v>
      </c>
      <c r="Y132" s="229">
        <v>0.18748945283846319</v>
      </c>
      <c r="DA132" s="73" t="s">
        <v>1243</v>
      </c>
    </row>
    <row r="133" spans="1:105" ht="12" customHeight="1" x14ac:dyDescent="0.25">
      <c r="A133" s="60" t="s">
        <v>1064</v>
      </c>
      <c r="B133" s="262">
        <v>1.4440051656590809E-4</v>
      </c>
      <c r="C133" s="262">
        <v>1.735660323232966E-4</v>
      </c>
      <c r="D133" s="262">
        <v>2.3198247472424089E-4</v>
      </c>
      <c r="E133" s="262">
        <v>1.419656758158296E-4</v>
      </c>
      <c r="F133" s="262">
        <v>1.3202645484823629E-4</v>
      </c>
      <c r="G133" s="262">
        <v>1.034465222798322E-4</v>
      </c>
      <c r="H133" s="262">
        <v>1.231897863275609E-4</v>
      </c>
      <c r="I133" s="262">
        <v>1.346747392887458E-4</v>
      </c>
      <c r="J133" s="262">
        <v>2.3234006916162029E-4</v>
      </c>
      <c r="K133" s="262">
        <v>3.2536704408241449E-4</v>
      </c>
      <c r="L133" s="262">
        <v>3.3874019210716538E-4</v>
      </c>
      <c r="M133" s="262">
        <v>3.5401006499984712E-4</v>
      </c>
      <c r="N133" s="262">
        <v>2.8709985349579761E-4</v>
      </c>
      <c r="O133" s="262">
        <v>2.186773462406526E-4</v>
      </c>
      <c r="P133" s="262">
        <v>2.78644632487559E-4</v>
      </c>
      <c r="Q133" s="262">
        <v>2.4632412849031943E-4</v>
      </c>
      <c r="R133" s="262">
        <v>2.4702969248840783E-4</v>
      </c>
      <c r="S133" s="262">
        <v>1.8854928439052899E-4</v>
      </c>
      <c r="T133" s="262">
        <v>2.4049498266397561E-4</v>
      </c>
      <c r="U133" s="262">
        <v>2.4531844139403299E-4</v>
      </c>
      <c r="V133" s="262">
        <v>2.509766932672731E-4</v>
      </c>
      <c r="W133" s="262">
        <v>3.1905689660137232E-4</v>
      </c>
      <c r="X133" s="262">
        <v>1.240204038291407E-4</v>
      </c>
      <c r="Y133" s="262">
        <v>2.3284678444291491E-4</v>
      </c>
      <c r="DA133" s="72" t="s">
        <v>1244</v>
      </c>
    </row>
    <row r="134" spans="1:105" ht="12" customHeight="1" x14ac:dyDescent="0.25">
      <c r="A134" s="57" t="s">
        <v>1010</v>
      </c>
      <c r="B134" s="261">
        <v>4.8536188560317127E-2</v>
      </c>
      <c r="C134" s="261">
        <v>5.9167265452662751E-2</v>
      </c>
      <c r="D134" s="261">
        <v>5.6223953545539079E-2</v>
      </c>
      <c r="E134" s="261">
        <v>5.4586167546424903E-2</v>
      </c>
      <c r="F134" s="261">
        <v>5.1198335280426943E-2</v>
      </c>
      <c r="G134" s="261">
        <v>3.865309595422161E-2</v>
      </c>
      <c r="H134" s="261">
        <v>4.5513820605424367E-2</v>
      </c>
      <c r="I134" s="261">
        <v>5.3032735977038253E-2</v>
      </c>
      <c r="J134" s="261">
        <v>7.2724765245735512E-2</v>
      </c>
      <c r="K134" s="261">
        <v>6.1770866221741341E-2</v>
      </c>
      <c r="L134" s="261">
        <v>7.2105122616151734E-2</v>
      </c>
      <c r="M134" s="261">
        <v>7.6459950137252181E-2</v>
      </c>
      <c r="N134" s="261">
        <v>7.2900442398079912E-2</v>
      </c>
      <c r="O134" s="261">
        <v>7.6779846042885527E-2</v>
      </c>
      <c r="P134" s="261">
        <v>5.9579877180123191E-2</v>
      </c>
      <c r="Q134" s="261">
        <v>8.0832096457246788E-2</v>
      </c>
      <c r="R134" s="261">
        <v>8.6481439214073336E-2</v>
      </c>
      <c r="S134" s="261">
        <v>6.0162931670552262E-2</v>
      </c>
      <c r="T134" s="261">
        <v>6.8270415656835018E-2</v>
      </c>
      <c r="U134" s="261">
        <v>6.1778757263994608E-2</v>
      </c>
      <c r="V134" s="261">
        <v>5.7880967102117889E-2</v>
      </c>
      <c r="W134" s="261">
        <v>8.2586413418271262E-2</v>
      </c>
      <c r="X134" s="261">
        <v>3.7642393293204693E-2</v>
      </c>
      <c r="Y134" s="261">
        <v>4.9296588258442263E-2</v>
      </c>
      <c r="DA134" s="70" t="s">
        <v>1245</v>
      </c>
    </row>
    <row r="135" spans="1:105" ht="12" customHeight="1" x14ac:dyDescent="0.25">
      <c r="A135" s="60" t="s">
        <v>1012</v>
      </c>
      <c r="B135" s="262">
        <v>4.6884102107693462E-2</v>
      </c>
      <c r="C135" s="262">
        <v>5.7315790324297823E-2</v>
      </c>
      <c r="D135" s="262">
        <v>5.0196409013732513E-2</v>
      </c>
      <c r="E135" s="262">
        <v>5.332024795582372E-2</v>
      </c>
      <c r="F135" s="262">
        <v>5.0122330263366391E-2</v>
      </c>
      <c r="G135" s="262">
        <v>3.770426270300048E-2</v>
      </c>
      <c r="H135" s="262">
        <v>4.436469143875197E-2</v>
      </c>
      <c r="I135" s="262">
        <v>5.1919513383569253E-2</v>
      </c>
      <c r="J135" s="262">
        <v>6.9433035000055293E-2</v>
      </c>
      <c r="K135" s="262">
        <v>3.358863228807752E-2</v>
      </c>
      <c r="L135" s="262">
        <v>5.5442684135441553E-2</v>
      </c>
      <c r="M135" s="262">
        <v>5.7928628682537647E-2</v>
      </c>
      <c r="N135" s="262">
        <v>6.4056097416255856E-2</v>
      </c>
      <c r="O135" s="262">
        <v>7.4383889136826919E-2</v>
      </c>
      <c r="P135" s="262">
        <v>4.2995973998658059E-2</v>
      </c>
      <c r="Q135" s="262">
        <v>7.6576284127074595E-2</v>
      </c>
      <c r="R135" s="262">
        <v>8.2730249025853866E-2</v>
      </c>
      <c r="S135" s="262">
        <v>5.6270430029267918E-2</v>
      </c>
      <c r="T135" s="262">
        <v>6.1659300839419867E-2</v>
      </c>
      <c r="U135" s="262">
        <v>5.2800306358706868E-2</v>
      </c>
      <c r="V135" s="262">
        <v>4.2212707541737851E-2</v>
      </c>
      <c r="W135" s="262">
        <v>6.9504465329778775E-2</v>
      </c>
      <c r="X135" s="262">
        <v>3.3892157034232179E-2</v>
      </c>
      <c r="Y135" s="262">
        <v>3.0899690751453421E-2</v>
      </c>
      <c r="DA135" s="72" t="s">
        <v>1246</v>
      </c>
    </row>
    <row r="136" spans="1:105" ht="12" customHeight="1" x14ac:dyDescent="0.25">
      <c r="A136" s="59" t="s">
        <v>28</v>
      </c>
      <c r="B136" s="230">
        <v>6.3153238951262048E-4</v>
      </c>
      <c r="C136" s="230">
        <v>0</v>
      </c>
      <c r="D136" s="230">
        <v>0</v>
      </c>
      <c r="E136" s="230">
        <v>0</v>
      </c>
      <c r="F136" s="230">
        <v>0</v>
      </c>
      <c r="G136" s="230">
        <v>0</v>
      </c>
      <c r="H136" s="230">
        <v>0</v>
      </c>
      <c r="I136" s="230">
        <v>0</v>
      </c>
      <c r="J136" s="230">
        <v>0</v>
      </c>
      <c r="K136" s="230">
        <v>0</v>
      </c>
      <c r="L136" s="230">
        <v>0</v>
      </c>
      <c r="M136" s="230">
        <v>0</v>
      </c>
      <c r="N136" s="230">
        <v>0</v>
      </c>
      <c r="O136" s="230">
        <v>0</v>
      </c>
      <c r="P136" s="230">
        <v>0</v>
      </c>
      <c r="Q136" s="230">
        <v>0</v>
      </c>
      <c r="R136" s="230">
        <v>0</v>
      </c>
      <c r="S136" s="230">
        <v>0</v>
      </c>
      <c r="T136" s="230">
        <v>0</v>
      </c>
      <c r="U136" s="230">
        <v>0</v>
      </c>
      <c r="V136" s="230">
        <v>0</v>
      </c>
      <c r="W136" s="230">
        <v>0</v>
      </c>
      <c r="X136" s="230">
        <v>0</v>
      </c>
      <c r="Y136" s="230">
        <v>0</v>
      </c>
      <c r="DA136" s="71" t="s">
        <v>1247</v>
      </c>
    </row>
    <row r="137" spans="1:105" ht="12" customHeight="1" x14ac:dyDescent="0.25">
      <c r="A137" s="59" t="s">
        <v>31</v>
      </c>
      <c r="B137" s="295">
        <v>0</v>
      </c>
      <c r="C137" s="295">
        <v>0</v>
      </c>
      <c r="D137" s="295">
        <v>2.2588428717922248E-3</v>
      </c>
      <c r="E137" s="295">
        <v>1.203726528420362E-3</v>
      </c>
      <c r="F137" s="295">
        <v>9.5284637529816747E-4</v>
      </c>
      <c r="G137" s="295">
        <v>7.2000469013645395E-4</v>
      </c>
      <c r="H137" s="295">
        <v>1.694908114201945E-3</v>
      </c>
      <c r="I137" s="295">
        <v>2.1100396987173259E-3</v>
      </c>
      <c r="J137" s="295">
        <v>3.505661826565718E-3</v>
      </c>
      <c r="K137" s="295">
        <v>3.6942637509960411E-3</v>
      </c>
      <c r="L137" s="295">
        <v>9.5999579499428424E-3</v>
      </c>
      <c r="M137" s="295">
        <v>1.3963870065577909E-2</v>
      </c>
      <c r="N137" s="295">
        <v>1.06256214125945E-2</v>
      </c>
      <c r="O137" s="295">
        <v>2.284421207451301E-3</v>
      </c>
      <c r="P137" s="295">
        <v>1.551327823491244E-2</v>
      </c>
      <c r="Q137" s="295">
        <v>1.464508407783045E-2</v>
      </c>
      <c r="R137" s="295">
        <v>1.725768347820518E-2</v>
      </c>
      <c r="S137" s="295">
        <v>1.447482583141598E-2</v>
      </c>
      <c r="T137" s="295">
        <v>9.0391113619588039E-3</v>
      </c>
      <c r="U137" s="295">
        <v>1.355096419771405E-2</v>
      </c>
      <c r="V137" s="295">
        <v>7.7592065909755474E-3</v>
      </c>
      <c r="W137" s="295">
        <v>6.5398229120963167E-3</v>
      </c>
      <c r="X137" s="295">
        <v>1.196944789925742E-2</v>
      </c>
      <c r="Y137" s="295">
        <v>4.4950235993513612E-5</v>
      </c>
      <c r="DA137" s="122" t="s">
        <v>1248</v>
      </c>
    </row>
    <row r="138" spans="1:105" ht="12" customHeight="1" x14ac:dyDescent="0.25">
      <c r="A138" s="59" t="s">
        <v>159</v>
      </c>
      <c r="B138" s="295">
        <v>0</v>
      </c>
      <c r="C138" s="295">
        <v>0</v>
      </c>
      <c r="D138" s="295">
        <v>0</v>
      </c>
      <c r="E138" s="295">
        <v>1.0204109082661121E-3</v>
      </c>
      <c r="F138" s="295">
        <v>0</v>
      </c>
      <c r="G138" s="295">
        <v>0</v>
      </c>
      <c r="H138" s="295">
        <v>7.1943244969598736E-4</v>
      </c>
      <c r="I138" s="295">
        <v>0</v>
      </c>
      <c r="J138" s="295">
        <v>0</v>
      </c>
      <c r="K138" s="295">
        <v>3.2126341735267201E-3</v>
      </c>
      <c r="L138" s="295">
        <v>4.1641474846192683E-3</v>
      </c>
      <c r="M138" s="295">
        <v>6.0430034431867424E-3</v>
      </c>
      <c r="N138" s="295">
        <v>0</v>
      </c>
      <c r="O138" s="295">
        <v>0</v>
      </c>
      <c r="P138" s="295">
        <v>0</v>
      </c>
      <c r="Q138" s="295">
        <v>4.2686613199749007E-2</v>
      </c>
      <c r="R138" s="295">
        <v>3.5787017531455363E-2</v>
      </c>
      <c r="S138" s="295">
        <v>1.803487584906658E-2</v>
      </c>
      <c r="T138" s="295">
        <v>7.5870328997871429E-3</v>
      </c>
      <c r="U138" s="295">
        <v>6.3630373506583099E-3</v>
      </c>
      <c r="V138" s="295">
        <v>4.590954872182273E-3</v>
      </c>
      <c r="W138" s="295">
        <v>4.4140078577136563E-3</v>
      </c>
      <c r="X138" s="295">
        <v>1.80255586460447E-3</v>
      </c>
      <c r="Y138" s="295">
        <v>5.3771003754948712E-4</v>
      </c>
      <c r="DA138" s="122" t="s">
        <v>1249</v>
      </c>
    </row>
    <row r="139" spans="1:105" ht="12" customHeight="1" x14ac:dyDescent="0.25">
      <c r="A139" s="59" t="s">
        <v>32</v>
      </c>
      <c r="B139" s="295">
        <v>9.098262874833187E-4</v>
      </c>
      <c r="C139" s="295">
        <v>0</v>
      </c>
      <c r="D139" s="295">
        <v>0</v>
      </c>
      <c r="E139" s="295">
        <v>0</v>
      </c>
      <c r="F139" s="295">
        <v>0</v>
      </c>
      <c r="G139" s="295">
        <v>0</v>
      </c>
      <c r="H139" s="295">
        <v>0</v>
      </c>
      <c r="I139" s="295">
        <v>0</v>
      </c>
      <c r="J139" s="295">
        <v>0</v>
      </c>
      <c r="K139" s="295">
        <v>0</v>
      </c>
      <c r="L139" s="295">
        <v>0</v>
      </c>
      <c r="M139" s="295">
        <v>0</v>
      </c>
      <c r="N139" s="295">
        <v>0</v>
      </c>
      <c r="O139" s="295">
        <v>0</v>
      </c>
      <c r="P139" s="295">
        <v>0</v>
      </c>
      <c r="Q139" s="295">
        <v>0</v>
      </c>
      <c r="R139" s="295">
        <v>0</v>
      </c>
      <c r="S139" s="295">
        <v>0</v>
      </c>
      <c r="T139" s="295">
        <v>0</v>
      </c>
      <c r="U139" s="295">
        <v>0</v>
      </c>
      <c r="V139" s="295">
        <v>0</v>
      </c>
      <c r="W139" s="295">
        <v>0</v>
      </c>
      <c r="X139" s="295">
        <v>0</v>
      </c>
      <c r="Y139" s="295">
        <v>0</v>
      </c>
      <c r="DA139" s="122" t="s">
        <v>1250</v>
      </c>
    </row>
    <row r="140" spans="1:105" ht="12" customHeight="1" x14ac:dyDescent="0.25">
      <c r="A140" s="59" t="s">
        <v>35</v>
      </c>
      <c r="B140" s="295">
        <v>4.5342743430697517E-2</v>
      </c>
      <c r="C140" s="295">
        <v>5.7315790324297823E-2</v>
      </c>
      <c r="D140" s="295">
        <v>4.7937566141940287E-2</v>
      </c>
      <c r="E140" s="295">
        <v>5.1096110519137247E-2</v>
      </c>
      <c r="F140" s="295">
        <v>4.9169483888068223E-2</v>
      </c>
      <c r="G140" s="295">
        <v>3.6984258012864028E-2</v>
      </c>
      <c r="H140" s="295">
        <v>4.1950350874854041E-2</v>
      </c>
      <c r="I140" s="295">
        <v>4.9809473684851918E-2</v>
      </c>
      <c r="J140" s="295">
        <v>6.5927373173489581E-2</v>
      </c>
      <c r="K140" s="295">
        <v>2.6681734363554761E-2</v>
      </c>
      <c r="L140" s="295">
        <v>4.1678578700879453E-2</v>
      </c>
      <c r="M140" s="295">
        <v>3.7921755173772997E-2</v>
      </c>
      <c r="N140" s="295">
        <v>5.3430476003661347E-2</v>
      </c>
      <c r="O140" s="295">
        <v>7.2099467929375619E-2</v>
      </c>
      <c r="P140" s="295">
        <v>2.748269576374562E-2</v>
      </c>
      <c r="Q140" s="295">
        <v>1.9244586849495132E-2</v>
      </c>
      <c r="R140" s="295">
        <v>2.9685548016193331E-2</v>
      </c>
      <c r="S140" s="295">
        <v>2.376072834878535E-2</v>
      </c>
      <c r="T140" s="295">
        <v>4.5033156577673927E-2</v>
      </c>
      <c r="U140" s="295">
        <v>3.288630481033452E-2</v>
      </c>
      <c r="V140" s="295">
        <v>2.9862546078580032E-2</v>
      </c>
      <c r="W140" s="295">
        <v>5.8550634559968798E-2</v>
      </c>
      <c r="X140" s="295">
        <v>2.012015327037029E-2</v>
      </c>
      <c r="Y140" s="295">
        <v>3.0317030477910421E-2</v>
      </c>
      <c r="DA140" s="122" t="s">
        <v>1251</v>
      </c>
    </row>
    <row r="141" spans="1:105" ht="12" customHeight="1" x14ac:dyDescent="0.25">
      <c r="A141" s="60" t="s">
        <v>1019</v>
      </c>
      <c r="B141" s="262">
        <v>1.652086452623668E-3</v>
      </c>
      <c r="C141" s="262">
        <v>1.85147512836493E-3</v>
      </c>
      <c r="D141" s="262">
        <v>6.0275445318065633E-3</v>
      </c>
      <c r="E141" s="262">
        <v>1.265919590601177E-3</v>
      </c>
      <c r="F141" s="262">
        <v>1.076005017060551E-3</v>
      </c>
      <c r="G141" s="262">
        <v>9.4883325122112946E-4</v>
      </c>
      <c r="H141" s="262">
        <v>1.1491291666724029E-3</v>
      </c>
      <c r="I141" s="262">
        <v>1.1132225934690021E-3</v>
      </c>
      <c r="J141" s="262">
        <v>3.2917302456802258E-3</v>
      </c>
      <c r="K141" s="262">
        <v>2.8182233933663821E-2</v>
      </c>
      <c r="L141" s="262">
        <v>1.6662438480710182E-2</v>
      </c>
      <c r="M141" s="262">
        <v>1.853132145471454E-2</v>
      </c>
      <c r="N141" s="262">
        <v>8.8443449818240566E-3</v>
      </c>
      <c r="O141" s="262">
        <v>2.3959569060586069E-3</v>
      </c>
      <c r="P141" s="262">
        <v>1.6583903181465132E-2</v>
      </c>
      <c r="Q141" s="262">
        <v>4.2558123301721981E-3</v>
      </c>
      <c r="R141" s="262">
        <v>3.751190188219468E-3</v>
      </c>
      <c r="S141" s="262">
        <v>3.892501641284339E-3</v>
      </c>
      <c r="T141" s="262">
        <v>6.6111148174151386E-3</v>
      </c>
      <c r="U141" s="262">
        <v>8.9784509052877361E-3</v>
      </c>
      <c r="V141" s="262">
        <v>1.5668259560380041E-2</v>
      </c>
      <c r="W141" s="262">
        <v>1.3081948088492491E-2</v>
      </c>
      <c r="X141" s="262">
        <v>3.750236258972515E-3</v>
      </c>
      <c r="Y141" s="262">
        <v>1.8396897506988839E-2</v>
      </c>
      <c r="DA141" s="72" t="s">
        <v>1252</v>
      </c>
    </row>
    <row r="142" spans="1:105" ht="12" customHeight="1" x14ac:dyDescent="0.25">
      <c r="A142" s="57" t="s">
        <v>1021</v>
      </c>
      <c r="B142" s="261">
        <f t="shared" ref="B142:Y142" si="5">B143+B144+B155</f>
        <v>5.5016154632693014E-2</v>
      </c>
      <c r="C142" s="261">
        <f t="shared" si="5"/>
        <v>6.6038058465707802E-2</v>
      </c>
      <c r="D142" s="261">
        <f t="shared" si="5"/>
        <v>7.5052915322773417E-2</v>
      </c>
      <c r="E142" s="261">
        <f t="shared" si="5"/>
        <v>5.9603847575538035E-2</v>
      </c>
      <c r="F142" s="261">
        <f t="shared" si="5"/>
        <v>5.5373943597522318E-2</v>
      </c>
      <c r="G142" s="261">
        <f t="shared" si="5"/>
        <v>4.2385298549897366E-2</v>
      </c>
      <c r="H142" s="261">
        <f t="shared" si="5"/>
        <v>5.0066705095702262E-2</v>
      </c>
      <c r="I142" s="261">
        <f t="shared" si="5"/>
        <v>5.7517895599208155E-2</v>
      </c>
      <c r="J142" s="261">
        <f t="shared" si="5"/>
        <v>8.4839778865919396E-2</v>
      </c>
      <c r="K142" s="261">
        <f t="shared" si="5"/>
        <v>0.10685201197547572</v>
      </c>
      <c r="L142" s="261">
        <f t="shared" si="5"/>
        <v>0.11467896088734642</v>
      </c>
      <c r="M142" s="261">
        <f t="shared" si="5"/>
        <v>0.12481898395458917</v>
      </c>
      <c r="N142" s="261">
        <f t="shared" si="5"/>
        <v>0.10175566945143816</v>
      </c>
      <c r="O142" s="261">
        <f t="shared" si="5"/>
        <v>8.6259792174649685E-2</v>
      </c>
      <c r="P142" s="261">
        <f t="shared" si="5"/>
        <v>9.9559689890485109E-2</v>
      </c>
      <c r="Q142" s="261">
        <f t="shared" si="5"/>
        <v>0.10623761355298564</v>
      </c>
      <c r="R142" s="261">
        <f t="shared" si="5"/>
        <v>0.10924333907786324</v>
      </c>
      <c r="S142" s="261">
        <f t="shared" si="5"/>
        <v>8.2203366659826443E-2</v>
      </c>
      <c r="T142" s="261">
        <f t="shared" si="5"/>
        <v>9.7160134769271628E-2</v>
      </c>
      <c r="U142" s="261">
        <f t="shared" si="5"/>
        <v>9.3449575717700323E-2</v>
      </c>
      <c r="V142" s="261">
        <f t="shared" si="5"/>
        <v>0.10234532311916592</v>
      </c>
      <c r="W142" s="261">
        <f t="shared" si="5"/>
        <v>0.13354277453647873</v>
      </c>
      <c r="X142" s="261">
        <f t="shared" si="5"/>
        <v>6.0293009911531241E-2</v>
      </c>
      <c r="Y142" s="261">
        <f t="shared" si="5"/>
        <v>8.3065029216207967E-2</v>
      </c>
      <c r="DA142" s="70"/>
    </row>
    <row r="143" spans="1:105" ht="12" customHeight="1" x14ac:dyDescent="0.25">
      <c r="A143" s="60" t="s">
        <v>1022</v>
      </c>
      <c r="B143" s="262">
        <v>2.8520929127802588E-2</v>
      </c>
      <c r="C143" s="262">
        <v>3.5725776663776097E-2</v>
      </c>
      <c r="D143" s="262">
        <v>2.28699311681352E-2</v>
      </c>
      <c r="E143" s="262">
        <v>3.4024592505368371E-2</v>
      </c>
      <c r="F143" s="262">
        <v>3.2776044049657782E-2</v>
      </c>
      <c r="G143" s="262">
        <v>2.408517806058251E-2</v>
      </c>
      <c r="H143" s="262">
        <v>2.799645223294988E-2</v>
      </c>
      <c r="I143" s="262">
        <v>3.3618173819736287E-2</v>
      </c>
      <c r="J143" s="262">
        <v>3.9495208301626269E-2</v>
      </c>
      <c r="K143" s="262">
        <v>6.3269707786494881E-3</v>
      </c>
      <c r="L143" s="262">
        <v>1.5161384521603059E-2</v>
      </c>
      <c r="M143" s="262">
        <v>1.3688510250967619E-2</v>
      </c>
      <c r="N143" s="262">
        <v>2.4897677036763721E-2</v>
      </c>
      <c r="O143" s="262">
        <v>4.5532662820001901E-2</v>
      </c>
      <c r="P143" s="262">
        <v>9.0588223674872015E-3</v>
      </c>
      <c r="Q143" s="262">
        <v>1.938378214130838E-2</v>
      </c>
      <c r="R143" s="262">
        <v>2.8540400450954372E-2</v>
      </c>
      <c r="S143" s="262">
        <v>1.8017001797700931E-2</v>
      </c>
      <c r="T143" s="262">
        <v>2.355727156197323E-2</v>
      </c>
      <c r="U143" s="262">
        <v>1.5391887712471341E-2</v>
      </c>
      <c r="V143" s="262">
        <v>9.3329687635004526E-3</v>
      </c>
      <c r="W143" s="262">
        <v>2.3133723267869079E-2</v>
      </c>
      <c r="X143" s="262">
        <v>1.0698270560761419E-2</v>
      </c>
      <c r="Y143" s="262">
        <v>7.4311960305071248E-3</v>
      </c>
      <c r="DA143" s="72" t="s">
        <v>1253</v>
      </c>
    </row>
    <row r="144" spans="1:105" ht="12" customHeight="1" x14ac:dyDescent="0.25">
      <c r="A144" s="60" t="s">
        <v>1024</v>
      </c>
      <c r="B144" s="262">
        <v>1.331401590628498E-2</v>
      </c>
      <c r="C144" s="262">
        <v>1.5673939585985189E-2</v>
      </c>
      <c r="D144" s="262">
        <v>1.570793175406017E-2</v>
      </c>
      <c r="E144" s="262">
        <v>1.4886790233628541E-2</v>
      </c>
      <c r="F144" s="262">
        <v>1.34999860965798E-2</v>
      </c>
      <c r="G144" s="262">
        <v>1.0462405498031039E-2</v>
      </c>
      <c r="H144" s="262">
        <v>1.2342716337116359E-2</v>
      </c>
      <c r="I144" s="262">
        <v>1.4369329051063881E-2</v>
      </c>
      <c r="J144" s="262">
        <v>2.0331356806256279E-2</v>
      </c>
      <c r="K144" s="262">
        <v>1.5758627787672411E-2</v>
      </c>
      <c r="L144" s="262">
        <v>2.263443130136631E-2</v>
      </c>
      <c r="M144" s="262">
        <v>2.628263875639162E-2</v>
      </c>
      <c r="N144" s="262">
        <v>2.4582024829057102E-2</v>
      </c>
      <c r="O144" s="262">
        <v>2.1534405627173792E-2</v>
      </c>
      <c r="P144" s="262">
        <v>2.1163749396649861E-2</v>
      </c>
      <c r="Q144" s="262">
        <v>3.2481367157065337E-2</v>
      </c>
      <c r="R144" s="262">
        <v>3.4957194623605151E-2</v>
      </c>
      <c r="S144" s="262">
        <v>2.6747885824863031E-2</v>
      </c>
      <c r="T144" s="262">
        <v>2.973626888765106E-2</v>
      </c>
      <c r="U144" s="262">
        <v>2.4755524062837202E-2</v>
      </c>
      <c r="V144" s="262">
        <v>3.0899661716514249E-2</v>
      </c>
      <c r="W144" s="262">
        <v>4.4846933864216683E-2</v>
      </c>
      <c r="X144" s="262">
        <v>2.4301320223057421E-2</v>
      </c>
      <c r="Y144" s="262">
        <v>1.843551409650266E-2</v>
      </c>
      <c r="DA144" s="72" t="s">
        <v>1254</v>
      </c>
    </row>
    <row r="145" spans="1:105" ht="12" customHeight="1" x14ac:dyDescent="0.25">
      <c r="A145" s="64" t="s">
        <v>28</v>
      </c>
      <c r="B145" s="229">
        <v>1.022764457672256E-4</v>
      </c>
      <c r="C145" s="229">
        <v>0</v>
      </c>
      <c r="D145" s="229">
        <v>0</v>
      </c>
      <c r="E145" s="229">
        <v>0</v>
      </c>
      <c r="F145" s="229">
        <v>0</v>
      </c>
      <c r="G145" s="229">
        <v>0</v>
      </c>
      <c r="H145" s="229">
        <v>0</v>
      </c>
      <c r="I145" s="229">
        <v>0</v>
      </c>
      <c r="J145" s="229">
        <v>0</v>
      </c>
      <c r="K145" s="229">
        <v>0</v>
      </c>
      <c r="L145" s="229">
        <v>0</v>
      </c>
      <c r="M145" s="229">
        <v>0</v>
      </c>
      <c r="N145" s="229">
        <v>0</v>
      </c>
      <c r="O145" s="229">
        <v>0</v>
      </c>
      <c r="P145" s="229">
        <v>0</v>
      </c>
      <c r="Q145" s="229">
        <v>0</v>
      </c>
      <c r="R145" s="229">
        <v>0</v>
      </c>
      <c r="S145" s="229">
        <v>0</v>
      </c>
      <c r="T145" s="229">
        <v>0</v>
      </c>
      <c r="U145" s="229">
        <v>0</v>
      </c>
      <c r="V145" s="229">
        <v>0</v>
      </c>
      <c r="W145" s="229">
        <v>0</v>
      </c>
      <c r="X145" s="229">
        <v>0</v>
      </c>
      <c r="Y145" s="229">
        <v>0</v>
      </c>
      <c r="DA145" s="73" t="s">
        <v>1255</v>
      </c>
    </row>
    <row r="146" spans="1:105" ht="12" customHeight="1" x14ac:dyDescent="0.25">
      <c r="A146" s="64" t="s">
        <v>30</v>
      </c>
      <c r="B146" s="229">
        <v>0</v>
      </c>
      <c r="C146" s="229">
        <v>0</v>
      </c>
      <c r="D146" s="229">
        <v>0</v>
      </c>
      <c r="E146" s="229">
        <v>0</v>
      </c>
      <c r="F146" s="229">
        <v>0</v>
      </c>
      <c r="G146" s="229">
        <v>0</v>
      </c>
      <c r="H146" s="229">
        <v>0</v>
      </c>
      <c r="I146" s="229">
        <v>0</v>
      </c>
      <c r="J146" s="229">
        <v>0</v>
      </c>
      <c r="K146" s="229">
        <v>0</v>
      </c>
      <c r="L146" s="229">
        <v>0</v>
      </c>
      <c r="M146" s="229">
        <v>0</v>
      </c>
      <c r="N146" s="229">
        <v>0</v>
      </c>
      <c r="O146" s="229">
        <v>0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1256</v>
      </c>
    </row>
    <row r="147" spans="1:105" ht="12" customHeight="1" x14ac:dyDescent="0.25">
      <c r="A147" s="64" t="s">
        <v>31</v>
      </c>
      <c r="B147" s="229">
        <v>0</v>
      </c>
      <c r="C147" s="229">
        <v>0</v>
      </c>
      <c r="D147" s="229">
        <v>3.3113450650630442E-4</v>
      </c>
      <c r="E147" s="229">
        <v>1.893633268427377E-4</v>
      </c>
      <c r="F147" s="229">
        <v>1.7196083549984181E-4</v>
      </c>
      <c r="G147" s="229">
        <v>1.20566725377126E-4</v>
      </c>
      <c r="H147" s="229">
        <v>2.8541317493026709E-4</v>
      </c>
      <c r="I147" s="229">
        <v>3.5105865768886551E-4</v>
      </c>
      <c r="J147" s="229">
        <v>5.212151156729712E-4</v>
      </c>
      <c r="K147" s="229">
        <v>4.3358219841496692E-4</v>
      </c>
      <c r="L147" s="229">
        <v>9.1914786143212988E-4</v>
      </c>
      <c r="M147" s="229">
        <v>1.071159589830329E-3</v>
      </c>
      <c r="N147" s="229">
        <v>9.4762192757240913E-4</v>
      </c>
      <c r="O147" s="229">
        <v>3.5021116350191449E-4</v>
      </c>
      <c r="P147" s="229">
        <v>1.045379984046464E-3</v>
      </c>
      <c r="Q147" s="229">
        <v>9.9366809621763679E-4</v>
      </c>
      <c r="R147" s="229">
        <v>1.1538584373135059E-3</v>
      </c>
      <c r="S147" s="229">
        <v>7.5891422480963344E-4</v>
      </c>
      <c r="T147" s="229">
        <v>4.6920498210589517E-4</v>
      </c>
      <c r="U147" s="229">
        <v>8.0897707893318367E-4</v>
      </c>
      <c r="V147" s="229">
        <v>2.16734940423751E-4</v>
      </c>
      <c r="W147" s="229">
        <v>1.9778852544730151E-4</v>
      </c>
      <c r="X147" s="229">
        <v>2.6811773293319169E-4</v>
      </c>
      <c r="Y147" s="229">
        <v>2.3385394150097308E-6</v>
      </c>
      <c r="DA147" s="73" t="s">
        <v>1257</v>
      </c>
    </row>
    <row r="148" spans="1:105" ht="12" customHeight="1" x14ac:dyDescent="0.25">
      <c r="A148" s="64" t="s">
        <v>159</v>
      </c>
      <c r="B148" s="229">
        <v>0</v>
      </c>
      <c r="C148" s="229">
        <v>0</v>
      </c>
      <c r="D148" s="229">
        <v>0</v>
      </c>
      <c r="E148" s="229">
        <v>1.635778511417446E-4</v>
      </c>
      <c r="F148" s="229">
        <v>0</v>
      </c>
      <c r="G148" s="229">
        <v>0</v>
      </c>
      <c r="H148" s="229">
        <v>1.234523164752925E-4</v>
      </c>
      <c r="I148" s="229">
        <v>0</v>
      </c>
      <c r="J148" s="229">
        <v>0</v>
      </c>
      <c r="K148" s="229">
        <v>3.8422549814805631E-4</v>
      </c>
      <c r="L148" s="229">
        <v>4.0627819680793653E-4</v>
      </c>
      <c r="M148" s="229">
        <v>4.7237030242948088E-4</v>
      </c>
      <c r="N148" s="229">
        <v>0</v>
      </c>
      <c r="O148" s="229">
        <v>0</v>
      </c>
      <c r="P148" s="229">
        <v>0</v>
      </c>
      <c r="Q148" s="229">
        <v>2.9513623901374722E-3</v>
      </c>
      <c r="R148" s="229">
        <v>2.4382425159658249E-3</v>
      </c>
      <c r="S148" s="229">
        <v>9.6354913633859402E-4</v>
      </c>
      <c r="T148" s="229">
        <v>4.013194499543492E-4</v>
      </c>
      <c r="U148" s="229">
        <v>3.870899131021917E-4</v>
      </c>
      <c r="V148" s="229">
        <v>1.306760512000396E-4</v>
      </c>
      <c r="W148" s="229">
        <v>1.3603465804795171E-4</v>
      </c>
      <c r="X148" s="229">
        <v>4.1145421548427343E-5</v>
      </c>
      <c r="Y148" s="229">
        <v>2.8506390143394839E-5</v>
      </c>
      <c r="DA148" s="73" t="s">
        <v>1258</v>
      </c>
    </row>
    <row r="149" spans="1:105" ht="12" customHeight="1" x14ac:dyDescent="0.25">
      <c r="A149" s="64" t="s">
        <v>32</v>
      </c>
      <c r="B149" s="229">
        <v>1.4701602577316979E-4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0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0</v>
      </c>
      <c r="T149" s="229">
        <v>0</v>
      </c>
      <c r="U149" s="229">
        <v>0</v>
      </c>
      <c r="V149" s="229">
        <v>0</v>
      </c>
      <c r="W149" s="229">
        <v>0</v>
      </c>
      <c r="X149" s="229">
        <v>0</v>
      </c>
      <c r="Y149" s="229">
        <v>0</v>
      </c>
      <c r="DA149" s="73" t="s">
        <v>1259</v>
      </c>
    </row>
    <row r="150" spans="1:105" ht="12" customHeight="1" x14ac:dyDescent="0.25">
      <c r="A150" s="64" t="s">
        <v>33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0</v>
      </c>
      <c r="T150" s="229">
        <v>0</v>
      </c>
      <c r="U150" s="229">
        <v>0</v>
      </c>
      <c r="V150" s="229">
        <v>0</v>
      </c>
      <c r="W150" s="229">
        <v>0</v>
      </c>
      <c r="X150" s="229">
        <v>0</v>
      </c>
      <c r="Y150" s="229">
        <v>0</v>
      </c>
      <c r="DA150" s="73" t="s">
        <v>1260</v>
      </c>
    </row>
    <row r="151" spans="1:105" ht="12" customHeight="1" x14ac:dyDescent="0.25">
      <c r="A151" s="64" t="s">
        <v>35</v>
      </c>
      <c r="B151" s="229">
        <v>7.3986186986822284E-3</v>
      </c>
      <c r="C151" s="229">
        <v>1.022046223346244E-2</v>
      </c>
      <c r="D151" s="229">
        <v>7.0105131103329497E-3</v>
      </c>
      <c r="E151" s="229">
        <v>8.0188352925347917E-3</v>
      </c>
      <c r="F151" s="229">
        <v>8.8523324918890686E-3</v>
      </c>
      <c r="G151" s="229">
        <v>6.17823548940632E-3</v>
      </c>
      <c r="H151" s="229">
        <v>7.047236770797995E-3</v>
      </c>
      <c r="I151" s="229">
        <v>8.2671615047819006E-3</v>
      </c>
      <c r="J151" s="229">
        <v>9.7784081797131113E-3</v>
      </c>
      <c r="K151" s="229">
        <v>3.1240142642756049E-3</v>
      </c>
      <c r="L151" s="229">
        <v>3.9809283251471296E-3</v>
      </c>
      <c r="M151" s="229">
        <v>2.9019653251618942E-3</v>
      </c>
      <c r="N151" s="229">
        <v>4.7536282378673848E-3</v>
      </c>
      <c r="O151" s="229">
        <v>1.102659109753778E-2</v>
      </c>
      <c r="P151" s="229">
        <v>1.847503783191062E-3</v>
      </c>
      <c r="Q151" s="229">
        <v>1.3026072057588369E-3</v>
      </c>
      <c r="R151" s="229">
        <v>1.9800242488649902E-3</v>
      </c>
      <c r="S151" s="229">
        <v>1.2427807083285191E-3</v>
      </c>
      <c r="T151" s="229">
        <v>2.3319792148682118E-3</v>
      </c>
      <c r="U151" s="229">
        <v>1.958558302708407E-3</v>
      </c>
      <c r="V151" s="229">
        <v>8.3213512823992249E-4</v>
      </c>
      <c r="W151" s="229">
        <v>1.766534477637386E-3</v>
      </c>
      <c r="X151" s="229">
        <v>4.496122259952626E-4</v>
      </c>
      <c r="Y151" s="229">
        <v>1.573456663124547E-3</v>
      </c>
      <c r="DA151" s="73" t="s">
        <v>1261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1.227655293039752E-3</v>
      </c>
      <c r="F152" s="229">
        <v>0</v>
      </c>
      <c r="G152" s="229">
        <v>0</v>
      </c>
      <c r="H152" s="229">
        <v>0</v>
      </c>
      <c r="I152" s="229">
        <v>0</v>
      </c>
      <c r="J152" s="229">
        <v>1.5233668439398359E-3</v>
      </c>
      <c r="K152" s="229">
        <v>3.14330862930833E-4</v>
      </c>
      <c r="L152" s="229">
        <v>0</v>
      </c>
      <c r="M152" s="229">
        <v>0</v>
      </c>
      <c r="N152" s="229">
        <v>1.860794777508127E-4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1262</v>
      </c>
    </row>
    <row r="153" spans="1:105" ht="12" customHeight="1" x14ac:dyDescent="0.25">
      <c r="A153" s="64" t="s">
        <v>38</v>
      </c>
      <c r="B153" s="229">
        <v>0</v>
      </c>
      <c r="C153" s="229">
        <v>8.0698421969661279E-6</v>
      </c>
      <c r="D153" s="229">
        <v>1.21049017611382E-5</v>
      </c>
      <c r="E153" s="229">
        <v>6.1745174346804178E-4</v>
      </c>
      <c r="F153" s="229">
        <v>1.261355780080469E-4</v>
      </c>
      <c r="G153" s="229">
        <v>1.493678579884252E-4</v>
      </c>
      <c r="H153" s="229">
        <v>3.9195748294669033E-5</v>
      </c>
      <c r="I153" s="229">
        <v>3.0897975168465481E-4</v>
      </c>
      <c r="J153" s="229">
        <v>3.2177773818215682E-4</v>
      </c>
      <c r="K153" s="229">
        <v>1.3828213903678229E-4</v>
      </c>
      <c r="L153" s="229">
        <v>1.9014994976416041E-4</v>
      </c>
      <c r="M153" s="229">
        <v>2.8293225355937089E-5</v>
      </c>
      <c r="N153" s="229">
        <v>0</v>
      </c>
      <c r="O153" s="229">
        <v>1.241896526201332E-5</v>
      </c>
      <c r="P153" s="229">
        <v>5.9634355167681037E-5</v>
      </c>
      <c r="Q153" s="229">
        <v>1.4077312206286431E-4</v>
      </c>
      <c r="R153" s="229">
        <v>0</v>
      </c>
      <c r="S153" s="229">
        <v>0</v>
      </c>
      <c r="T153" s="229">
        <v>0</v>
      </c>
      <c r="U153" s="229">
        <v>0</v>
      </c>
      <c r="V153" s="229">
        <v>0</v>
      </c>
      <c r="W153" s="229">
        <v>0</v>
      </c>
      <c r="X153" s="229">
        <v>0</v>
      </c>
      <c r="Y153" s="229">
        <v>4.3098973360270772E-4</v>
      </c>
      <c r="DA153" s="73" t="s">
        <v>1263</v>
      </c>
    </row>
    <row r="154" spans="1:105" ht="12" customHeight="1" x14ac:dyDescent="0.25">
      <c r="A154" s="64" t="s">
        <v>39</v>
      </c>
      <c r="B154" s="229">
        <v>5.6661047360623603E-3</v>
      </c>
      <c r="C154" s="229">
        <v>5.445407510325781E-3</v>
      </c>
      <c r="D154" s="229">
        <v>8.354179235459773E-3</v>
      </c>
      <c r="E154" s="229">
        <v>4.6699067266014749E-3</v>
      </c>
      <c r="F154" s="229">
        <v>4.3495571911828443E-3</v>
      </c>
      <c r="G154" s="229">
        <v>4.0142354252591739E-3</v>
      </c>
      <c r="H154" s="229">
        <v>4.8474183266181414E-3</v>
      </c>
      <c r="I154" s="229">
        <v>5.4421291369084546E-3</v>
      </c>
      <c r="J154" s="229">
        <v>8.1865889287482015E-3</v>
      </c>
      <c r="K154" s="229">
        <v>1.1364192824866171E-2</v>
      </c>
      <c r="L154" s="229">
        <v>1.713792696821495E-2</v>
      </c>
      <c r="M154" s="229">
        <v>2.180885031361398E-2</v>
      </c>
      <c r="N154" s="229">
        <v>1.869469518586649E-2</v>
      </c>
      <c r="O154" s="229">
        <v>1.014518440087208E-2</v>
      </c>
      <c r="P154" s="229">
        <v>1.8211231274244649E-2</v>
      </c>
      <c r="Q154" s="229">
        <v>2.7092956342888531E-2</v>
      </c>
      <c r="R154" s="229">
        <v>2.9385069421460831E-2</v>
      </c>
      <c r="S154" s="229">
        <v>2.3782641755386282E-2</v>
      </c>
      <c r="T154" s="229">
        <v>2.6533765240722609E-2</v>
      </c>
      <c r="U154" s="229">
        <v>2.1600898768093419E-2</v>
      </c>
      <c r="V154" s="229">
        <v>2.9720115596650529E-2</v>
      </c>
      <c r="W154" s="229">
        <v>4.2746576203084037E-2</v>
      </c>
      <c r="X154" s="229">
        <v>2.3542444842580539E-2</v>
      </c>
      <c r="Y154" s="229">
        <v>1.6400222770217E-2</v>
      </c>
      <c r="DA154" s="73" t="s">
        <v>1264</v>
      </c>
    </row>
    <row r="155" spans="1:105" ht="12" customHeight="1" x14ac:dyDescent="0.25">
      <c r="A155" s="60" t="s">
        <v>1036</v>
      </c>
      <c r="B155" s="262">
        <v>1.3181209598605449E-2</v>
      </c>
      <c r="C155" s="262">
        <v>1.463834221594652E-2</v>
      </c>
      <c r="D155" s="262">
        <v>3.6475052400578051E-2</v>
      </c>
      <c r="E155" s="262">
        <v>1.069246483654113E-2</v>
      </c>
      <c r="F155" s="262">
        <v>9.0979134512847414E-3</v>
      </c>
      <c r="G155" s="262">
        <v>7.8377149912838145E-3</v>
      </c>
      <c r="H155" s="262">
        <v>9.727536525636021E-3</v>
      </c>
      <c r="I155" s="262">
        <v>9.5303927284079888E-3</v>
      </c>
      <c r="J155" s="262">
        <v>2.5013213758036851E-2</v>
      </c>
      <c r="K155" s="262">
        <v>8.4766413409153835E-2</v>
      </c>
      <c r="L155" s="262">
        <v>7.6883145064377045E-2</v>
      </c>
      <c r="M155" s="262">
        <v>8.484783494722993E-2</v>
      </c>
      <c r="N155" s="262">
        <v>5.2275967585617339E-2</v>
      </c>
      <c r="O155" s="262">
        <v>1.9192723727473989E-2</v>
      </c>
      <c r="P155" s="262">
        <v>6.9337118126348046E-2</v>
      </c>
      <c r="Q155" s="262">
        <v>5.4372464254611917E-2</v>
      </c>
      <c r="R155" s="262">
        <v>4.574574400330373E-2</v>
      </c>
      <c r="S155" s="262">
        <v>3.7438479037262481E-2</v>
      </c>
      <c r="T155" s="262">
        <v>4.3866594319647338E-2</v>
      </c>
      <c r="U155" s="262">
        <v>5.3302163942391782E-2</v>
      </c>
      <c r="V155" s="262">
        <v>6.2112692639151208E-2</v>
      </c>
      <c r="W155" s="262">
        <v>6.5562117404392967E-2</v>
      </c>
      <c r="X155" s="262">
        <v>2.5293419127712401E-2</v>
      </c>
      <c r="Y155" s="262">
        <v>5.7198319089198181E-2</v>
      </c>
      <c r="DA155" s="72" t="s">
        <v>1265</v>
      </c>
    </row>
    <row r="156" spans="1:105" ht="12" customHeight="1" x14ac:dyDescent="0.25">
      <c r="A156" s="132" t="s">
        <v>1038</v>
      </c>
      <c r="B156" s="316">
        <v>2.2071086519183811E-2</v>
      </c>
      <c r="C156" s="316">
        <v>2.652892806273625E-2</v>
      </c>
      <c r="D156" s="316">
        <v>3.5457665888862268E-2</v>
      </c>
      <c r="E156" s="316">
        <v>2.169893008835214E-2</v>
      </c>
      <c r="F156" s="316">
        <v>2.017975681164912E-2</v>
      </c>
      <c r="G156" s="316">
        <v>1.5811419499353031E-2</v>
      </c>
      <c r="H156" s="316">
        <v>1.8829104611093071E-2</v>
      </c>
      <c r="I156" s="316">
        <v>2.0584537323547189E-2</v>
      </c>
      <c r="J156" s="316">
        <v>3.5512322880082783E-2</v>
      </c>
      <c r="K156" s="316">
        <v>4.9731152984874363E-2</v>
      </c>
      <c r="L156" s="316">
        <v>5.1775189350585067E-2</v>
      </c>
      <c r="M156" s="316">
        <v>5.4109133118698187E-2</v>
      </c>
      <c r="N156" s="316">
        <v>4.3882154003642697E-2</v>
      </c>
      <c r="O156" s="316">
        <v>3.3424026059214552E-2</v>
      </c>
      <c r="P156" s="316">
        <v>4.2589804648877898E-2</v>
      </c>
      <c r="Q156" s="316">
        <v>3.2463430751819497E-2</v>
      </c>
      <c r="R156" s="316">
        <v>3.6827756603671553E-2</v>
      </c>
      <c r="S156" s="316">
        <v>3.552347819740561E-2</v>
      </c>
      <c r="T156" s="316">
        <v>3.87748346597072E-2</v>
      </c>
      <c r="U156" s="316">
        <v>5.6589847743130972E-2</v>
      </c>
      <c r="V156" s="316">
        <v>4.4424224881702327E-2</v>
      </c>
      <c r="W156" s="316">
        <v>4.424704699670242E-2</v>
      </c>
      <c r="X156" s="316">
        <v>3.7008707202524527E-2</v>
      </c>
      <c r="Y156" s="316">
        <v>6.9483393074328853E-2</v>
      </c>
      <c r="DA156" s="139" t="s">
        <v>1266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340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6">SUM(B$161:B$167,B$169:B$170,B$172:B$175)</f>
        <v>1</v>
      </c>
      <c r="C160" s="232">
        <f t="shared" si="6"/>
        <v>0.99999999999999989</v>
      </c>
      <c r="D160" s="232">
        <f t="shared" si="6"/>
        <v>1.0000000000000002</v>
      </c>
      <c r="E160" s="232">
        <f t="shared" si="6"/>
        <v>1</v>
      </c>
      <c r="F160" s="232">
        <f t="shared" si="6"/>
        <v>1</v>
      </c>
      <c r="G160" s="232">
        <f t="shared" si="6"/>
        <v>1</v>
      </c>
      <c r="H160" s="232">
        <f t="shared" si="6"/>
        <v>0.99999999999999978</v>
      </c>
      <c r="I160" s="232">
        <f t="shared" si="6"/>
        <v>1</v>
      </c>
      <c r="J160" s="232">
        <f t="shared" si="6"/>
        <v>1.0000000000000002</v>
      </c>
      <c r="K160" s="232">
        <f t="shared" si="6"/>
        <v>1.0000000000000002</v>
      </c>
      <c r="L160" s="232">
        <f t="shared" si="6"/>
        <v>1</v>
      </c>
      <c r="M160" s="232">
        <f t="shared" si="6"/>
        <v>0.99999999999999989</v>
      </c>
      <c r="N160" s="232">
        <f t="shared" si="6"/>
        <v>1</v>
      </c>
      <c r="O160" s="232">
        <f t="shared" si="6"/>
        <v>1</v>
      </c>
      <c r="P160" s="232">
        <f t="shared" si="6"/>
        <v>1.0000000000000002</v>
      </c>
      <c r="Q160" s="232">
        <f t="shared" si="6"/>
        <v>1</v>
      </c>
      <c r="R160" s="232">
        <f t="shared" si="6"/>
        <v>1</v>
      </c>
      <c r="S160" s="232">
        <f t="shared" si="6"/>
        <v>1</v>
      </c>
      <c r="T160" s="232">
        <f t="shared" si="6"/>
        <v>1.0000000000000002</v>
      </c>
      <c r="U160" s="232">
        <f t="shared" si="6"/>
        <v>0.99999999999999989</v>
      </c>
      <c r="V160" s="232">
        <f t="shared" si="6"/>
        <v>0.99999999999999989</v>
      </c>
      <c r="W160" s="232">
        <f t="shared" si="6"/>
        <v>0.99999999999999989</v>
      </c>
      <c r="X160" s="232">
        <f t="shared" si="6"/>
        <v>0.99999999999999978</v>
      </c>
      <c r="Y160" s="232">
        <f t="shared" si="6"/>
        <v>1.0000000000000002</v>
      </c>
      <c r="DA160" s="95"/>
    </row>
    <row r="161" spans="1:105" ht="12" customHeight="1" x14ac:dyDescent="0.25">
      <c r="A161" s="55" t="s">
        <v>91</v>
      </c>
      <c r="B161" s="266">
        <f t="shared" ref="B161:Y161" si="7">IF(B$6=0,0,B$6/B$5)</f>
        <v>1.8282323134181683E-3</v>
      </c>
      <c r="C161" s="266">
        <f t="shared" si="7"/>
        <v>1.693333755430427E-3</v>
      </c>
      <c r="D161" s="266">
        <f t="shared" si="7"/>
        <v>3.8853844677699785E-3</v>
      </c>
      <c r="E161" s="266">
        <f t="shared" si="7"/>
        <v>2.4348868859303961E-3</v>
      </c>
      <c r="F161" s="266">
        <f t="shared" si="7"/>
        <v>1.7811919538903104E-3</v>
      </c>
      <c r="G161" s="266">
        <f t="shared" si="7"/>
        <v>1.7679162873099983E-3</v>
      </c>
      <c r="H161" s="266">
        <f t="shared" si="7"/>
        <v>1.7935674942352728E-3</v>
      </c>
      <c r="I161" s="266">
        <f t="shared" si="7"/>
        <v>1.6627983451383515E-3</v>
      </c>
      <c r="J161" s="266">
        <f t="shared" si="7"/>
        <v>1.8064291436606021E-3</v>
      </c>
      <c r="K161" s="266">
        <f t="shared" si="7"/>
        <v>3.7510924009721176E-3</v>
      </c>
      <c r="L161" s="266">
        <f t="shared" si="7"/>
        <v>7.8198105892395824E-3</v>
      </c>
      <c r="M161" s="266">
        <f t="shared" si="7"/>
        <v>7.3709909351023003E-3</v>
      </c>
      <c r="N161" s="266">
        <f t="shared" si="7"/>
        <v>3.5682546177527698E-3</v>
      </c>
      <c r="O161" s="266">
        <f t="shared" si="7"/>
        <v>1.5765050974403409E-3</v>
      </c>
      <c r="P161" s="266">
        <f t="shared" si="7"/>
        <v>7.28620163271489E-3</v>
      </c>
      <c r="Q161" s="266">
        <f t="shared" si="7"/>
        <v>4.8850800424337145E-3</v>
      </c>
      <c r="R161" s="266">
        <f t="shared" si="7"/>
        <v>4.6173585750937298E-3</v>
      </c>
      <c r="S161" s="266">
        <f t="shared" si="7"/>
        <v>4.6844590351180033E-3</v>
      </c>
      <c r="T161" s="266">
        <f t="shared" si="7"/>
        <v>5.2214436397413572E-3</v>
      </c>
      <c r="U161" s="266">
        <f t="shared" si="7"/>
        <v>6.0342086736736387E-3</v>
      </c>
      <c r="V161" s="266">
        <f t="shared" si="7"/>
        <v>5.3844740394759592E-3</v>
      </c>
      <c r="W161" s="266">
        <f t="shared" si="7"/>
        <v>4.8613701697979399E-3</v>
      </c>
      <c r="X161" s="266">
        <f t="shared" si="7"/>
        <v>3.7670670154024873E-3</v>
      </c>
      <c r="Y161" s="266">
        <f t="shared" si="7"/>
        <v>7.139815389775781E-3</v>
      </c>
      <c r="DA161" s="76"/>
    </row>
    <row r="162" spans="1:105" ht="12" customHeight="1" x14ac:dyDescent="0.25">
      <c r="A162" s="173" t="s">
        <v>92</v>
      </c>
      <c r="B162" s="267">
        <f t="shared" ref="B162:Y162" si="8">IF(B$7=0,0,B$7/B$5)</f>
        <v>3.790240653795534E-3</v>
      </c>
      <c r="C162" s="267">
        <f t="shared" si="8"/>
        <v>3.5105726953687535E-3</v>
      </c>
      <c r="D162" s="267">
        <f t="shared" si="8"/>
        <v>8.0550715887052135E-3</v>
      </c>
      <c r="E162" s="267">
        <f t="shared" si="8"/>
        <v>5.0479401303176212E-3</v>
      </c>
      <c r="F162" s="267">
        <f t="shared" si="8"/>
        <v>3.6927178818025714E-3</v>
      </c>
      <c r="G162" s="267">
        <f t="shared" si="8"/>
        <v>3.6651951371220264E-3</v>
      </c>
      <c r="H162" s="267">
        <f t="shared" si="8"/>
        <v>3.7183745096741497E-3</v>
      </c>
      <c r="I162" s="267">
        <f t="shared" si="8"/>
        <v>3.447267527518959E-3</v>
      </c>
      <c r="J162" s="267">
        <f t="shared" si="8"/>
        <v>3.7450389254428478E-3</v>
      </c>
      <c r="K162" s="267">
        <f t="shared" si="8"/>
        <v>7.776660991034608E-3</v>
      </c>
      <c r="L162" s="267">
        <f t="shared" si="8"/>
        <v>1.6211814977114124E-2</v>
      </c>
      <c r="M162" s="267">
        <f t="shared" si="8"/>
        <v>1.5281334486834951E-2</v>
      </c>
      <c r="N162" s="267">
        <f t="shared" si="8"/>
        <v>7.3976067571051331E-3</v>
      </c>
      <c r="O162" s="267">
        <f t="shared" si="8"/>
        <v>3.2683667537100041E-3</v>
      </c>
      <c r="P162" s="267">
        <f t="shared" si="8"/>
        <v>1.5105551650837011E-2</v>
      </c>
      <c r="Q162" s="267">
        <f t="shared" si="8"/>
        <v>1.012761279733624E-2</v>
      </c>
      <c r="R162" s="267">
        <f t="shared" si="8"/>
        <v>9.5725800578105903E-3</v>
      </c>
      <c r="S162" s="267">
        <f t="shared" si="8"/>
        <v>9.7116908751863507E-3</v>
      </c>
      <c r="T162" s="267">
        <f t="shared" si="8"/>
        <v>1.0824952501713694E-2</v>
      </c>
      <c r="U162" s="267">
        <f t="shared" si="8"/>
        <v>1.2509954484768031E-2</v>
      </c>
      <c r="V162" s="267">
        <f t="shared" si="8"/>
        <v>1.1162942616177491E-2</v>
      </c>
      <c r="W162" s="267">
        <f t="shared" si="8"/>
        <v>1.0078458145325736E-2</v>
      </c>
      <c r="X162" s="267">
        <f t="shared" si="8"/>
        <v>7.8097791197310074E-3</v>
      </c>
      <c r="Y162" s="267">
        <f t="shared" si="8"/>
        <v>1.4802067741777968E-2</v>
      </c>
      <c r="DA162" s="77"/>
    </row>
    <row r="163" spans="1:105" ht="12" customHeight="1" x14ac:dyDescent="0.25">
      <c r="A163" s="173" t="s">
        <v>93</v>
      </c>
      <c r="B163" s="267">
        <f t="shared" ref="B163:Y163" si="9">IF(B$8=0,0,B$8/B$5)</f>
        <v>2.2672510858245142E-2</v>
      </c>
      <c r="C163" s="267">
        <f t="shared" si="9"/>
        <v>2.0999589425727435E-2</v>
      </c>
      <c r="D163" s="267">
        <f t="shared" si="9"/>
        <v>4.818393203502188E-2</v>
      </c>
      <c r="E163" s="267">
        <f t="shared" si="9"/>
        <v>3.019583395101531E-2</v>
      </c>
      <c r="F163" s="267">
        <f t="shared" si="9"/>
        <v>2.2089147871854703E-2</v>
      </c>
      <c r="G163" s="267">
        <f t="shared" si="9"/>
        <v>2.1924511959622188E-2</v>
      </c>
      <c r="H163" s="267">
        <f t="shared" si="9"/>
        <v>2.2242621022279009E-2</v>
      </c>
      <c r="I163" s="267">
        <f t="shared" si="9"/>
        <v>2.0620909749010811E-2</v>
      </c>
      <c r="J163" s="267">
        <f t="shared" si="9"/>
        <v>2.2402122571458787E-2</v>
      </c>
      <c r="K163" s="267">
        <f t="shared" si="9"/>
        <v>4.6518531899435167E-2</v>
      </c>
      <c r="L163" s="267">
        <f t="shared" si="9"/>
        <v>9.6976045764377822E-2</v>
      </c>
      <c r="M163" s="267">
        <f t="shared" si="9"/>
        <v>9.1410085461009274E-2</v>
      </c>
      <c r="N163" s="267">
        <f t="shared" si="9"/>
        <v>4.4251100350986214E-2</v>
      </c>
      <c r="O163" s="267">
        <f t="shared" si="9"/>
        <v>1.9550758772536484E-2</v>
      </c>
      <c r="P163" s="267">
        <f t="shared" si="9"/>
        <v>9.0358585405500805E-2</v>
      </c>
      <c r="Q163" s="267">
        <f t="shared" si="9"/>
        <v>6.0581486002945273E-2</v>
      </c>
      <c r="R163" s="267">
        <f t="shared" si="9"/>
        <v>5.7261383940039254E-2</v>
      </c>
      <c r="S163" s="267">
        <f t="shared" si="9"/>
        <v>5.8093518837408605E-2</v>
      </c>
      <c r="T163" s="267">
        <f t="shared" si="9"/>
        <v>6.4752841719778437E-2</v>
      </c>
      <c r="U163" s="267">
        <f t="shared" si="9"/>
        <v>7.4832208505818079E-2</v>
      </c>
      <c r="V163" s="267">
        <f t="shared" si="9"/>
        <v>6.677463538411639E-2</v>
      </c>
      <c r="W163" s="267">
        <f t="shared" si="9"/>
        <v>6.0287452065990503E-2</v>
      </c>
      <c r="X163" s="267">
        <f t="shared" si="9"/>
        <v>4.671663835257605E-2</v>
      </c>
      <c r="Y163" s="267">
        <f t="shared" si="9"/>
        <v>8.854320140961823E-2</v>
      </c>
      <c r="DA163" s="77"/>
    </row>
    <row r="164" spans="1:105" ht="12" customHeight="1" x14ac:dyDescent="0.25">
      <c r="A164" s="173" t="s">
        <v>94</v>
      </c>
      <c r="B164" s="267">
        <f t="shared" ref="B164:Y164" si="10">IF(B$9=0,0,B$9/B$5)</f>
        <v>2.6185655847691332E-2</v>
      </c>
      <c r="C164" s="267">
        <f t="shared" si="10"/>
        <v>2.4253512329665199E-2</v>
      </c>
      <c r="D164" s="267">
        <f t="shared" si="10"/>
        <v>5.5650116105194804E-2</v>
      </c>
      <c r="E164" s="267">
        <f t="shared" si="10"/>
        <v>3.48747309382266E-2</v>
      </c>
      <c r="F164" s="267">
        <f t="shared" si="10"/>
        <v>2.5511899751976583E-2</v>
      </c>
      <c r="G164" s="267">
        <f t="shared" si="10"/>
        <v>2.5321753218809369E-2</v>
      </c>
      <c r="H164" s="267">
        <f t="shared" si="10"/>
        <v>2.5689153833979166E-2</v>
      </c>
      <c r="I164" s="267">
        <f t="shared" si="10"/>
        <v>2.3816155578442813E-2</v>
      </c>
      <c r="J164" s="267">
        <f t="shared" si="10"/>
        <v>2.5873370425608961E-2</v>
      </c>
      <c r="K164" s="267">
        <f t="shared" si="10"/>
        <v>5.3726659322140137E-2</v>
      </c>
      <c r="L164" s="267">
        <f t="shared" si="10"/>
        <v>0.11200265271600852</v>
      </c>
      <c r="M164" s="267">
        <f t="shared" si="10"/>
        <v>0.10557423718333195</v>
      </c>
      <c r="N164" s="267">
        <f t="shared" si="10"/>
        <v>5.1107885311749091E-2</v>
      </c>
      <c r="O164" s="267">
        <f t="shared" si="10"/>
        <v>2.2580182846960506E-2</v>
      </c>
      <c r="P164" s="267">
        <f t="shared" si="10"/>
        <v>0.1043598053654568</v>
      </c>
      <c r="Q164" s="267">
        <f t="shared" si="10"/>
        <v>6.9968692622235665E-2</v>
      </c>
      <c r="R164" s="267">
        <f t="shared" si="10"/>
        <v>6.6134134970371058E-2</v>
      </c>
      <c r="S164" s="267">
        <f t="shared" si="10"/>
        <v>6.7095210617334256E-2</v>
      </c>
      <c r="T164" s="267">
        <f t="shared" si="10"/>
        <v>7.4786407162201113E-2</v>
      </c>
      <c r="U164" s="267">
        <f t="shared" si="10"/>
        <v>8.6427589361741317E-2</v>
      </c>
      <c r="V164" s="267">
        <f t="shared" si="10"/>
        <v>7.7121481271125586E-2</v>
      </c>
      <c r="W164" s="267">
        <f t="shared" si="10"/>
        <v>6.9629097615366869E-2</v>
      </c>
      <c r="X164" s="267">
        <f t="shared" si="10"/>
        <v>5.3955462714741345E-2</v>
      </c>
      <c r="Y164" s="267">
        <f t="shared" si="10"/>
        <v>0.10226312446210192</v>
      </c>
      <c r="DA164" s="77"/>
    </row>
    <row r="165" spans="1:105" ht="12" customHeight="1" x14ac:dyDescent="0.25">
      <c r="A165" s="56" t="s">
        <v>95</v>
      </c>
      <c r="B165" s="268">
        <f t="shared" ref="B165:Y165" si="11">IF(B$10=0,0,B$10/B$5)</f>
        <v>9.8773394520054233E-3</v>
      </c>
      <c r="C165" s="268">
        <f t="shared" si="11"/>
        <v>9.2443959068606862E-3</v>
      </c>
      <c r="D165" s="268">
        <f t="shared" si="11"/>
        <v>1.7354121401279118E-2</v>
      </c>
      <c r="E165" s="268">
        <f t="shared" si="11"/>
        <v>1.4592781132908076E-2</v>
      </c>
      <c r="F165" s="268">
        <f t="shared" si="11"/>
        <v>1.0801798263854918E-2</v>
      </c>
      <c r="G165" s="268">
        <f t="shared" si="11"/>
        <v>1.0367165503588965E-2</v>
      </c>
      <c r="H165" s="268">
        <f t="shared" si="11"/>
        <v>1.040629191415169E-2</v>
      </c>
      <c r="I165" s="268">
        <f t="shared" si="11"/>
        <v>1.0178405355029712E-2</v>
      </c>
      <c r="J165" s="268">
        <f t="shared" si="11"/>
        <v>9.232551868428444E-3</v>
      </c>
      <c r="K165" s="268">
        <f t="shared" si="11"/>
        <v>1.6768351220007922E-2</v>
      </c>
      <c r="L165" s="268">
        <f t="shared" si="11"/>
        <v>3.4816168932835276E-2</v>
      </c>
      <c r="M165" s="268">
        <f t="shared" si="11"/>
        <v>3.3289660345780903E-2</v>
      </c>
      <c r="N165" s="268">
        <f t="shared" si="11"/>
        <v>1.6495217541781036E-2</v>
      </c>
      <c r="O165" s="268">
        <f t="shared" si="11"/>
        <v>8.7675547018730236E-3</v>
      </c>
      <c r="P165" s="268">
        <f t="shared" si="11"/>
        <v>3.3479990439702935E-2</v>
      </c>
      <c r="Q165" s="268">
        <f t="shared" si="11"/>
        <v>2.4979347208692524E-2</v>
      </c>
      <c r="R165" s="268">
        <f t="shared" si="11"/>
        <v>2.4606040497355958E-2</v>
      </c>
      <c r="S165" s="268">
        <f t="shared" si="11"/>
        <v>2.3616091959149522E-2</v>
      </c>
      <c r="T165" s="268">
        <f t="shared" si="11"/>
        <v>2.5170609128541899E-2</v>
      </c>
      <c r="U165" s="268">
        <f t="shared" si="11"/>
        <v>2.8049925368347356E-2</v>
      </c>
      <c r="V165" s="268">
        <f t="shared" si="11"/>
        <v>2.4891394392645257E-2</v>
      </c>
      <c r="W165" s="268">
        <f t="shared" si="11"/>
        <v>2.2791249286707477E-2</v>
      </c>
      <c r="X165" s="268">
        <f t="shared" si="11"/>
        <v>1.8647958757778121E-2</v>
      </c>
      <c r="Y165" s="268">
        <f t="shared" si="11"/>
        <v>3.2310828289369757E-2</v>
      </c>
      <c r="DA165" s="78"/>
    </row>
    <row r="166" spans="1:105" ht="12" customHeight="1" x14ac:dyDescent="0.25">
      <c r="A166" s="134" t="s">
        <v>997</v>
      </c>
      <c r="B166" s="317">
        <f t="shared" ref="B166:Y166" si="12">IF(B$16=0,0,B$16/B$5)</f>
        <v>0.6954982401001798</v>
      </c>
      <c r="C166" s="317">
        <f t="shared" si="12"/>
        <v>0.72013658551878723</v>
      </c>
      <c r="D166" s="317">
        <f t="shared" si="12"/>
        <v>0.48893456090160409</v>
      </c>
      <c r="E166" s="317">
        <f t="shared" si="12"/>
        <v>0.54934560405616006</v>
      </c>
      <c r="F166" s="317">
        <f t="shared" si="12"/>
        <v>0.67440079768056493</v>
      </c>
      <c r="G166" s="317">
        <f t="shared" si="12"/>
        <v>0.68194833380631115</v>
      </c>
      <c r="H166" s="317">
        <f t="shared" si="12"/>
        <v>0.67995681748441417</v>
      </c>
      <c r="I166" s="317">
        <f t="shared" si="12"/>
        <v>0.6876421085550759</v>
      </c>
      <c r="J166" s="317">
        <f t="shared" si="12"/>
        <v>0.71235478088929827</v>
      </c>
      <c r="K166" s="317">
        <f t="shared" si="12"/>
        <v>0.59673611180520458</v>
      </c>
      <c r="L166" s="317">
        <f t="shared" si="12"/>
        <v>0</v>
      </c>
      <c r="M166" s="317">
        <f t="shared" si="12"/>
        <v>0</v>
      </c>
      <c r="N166" s="317">
        <f t="shared" si="12"/>
        <v>0.46259703543823183</v>
      </c>
      <c r="O166" s="317">
        <f t="shared" si="12"/>
        <v>0.72500459190946187</v>
      </c>
      <c r="P166" s="317">
        <f t="shared" si="12"/>
        <v>0</v>
      </c>
      <c r="Q166" s="317">
        <f t="shared" si="12"/>
        <v>0</v>
      </c>
      <c r="R166" s="317">
        <f t="shared" si="12"/>
        <v>0</v>
      </c>
      <c r="S166" s="317">
        <f t="shared" si="12"/>
        <v>0</v>
      </c>
      <c r="T166" s="317">
        <f t="shared" si="12"/>
        <v>0</v>
      </c>
      <c r="U166" s="317">
        <f t="shared" si="12"/>
        <v>0</v>
      </c>
      <c r="V166" s="317">
        <f t="shared" si="12"/>
        <v>0</v>
      </c>
      <c r="W166" s="317">
        <f t="shared" si="12"/>
        <v>0</v>
      </c>
      <c r="X166" s="317">
        <f t="shared" si="12"/>
        <v>0</v>
      </c>
      <c r="Y166" s="317">
        <f t="shared" si="12"/>
        <v>0</v>
      </c>
      <c r="DA166" s="140"/>
    </row>
    <row r="167" spans="1:105" ht="12" customHeight="1" x14ac:dyDescent="0.25">
      <c r="A167" s="174" t="s">
        <v>998</v>
      </c>
      <c r="B167" s="269">
        <f t="shared" ref="B167:Y167" si="13">IF(B$25=0,0,B$25/B$5)</f>
        <v>0.15822177139215549</v>
      </c>
      <c r="C167" s="269">
        <f t="shared" si="13"/>
        <v>0.14370308228484624</v>
      </c>
      <c r="D167" s="269">
        <f t="shared" si="13"/>
        <v>0.24654170022957164</v>
      </c>
      <c r="E167" s="269">
        <f t="shared" si="13"/>
        <v>0.240065002448798</v>
      </c>
      <c r="F167" s="269">
        <f t="shared" si="13"/>
        <v>0.17122195524798808</v>
      </c>
      <c r="G167" s="269">
        <f t="shared" si="13"/>
        <v>0.16793773880296647</v>
      </c>
      <c r="H167" s="269">
        <f t="shared" si="13"/>
        <v>0.16875824553452126</v>
      </c>
      <c r="I167" s="269">
        <f t="shared" si="13"/>
        <v>0.16664547585870945</v>
      </c>
      <c r="J167" s="269">
        <f t="shared" si="13"/>
        <v>0.14842564421989229</v>
      </c>
      <c r="K167" s="269">
        <f t="shared" si="13"/>
        <v>0.16976256255243319</v>
      </c>
      <c r="L167" s="269">
        <f t="shared" si="13"/>
        <v>0.48797719926764827</v>
      </c>
      <c r="M167" s="269">
        <f t="shared" si="13"/>
        <v>0.51050225727677856</v>
      </c>
      <c r="N167" s="269">
        <f t="shared" si="13"/>
        <v>0.28531118301866998</v>
      </c>
      <c r="O167" s="269">
        <f t="shared" si="13"/>
        <v>0.14561909442144655</v>
      </c>
      <c r="P167" s="269">
        <f t="shared" si="13"/>
        <v>0.51600932719796222</v>
      </c>
      <c r="Q167" s="269">
        <f t="shared" si="13"/>
        <v>0.6008813614296048</v>
      </c>
      <c r="R167" s="269">
        <f t="shared" si="13"/>
        <v>0.60943527640264561</v>
      </c>
      <c r="S167" s="269">
        <f t="shared" si="13"/>
        <v>0.61936700068481898</v>
      </c>
      <c r="T167" s="269">
        <f t="shared" si="13"/>
        <v>0.60169177541592456</v>
      </c>
      <c r="U167" s="269">
        <f t="shared" si="13"/>
        <v>0.56767064967061009</v>
      </c>
      <c r="V167" s="269">
        <f t="shared" si="13"/>
        <v>0.61716920430945399</v>
      </c>
      <c r="W167" s="269">
        <f t="shared" si="13"/>
        <v>0.63624087508923188</v>
      </c>
      <c r="X167" s="269">
        <f t="shared" si="13"/>
        <v>0.68712298897651047</v>
      </c>
      <c r="Y167" s="269">
        <f t="shared" si="13"/>
        <v>0.52685728381164476</v>
      </c>
      <c r="DA167" s="79"/>
    </row>
    <row r="168" spans="1:105" ht="12" customHeight="1" x14ac:dyDescent="0.25">
      <c r="A168" s="174" t="s">
        <v>1010</v>
      </c>
      <c r="B168" s="269">
        <f t="shared" ref="B168:Y168" si="14">IF(B$36=0,0,B$36/B$5)</f>
        <v>5.2221715229383417E-2</v>
      </c>
      <c r="C168" s="269">
        <f t="shared" si="14"/>
        <v>4.9054873164650743E-2</v>
      </c>
      <c r="D168" s="269">
        <f t="shared" si="14"/>
        <v>8.0024511702347381E-2</v>
      </c>
      <c r="E168" s="269">
        <f t="shared" si="14"/>
        <v>7.9561116581097477E-2</v>
      </c>
      <c r="F168" s="269">
        <f t="shared" si="14"/>
        <v>5.869869311089948E-2</v>
      </c>
      <c r="G168" s="269">
        <f t="shared" si="14"/>
        <v>5.6137480343235464E-2</v>
      </c>
      <c r="H168" s="269">
        <f t="shared" si="14"/>
        <v>5.6313062316725643E-2</v>
      </c>
      <c r="I168" s="269">
        <f t="shared" si="14"/>
        <v>5.5644251185867126E-2</v>
      </c>
      <c r="J168" s="269">
        <f t="shared" si="14"/>
        <v>4.8050949531844467E-2</v>
      </c>
      <c r="K168" s="269">
        <f t="shared" si="14"/>
        <v>6.0518857580613039E-2</v>
      </c>
      <c r="L168" s="269">
        <f t="shared" si="14"/>
        <v>0.14145504889379734</v>
      </c>
      <c r="M168" s="269">
        <f t="shared" si="14"/>
        <v>0.1352904392931083</v>
      </c>
      <c r="N168" s="269">
        <f t="shared" si="14"/>
        <v>7.6997364225690285E-2</v>
      </c>
      <c r="O168" s="269">
        <f t="shared" si="14"/>
        <v>4.7039386680544859E-2</v>
      </c>
      <c r="P168" s="269">
        <f t="shared" si="14"/>
        <v>0.13239541233242746</v>
      </c>
      <c r="Q168" s="269">
        <f t="shared" si="14"/>
        <v>0.13622957480965167</v>
      </c>
      <c r="R168" s="269">
        <f t="shared" si="14"/>
        <v>0.13736945722058552</v>
      </c>
      <c r="S168" s="269">
        <f t="shared" si="14"/>
        <v>0.1270241732599566</v>
      </c>
      <c r="T168" s="269">
        <f t="shared" si="14"/>
        <v>0.12596211683105107</v>
      </c>
      <c r="U168" s="269">
        <f t="shared" si="14"/>
        <v>0.12913742579820162</v>
      </c>
      <c r="V168" s="269">
        <f t="shared" si="14"/>
        <v>0.10552819322244336</v>
      </c>
      <c r="W168" s="269">
        <f t="shared" si="14"/>
        <v>0.10693552113284455</v>
      </c>
      <c r="X168" s="269">
        <f t="shared" si="14"/>
        <v>9.7165091122775119E-2</v>
      </c>
      <c r="Y168" s="269">
        <f t="shared" si="14"/>
        <v>0.1284566022368073</v>
      </c>
      <c r="DA168" s="79"/>
    </row>
    <row r="169" spans="1:105" ht="12" customHeight="1" x14ac:dyDescent="0.25">
      <c r="A169" s="62" t="s">
        <v>1012</v>
      </c>
      <c r="B169" s="318">
        <f t="shared" ref="B169:Y169" si="15">IF(B$37=0,0,B$37/B$5)</f>
        <v>5.0444179934125942E-2</v>
      </c>
      <c r="C169" s="318">
        <f t="shared" si="15"/>
        <v>4.751983724749971E-2</v>
      </c>
      <c r="D169" s="318">
        <f t="shared" si="15"/>
        <v>7.1445404800316928E-2</v>
      </c>
      <c r="E169" s="318">
        <f t="shared" si="15"/>
        <v>7.7715997558142527E-2</v>
      </c>
      <c r="F169" s="318">
        <f t="shared" si="15"/>
        <v>5.7465057526143053E-2</v>
      </c>
      <c r="G169" s="318">
        <f t="shared" si="15"/>
        <v>5.4759450804475668E-2</v>
      </c>
      <c r="H169" s="318">
        <f t="shared" si="15"/>
        <v>5.4891274791266223E-2</v>
      </c>
      <c r="I169" s="318">
        <f t="shared" si="15"/>
        <v>5.4476209664426629E-2</v>
      </c>
      <c r="J169" s="318">
        <f t="shared" si="15"/>
        <v>4.5876026541400008E-2</v>
      </c>
      <c r="K169" s="318">
        <f t="shared" si="15"/>
        <v>3.2907837919460545E-2</v>
      </c>
      <c r="L169" s="318">
        <f t="shared" si="15"/>
        <v>0.10876685748018511</v>
      </c>
      <c r="M169" s="318">
        <f t="shared" si="15"/>
        <v>0.1025005850519055</v>
      </c>
      <c r="N169" s="318">
        <f t="shared" si="15"/>
        <v>6.7655977129785647E-2</v>
      </c>
      <c r="O169" s="318">
        <f t="shared" si="15"/>
        <v>4.5571497003987535E-2</v>
      </c>
      <c r="P169" s="318">
        <f t="shared" si="15"/>
        <v>9.5543495146474838E-2</v>
      </c>
      <c r="Q169" s="318">
        <f t="shared" si="15"/>
        <v>0.12905708356397821</v>
      </c>
      <c r="R169" s="318">
        <f t="shared" si="15"/>
        <v>0.13141096526242863</v>
      </c>
      <c r="S169" s="318">
        <f t="shared" si="15"/>
        <v>0.11880579378329321</v>
      </c>
      <c r="T169" s="318">
        <f t="shared" si="15"/>
        <v>0.11376430011933511</v>
      </c>
      <c r="U169" s="318">
        <f t="shared" si="15"/>
        <v>0.11036958246639453</v>
      </c>
      <c r="V169" s="318">
        <f t="shared" si="15"/>
        <v>7.6961926880865936E-2</v>
      </c>
      <c r="W169" s="318">
        <f t="shared" si="15"/>
        <v>8.9996597666212083E-2</v>
      </c>
      <c r="X169" s="318">
        <f t="shared" si="15"/>
        <v>8.7484727682632726E-2</v>
      </c>
      <c r="Y169" s="318">
        <f t="shared" si="15"/>
        <v>8.0518133694983479E-2</v>
      </c>
      <c r="DA169" s="141"/>
    </row>
    <row r="170" spans="1:105" ht="12" customHeight="1" x14ac:dyDescent="0.25">
      <c r="A170" s="62" t="s">
        <v>1019</v>
      </c>
      <c r="B170" s="318">
        <f t="shared" ref="B170:Y170" si="16">IF(B$43=0,0,B$43/B$5)</f>
        <v>1.7775352952574658E-3</v>
      </c>
      <c r="C170" s="318">
        <f t="shared" si="16"/>
        <v>1.5350359171510371E-3</v>
      </c>
      <c r="D170" s="318">
        <f t="shared" si="16"/>
        <v>8.5791069020304603E-3</v>
      </c>
      <c r="E170" s="318">
        <f t="shared" si="16"/>
        <v>1.8451190229549631E-3</v>
      </c>
      <c r="F170" s="318">
        <f t="shared" si="16"/>
        <v>1.233635584756433E-3</v>
      </c>
      <c r="G170" s="318">
        <f t="shared" si="16"/>
        <v>1.3780295387598024E-3</v>
      </c>
      <c r="H170" s="318">
        <f t="shared" si="16"/>
        <v>1.4217875254594148E-3</v>
      </c>
      <c r="I170" s="318">
        <f t="shared" si="16"/>
        <v>1.1680415214404905E-3</v>
      </c>
      <c r="J170" s="318">
        <f t="shared" si="16"/>
        <v>2.1749229904444614E-3</v>
      </c>
      <c r="K170" s="318">
        <f t="shared" si="16"/>
        <v>2.7611019661152484E-2</v>
      </c>
      <c r="L170" s="318">
        <f t="shared" si="16"/>
        <v>3.2688191413612233E-2</v>
      </c>
      <c r="M170" s="318">
        <f t="shared" si="16"/>
        <v>3.2789854241202794E-2</v>
      </c>
      <c r="N170" s="318">
        <f t="shared" si="16"/>
        <v>9.341387095904638E-3</v>
      </c>
      <c r="O170" s="318">
        <f t="shared" si="16"/>
        <v>1.4678896765573277E-3</v>
      </c>
      <c r="P170" s="318">
        <f t="shared" si="16"/>
        <v>3.6851917185952682E-2</v>
      </c>
      <c r="Q170" s="318">
        <f t="shared" si="16"/>
        <v>7.1724912456734118E-3</v>
      </c>
      <c r="R170" s="318">
        <f t="shared" si="16"/>
        <v>5.9584919581569407E-3</v>
      </c>
      <c r="S170" s="318">
        <f t="shared" si="16"/>
        <v>8.2183794766633646E-3</v>
      </c>
      <c r="T170" s="318">
        <f t="shared" si="16"/>
        <v>1.219781671171598E-2</v>
      </c>
      <c r="U170" s="318">
        <f t="shared" si="16"/>
        <v>1.8767843331807109E-2</v>
      </c>
      <c r="V170" s="318">
        <f t="shared" si="16"/>
        <v>2.8566266341577416E-2</v>
      </c>
      <c r="W170" s="318">
        <f t="shared" si="16"/>
        <v>1.6938923466632443E-2</v>
      </c>
      <c r="X170" s="318">
        <f t="shared" si="16"/>
        <v>9.6803634401423852E-3</v>
      </c>
      <c r="Y170" s="318">
        <f t="shared" si="16"/>
        <v>4.7938468541823841E-2</v>
      </c>
      <c r="DA170" s="141"/>
    </row>
    <row r="171" spans="1:105" ht="12" customHeight="1" x14ac:dyDescent="0.25">
      <c r="A171" s="174" t="s">
        <v>1021</v>
      </c>
      <c r="B171" s="269">
        <f t="shared" ref="B171:Y171" si="17">IF(B$44=0,0,B$44/B$5)</f>
        <v>1.1964964002399008E-2</v>
      </c>
      <c r="C171" s="269">
        <f t="shared" si="17"/>
        <v>1.1064508286197667E-2</v>
      </c>
      <c r="D171" s="269">
        <f t="shared" si="17"/>
        <v>2.1503751038071461E-2</v>
      </c>
      <c r="E171" s="269">
        <f t="shared" si="17"/>
        <v>1.7583868126016339E-2</v>
      </c>
      <c r="F171" s="269">
        <f t="shared" si="17"/>
        <v>1.2840554110528153E-2</v>
      </c>
      <c r="G171" s="269">
        <f t="shared" si="17"/>
        <v>1.2451864206947905E-2</v>
      </c>
      <c r="H171" s="269">
        <f t="shared" si="17"/>
        <v>1.2529496121211087E-2</v>
      </c>
      <c r="I171" s="269">
        <f t="shared" si="17"/>
        <v>1.2212028324612746E-2</v>
      </c>
      <c r="J171" s="269">
        <f t="shared" si="17"/>
        <v>1.1328618575014474E-2</v>
      </c>
      <c r="K171" s="269">
        <f t="shared" si="17"/>
        <v>2.0916104510938918E-2</v>
      </c>
      <c r="L171" s="269">
        <f t="shared" si="17"/>
        <v>4.519323785503606E-2</v>
      </c>
      <c r="M171" s="269">
        <f t="shared" si="17"/>
        <v>4.4419062276064424E-2</v>
      </c>
      <c r="N171" s="269">
        <f t="shared" si="17"/>
        <v>2.1693925075726862E-2</v>
      </c>
      <c r="O171" s="269">
        <f t="shared" si="17"/>
        <v>1.0689494792108895E-2</v>
      </c>
      <c r="P171" s="269">
        <f t="shared" si="17"/>
        <v>4.4499996511028331E-2</v>
      </c>
      <c r="Q171" s="269">
        <f t="shared" si="17"/>
        <v>3.6380691224244685E-2</v>
      </c>
      <c r="R171" s="269">
        <f t="shared" si="17"/>
        <v>3.5311471319649124E-2</v>
      </c>
      <c r="S171" s="269">
        <f t="shared" si="17"/>
        <v>3.5329588173355339E-2</v>
      </c>
      <c r="T171" s="269">
        <f t="shared" si="17"/>
        <v>3.641564382819476E-2</v>
      </c>
      <c r="U171" s="269">
        <f t="shared" si="17"/>
        <v>3.9510827258146072E-2</v>
      </c>
      <c r="V171" s="269">
        <f t="shared" si="17"/>
        <v>3.787495701268194E-2</v>
      </c>
      <c r="W171" s="269">
        <f t="shared" si="17"/>
        <v>3.5225185713936236E-2</v>
      </c>
      <c r="X171" s="269">
        <f t="shared" si="17"/>
        <v>3.1924987886456903E-2</v>
      </c>
      <c r="Y171" s="269">
        <f t="shared" si="17"/>
        <v>4.3576578846472161E-2</v>
      </c>
      <c r="DA171" s="79"/>
    </row>
    <row r="172" spans="1:105" ht="12" customHeight="1" x14ac:dyDescent="0.25">
      <c r="A172" s="62" t="s">
        <v>1133</v>
      </c>
      <c r="B172" s="318">
        <f t="shared" ref="B172:Y172" si="18">IF(B$45=0,0,B$45/B$5)</f>
        <v>6.030791765645159E-3</v>
      </c>
      <c r="C172" s="318">
        <f t="shared" si="18"/>
        <v>5.821133226290103E-3</v>
      </c>
      <c r="D172" s="318">
        <f t="shared" si="18"/>
        <v>6.3972262413984999E-3</v>
      </c>
      <c r="E172" s="318">
        <f t="shared" si="18"/>
        <v>9.7462242297096605E-3</v>
      </c>
      <c r="F172" s="318">
        <f t="shared" si="18"/>
        <v>7.3850650881904668E-3</v>
      </c>
      <c r="G172" s="318">
        <f t="shared" si="18"/>
        <v>6.8745407906904664E-3</v>
      </c>
      <c r="H172" s="318">
        <f t="shared" si="18"/>
        <v>6.8076003584626723E-3</v>
      </c>
      <c r="I172" s="318">
        <f t="shared" si="18"/>
        <v>6.9322718988671624E-3</v>
      </c>
      <c r="J172" s="318">
        <f t="shared" si="18"/>
        <v>5.1284869590694825E-3</v>
      </c>
      <c r="K172" s="318">
        <f t="shared" si="18"/>
        <v>1.2182265464962521E-3</v>
      </c>
      <c r="L172" s="318">
        <f t="shared" si="18"/>
        <v>5.8454290906033313E-3</v>
      </c>
      <c r="M172" s="318">
        <f t="shared" si="18"/>
        <v>4.7600825318953894E-3</v>
      </c>
      <c r="N172" s="318">
        <f t="shared" si="18"/>
        <v>5.1680859128742035E-3</v>
      </c>
      <c r="O172" s="318">
        <f t="shared" si="18"/>
        <v>5.4822983145245124E-3</v>
      </c>
      <c r="P172" s="318">
        <f t="shared" si="18"/>
        <v>3.9561274777254636E-3</v>
      </c>
      <c r="Q172" s="318">
        <f t="shared" si="18"/>
        <v>6.4202402365410392E-3</v>
      </c>
      <c r="R172" s="318">
        <f t="shared" si="18"/>
        <v>8.9094836848354238E-3</v>
      </c>
      <c r="S172" s="318">
        <f t="shared" si="18"/>
        <v>7.4759279778035398E-3</v>
      </c>
      <c r="T172" s="318">
        <f t="shared" si="18"/>
        <v>8.5419611637141818E-3</v>
      </c>
      <c r="U172" s="318">
        <f t="shared" si="18"/>
        <v>6.3230999135694375E-3</v>
      </c>
      <c r="V172" s="318">
        <f t="shared" si="18"/>
        <v>3.3440883018392223E-3</v>
      </c>
      <c r="W172" s="318">
        <f t="shared" si="18"/>
        <v>5.8868656055576524E-3</v>
      </c>
      <c r="X172" s="318">
        <f t="shared" si="18"/>
        <v>5.4271498372097078E-3</v>
      </c>
      <c r="Y172" s="318">
        <f t="shared" si="18"/>
        <v>3.8056030421205894E-3</v>
      </c>
      <c r="DA172" s="141"/>
    </row>
    <row r="173" spans="1:105" ht="12" customHeight="1" x14ac:dyDescent="0.25">
      <c r="A173" s="62" t="s">
        <v>1024</v>
      </c>
      <c r="B173" s="318">
        <f t="shared" ref="B173:Y173" si="19">IF(B$46=0,0,B$46/B$5)</f>
        <v>3.1469863792278497E-3</v>
      </c>
      <c r="C173" s="318">
        <f t="shared" si="19"/>
        <v>2.8582137503858815E-3</v>
      </c>
      <c r="D173" s="318">
        <f t="shared" si="19"/>
        <v>4.903644837922755E-3</v>
      </c>
      <c r="E173" s="318">
        <f t="shared" si="19"/>
        <v>4.7748251469337541E-3</v>
      </c>
      <c r="F173" s="318">
        <f t="shared" si="19"/>
        <v>3.4055563671744745E-3</v>
      </c>
      <c r="G173" s="318">
        <f t="shared" si="19"/>
        <v>3.340234228963148E-3</v>
      </c>
      <c r="H173" s="318">
        <f t="shared" si="19"/>
        <v>3.3565538762882177E-3</v>
      </c>
      <c r="I173" s="318">
        <f t="shared" si="19"/>
        <v>3.3145314837077031E-3</v>
      </c>
      <c r="J173" s="318">
        <f t="shared" si="19"/>
        <v>2.9521441744601662E-3</v>
      </c>
      <c r="K173" s="318">
        <f t="shared" si="19"/>
        <v>3.3765294583335105E-3</v>
      </c>
      <c r="L173" s="318">
        <f t="shared" si="19"/>
        <v>9.7057287752321322E-3</v>
      </c>
      <c r="M173" s="318">
        <f t="shared" si="19"/>
        <v>1.0153745821952956E-2</v>
      </c>
      <c r="N173" s="318">
        <f t="shared" si="19"/>
        <v>5.6747589089730932E-3</v>
      </c>
      <c r="O173" s="318">
        <f t="shared" si="19"/>
        <v>2.896322691040904E-3</v>
      </c>
      <c r="P173" s="318">
        <f t="shared" si="19"/>
        <v>1.0263279888465624E-2</v>
      </c>
      <c r="Q173" s="318">
        <f t="shared" si="19"/>
        <v>1.195136069652551E-2</v>
      </c>
      <c r="R173" s="318">
        <f t="shared" si="19"/>
        <v>1.2121495651231044E-2</v>
      </c>
      <c r="S173" s="318">
        <f t="shared" si="19"/>
        <v>1.2319034844246282E-2</v>
      </c>
      <c r="T173" s="318">
        <f t="shared" si="19"/>
        <v>1.1967479601996272E-2</v>
      </c>
      <c r="U173" s="318">
        <f t="shared" si="19"/>
        <v>1.1290809012453041E-2</v>
      </c>
      <c r="V173" s="318">
        <f t="shared" si="19"/>
        <v>1.2275321294608109E-2</v>
      </c>
      <c r="W173" s="318">
        <f t="shared" si="19"/>
        <v>1.2654651443961083E-2</v>
      </c>
      <c r="X173" s="318">
        <f t="shared" si="19"/>
        <v>1.3666682329095792E-2</v>
      </c>
      <c r="Y173" s="318">
        <f t="shared" si="19"/>
        <v>1.0479042683973084E-2</v>
      </c>
      <c r="DA173" s="141"/>
    </row>
    <row r="174" spans="1:105" ht="12" customHeight="1" x14ac:dyDescent="0.25">
      <c r="A174" s="62" t="s">
        <v>1036</v>
      </c>
      <c r="B174" s="318">
        <f t="shared" ref="B174:Y174" si="20">IF(B$57=0,0,B$57/B$5)</f>
        <v>2.787185857526E-3</v>
      </c>
      <c r="C174" s="318">
        <f t="shared" si="20"/>
        <v>2.3851613095216824E-3</v>
      </c>
      <c r="D174" s="318">
        <f t="shared" si="20"/>
        <v>1.0202879958750207E-2</v>
      </c>
      <c r="E174" s="318">
        <f t="shared" si="20"/>
        <v>3.0628187493729241E-3</v>
      </c>
      <c r="F174" s="318">
        <f t="shared" si="20"/>
        <v>2.0499326551632123E-3</v>
      </c>
      <c r="G174" s="318">
        <f t="shared" si="20"/>
        <v>2.2370891872942897E-3</v>
      </c>
      <c r="H174" s="318">
        <f t="shared" si="20"/>
        <v>2.3653418864601986E-3</v>
      </c>
      <c r="I174" s="318">
        <f t="shared" si="20"/>
        <v>1.9652249420378807E-3</v>
      </c>
      <c r="J174" s="318">
        <f t="shared" si="20"/>
        <v>3.2479874414848265E-3</v>
      </c>
      <c r="K174" s="318">
        <f t="shared" si="20"/>
        <v>1.6321348506109157E-2</v>
      </c>
      <c r="L174" s="318">
        <f t="shared" si="20"/>
        <v>2.9642079989200595E-2</v>
      </c>
      <c r="M174" s="318">
        <f t="shared" si="20"/>
        <v>2.9505233922216077E-2</v>
      </c>
      <c r="N174" s="318">
        <f t="shared" si="20"/>
        <v>1.0851080253879564E-2</v>
      </c>
      <c r="O174" s="318">
        <f t="shared" si="20"/>
        <v>2.3108737865434794E-3</v>
      </c>
      <c r="P174" s="318">
        <f t="shared" si="20"/>
        <v>3.028058914483724E-2</v>
      </c>
      <c r="Q174" s="318">
        <f t="shared" si="20"/>
        <v>1.8009090291178139E-2</v>
      </c>
      <c r="R174" s="318">
        <f t="shared" si="20"/>
        <v>1.4280491983582657E-2</v>
      </c>
      <c r="S174" s="318">
        <f t="shared" si="20"/>
        <v>1.5534625351305521E-2</v>
      </c>
      <c r="T174" s="318">
        <f t="shared" si="20"/>
        <v>1.59062030624843E-2</v>
      </c>
      <c r="U174" s="318">
        <f t="shared" si="20"/>
        <v>2.1896918332123594E-2</v>
      </c>
      <c r="V174" s="318">
        <f t="shared" si="20"/>
        <v>2.2255547416234613E-2</v>
      </c>
      <c r="W174" s="318">
        <f t="shared" si="20"/>
        <v>1.6683668664417506E-2</v>
      </c>
      <c r="X174" s="318">
        <f t="shared" si="20"/>
        <v>1.2831155720151404E-2</v>
      </c>
      <c r="Y174" s="318">
        <f t="shared" si="20"/>
        <v>2.9291933120378481E-2</v>
      </c>
      <c r="DA174" s="141"/>
    </row>
    <row r="175" spans="1:105" ht="12" customHeight="1" x14ac:dyDescent="0.25">
      <c r="A175" s="41" t="s">
        <v>1038</v>
      </c>
      <c r="B175" s="319">
        <f t="shared" ref="B175:Y175" si="21">IF(B$58=0,0,B$58/B$5)</f>
        <v>1.7739330150726765E-2</v>
      </c>
      <c r="C175" s="319">
        <f t="shared" si="21"/>
        <v>1.6339546632465632E-2</v>
      </c>
      <c r="D175" s="319">
        <f t="shared" si="21"/>
        <v>2.9866850530434513E-2</v>
      </c>
      <c r="E175" s="319">
        <f t="shared" si="21"/>
        <v>2.6298235749530212E-2</v>
      </c>
      <c r="F175" s="319">
        <f t="shared" si="21"/>
        <v>1.8961244126640239E-2</v>
      </c>
      <c r="G175" s="319">
        <f t="shared" si="21"/>
        <v>1.8478040734086588E-2</v>
      </c>
      <c r="H175" s="319">
        <f t="shared" si="21"/>
        <v>1.8592369768808514E-2</v>
      </c>
      <c r="I175" s="319">
        <f t="shared" si="21"/>
        <v>1.8130599520594055E-2</v>
      </c>
      <c r="J175" s="319">
        <f t="shared" si="21"/>
        <v>1.6780493849350934E-2</v>
      </c>
      <c r="K175" s="319">
        <f t="shared" si="21"/>
        <v>2.3525067717220516E-2</v>
      </c>
      <c r="L175" s="319">
        <f t="shared" si="21"/>
        <v>5.7548021003943121E-2</v>
      </c>
      <c r="M175" s="319">
        <f t="shared" si="21"/>
        <v>5.6861932741989141E-2</v>
      </c>
      <c r="N175" s="319">
        <f t="shared" si="21"/>
        <v>3.0580427662306876E-2</v>
      </c>
      <c r="O175" s="319">
        <f t="shared" si="21"/>
        <v>1.5904064023917502E-2</v>
      </c>
      <c r="P175" s="319">
        <f t="shared" si="21"/>
        <v>5.6505129464369606E-2</v>
      </c>
      <c r="Q175" s="319">
        <f t="shared" si="21"/>
        <v>5.5966153862855438E-2</v>
      </c>
      <c r="R175" s="319">
        <f t="shared" si="21"/>
        <v>5.5692297016449233E-2</v>
      </c>
      <c r="S175" s="319">
        <f t="shared" si="21"/>
        <v>5.5078266557672381E-2</v>
      </c>
      <c r="T175" s="319">
        <f t="shared" si="21"/>
        <v>5.5174209772853387E-2</v>
      </c>
      <c r="U175" s="319">
        <f t="shared" si="21"/>
        <v>5.5827210878693703E-2</v>
      </c>
      <c r="V175" s="319">
        <f t="shared" si="21"/>
        <v>5.4092717751880022E-2</v>
      </c>
      <c r="W175" s="319">
        <f t="shared" si="21"/>
        <v>5.3950790780798875E-2</v>
      </c>
      <c r="X175" s="319">
        <f t="shared" si="21"/>
        <v>5.2890026054028531E-2</v>
      </c>
      <c r="Y175" s="319">
        <f t="shared" si="21"/>
        <v>5.6050497812432216E-2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DA176" s="94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2">SUM(B$179:B$183,B$185:B$186,B$188:B$189,B$191:B$194)</f>
        <v>0.99999999999999978</v>
      </c>
      <c r="C178" s="232">
        <f t="shared" si="22"/>
        <v>0.99999999999999978</v>
      </c>
      <c r="D178" s="232">
        <f t="shared" si="22"/>
        <v>0.99999999999999978</v>
      </c>
      <c r="E178" s="232">
        <f t="shared" si="22"/>
        <v>1</v>
      </c>
      <c r="F178" s="232">
        <f t="shared" si="22"/>
        <v>1</v>
      </c>
      <c r="G178" s="232">
        <f t="shared" si="22"/>
        <v>1</v>
      </c>
      <c r="H178" s="232">
        <f t="shared" si="22"/>
        <v>1</v>
      </c>
      <c r="I178" s="232">
        <f t="shared" si="22"/>
        <v>1</v>
      </c>
      <c r="J178" s="232">
        <f t="shared" si="22"/>
        <v>1</v>
      </c>
      <c r="K178" s="232">
        <f t="shared" si="22"/>
        <v>1</v>
      </c>
      <c r="L178" s="232">
        <f t="shared" si="22"/>
        <v>0.99999999999999989</v>
      </c>
      <c r="M178" s="232">
        <f t="shared" si="22"/>
        <v>0.99999999999999989</v>
      </c>
      <c r="N178" s="232">
        <f t="shared" si="22"/>
        <v>0.99999999999999978</v>
      </c>
      <c r="O178" s="232">
        <f t="shared" si="22"/>
        <v>0.99999999999999944</v>
      </c>
      <c r="P178" s="232">
        <f t="shared" si="22"/>
        <v>0.99999999999999989</v>
      </c>
      <c r="Q178" s="232">
        <f t="shared" si="22"/>
        <v>1</v>
      </c>
      <c r="R178" s="232">
        <f t="shared" si="22"/>
        <v>1.0000000000000002</v>
      </c>
      <c r="S178" s="232">
        <f t="shared" si="22"/>
        <v>0.99999999999999967</v>
      </c>
      <c r="T178" s="232">
        <f t="shared" si="22"/>
        <v>0.99999999999999956</v>
      </c>
      <c r="U178" s="232">
        <f t="shared" si="22"/>
        <v>1</v>
      </c>
      <c r="V178" s="232">
        <f t="shared" si="22"/>
        <v>1.0000000000000002</v>
      </c>
      <c r="W178" s="232">
        <f t="shared" si="22"/>
        <v>1</v>
      </c>
      <c r="X178" s="232">
        <f t="shared" si="22"/>
        <v>1.0000000000000002</v>
      </c>
      <c r="Y178" s="232">
        <f t="shared" si="22"/>
        <v>1.0000000000000002</v>
      </c>
      <c r="DA178" s="95"/>
    </row>
    <row r="179" spans="1:105" ht="12" customHeight="1" x14ac:dyDescent="0.25">
      <c r="A179" s="55" t="s">
        <v>91</v>
      </c>
      <c r="B179" s="266">
        <f t="shared" ref="B179:Y179" si="23">IF(B$62=0,0,B$62/B$61)</f>
        <v>6.5166470072346222E-3</v>
      </c>
      <c r="C179" s="266">
        <f t="shared" si="23"/>
        <v>6.5716199977947894E-3</v>
      </c>
      <c r="D179" s="266">
        <f t="shared" si="23"/>
        <v>8.1383752131002698E-3</v>
      </c>
      <c r="E179" s="266">
        <f t="shared" si="23"/>
        <v>5.8984993754472416E-3</v>
      </c>
      <c r="F179" s="266">
        <f t="shared" si="23"/>
        <v>5.9690920122687776E-3</v>
      </c>
      <c r="G179" s="266">
        <f t="shared" si="23"/>
        <v>6.0560838821442789E-3</v>
      </c>
      <c r="H179" s="266">
        <f t="shared" si="23"/>
        <v>6.1029996016857668E-3</v>
      </c>
      <c r="I179" s="266">
        <f t="shared" si="23"/>
        <v>5.8103340076380615E-3</v>
      </c>
      <c r="J179" s="266">
        <f t="shared" si="23"/>
        <v>6.802335199208611E-3</v>
      </c>
      <c r="K179" s="266">
        <f t="shared" si="23"/>
        <v>9.6896794910197037E-3</v>
      </c>
      <c r="L179" s="266">
        <f t="shared" si="23"/>
        <v>8.3379005748920581E-3</v>
      </c>
      <c r="M179" s="266">
        <f t="shared" si="23"/>
        <v>7.8532802582857511E-3</v>
      </c>
      <c r="N179" s="266">
        <f t="shared" si="23"/>
        <v>7.12636933027025E-3</v>
      </c>
      <c r="O179" s="266">
        <f t="shared" si="23"/>
        <v>6.2297095328520862E-3</v>
      </c>
      <c r="P179" s="266">
        <f t="shared" si="23"/>
        <v>7.7603771415480491E-3</v>
      </c>
      <c r="Q179" s="266">
        <f t="shared" si="23"/>
        <v>5.300734787469577E-3</v>
      </c>
      <c r="R179" s="266">
        <f t="shared" si="23"/>
        <v>5.019548778879666E-3</v>
      </c>
      <c r="S179" s="266">
        <f t="shared" si="23"/>
        <v>5.0799052788380308E-3</v>
      </c>
      <c r="T179" s="266">
        <f t="shared" si="23"/>
        <v>5.6395351841522761E-3</v>
      </c>
      <c r="U179" s="266">
        <f t="shared" si="23"/>
        <v>6.4834565546462069E-3</v>
      </c>
      <c r="V179" s="266">
        <f t="shared" si="23"/>
        <v>5.7861295063535798E-3</v>
      </c>
      <c r="W179" s="266">
        <f t="shared" si="23"/>
        <v>5.246532538065128E-3</v>
      </c>
      <c r="X179" s="266">
        <f t="shared" si="23"/>
        <v>4.0908541296314866E-3</v>
      </c>
      <c r="Y179" s="266">
        <f t="shared" si="23"/>
        <v>7.6059336460309801E-3</v>
      </c>
      <c r="DA179" s="76"/>
    </row>
    <row r="180" spans="1:105" ht="12" customHeight="1" x14ac:dyDescent="0.25">
      <c r="A180" s="173" t="s">
        <v>92</v>
      </c>
      <c r="B180" s="267">
        <f t="shared" ref="B180:Y180" si="24">IF(B$63=0,0,B$63/B$61)</f>
        <v>1.3756637597055258E-2</v>
      </c>
      <c r="C180" s="267">
        <f t="shared" si="24"/>
        <v>1.387268554440042E-2</v>
      </c>
      <c r="D180" s="267">
        <f t="shared" si="24"/>
        <v>1.7180104785664504E-2</v>
      </c>
      <c r="E180" s="267">
        <f t="shared" si="24"/>
        <v>1.2451728348090812E-2</v>
      </c>
      <c r="F180" s="267">
        <f t="shared" si="24"/>
        <v>1.2600749358542399E-2</v>
      </c>
      <c r="G180" s="267">
        <f t="shared" si="24"/>
        <v>1.2784389139312926E-2</v>
      </c>
      <c r="H180" s="267">
        <f t="shared" si="24"/>
        <v>1.2883428192774129E-2</v>
      </c>
      <c r="I180" s="267">
        <f t="shared" si="24"/>
        <v>1.2265611313944966E-2</v>
      </c>
      <c r="J180" s="267">
        <f t="shared" si="24"/>
        <v>1.4359725184641481E-2</v>
      </c>
      <c r="K180" s="267">
        <f t="shared" si="24"/>
        <v>2.0838244834483904E-2</v>
      </c>
      <c r="L180" s="267">
        <f t="shared" si="24"/>
        <v>1.7606613159759556E-2</v>
      </c>
      <c r="M180" s="267">
        <f t="shared" si="24"/>
        <v>1.657826952133637E-2</v>
      </c>
      <c r="N180" s="267">
        <f t="shared" si="24"/>
        <v>1.5043761024720432E-2</v>
      </c>
      <c r="O180" s="267">
        <f t="shared" si="24"/>
        <v>1.3150912775116505E-2</v>
      </c>
      <c r="P180" s="267">
        <f t="shared" si="24"/>
        <v>1.6382151102281504E-2</v>
      </c>
      <c r="Q180" s="267">
        <f t="shared" si="24"/>
        <v>1.1189847691361585E-2</v>
      </c>
      <c r="R180" s="267">
        <f t="shared" si="24"/>
        <v>1.0596264209973141E-2</v>
      </c>
      <c r="S180" s="267">
        <f t="shared" si="24"/>
        <v>1.0723676742159117E-2</v>
      </c>
      <c r="T180" s="267">
        <f t="shared" si="24"/>
        <v>1.1905055108569875E-2</v>
      </c>
      <c r="U180" s="267">
        <f t="shared" si="24"/>
        <v>1.368657257321183E-2</v>
      </c>
      <c r="V180" s="267">
        <f t="shared" si="24"/>
        <v>1.2214515627464098E-2</v>
      </c>
      <c r="W180" s="267">
        <f t="shared" si="24"/>
        <v>1.1075426778095239E-2</v>
      </c>
      <c r="X180" s="267">
        <f t="shared" si="24"/>
        <v>8.6357904089757551E-3</v>
      </c>
      <c r="Y180" s="267">
        <f t="shared" si="24"/>
        <v>1.6056120983618943E-2</v>
      </c>
      <c r="DA180" s="77"/>
    </row>
    <row r="181" spans="1:105" ht="12" customHeight="1" x14ac:dyDescent="0.25">
      <c r="A181" s="173" t="s">
        <v>93</v>
      </c>
      <c r="B181" s="267">
        <f t="shared" ref="B181:Y181" si="25">IF(B$64=0,0,B$64/B$61)</f>
        <v>8.1894860711865289E-2</v>
      </c>
      <c r="C181" s="267">
        <f t="shared" si="25"/>
        <v>8.2585707615164122E-2</v>
      </c>
      <c r="D181" s="267">
        <f t="shared" si="25"/>
        <v>0.10227515833799518</v>
      </c>
      <c r="E181" s="267">
        <f t="shared" si="25"/>
        <v>7.4126584457466949E-2</v>
      </c>
      <c r="F181" s="267">
        <f t="shared" si="25"/>
        <v>7.5013723833493404E-2</v>
      </c>
      <c r="G181" s="267">
        <f t="shared" si="25"/>
        <v>7.6106952768344394E-2</v>
      </c>
      <c r="H181" s="267">
        <f t="shared" si="25"/>
        <v>7.6696543751680057E-2</v>
      </c>
      <c r="I181" s="267">
        <f t="shared" si="25"/>
        <v>7.3018608145672376E-2</v>
      </c>
      <c r="J181" s="267">
        <f t="shared" si="25"/>
        <v>8.5485111137085526E-2</v>
      </c>
      <c r="K181" s="267">
        <f t="shared" si="25"/>
        <v>0.12153248542363525</v>
      </c>
      <c r="L181" s="267">
        <f t="shared" si="25"/>
        <v>0.1044040856411579</v>
      </c>
      <c r="M181" s="267">
        <f t="shared" si="25"/>
        <v>9.8692363138520645E-2</v>
      </c>
      <c r="N181" s="267">
        <f t="shared" si="25"/>
        <v>8.9557255907198596E-2</v>
      </c>
      <c r="O181" s="267">
        <f t="shared" si="25"/>
        <v>7.8288910524370911E-2</v>
      </c>
      <c r="P181" s="267">
        <f t="shared" si="25"/>
        <v>9.7524847421237529E-2</v>
      </c>
      <c r="Q181" s="267">
        <f t="shared" si="25"/>
        <v>6.6614462408111016E-2</v>
      </c>
      <c r="R181" s="267">
        <f t="shared" si="25"/>
        <v>6.3080791030479019E-2</v>
      </c>
      <c r="S181" s="267">
        <f t="shared" si="25"/>
        <v>6.3839292626722985E-2</v>
      </c>
      <c r="T181" s="267">
        <f t="shared" si="25"/>
        <v>7.0872175195784051E-2</v>
      </c>
      <c r="U181" s="267">
        <f t="shared" si="25"/>
        <v>8.1477755490625831E-2</v>
      </c>
      <c r="V181" s="267">
        <f t="shared" si="25"/>
        <v>7.271442959202469E-2</v>
      </c>
      <c r="W181" s="267">
        <f t="shared" si="25"/>
        <v>6.5933301427576196E-2</v>
      </c>
      <c r="X181" s="267">
        <f t="shared" si="25"/>
        <v>5.1409862889120528E-2</v>
      </c>
      <c r="Y181" s="267">
        <f t="shared" si="25"/>
        <v>9.5583952273904524E-2</v>
      </c>
      <c r="DA181" s="77"/>
    </row>
    <row r="182" spans="1:105" ht="12" customHeight="1" x14ac:dyDescent="0.25">
      <c r="A182" s="173" t="s">
        <v>94</v>
      </c>
      <c r="B182" s="267">
        <f t="shared" ref="B182:Y182" si="26">IF(B$65=0,0,B$65/B$61)</f>
        <v>9.6920009252640854E-2</v>
      </c>
      <c r="C182" s="267">
        <f t="shared" si="26"/>
        <v>9.7737604980600634E-2</v>
      </c>
      <c r="D182" s="267">
        <f t="shared" si="26"/>
        <v>0.12103945481157206</v>
      </c>
      <c r="E182" s="267">
        <f t="shared" si="26"/>
        <v>8.7726496986928221E-2</v>
      </c>
      <c r="F182" s="267">
        <f t="shared" si="26"/>
        <v>8.8776398724173797E-2</v>
      </c>
      <c r="G182" s="267">
        <f t="shared" si="26"/>
        <v>9.0070201016039228E-2</v>
      </c>
      <c r="H182" s="267">
        <f t="shared" si="26"/>
        <v>9.0767963525962947E-2</v>
      </c>
      <c r="I182" s="267">
        <f t="shared" si="26"/>
        <v>8.6415241635158957E-2</v>
      </c>
      <c r="J182" s="267">
        <f t="shared" si="26"/>
        <v>0.10116895847127273</v>
      </c>
      <c r="K182" s="267">
        <f t="shared" si="26"/>
        <v>0.14667348009260808</v>
      </c>
      <c r="L182" s="267">
        <f t="shared" si="26"/>
        <v>0.12404434574309382</v>
      </c>
      <c r="M182" s="267">
        <f t="shared" si="26"/>
        <v>0.11679932861970851</v>
      </c>
      <c r="N182" s="267">
        <f t="shared" si="26"/>
        <v>0.10598821459267997</v>
      </c>
      <c r="O182" s="267">
        <f t="shared" si="26"/>
        <v>9.2652479855819023E-2</v>
      </c>
      <c r="P182" s="267">
        <f t="shared" si="26"/>
        <v>0.11541761024155775</v>
      </c>
      <c r="Q182" s="267">
        <f t="shared" si="26"/>
        <v>7.8836135220612225E-2</v>
      </c>
      <c r="R182" s="267">
        <f t="shared" si="26"/>
        <v>7.4654145537268568E-2</v>
      </c>
      <c r="S182" s="267">
        <f t="shared" si="26"/>
        <v>7.5551808480792695E-2</v>
      </c>
      <c r="T182" s="267">
        <f t="shared" si="26"/>
        <v>8.3875005293646832E-2</v>
      </c>
      <c r="U182" s="267">
        <f t="shared" si="26"/>
        <v>9.642637825369349E-2</v>
      </c>
      <c r="V182" s="267">
        <f t="shared" si="26"/>
        <v>8.6055255819471266E-2</v>
      </c>
      <c r="W182" s="267">
        <f t="shared" si="26"/>
        <v>7.803000247965497E-2</v>
      </c>
      <c r="X182" s="267">
        <f t="shared" si="26"/>
        <v>6.0841966682393465E-2</v>
      </c>
      <c r="Y182" s="267">
        <f t="shared" si="26"/>
        <v>0.11312062146835794</v>
      </c>
      <c r="DA182" s="77"/>
    </row>
    <row r="183" spans="1:105" ht="12" customHeight="1" x14ac:dyDescent="0.25">
      <c r="A183" s="56" t="s">
        <v>95</v>
      </c>
      <c r="B183" s="268">
        <f t="shared" ref="B183:Y183" si="27">IF(B$66=0,0,B$66/B$61)</f>
        <v>3.5102330826830126E-2</v>
      </c>
      <c r="C183" s="268">
        <f t="shared" si="27"/>
        <v>3.5769393206354444E-2</v>
      </c>
      <c r="D183" s="268">
        <f t="shared" si="27"/>
        <v>3.6241778339703747E-2</v>
      </c>
      <c r="E183" s="268">
        <f t="shared" si="27"/>
        <v>3.5245524311050359E-2</v>
      </c>
      <c r="F183" s="268">
        <f t="shared" si="27"/>
        <v>3.6090821736712526E-2</v>
      </c>
      <c r="G183" s="268">
        <f t="shared" si="27"/>
        <v>3.540734611355744E-2</v>
      </c>
      <c r="H183" s="268">
        <f t="shared" si="27"/>
        <v>3.5304070457955888E-2</v>
      </c>
      <c r="I183" s="268">
        <f t="shared" si="27"/>
        <v>3.5460464252418021E-2</v>
      </c>
      <c r="J183" s="268">
        <f t="shared" si="27"/>
        <v>3.4662670064485888E-2</v>
      </c>
      <c r="K183" s="268">
        <f t="shared" si="27"/>
        <v>4.4400178159465647E-2</v>
      </c>
      <c r="L183" s="268">
        <f t="shared" si="27"/>
        <v>3.7023342905731803E-2</v>
      </c>
      <c r="M183" s="268">
        <f t="shared" si="27"/>
        <v>3.5362075152537566E-2</v>
      </c>
      <c r="N183" s="268">
        <f t="shared" si="27"/>
        <v>3.2845335079004535E-2</v>
      </c>
      <c r="O183" s="268">
        <f t="shared" si="27"/>
        <v>3.4542523525061444E-2</v>
      </c>
      <c r="P183" s="268">
        <f t="shared" si="27"/>
        <v>3.5552498534204245E-2</v>
      </c>
      <c r="Q183" s="268">
        <f t="shared" si="27"/>
        <v>2.7023937994858839E-2</v>
      </c>
      <c r="R183" s="268">
        <f t="shared" si="27"/>
        <v>2.6669567365201152E-2</v>
      </c>
      <c r="S183" s="268">
        <f t="shared" si="27"/>
        <v>2.5533324208229229E-2</v>
      </c>
      <c r="T183" s="268">
        <f t="shared" si="27"/>
        <v>2.7105011820878235E-2</v>
      </c>
      <c r="U183" s="268">
        <f t="shared" si="27"/>
        <v>3.0048386019169048E-2</v>
      </c>
      <c r="V183" s="268">
        <f t="shared" si="27"/>
        <v>2.6668417658103696E-2</v>
      </c>
      <c r="W183" s="268">
        <f t="shared" si="27"/>
        <v>2.4523642122562257E-2</v>
      </c>
      <c r="X183" s="268">
        <f t="shared" si="27"/>
        <v>2.0190408557870475E-2</v>
      </c>
      <c r="Y183" s="268">
        <f t="shared" si="27"/>
        <v>3.431759151878707E-2</v>
      </c>
      <c r="DA183" s="78"/>
    </row>
    <row r="184" spans="1:105" ht="12" customHeight="1" x14ac:dyDescent="0.25">
      <c r="A184" s="174" t="s">
        <v>1051</v>
      </c>
      <c r="B184" s="269">
        <f t="shared" ref="B184:Y184" si="28">IF(B$72=0,0,B$72/B$61)</f>
        <v>0.53434784951724934</v>
      </c>
      <c r="C184" s="269">
        <f t="shared" si="28"/>
        <v>0.52776655607877088</v>
      </c>
      <c r="D184" s="269">
        <f t="shared" si="28"/>
        <v>0.49020826422077196</v>
      </c>
      <c r="E184" s="269">
        <f t="shared" si="28"/>
        <v>0.55000846486155452</v>
      </c>
      <c r="F184" s="269">
        <f t="shared" si="28"/>
        <v>0.54274822273117951</v>
      </c>
      <c r="G184" s="269">
        <f t="shared" si="28"/>
        <v>0.54467304967537</v>
      </c>
      <c r="H184" s="269">
        <f t="shared" si="28"/>
        <v>0.54376518264073104</v>
      </c>
      <c r="I184" s="269">
        <f t="shared" si="28"/>
        <v>0.5512710893823608</v>
      </c>
      <c r="J184" s="269">
        <f t="shared" si="28"/>
        <v>0.52938635460395111</v>
      </c>
      <c r="K184" s="269">
        <f t="shared" si="28"/>
        <v>0.41940631701387837</v>
      </c>
      <c r="L184" s="269">
        <f t="shared" si="28"/>
        <v>0.49371442478449318</v>
      </c>
      <c r="M184" s="269">
        <f t="shared" si="28"/>
        <v>0.51866317250012051</v>
      </c>
      <c r="N184" s="269">
        <f t="shared" si="28"/>
        <v>0.5427212571847212</v>
      </c>
      <c r="O184" s="269">
        <f t="shared" si="28"/>
        <v>0.54556107286980893</v>
      </c>
      <c r="P184" s="269">
        <f t="shared" si="28"/>
        <v>0.52432591141705542</v>
      </c>
      <c r="Q184" s="269">
        <f t="shared" si="28"/>
        <v>0.62156333233998562</v>
      </c>
      <c r="R184" s="269">
        <f t="shared" si="28"/>
        <v>0.63162724282396543</v>
      </c>
      <c r="S184" s="269">
        <f t="shared" si="28"/>
        <v>0.64081772286742589</v>
      </c>
      <c r="T184" s="269">
        <f t="shared" si="28"/>
        <v>0.62010700716681799</v>
      </c>
      <c r="U184" s="269">
        <f t="shared" si="28"/>
        <v>0.5818865784915167</v>
      </c>
      <c r="V184" s="269">
        <f t="shared" si="28"/>
        <v>0.63352090516898085</v>
      </c>
      <c r="W184" s="269">
        <f t="shared" si="28"/>
        <v>0.65578436225523695</v>
      </c>
      <c r="X184" s="269">
        <f t="shared" si="28"/>
        <v>0.7127253594587365</v>
      </c>
      <c r="Y184" s="269">
        <f t="shared" si="28"/>
        <v>0.53567725509139841</v>
      </c>
      <c r="DA184" s="79"/>
    </row>
    <row r="185" spans="1:105" ht="12" customHeight="1" x14ac:dyDescent="0.25">
      <c r="A185" s="62" t="s">
        <v>1052</v>
      </c>
      <c r="B185" s="318">
        <f t="shared" ref="B185:Y185" si="29">IF(B$73=0,0,B$73/B$61)</f>
        <v>0.5339861174822691</v>
      </c>
      <c r="C185" s="318">
        <f t="shared" si="29"/>
        <v>0.52740177255247589</v>
      </c>
      <c r="D185" s="318">
        <f t="shared" si="29"/>
        <v>0.4897565118051509</v>
      </c>
      <c r="E185" s="318">
        <f t="shared" si="29"/>
        <v>0.54968104553378638</v>
      </c>
      <c r="F185" s="318">
        <f t="shared" si="29"/>
        <v>0.54241688488240769</v>
      </c>
      <c r="G185" s="318">
        <f t="shared" si="29"/>
        <v>0.54433688300188476</v>
      </c>
      <c r="H185" s="318">
        <f t="shared" si="29"/>
        <v>0.54342641172634043</v>
      </c>
      <c r="I185" s="318">
        <f t="shared" si="29"/>
        <v>0.55094856401890857</v>
      </c>
      <c r="J185" s="318">
        <f t="shared" si="29"/>
        <v>0.52900876432608335</v>
      </c>
      <c r="K185" s="318">
        <f t="shared" si="29"/>
        <v>0.41885890688745181</v>
      </c>
      <c r="L185" s="318">
        <f t="shared" si="29"/>
        <v>0.49325145729244019</v>
      </c>
      <c r="M185" s="318">
        <f t="shared" si="29"/>
        <v>0.51822724539743303</v>
      </c>
      <c r="N185" s="318">
        <f t="shared" si="29"/>
        <v>0.54232568012231497</v>
      </c>
      <c r="O185" s="318">
        <f t="shared" si="29"/>
        <v>0.5452152684240329</v>
      </c>
      <c r="P185" s="318">
        <f t="shared" si="29"/>
        <v>0.52389514126600845</v>
      </c>
      <c r="Q185" s="318">
        <f t="shared" si="29"/>
        <v>0.62126909427868915</v>
      </c>
      <c r="R185" s="318">
        <f t="shared" si="29"/>
        <v>0.63134861309422075</v>
      </c>
      <c r="S185" s="318">
        <f t="shared" si="29"/>
        <v>0.64053574281357595</v>
      </c>
      <c r="T185" s="318">
        <f t="shared" si="29"/>
        <v>0.61979396266153153</v>
      </c>
      <c r="U185" s="318">
        <f t="shared" si="29"/>
        <v>0.58152668882270164</v>
      </c>
      <c r="V185" s="318">
        <f t="shared" si="29"/>
        <v>0.63319972337124519</v>
      </c>
      <c r="W185" s="318">
        <f t="shared" si="29"/>
        <v>0.65549313290224653</v>
      </c>
      <c r="X185" s="318">
        <f t="shared" si="29"/>
        <v>0.71249828056563758</v>
      </c>
      <c r="Y185" s="318">
        <f t="shared" si="29"/>
        <v>0.5352550579319314</v>
      </c>
      <c r="DA185" s="141"/>
    </row>
    <row r="186" spans="1:105" ht="12" customHeight="1" x14ac:dyDescent="0.25">
      <c r="A186" s="62" t="s">
        <v>1064</v>
      </c>
      <c r="B186" s="318">
        <f t="shared" ref="B186:Y186" si="30">IF(B$84=0,0,B$84/B$61)</f>
        <v>3.617320349802808E-4</v>
      </c>
      <c r="C186" s="318">
        <f t="shared" si="30"/>
        <v>3.6478352629509445E-4</v>
      </c>
      <c r="D186" s="318">
        <f t="shared" si="30"/>
        <v>4.5175241562103637E-4</v>
      </c>
      <c r="E186" s="318">
        <f t="shared" si="30"/>
        <v>3.2741932776805187E-4</v>
      </c>
      <c r="F186" s="318">
        <f t="shared" si="30"/>
        <v>3.3133784877183332E-4</v>
      </c>
      <c r="G186" s="318">
        <f t="shared" si="30"/>
        <v>3.3616667348519762E-4</v>
      </c>
      <c r="H186" s="318">
        <f t="shared" si="30"/>
        <v>3.3877091439059944E-4</v>
      </c>
      <c r="I186" s="318">
        <f t="shared" si="30"/>
        <v>3.2252536345220176E-4</v>
      </c>
      <c r="J186" s="318">
        <f t="shared" si="30"/>
        <v>3.7759027786774435E-4</v>
      </c>
      <c r="K186" s="318">
        <f t="shared" si="30"/>
        <v>5.4741012642657973E-4</v>
      </c>
      <c r="L186" s="318">
        <f t="shared" si="30"/>
        <v>4.6296749205298104E-4</v>
      </c>
      <c r="M186" s="318">
        <f t="shared" si="30"/>
        <v>4.3592710268737956E-4</v>
      </c>
      <c r="N186" s="318">
        <f t="shared" si="30"/>
        <v>3.9557706240615298E-4</v>
      </c>
      <c r="O186" s="318">
        <f t="shared" si="30"/>
        <v>3.4580444577600651E-4</v>
      </c>
      <c r="P186" s="318">
        <f t="shared" si="30"/>
        <v>4.3077015104702935E-4</v>
      </c>
      <c r="Q186" s="318">
        <f t="shared" si="30"/>
        <v>2.9423806129646665E-4</v>
      </c>
      <c r="R186" s="318">
        <f t="shared" si="30"/>
        <v>2.7862972974462862E-4</v>
      </c>
      <c r="S186" s="318">
        <f t="shared" si="30"/>
        <v>2.8198005384995274E-4</v>
      </c>
      <c r="T186" s="318">
        <f t="shared" si="30"/>
        <v>3.1304450528646665E-4</v>
      </c>
      <c r="U186" s="318">
        <f t="shared" si="30"/>
        <v>3.5988966881507446E-4</v>
      </c>
      <c r="V186" s="318">
        <f t="shared" si="30"/>
        <v>3.2118179773572207E-4</v>
      </c>
      <c r="W186" s="318">
        <f t="shared" si="30"/>
        <v>2.9122935299052152E-4</v>
      </c>
      <c r="X186" s="318">
        <f t="shared" si="30"/>
        <v>2.2707889309889806E-4</v>
      </c>
      <c r="Y186" s="318">
        <f t="shared" si="30"/>
        <v>4.221971594670295E-4</v>
      </c>
      <c r="DA186" s="141"/>
    </row>
    <row r="187" spans="1:105" ht="12" customHeight="1" x14ac:dyDescent="0.25">
      <c r="A187" s="174" t="s">
        <v>1010</v>
      </c>
      <c r="B187" s="269">
        <f t="shared" ref="B187:Y187" si="31">IF(B$85=0,0,B$85/B$61)</f>
        <v>0.1605427975150201</v>
      </c>
      <c r="C187" s="269">
        <f t="shared" si="31"/>
        <v>0.16419461585592854</v>
      </c>
      <c r="D187" s="269">
        <f t="shared" si="31"/>
        <v>0.14456848171433703</v>
      </c>
      <c r="E187" s="269">
        <f t="shared" si="31"/>
        <v>0.16623041716109568</v>
      </c>
      <c r="F187" s="269">
        <f t="shared" si="31"/>
        <v>0.16965742026830075</v>
      </c>
      <c r="G187" s="269">
        <f t="shared" si="31"/>
        <v>0.16585553866426461</v>
      </c>
      <c r="H187" s="269">
        <f t="shared" si="31"/>
        <v>0.16526528631925494</v>
      </c>
      <c r="I187" s="269">
        <f t="shared" si="31"/>
        <v>0.16769831367297688</v>
      </c>
      <c r="J187" s="269">
        <f t="shared" si="31"/>
        <v>0.15605796877762687</v>
      </c>
      <c r="K187" s="269">
        <f t="shared" si="31"/>
        <v>0.13862092442136212</v>
      </c>
      <c r="L187" s="269">
        <f t="shared" si="31"/>
        <v>0.13012382479805523</v>
      </c>
      <c r="M187" s="269">
        <f t="shared" si="31"/>
        <v>0.12431948554193172</v>
      </c>
      <c r="N187" s="269">
        <f t="shared" si="31"/>
        <v>0.13262800181657156</v>
      </c>
      <c r="O187" s="269">
        <f t="shared" si="31"/>
        <v>0.16031750561762426</v>
      </c>
      <c r="P187" s="269">
        <f t="shared" si="31"/>
        <v>0.12161900807783838</v>
      </c>
      <c r="Q187" s="269">
        <f t="shared" si="31"/>
        <v>0.12749192272344603</v>
      </c>
      <c r="R187" s="269">
        <f t="shared" si="31"/>
        <v>0.12879770869231899</v>
      </c>
      <c r="S187" s="269">
        <f t="shared" si="31"/>
        <v>0.11880355161877025</v>
      </c>
      <c r="T187" s="269">
        <f t="shared" si="31"/>
        <v>0.11733823316660734</v>
      </c>
      <c r="U187" s="269">
        <f t="shared" si="31"/>
        <v>0.11966999788446053</v>
      </c>
      <c r="V187" s="269">
        <f t="shared" si="31"/>
        <v>9.7804816617891019E-2</v>
      </c>
      <c r="W187" s="269">
        <f t="shared" si="31"/>
        <v>9.9536541628556949E-2</v>
      </c>
      <c r="X187" s="269">
        <f t="shared" si="31"/>
        <v>9.100553098496772E-2</v>
      </c>
      <c r="Y187" s="269">
        <f t="shared" si="31"/>
        <v>0.11802360020480225</v>
      </c>
      <c r="DA187" s="79"/>
    </row>
    <row r="188" spans="1:105" ht="12" customHeight="1" x14ac:dyDescent="0.25">
      <c r="A188" s="62" t="s">
        <v>1012</v>
      </c>
      <c r="B188" s="318">
        <f t="shared" ref="B188:Y188" si="32">IF(B$86=0,0,B$86/B$61)</f>
        <v>0.15507820318431237</v>
      </c>
      <c r="C188" s="318">
        <f t="shared" si="32"/>
        <v>0.15905660169991004</v>
      </c>
      <c r="D188" s="318">
        <f t="shared" si="32"/>
        <v>0.1290698746887205</v>
      </c>
      <c r="E188" s="318">
        <f t="shared" si="32"/>
        <v>0.16237533168620746</v>
      </c>
      <c r="F188" s="318">
        <f t="shared" si="32"/>
        <v>0.16609183098907213</v>
      </c>
      <c r="G188" s="318">
        <f t="shared" si="32"/>
        <v>0.16178421536922444</v>
      </c>
      <c r="H188" s="318">
        <f t="shared" si="32"/>
        <v>0.16109268208120758</v>
      </c>
      <c r="I188" s="318">
        <f t="shared" si="32"/>
        <v>0.16417811905680171</v>
      </c>
      <c r="J188" s="318">
        <f t="shared" si="32"/>
        <v>0.14899434012005816</v>
      </c>
      <c r="K188" s="318">
        <f t="shared" si="32"/>
        <v>7.5376751899647598E-2</v>
      </c>
      <c r="L188" s="318">
        <f t="shared" si="32"/>
        <v>0.10005411342519603</v>
      </c>
      <c r="M188" s="318">
        <f t="shared" si="32"/>
        <v>9.4188621664480235E-2</v>
      </c>
      <c r="N188" s="318">
        <f t="shared" si="32"/>
        <v>0.11653745745594306</v>
      </c>
      <c r="O188" s="318">
        <f t="shared" si="32"/>
        <v>0.15531471055429361</v>
      </c>
      <c r="P188" s="318">
        <f t="shared" si="32"/>
        <v>8.776667486655787E-2</v>
      </c>
      <c r="Q188" s="318">
        <f t="shared" si="32"/>
        <v>0.12077946912513089</v>
      </c>
      <c r="R188" s="318">
        <f t="shared" si="32"/>
        <v>0.12321102205178086</v>
      </c>
      <c r="S188" s="318">
        <f t="shared" si="32"/>
        <v>0.11111704089155409</v>
      </c>
      <c r="T188" s="318">
        <f t="shared" si="32"/>
        <v>0.10597552906595629</v>
      </c>
      <c r="U188" s="318">
        <f t="shared" si="32"/>
        <v>0.10227807793614978</v>
      </c>
      <c r="V188" s="318">
        <f t="shared" si="32"/>
        <v>7.1329252546529553E-2</v>
      </c>
      <c r="W188" s="318">
        <f t="shared" si="32"/>
        <v>8.3769639827191503E-2</v>
      </c>
      <c r="X188" s="318">
        <f t="shared" si="32"/>
        <v>8.193883218586441E-2</v>
      </c>
      <c r="Y188" s="318">
        <f t="shared" si="32"/>
        <v>7.3978603317989611E-2</v>
      </c>
      <c r="DA188" s="141"/>
    </row>
    <row r="189" spans="1:105" ht="12" customHeight="1" x14ac:dyDescent="0.25">
      <c r="A189" s="62" t="s">
        <v>1019</v>
      </c>
      <c r="B189" s="318">
        <f t="shared" ref="B189:Y189" si="33">IF(B$92=0,0,B$92/B$61)</f>
        <v>5.4645943307077074E-3</v>
      </c>
      <c r="C189" s="318">
        <f t="shared" si="33"/>
        <v>5.1380141560185E-3</v>
      </c>
      <c r="D189" s="318">
        <f t="shared" si="33"/>
        <v>1.5498607025616534E-2</v>
      </c>
      <c r="E189" s="318">
        <f t="shared" si="33"/>
        <v>3.8550854748882124E-3</v>
      </c>
      <c r="F189" s="318">
        <f t="shared" si="33"/>
        <v>3.5655892792286047E-3</v>
      </c>
      <c r="G189" s="318">
        <f t="shared" si="33"/>
        <v>4.0713232950401858E-3</v>
      </c>
      <c r="H189" s="318">
        <f t="shared" si="33"/>
        <v>4.1726042380473699E-3</v>
      </c>
      <c r="I189" s="318">
        <f t="shared" si="33"/>
        <v>3.5201946161751733E-3</v>
      </c>
      <c r="J189" s="318">
        <f t="shared" si="33"/>
        <v>7.0636286575687145E-3</v>
      </c>
      <c r="K189" s="318">
        <f t="shared" si="33"/>
        <v>6.324417252171452E-2</v>
      </c>
      <c r="L189" s="318">
        <f t="shared" si="33"/>
        <v>3.0069711372859201E-2</v>
      </c>
      <c r="M189" s="318">
        <f t="shared" si="33"/>
        <v>3.0130863877451473E-2</v>
      </c>
      <c r="N189" s="318">
        <f t="shared" si="33"/>
        <v>1.6090544360628477E-2</v>
      </c>
      <c r="O189" s="318">
        <f t="shared" si="33"/>
        <v>5.0027950633306653E-3</v>
      </c>
      <c r="P189" s="318">
        <f t="shared" si="33"/>
        <v>3.3852333211280485E-2</v>
      </c>
      <c r="Q189" s="318">
        <f t="shared" si="33"/>
        <v>6.7124535983151407E-3</v>
      </c>
      <c r="R189" s="318">
        <f t="shared" si="33"/>
        <v>5.5866866405381577E-3</v>
      </c>
      <c r="S189" s="318">
        <f t="shared" si="33"/>
        <v>7.6865107272161438E-3</v>
      </c>
      <c r="T189" s="318">
        <f t="shared" si="33"/>
        <v>1.1362704100651041E-2</v>
      </c>
      <c r="U189" s="318">
        <f t="shared" si="33"/>
        <v>1.7391919948310759E-2</v>
      </c>
      <c r="V189" s="318">
        <f t="shared" si="33"/>
        <v>2.6475564071361472E-2</v>
      </c>
      <c r="W189" s="318">
        <f t="shared" si="33"/>
        <v>1.5766901801365453E-2</v>
      </c>
      <c r="X189" s="318">
        <f t="shared" si="33"/>
        <v>9.0666987991032816E-3</v>
      </c>
      <c r="Y189" s="318">
        <f t="shared" si="33"/>
        <v>4.404499688681264E-2</v>
      </c>
      <c r="DA189" s="141"/>
    </row>
    <row r="190" spans="1:105" ht="12" customHeight="1" x14ac:dyDescent="0.25">
      <c r="A190" s="174" t="s">
        <v>1021</v>
      </c>
      <c r="B190" s="269">
        <f t="shared" ref="B190:Y190" si="34">IF(B$93=0,0,B$93/B$61)</f>
        <v>4.5495557343192265E-2</v>
      </c>
      <c r="C190" s="269">
        <f t="shared" si="34"/>
        <v>4.5864041078852988E-2</v>
      </c>
      <c r="D190" s="269">
        <f t="shared" si="34"/>
        <v>4.8598245186839244E-2</v>
      </c>
      <c r="E190" s="269">
        <f t="shared" si="34"/>
        <v>4.5300545587150597E-2</v>
      </c>
      <c r="F190" s="269">
        <f t="shared" si="34"/>
        <v>4.5856430288045764E-2</v>
      </c>
      <c r="G190" s="269">
        <f t="shared" si="34"/>
        <v>4.5419917442953199E-2</v>
      </c>
      <c r="H190" s="269">
        <f t="shared" si="34"/>
        <v>4.5404972525371373E-2</v>
      </c>
      <c r="I190" s="269">
        <f t="shared" si="34"/>
        <v>4.5392557081573637E-2</v>
      </c>
      <c r="J190" s="269">
        <f t="shared" si="34"/>
        <v>4.553901470446646E-2</v>
      </c>
      <c r="K190" s="269">
        <f t="shared" si="34"/>
        <v>6.1037376381631703E-2</v>
      </c>
      <c r="L190" s="269">
        <f t="shared" si="34"/>
        <v>5.2218361151129294E-2</v>
      </c>
      <c r="M190" s="269">
        <f t="shared" si="34"/>
        <v>5.1094125117476484E-2</v>
      </c>
      <c r="N190" s="269">
        <f t="shared" si="34"/>
        <v>4.6287793065698385E-2</v>
      </c>
      <c r="O190" s="269">
        <f t="shared" si="34"/>
        <v>4.4953000507999101E-2</v>
      </c>
      <c r="P190" s="269">
        <f t="shared" si="34"/>
        <v>5.1142137635440767E-2</v>
      </c>
      <c r="Q190" s="269">
        <f t="shared" si="34"/>
        <v>4.1299939136875297E-2</v>
      </c>
      <c r="R190" s="269">
        <f t="shared" si="34"/>
        <v>3.9972031183492636E-2</v>
      </c>
      <c r="S190" s="269">
        <f t="shared" si="34"/>
        <v>3.9832549770209051E-2</v>
      </c>
      <c r="T190" s="269">
        <f t="shared" si="34"/>
        <v>4.1156531784338111E-2</v>
      </c>
      <c r="U190" s="269">
        <f t="shared" si="34"/>
        <v>4.5027049984849521E-2</v>
      </c>
      <c r="V190" s="269">
        <f t="shared" si="34"/>
        <v>4.2662178207568256E-2</v>
      </c>
      <c r="W190" s="269">
        <f t="shared" si="34"/>
        <v>3.9401961603745303E-2</v>
      </c>
      <c r="X190" s="269">
        <f t="shared" si="34"/>
        <v>3.5140630868543604E-2</v>
      </c>
      <c r="Y190" s="269">
        <f t="shared" si="34"/>
        <v>4.9941994784990049E-2</v>
      </c>
      <c r="DA190" s="79"/>
    </row>
    <row r="191" spans="1:105" ht="12" customHeight="1" x14ac:dyDescent="0.25">
      <c r="A191" s="62" t="s">
        <v>1133</v>
      </c>
      <c r="B191" s="318">
        <f t="shared" ref="B191:Y191" si="35">IF(B$94=0,0,B$94/B$61)</f>
        <v>2.4853501268159627E-2</v>
      </c>
      <c r="C191" s="318">
        <f t="shared" si="35"/>
        <v>2.6119078189415723E-2</v>
      </c>
      <c r="D191" s="318">
        <f t="shared" si="35"/>
        <v>1.5492298240442865E-2</v>
      </c>
      <c r="E191" s="318">
        <f t="shared" si="35"/>
        <v>2.7297292656473363E-2</v>
      </c>
      <c r="F191" s="318">
        <f t="shared" si="35"/>
        <v>2.8613587106726349E-2</v>
      </c>
      <c r="G191" s="318">
        <f t="shared" si="35"/>
        <v>2.722665624355745E-2</v>
      </c>
      <c r="H191" s="318">
        <f t="shared" si="35"/>
        <v>2.6781820784336649E-2</v>
      </c>
      <c r="I191" s="318">
        <f t="shared" si="35"/>
        <v>2.8006415853323821E-2</v>
      </c>
      <c r="J191" s="318">
        <f t="shared" si="35"/>
        <v>2.232784368261349E-2</v>
      </c>
      <c r="K191" s="318">
        <f t="shared" si="35"/>
        <v>3.7405863113238384E-3</v>
      </c>
      <c r="L191" s="318">
        <f t="shared" si="35"/>
        <v>7.2082246842303938E-3</v>
      </c>
      <c r="M191" s="318">
        <f t="shared" si="35"/>
        <v>5.8635432347064094E-3</v>
      </c>
      <c r="N191" s="318">
        <f t="shared" si="35"/>
        <v>1.1933357303184603E-2</v>
      </c>
      <c r="O191" s="318">
        <f t="shared" si="35"/>
        <v>2.5046988235157219E-2</v>
      </c>
      <c r="P191" s="318">
        <f t="shared" si="35"/>
        <v>4.8716081634721164E-3</v>
      </c>
      <c r="Q191" s="318">
        <f t="shared" si="35"/>
        <v>8.0544539061609671E-3</v>
      </c>
      <c r="R191" s="318">
        <f t="shared" si="35"/>
        <v>1.1198092313524559E-2</v>
      </c>
      <c r="S191" s="318">
        <f t="shared" si="35"/>
        <v>9.3730667004050441E-3</v>
      </c>
      <c r="T191" s="318">
        <f t="shared" si="35"/>
        <v>1.0666716149619879E-2</v>
      </c>
      <c r="U191" s="318">
        <f t="shared" si="35"/>
        <v>7.8548293527677636E-3</v>
      </c>
      <c r="V191" s="318">
        <f t="shared" si="35"/>
        <v>4.1547321336578439E-3</v>
      </c>
      <c r="W191" s="318">
        <f t="shared" si="35"/>
        <v>7.3454470065460863E-3</v>
      </c>
      <c r="X191" s="318">
        <f t="shared" si="35"/>
        <v>6.8140119283203763E-3</v>
      </c>
      <c r="Y191" s="318">
        <f t="shared" si="35"/>
        <v>4.6871566149254192E-3</v>
      </c>
      <c r="DA191" s="141"/>
    </row>
    <row r="192" spans="1:105" ht="12" customHeight="1" x14ac:dyDescent="0.25">
      <c r="A192" s="62" t="s">
        <v>1024</v>
      </c>
      <c r="B192" s="318">
        <f t="shared" ref="B192:Y192" si="36">IF(B$95=0,0,B$95/B$61)</f>
        <v>9.1557819776200665E-3</v>
      </c>
      <c r="C192" s="318">
        <f t="shared" si="36"/>
        <v>9.0428861088531452E-3</v>
      </c>
      <c r="D192" s="318">
        <f t="shared" si="36"/>
        <v>8.3974165196468147E-3</v>
      </c>
      <c r="E192" s="318">
        <f t="shared" si="36"/>
        <v>9.4248888601578835E-3</v>
      </c>
      <c r="F192" s="318">
        <f t="shared" si="36"/>
        <v>9.3003367997260139E-3</v>
      </c>
      <c r="G192" s="318">
        <f t="shared" si="36"/>
        <v>9.3332572888620569E-3</v>
      </c>
      <c r="H192" s="318">
        <f t="shared" si="36"/>
        <v>9.3176462528765675E-3</v>
      </c>
      <c r="I192" s="318">
        <f t="shared" si="36"/>
        <v>9.4466218650477909E-3</v>
      </c>
      <c r="J192" s="318">
        <f t="shared" si="36"/>
        <v>9.0704397583531628E-3</v>
      </c>
      <c r="K192" s="318">
        <f t="shared" si="36"/>
        <v>7.1817987496147094E-3</v>
      </c>
      <c r="L192" s="318">
        <f t="shared" si="36"/>
        <v>8.457341221540118E-3</v>
      </c>
      <c r="M192" s="318">
        <f t="shared" si="36"/>
        <v>8.8855787039801813E-3</v>
      </c>
      <c r="N192" s="318">
        <f t="shared" si="36"/>
        <v>9.2987729933434321E-3</v>
      </c>
      <c r="O192" s="318">
        <f t="shared" si="36"/>
        <v>9.3483181774398939E-3</v>
      </c>
      <c r="P192" s="318">
        <f t="shared" si="36"/>
        <v>8.9827610410214628E-3</v>
      </c>
      <c r="Q192" s="318">
        <f t="shared" si="36"/>
        <v>1.0652345052468596E-2</v>
      </c>
      <c r="R192" s="318">
        <f t="shared" si="36"/>
        <v>1.0825169539272584E-2</v>
      </c>
      <c r="S192" s="318">
        <f t="shared" si="36"/>
        <v>1.098269302903508E-2</v>
      </c>
      <c r="T192" s="318">
        <f t="shared" si="36"/>
        <v>1.062705229104126E-2</v>
      </c>
      <c r="U192" s="318">
        <f t="shared" si="36"/>
        <v>9.9709176001279883E-3</v>
      </c>
      <c r="V192" s="318">
        <f t="shared" si="36"/>
        <v>1.0856908870236617E-2</v>
      </c>
      <c r="W192" s="318">
        <f t="shared" si="36"/>
        <v>1.1239154008305068E-2</v>
      </c>
      <c r="X192" s="318">
        <f t="shared" si="36"/>
        <v>1.2216570249140916E-2</v>
      </c>
      <c r="Y192" s="318">
        <f t="shared" si="36"/>
        <v>9.1775393636631172E-3</v>
      </c>
      <c r="DA192" s="141"/>
    </row>
    <row r="193" spans="1:105" ht="12" customHeight="1" x14ac:dyDescent="0.25">
      <c r="A193" s="62" t="s">
        <v>1036</v>
      </c>
      <c r="B193" s="318">
        <f t="shared" ref="B193:Y193" si="37">IF(B$106=0,0,B$106/B$61)</f>
        <v>1.1486274097412567E-2</v>
      </c>
      <c r="C193" s="318">
        <f t="shared" si="37"/>
        <v>1.0702076780584118E-2</v>
      </c>
      <c r="D193" s="318">
        <f t="shared" si="37"/>
        <v>2.4708530426749566E-2</v>
      </c>
      <c r="E193" s="318">
        <f t="shared" si="37"/>
        <v>8.5783640705193436E-3</v>
      </c>
      <c r="F193" s="318">
        <f t="shared" si="37"/>
        <v>7.9425063815934029E-3</v>
      </c>
      <c r="G193" s="318">
        <f t="shared" si="37"/>
        <v>8.8600039105336918E-3</v>
      </c>
      <c r="H193" s="318">
        <f t="shared" si="37"/>
        <v>9.3055054881581549E-3</v>
      </c>
      <c r="I193" s="318">
        <f t="shared" si="37"/>
        <v>7.9395193632020265E-3</v>
      </c>
      <c r="J193" s="318">
        <f t="shared" si="37"/>
        <v>1.4140731263499811E-2</v>
      </c>
      <c r="K193" s="318">
        <f t="shared" si="37"/>
        <v>5.0114991320693157E-2</v>
      </c>
      <c r="L193" s="318">
        <f t="shared" si="37"/>
        <v>3.6552795245358788E-2</v>
      </c>
      <c r="M193" s="318">
        <f t="shared" si="37"/>
        <v>3.6345003178789893E-2</v>
      </c>
      <c r="N193" s="318">
        <f t="shared" si="37"/>
        <v>2.5055662769170352E-2</v>
      </c>
      <c r="O193" s="318">
        <f t="shared" si="37"/>
        <v>1.0557694095401988E-2</v>
      </c>
      <c r="P193" s="318">
        <f t="shared" si="37"/>
        <v>3.7287768430947187E-2</v>
      </c>
      <c r="Q193" s="318">
        <f t="shared" si="37"/>
        <v>2.2593140178245742E-2</v>
      </c>
      <c r="R193" s="318">
        <f t="shared" si="37"/>
        <v>1.7948769330695495E-2</v>
      </c>
      <c r="S193" s="318">
        <f t="shared" si="37"/>
        <v>1.9476790040768927E-2</v>
      </c>
      <c r="T193" s="318">
        <f t="shared" si="37"/>
        <v>1.9862763343676978E-2</v>
      </c>
      <c r="U193" s="318">
        <f t="shared" si="37"/>
        <v>2.7201303031953769E-2</v>
      </c>
      <c r="V193" s="318">
        <f t="shared" si="37"/>
        <v>2.7650537203673792E-2</v>
      </c>
      <c r="W193" s="318">
        <f t="shared" si="37"/>
        <v>2.0817360588894152E-2</v>
      </c>
      <c r="X193" s="318">
        <f t="shared" si="37"/>
        <v>1.6110048691082315E-2</v>
      </c>
      <c r="Y193" s="318">
        <f t="shared" si="37"/>
        <v>3.6077298806401509E-2</v>
      </c>
      <c r="DA193" s="141"/>
    </row>
    <row r="194" spans="1:105" ht="12" customHeight="1" x14ac:dyDescent="0.25">
      <c r="A194" s="41" t="s">
        <v>1038</v>
      </c>
      <c r="B194" s="319">
        <f t="shared" ref="B194:Y194" si="38">IF(B$107=0,0,B$107/B$61)</f>
        <v>2.5423310228911936E-2</v>
      </c>
      <c r="C194" s="319">
        <f t="shared" si="38"/>
        <v>2.5637775642132953E-2</v>
      </c>
      <c r="D194" s="319">
        <f t="shared" si="38"/>
        <v>3.175013739001592E-2</v>
      </c>
      <c r="E194" s="319">
        <f t="shared" si="38"/>
        <v>2.3011738911215735E-2</v>
      </c>
      <c r="F194" s="319">
        <f t="shared" si="38"/>
        <v>2.3287141047283313E-2</v>
      </c>
      <c r="G194" s="319">
        <f t="shared" si="38"/>
        <v>2.3626521298013903E-2</v>
      </c>
      <c r="H194" s="319">
        <f t="shared" si="38"/>
        <v>2.3809552984583936E-2</v>
      </c>
      <c r="I194" s="319">
        <f t="shared" si="38"/>
        <v>2.2667780508256297E-2</v>
      </c>
      <c r="J194" s="319">
        <f t="shared" si="38"/>
        <v>2.6537861857261341E-2</v>
      </c>
      <c r="K194" s="319">
        <f t="shared" si="38"/>
        <v>3.7801314181915187E-2</v>
      </c>
      <c r="L194" s="319">
        <f t="shared" si="38"/>
        <v>3.2527101241687138E-2</v>
      </c>
      <c r="M194" s="319">
        <f t="shared" si="38"/>
        <v>3.0637900150082494E-2</v>
      </c>
      <c r="N194" s="319">
        <f t="shared" si="38"/>
        <v>2.780201199913496E-2</v>
      </c>
      <c r="O194" s="319">
        <f t="shared" si="38"/>
        <v>2.4303884791347326E-2</v>
      </c>
      <c r="P194" s="319">
        <f t="shared" si="38"/>
        <v>3.0275458428836374E-2</v>
      </c>
      <c r="Q194" s="319">
        <f t="shared" si="38"/>
        <v>2.0679687697279733E-2</v>
      </c>
      <c r="R194" s="319">
        <f t="shared" si="38"/>
        <v>1.9582700378421653E-2</v>
      </c>
      <c r="S194" s="319">
        <f t="shared" si="38"/>
        <v>1.9818168406852431E-2</v>
      </c>
      <c r="T194" s="319">
        <f t="shared" si="38"/>
        <v>2.2001445279204938E-2</v>
      </c>
      <c r="U194" s="319">
        <f t="shared" si="38"/>
        <v>2.5293824747826873E-2</v>
      </c>
      <c r="V194" s="319">
        <f t="shared" si="38"/>
        <v>2.2573351802142802E-2</v>
      </c>
      <c r="W194" s="319">
        <f t="shared" si="38"/>
        <v>2.0468229166507031E-2</v>
      </c>
      <c r="X194" s="319">
        <f t="shared" si="38"/>
        <v>1.5959596019760644E-2</v>
      </c>
      <c r="Y194" s="319">
        <f t="shared" si="38"/>
        <v>2.967293002810991E-2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DA195" s="94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39">SUM(B$198:B$202,B$204:B$205,B$207:B$208,B$210:B$213)</f>
        <v>0.99999999999999989</v>
      </c>
      <c r="C197" s="232">
        <f t="shared" si="39"/>
        <v>0.99999999999999978</v>
      </c>
      <c r="D197" s="232">
        <f t="shared" si="39"/>
        <v>1.0000000000000002</v>
      </c>
      <c r="E197" s="232">
        <f t="shared" si="39"/>
        <v>1.0000000000000002</v>
      </c>
      <c r="F197" s="232">
        <f t="shared" si="39"/>
        <v>1.0000000000000004</v>
      </c>
      <c r="G197" s="232">
        <f t="shared" si="39"/>
        <v>1.0000000000000002</v>
      </c>
      <c r="H197" s="232">
        <f t="shared" si="39"/>
        <v>0.99999999999999967</v>
      </c>
      <c r="I197" s="232">
        <f t="shared" si="39"/>
        <v>0.99999999999999978</v>
      </c>
      <c r="J197" s="232">
        <f t="shared" si="39"/>
        <v>1.0000000000000002</v>
      </c>
      <c r="K197" s="232">
        <f t="shared" si="39"/>
        <v>1</v>
      </c>
      <c r="L197" s="232">
        <f t="shared" si="39"/>
        <v>1</v>
      </c>
      <c r="M197" s="232">
        <f t="shared" si="39"/>
        <v>1.0000000000000002</v>
      </c>
      <c r="N197" s="232">
        <f t="shared" si="39"/>
        <v>0.99999999999999978</v>
      </c>
      <c r="O197" s="232">
        <f t="shared" si="39"/>
        <v>1</v>
      </c>
      <c r="P197" s="232">
        <f t="shared" si="39"/>
        <v>0.99999999999999989</v>
      </c>
      <c r="Q197" s="232">
        <f t="shared" si="39"/>
        <v>1</v>
      </c>
      <c r="R197" s="232">
        <f t="shared" si="39"/>
        <v>1</v>
      </c>
      <c r="S197" s="232">
        <f t="shared" si="39"/>
        <v>1.0000000000000004</v>
      </c>
      <c r="T197" s="232">
        <f t="shared" si="39"/>
        <v>1.0000000000000002</v>
      </c>
      <c r="U197" s="232">
        <f t="shared" si="39"/>
        <v>1.0000000000000002</v>
      </c>
      <c r="V197" s="232">
        <f t="shared" si="39"/>
        <v>1</v>
      </c>
      <c r="W197" s="232">
        <f t="shared" si="39"/>
        <v>0.99999999999999989</v>
      </c>
      <c r="X197" s="232">
        <f t="shared" si="39"/>
        <v>1</v>
      </c>
      <c r="Y197" s="232">
        <f t="shared" si="39"/>
        <v>0.99999999999999989</v>
      </c>
      <c r="DA197" s="95"/>
    </row>
    <row r="198" spans="1:105" ht="12" customHeight="1" x14ac:dyDescent="0.25">
      <c r="A198" s="55" t="s">
        <v>91</v>
      </c>
      <c r="B198" s="266">
        <f t="shared" ref="B198:Y198" si="40">IF(B$111=0,0,B$111/B$110)</f>
        <v>2.681609930949241E-3</v>
      </c>
      <c r="C198" s="266">
        <f t="shared" si="40"/>
        <v>2.7004447606811168E-3</v>
      </c>
      <c r="D198" s="266">
        <f t="shared" si="40"/>
        <v>3.3482160717958355E-3</v>
      </c>
      <c r="E198" s="266">
        <f t="shared" si="40"/>
        <v>2.4200341112649033E-3</v>
      </c>
      <c r="F198" s="266">
        <f t="shared" si="40"/>
        <v>2.4442599756333574E-3</v>
      </c>
      <c r="G198" s="266">
        <f t="shared" si="40"/>
        <v>2.4856116989545778E-3</v>
      </c>
      <c r="H198" s="266">
        <f t="shared" si="40"/>
        <v>2.50584102513514E-3</v>
      </c>
      <c r="I198" s="266">
        <f t="shared" si="40"/>
        <v>2.3816840785310656E-3</v>
      </c>
      <c r="J198" s="266">
        <f t="shared" si="40"/>
        <v>2.804441852529635E-3</v>
      </c>
      <c r="K198" s="266">
        <f t="shared" si="40"/>
        <v>3.921563530496718E-3</v>
      </c>
      <c r="L198" s="266">
        <f t="shared" si="40"/>
        <v>3.3946240698649651E-3</v>
      </c>
      <c r="M198" s="266">
        <f t="shared" si="40"/>
        <v>3.2104588570465156E-3</v>
      </c>
      <c r="N198" s="266">
        <f t="shared" si="40"/>
        <v>2.9444911232942043E-3</v>
      </c>
      <c r="O198" s="266">
        <f t="shared" si="40"/>
        <v>2.5647005963186972E-3</v>
      </c>
      <c r="P198" s="266">
        <f t="shared" si="40"/>
        <v>3.1704057073010119E-3</v>
      </c>
      <c r="Q198" s="266">
        <f t="shared" si="40"/>
        <v>1.9417803092303253E-3</v>
      </c>
      <c r="R198" s="266">
        <f t="shared" si="40"/>
        <v>2.0524922354336864E-3</v>
      </c>
      <c r="S198" s="266">
        <f t="shared" si="40"/>
        <v>2.5450913450084421E-3</v>
      </c>
      <c r="T198" s="266">
        <f t="shared" si="40"/>
        <v>2.4667952308172459E-3</v>
      </c>
      <c r="U198" s="266">
        <f t="shared" si="40"/>
        <v>3.7417153885742132E-3</v>
      </c>
      <c r="V198" s="266">
        <f t="shared" si="40"/>
        <v>2.7309625746449939E-3</v>
      </c>
      <c r="W198" s="266">
        <f t="shared" si="40"/>
        <v>2.0260044014789392E-3</v>
      </c>
      <c r="X198" s="266">
        <f t="shared" si="40"/>
        <v>3.0775676821779116E-3</v>
      </c>
      <c r="Y198" s="266">
        <f t="shared" si="40"/>
        <v>5.151834811596227E-3</v>
      </c>
      <c r="DA198" s="76"/>
    </row>
    <row r="199" spans="1:105" ht="12" customHeight="1" x14ac:dyDescent="0.25">
      <c r="A199" s="173" t="s">
        <v>92</v>
      </c>
      <c r="B199" s="267">
        <f t="shared" ref="B199:Y199" si="41">IF(B$112=0,0,B$112/B$110)</f>
        <v>5.7670437298125189E-3</v>
      </c>
      <c r="C199" s="267">
        <f t="shared" si="41"/>
        <v>5.8075497278898989E-3</v>
      </c>
      <c r="D199" s="267">
        <f t="shared" si="41"/>
        <v>7.2006402870355372E-3</v>
      </c>
      <c r="E199" s="267">
        <f t="shared" si="41"/>
        <v>5.2045013654772477E-3</v>
      </c>
      <c r="F199" s="267">
        <f t="shared" si="41"/>
        <v>5.2566012691928924E-3</v>
      </c>
      <c r="G199" s="267">
        <f t="shared" si="41"/>
        <v>5.3455318753725086E-3</v>
      </c>
      <c r="H199" s="267">
        <f t="shared" si="41"/>
        <v>5.3890368636862456E-3</v>
      </c>
      <c r="I199" s="267">
        <f t="shared" si="41"/>
        <v>5.1220261653136317E-3</v>
      </c>
      <c r="J199" s="267">
        <f t="shared" si="41"/>
        <v>6.0312048425065976E-3</v>
      </c>
      <c r="K199" s="267">
        <f t="shared" si="41"/>
        <v>8.4336756470792737E-3</v>
      </c>
      <c r="L199" s="267">
        <f t="shared" si="41"/>
        <v>7.3004448675559261E-3</v>
      </c>
      <c r="M199" s="267">
        <f t="shared" si="41"/>
        <v>6.9043809868339981E-3</v>
      </c>
      <c r="N199" s="267">
        <f t="shared" si="41"/>
        <v>6.3323934156491934E-3</v>
      </c>
      <c r="O199" s="267">
        <f t="shared" si="41"/>
        <v>5.5156196738913943E-3</v>
      </c>
      <c r="P199" s="267">
        <f t="shared" si="41"/>
        <v>6.8182430801111945E-3</v>
      </c>
      <c r="Q199" s="267">
        <f t="shared" si="41"/>
        <v>4.1759734806233158E-3</v>
      </c>
      <c r="R199" s="267">
        <f t="shared" si="41"/>
        <v>4.4140694514271514E-3</v>
      </c>
      <c r="S199" s="267">
        <f t="shared" si="41"/>
        <v>5.4734482124458046E-3</v>
      </c>
      <c r="T199" s="267">
        <f t="shared" si="41"/>
        <v>5.3050653655583035E-3</v>
      </c>
      <c r="U199" s="267">
        <f t="shared" si="41"/>
        <v>8.046896016223163E-3</v>
      </c>
      <c r="V199" s="267">
        <f t="shared" si="41"/>
        <v>5.873181036021892E-3</v>
      </c>
      <c r="W199" s="267">
        <f t="shared" si="41"/>
        <v>4.3571049783462474E-3</v>
      </c>
      <c r="X199" s="267">
        <f t="shared" si="41"/>
        <v>6.6185865437540081E-3</v>
      </c>
      <c r="Y199" s="267">
        <f t="shared" si="41"/>
        <v>1.1079484866290292E-2</v>
      </c>
      <c r="DA199" s="77"/>
    </row>
    <row r="200" spans="1:105" ht="12" customHeight="1" x14ac:dyDescent="0.25">
      <c r="A200" s="173" t="s">
        <v>93</v>
      </c>
      <c r="B200" s="267">
        <f t="shared" ref="B200:Y200" si="42">IF(B$113=0,0,B$113/B$110)</f>
        <v>3.7095709535236672E-2</v>
      </c>
      <c r="C200" s="267">
        <f t="shared" si="42"/>
        <v>3.7356258754127743E-2</v>
      </c>
      <c r="D200" s="267">
        <f t="shared" si="42"/>
        <v>4.6317120706881994E-2</v>
      </c>
      <c r="E200" s="267">
        <f t="shared" si="42"/>
        <v>3.3477233739610104E-2</v>
      </c>
      <c r="F200" s="267">
        <f t="shared" si="42"/>
        <v>3.3812359149715573E-2</v>
      </c>
      <c r="G200" s="267">
        <f t="shared" si="42"/>
        <v>3.4384392949039416E-2</v>
      </c>
      <c r="H200" s="267">
        <f t="shared" si="42"/>
        <v>3.4664232756994658E-2</v>
      </c>
      <c r="I200" s="267">
        <f t="shared" si="42"/>
        <v>3.2946723444826978E-2</v>
      </c>
      <c r="J200" s="267">
        <f t="shared" si="42"/>
        <v>3.8794889282452304E-2</v>
      </c>
      <c r="K200" s="267">
        <f t="shared" si="42"/>
        <v>5.4248449773524145E-2</v>
      </c>
      <c r="L200" s="267">
        <f t="shared" si="42"/>
        <v>4.6959099839124697E-2</v>
      </c>
      <c r="M200" s="267">
        <f t="shared" si="42"/>
        <v>4.4411473817024628E-2</v>
      </c>
      <c r="N200" s="267">
        <f t="shared" si="42"/>
        <v>4.0732243037353261E-2</v>
      </c>
      <c r="O200" s="267">
        <f t="shared" si="42"/>
        <v>3.5478459140479514E-2</v>
      </c>
      <c r="P200" s="267">
        <f t="shared" si="42"/>
        <v>4.3857403669915439E-2</v>
      </c>
      <c r="Q200" s="267">
        <f t="shared" si="42"/>
        <v>2.6861370664357676E-2</v>
      </c>
      <c r="R200" s="267">
        <f t="shared" si="42"/>
        <v>2.8392889998742239E-2</v>
      </c>
      <c r="S200" s="267">
        <f t="shared" si="42"/>
        <v>3.5207197059289604E-2</v>
      </c>
      <c r="T200" s="267">
        <f t="shared" si="42"/>
        <v>3.4124097732928502E-2</v>
      </c>
      <c r="U200" s="267">
        <f t="shared" si="42"/>
        <v>5.1760543401978297E-2</v>
      </c>
      <c r="V200" s="267">
        <f t="shared" si="42"/>
        <v>3.7778423047818858E-2</v>
      </c>
      <c r="W200" s="267">
        <f t="shared" si="42"/>
        <v>2.8026473920377323E-2</v>
      </c>
      <c r="X200" s="267">
        <f t="shared" si="42"/>
        <v>4.2573140670273096E-2</v>
      </c>
      <c r="Y200" s="267">
        <f t="shared" si="42"/>
        <v>7.1267250892393802E-2</v>
      </c>
      <c r="DA200" s="77"/>
    </row>
    <row r="201" spans="1:105" ht="12" customHeight="1" x14ac:dyDescent="0.25">
      <c r="A201" s="173" t="s">
        <v>94</v>
      </c>
      <c r="B201" s="267">
        <f t="shared" ref="B201:Y201" si="43">IF(B$114=0,0,B$114/B$110)</f>
        <v>5.1734769858375371E-2</v>
      </c>
      <c r="C201" s="267">
        <f t="shared" si="43"/>
        <v>5.2098139478339224E-2</v>
      </c>
      <c r="D201" s="267">
        <f t="shared" si="43"/>
        <v>6.4595221665648739E-2</v>
      </c>
      <c r="E201" s="267">
        <f t="shared" si="43"/>
        <v>4.6688336864634604E-2</v>
      </c>
      <c r="F201" s="267">
        <f t="shared" si="43"/>
        <v>4.7155712638887716E-2</v>
      </c>
      <c r="G201" s="267">
        <f t="shared" si="43"/>
        <v>4.7953487835265082E-2</v>
      </c>
      <c r="H201" s="267">
        <f t="shared" si="43"/>
        <v>4.8343760679299116E-2</v>
      </c>
      <c r="I201" s="267">
        <f t="shared" si="43"/>
        <v>4.5948471571532916E-2</v>
      </c>
      <c r="J201" s="267">
        <f t="shared" si="43"/>
        <v>5.4104496014622964E-2</v>
      </c>
      <c r="K201" s="267">
        <f t="shared" si="43"/>
        <v>7.5656486946044932E-2</v>
      </c>
      <c r="L201" s="267">
        <f t="shared" si="43"/>
        <v>6.5490544684848773E-2</v>
      </c>
      <c r="M201" s="267">
        <f t="shared" si="43"/>
        <v>6.1937550346962869E-2</v>
      </c>
      <c r="N201" s="267">
        <f t="shared" si="43"/>
        <v>5.6806386661810981E-2</v>
      </c>
      <c r="O201" s="267">
        <f t="shared" si="43"/>
        <v>4.9479304791811431E-2</v>
      </c>
      <c r="P201" s="267">
        <f t="shared" si="43"/>
        <v>6.1164827789415809E-2</v>
      </c>
      <c r="Q201" s="267">
        <f t="shared" si="43"/>
        <v>3.7461659227222395E-2</v>
      </c>
      <c r="R201" s="267">
        <f t="shared" si="43"/>
        <v>3.9597561230195949E-2</v>
      </c>
      <c r="S201" s="267">
        <f t="shared" si="43"/>
        <v>4.9100994698340041E-2</v>
      </c>
      <c r="T201" s="267">
        <f t="shared" si="43"/>
        <v>4.7590472455064793E-2</v>
      </c>
      <c r="U201" s="267">
        <f t="shared" si="43"/>
        <v>7.2186779392969275E-2</v>
      </c>
      <c r="V201" s="267">
        <f t="shared" si="43"/>
        <v>5.2686902244981779E-2</v>
      </c>
      <c r="W201" s="267">
        <f t="shared" si="43"/>
        <v>3.9086546567742561E-2</v>
      </c>
      <c r="X201" s="267">
        <f t="shared" si="43"/>
        <v>5.9373756758384306E-2</v>
      </c>
      <c r="Y201" s="267">
        <f t="shared" si="43"/>
        <v>9.9391408590119218E-2</v>
      </c>
      <c r="DA201" s="77"/>
    </row>
    <row r="202" spans="1:105" ht="12" customHeight="1" x14ac:dyDescent="0.25">
      <c r="A202" s="56" t="s">
        <v>95</v>
      </c>
      <c r="B202" s="268">
        <f t="shared" ref="B202:Y202" si="44">IF(B$115=0,0,B$115/B$110)</f>
        <v>6.1415148085758736E-2</v>
      </c>
      <c r="C202" s="268">
        <f t="shared" si="44"/>
        <v>6.2494610861702209E-2</v>
      </c>
      <c r="D202" s="268">
        <f t="shared" si="44"/>
        <v>6.3394766668928057E-2</v>
      </c>
      <c r="E202" s="268">
        <f t="shared" si="44"/>
        <v>6.1482577404668094E-2</v>
      </c>
      <c r="F202" s="268">
        <f t="shared" si="44"/>
        <v>6.2835349233236235E-2</v>
      </c>
      <c r="G202" s="268">
        <f t="shared" si="44"/>
        <v>6.1787826541483765E-2</v>
      </c>
      <c r="H202" s="268">
        <f t="shared" si="44"/>
        <v>6.1631550638918488E-2</v>
      </c>
      <c r="I202" s="268">
        <f t="shared" si="44"/>
        <v>6.1801015578286579E-2</v>
      </c>
      <c r="J202" s="268">
        <f t="shared" si="44"/>
        <v>6.0760111778409641E-2</v>
      </c>
      <c r="K202" s="268">
        <f t="shared" si="44"/>
        <v>7.4312719392746959E-2</v>
      </c>
      <c r="L202" s="268">
        <f t="shared" si="44"/>
        <v>6.4068968642154958E-2</v>
      </c>
      <c r="M202" s="268">
        <f t="shared" si="44"/>
        <v>6.146415212906578E-2</v>
      </c>
      <c r="N202" s="268">
        <f t="shared" si="44"/>
        <v>5.7701055796502414E-2</v>
      </c>
      <c r="O202" s="268">
        <f t="shared" si="44"/>
        <v>6.046319285777816E-2</v>
      </c>
      <c r="P202" s="268">
        <f t="shared" si="44"/>
        <v>6.1754737567861262E-2</v>
      </c>
      <c r="Q202" s="268">
        <f t="shared" si="44"/>
        <v>4.8814438682036387E-2</v>
      </c>
      <c r="R202" s="268">
        <f t="shared" si="44"/>
        <v>4.7536785883508875E-2</v>
      </c>
      <c r="S202" s="268">
        <f t="shared" si="44"/>
        <v>4.4125296028855183E-2</v>
      </c>
      <c r="T202" s="268">
        <f t="shared" si="44"/>
        <v>4.7787967827559216E-2</v>
      </c>
      <c r="U202" s="268">
        <f t="shared" si="44"/>
        <v>4.8853993748791381E-2</v>
      </c>
      <c r="V202" s="268">
        <f t="shared" si="44"/>
        <v>4.6212715316968467E-2</v>
      </c>
      <c r="W202" s="268">
        <f t="shared" si="44"/>
        <v>4.437720390176169E-2</v>
      </c>
      <c r="X202" s="268">
        <f t="shared" si="44"/>
        <v>3.3078899984489298E-2</v>
      </c>
      <c r="Y202" s="268">
        <f t="shared" si="44"/>
        <v>5.0621910370173911E-2</v>
      </c>
      <c r="DA202" s="78"/>
    </row>
    <row r="203" spans="1:105" ht="12" customHeight="1" x14ac:dyDescent="0.25">
      <c r="A203" s="174" t="s">
        <v>1051</v>
      </c>
      <c r="B203" s="269">
        <f t="shared" ref="B203:Y203" si="45">IF(B$121=0,0,B$121/B$110)</f>
        <v>0.46110041545211539</v>
      </c>
      <c r="C203" s="269">
        <f t="shared" si="45"/>
        <v>0.45479633842656325</v>
      </c>
      <c r="D203" s="269">
        <f t="shared" si="45"/>
        <v>0.42294679957351561</v>
      </c>
      <c r="E203" s="269">
        <f t="shared" si="45"/>
        <v>0.47320474129449752</v>
      </c>
      <c r="F203" s="269">
        <f t="shared" si="45"/>
        <v>0.46605683271137971</v>
      </c>
      <c r="G203" s="269">
        <f t="shared" si="45"/>
        <v>0.46878331887006797</v>
      </c>
      <c r="H203" s="269">
        <f t="shared" si="45"/>
        <v>0.46818372741775333</v>
      </c>
      <c r="I203" s="269">
        <f t="shared" si="45"/>
        <v>0.47384702793583344</v>
      </c>
      <c r="J203" s="269">
        <f t="shared" si="45"/>
        <v>0.45768887493561894</v>
      </c>
      <c r="K203" s="269">
        <f t="shared" si="45"/>
        <v>0.35451572069187243</v>
      </c>
      <c r="L203" s="269">
        <f t="shared" si="45"/>
        <v>0.4231657051419721</v>
      </c>
      <c r="M203" s="269">
        <f t="shared" si="45"/>
        <v>0.44461039287335219</v>
      </c>
      <c r="N203" s="269">
        <f t="shared" si="45"/>
        <v>0.47020381453069127</v>
      </c>
      <c r="O203" s="269">
        <f t="shared" si="45"/>
        <v>0.47097637846795004</v>
      </c>
      <c r="P203" s="269">
        <f t="shared" si="45"/>
        <v>0.44916345058499063</v>
      </c>
      <c r="Q203" s="269">
        <f t="shared" si="45"/>
        <v>0.55364413200580409</v>
      </c>
      <c r="R203" s="269">
        <f t="shared" si="45"/>
        <v>0.55515458212641511</v>
      </c>
      <c r="S203" s="269">
        <f t="shared" si="45"/>
        <v>0.5460693308225264</v>
      </c>
      <c r="T203" s="269">
        <f t="shared" si="45"/>
        <v>0.53911259478378171</v>
      </c>
      <c r="U203" s="269">
        <f t="shared" si="45"/>
        <v>0.46653407515971945</v>
      </c>
      <c r="V203" s="269">
        <f t="shared" si="45"/>
        <v>0.54132837172405801</v>
      </c>
      <c r="W203" s="269">
        <f t="shared" si="45"/>
        <v>0.58514265557444867</v>
      </c>
      <c r="X203" s="269">
        <f t="shared" si="45"/>
        <v>0.57574493269108884</v>
      </c>
      <c r="Y203" s="269">
        <f t="shared" si="45"/>
        <v>0.38968926225114925</v>
      </c>
      <c r="DA203" s="79"/>
    </row>
    <row r="204" spans="1:105" ht="12" customHeight="1" x14ac:dyDescent="0.25">
      <c r="A204" s="62" t="s">
        <v>1052</v>
      </c>
      <c r="B204" s="318">
        <f t="shared" ref="B204:Y204" si="46">IF(B$122=0,0,B$122/B$110)</f>
        <v>0.46066338039950649</v>
      </c>
      <c r="C204" s="318">
        <f t="shared" si="46"/>
        <v>0.45435623376986772</v>
      </c>
      <c r="D204" s="318">
        <f t="shared" si="46"/>
        <v>0.42240112446611272</v>
      </c>
      <c r="E204" s="318">
        <f t="shared" si="46"/>
        <v>0.4728103365293132</v>
      </c>
      <c r="F204" s="318">
        <f t="shared" si="46"/>
        <v>0.46565847973889402</v>
      </c>
      <c r="G204" s="318">
        <f t="shared" si="46"/>
        <v>0.46837822660549938</v>
      </c>
      <c r="H204" s="318">
        <f t="shared" si="46"/>
        <v>0.46777533828120887</v>
      </c>
      <c r="I204" s="318">
        <f t="shared" si="46"/>
        <v>0.47345887326257341</v>
      </c>
      <c r="J204" s="318">
        <f t="shared" si="46"/>
        <v>0.45723182136551788</v>
      </c>
      <c r="K204" s="318">
        <f t="shared" si="46"/>
        <v>0.35387660435206492</v>
      </c>
      <c r="L204" s="318">
        <f t="shared" si="46"/>
        <v>0.42261246669672381</v>
      </c>
      <c r="M204" s="318">
        <f t="shared" si="46"/>
        <v>0.44408716873128196</v>
      </c>
      <c r="N204" s="318">
        <f t="shared" si="46"/>
        <v>0.4697239364477071</v>
      </c>
      <c r="O204" s="318">
        <f t="shared" si="46"/>
        <v>0.47055839669994498</v>
      </c>
      <c r="P204" s="318">
        <f t="shared" si="46"/>
        <v>0.44864675410013261</v>
      </c>
      <c r="Q204" s="318">
        <f t="shared" si="46"/>
        <v>0.55327711324415418</v>
      </c>
      <c r="R204" s="318">
        <f t="shared" si="46"/>
        <v>0.55481163193576211</v>
      </c>
      <c r="S204" s="318">
        <f t="shared" si="46"/>
        <v>0.5457328282314533</v>
      </c>
      <c r="T204" s="318">
        <f t="shared" si="46"/>
        <v>0.53873147209996786</v>
      </c>
      <c r="U204" s="318">
        <f t="shared" si="46"/>
        <v>0.46613002242211021</v>
      </c>
      <c r="V204" s="318">
        <f t="shared" si="46"/>
        <v>0.54094404116747796</v>
      </c>
      <c r="W204" s="318">
        <f t="shared" si="46"/>
        <v>0.58477874065418822</v>
      </c>
      <c r="X204" s="318">
        <f t="shared" si="46"/>
        <v>0.57548802774144447</v>
      </c>
      <c r="Y204" s="318">
        <f t="shared" si="46"/>
        <v>0.389259204491408</v>
      </c>
      <c r="DA204" s="141"/>
    </row>
    <row r="205" spans="1:105" ht="12" customHeight="1" x14ac:dyDescent="0.25">
      <c r="A205" s="62" t="s">
        <v>1064</v>
      </c>
      <c r="B205" s="318">
        <f t="shared" ref="B205:Y205" si="47">IF(B$133=0,0,B$133/B$110)</f>
        <v>4.3703505260888465E-4</v>
      </c>
      <c r="C205" s="318">
        <f t="shared" si="47"/>
        <v>4.4010465669550025E-4</v>
      </c>
      <c r="D205" s="318">
        <f t="shared" si="47"/>
        <v>5.456751074028244E-4</v>
      </c>
      <c r="E205" s="318">
        <f t="shared" si="47"/>
        <v>3.944047651843111E-4</v>
      </c>
      <c r="F205" s="318">
        <f t="shared" si="47"/>
        <v>3.9835297248566766E-4</v>
      </c>
      <c r="G205" s="318">
        <f t="shared" si="47"/>
        <v>4.0509226456859952E-4</v>
      </c>
      <c r="H205" s="318">
        <f t="shared" si="47"/>
        <v>4.0838913654447066E-4</v>
      </c>
      <c r="I205" s="318">
        <f t="shared" si="47"/>
        <v>3.881546732600724E-4</v>
      </c>
      <c r="J205" s="318">
        <f t="shared" si="47"/>
        <v>4.5705357010107493E-4</v>
      </c>
      <c r="K205" s="318">
        <f t="shared" si="47"/>
        <v>6.3911633980749834E-4</v>
      </c>
      <c r="L205" s="318">
        <f t="shared" si="47"/>
        <v>5.5323844524832319E-4</v>
      </c>
      <c r="M205" s="318">
        <f t="shared" si="47"/>
        <v>5.2322414207025192E-4</v>
      </c>
      <c r="N205" s="318">
        <f t="shared" si="47"/>
        <v>4.7987808298418613E-4</v>
      </c>
      <c r="O205" s="318">
        <f t="shared" si="47"/>
        <v>4.1798176800509365E-4</v>
      </c>
      <c r="P205" s="318">
        <f t="shared" si="47"/>
        <v>5.1669648485801114E-4</v>
      </c>
      <c r="Q205" s="318">
        <f t="shared" si="47"/>
        <v>3.6701876164993587E-4</v>
      </c>
      <c r="R205" s="318">
        <f t="shared" si="47"/>
        <v>3.429501906530686E-4</v>
      </c>
      <c r="S205" s="318">
        <f t="shared" si="47"/>
        <v>3.3650259107296469E-4</v>
      </c>
      <c r="T205" s="318">
        <f t="shared" si="47"/>
        <v>3.8112268381379976E-4</v>
      </c>
      <c r="U205" s="318">
        <f t="shared" si="47"/>
        <v>4.0405273760922848E-4</v>
      </c>
      <c r="V205" s="318">
        <f t="shared" si="47"/>
        <v>3.8433055658002767E-4</v>
      </c>
      <c r="W205" s="318">
        <f t="shared" si="47"/>
        <v>3.6391492026048301E-4</v>
      </c>
      <c r="X205" s="318">
        <f t="shared" si="47"/>
        <v>2.569049496444364E-4</v>
      </c>
      <c r="Y205" s="318">
        <f t="shared" si="47"/>
        <v>4.3005775974127577E-4</v>
      </c>
      <c r="DA205" s="141"/>
    </row>
    <row r="206" spans="1:105" ht="12" customHeight="1" x14ac:dyDescent="0.25">
      <c r="A206" s="174" t="s">
        <v>1010</v>
      </c>
      <c r="B206" s="269">
        <f t="shared" ref="B206:Y206" si="48">IF(B$134=0,0,B$134/B$110)</f>
        <v>0.14689709029684275</v>
      </c>
      <c r="C206" s="269">
        <f t="shared" si="48"/>
        <v>0.15002814030542616</v>
      </c>
      <c r="D206" s="269">
        <f t="shared" si="48"/>
        <v>0.13225142082841809</v>
      </c>
      <c r="E206" s="269">
        <f t="shared" si="48"/>
        <v>0.15164964678778098</v>
      </c>
      <c r="F206" s="269">
        <f t="shared" si="48"/>
        <v>0.15447668475776205</v>
      </c>
      <c r="G206" s="269">
        <f t="shared" si="48"/>
        <v>0.15136391081690023</v>
      </c>
      <c r="H206" s="269">
        <f t="shared" si="48"/>
        <v>0.15088385532600521</v>
      </c>
      <c r="I206" s="269">
        <f t="shared" si="48"/>
        <v>0.15284903771835381</v>
      </c>
      <c r="J206" s="269">
        <f t="shared" si="48"/>
        <v>0.14306233836576943</v>
      </c>
      <c r="K206" s="269">
        <f t="shared" si="48"/>
        <v>0.12133610531365957</v>
      </c>
      <c r="L206" s="269">
        <f t="shared" si="48"/>
        <v>0.11776378138788825</v>
      </c>
      <c r="M206" s="269">
        <f t="shared" si="48"/>
        <v>0.11300721580702879</v>
      </c>
      <c r="N206" s="269">
        <f t="shared" si="48"/>
        <v>0.12185072239056974</v>
      </c>
      <c r="O206" s="269">
        <f t="shared" si="48"/>
        <v>0.14675766076311617</v>
      </c>
      <c r="P206" s="269">
        <f t="shared" si="48"/>
        <v>0.11048019419005377</v>
      </c>
      <c r="Q206" s="269">
        <f t="shared" si="48"/>
        <v>0.12043844882403715</v>
      </c>
      <c r="R206" s="269">
        <f t="shared" si="48"/>
        <v>0.12006178596449489</v>
      </c>
      <c r="S206" s="269">
        <f t="shared" si="48"/>
        <v>0.1073723639902793</v>
      </c>
      <c r="T206" s="269">
        <f t="shared" si="48"/>
        <v>0.10819104728089669</v>
      </c>
      <c r="U206" s="269">
        <f t="shared" si="48"/>
        <v>0.10175295365797229</v>
      </c>
      <c r="V206" s="269">
        <f t="shared" si="48"/>
        <v>8.8635418740087457E-2</v>
      </c>
      <c r="W206" s="269">
        <f t="shared" si="48"/>
        <v>9.4197706972807688E-2</v>
      </c>
      <c r="X206" s="269">
        <f t="shared" si="48"/>
        <v>7.7975210972620376E-2</v>
      </c>
      <c r="Y206" s="269">
        <f t="shared" si="48"/>
        <v>9.1048628221495925E-2</v>
      </c>
      <c r="DA206" s="79"/>
    </row>
    <row r="207" spans="1:105" ht="12" customHeight="1" x14ac:dyDescent="0.25">
      <c r="A207" s="62" t="s">
        <v>1012</v>
      </c>
      <c r="B207" s="318">
        <f t="shared" ref="B207:Y207" si="49">IF(B$135=0,0,B$135/B$110)</f>
        <v>0.14189697182837965</v>
      </c>
      <c r="C207" s="318">
        <f t="shared" si="49"/>
        <v>0.14533342662878049</v>
      </c>
      <c r="D207" s="318">
        <f t="shared" si="49"/>
        <v>0.11807327649368501</v>
      </c>
      <c r="E207" s="318">
        <f t="shared" si="49"/>
        <v>0.14813270710497345</v>
      </c>
      <c r="F207" s="318">
        <f t="shared" si="49"/>
        <v>0.15123013998422957</v>
      </c>
      <c r="G207" s="318">
        <f t="shared" si="49"/>
        <v>0.14764831939860767</v>
      </c>
      <c r="H207" s="318">
        <f t="shared" si="49"/>
        <v>0.14707435226454552</v>
      </c>
      <c r="I207" s="318">
        <f t="shared" si="49"/>
        <v>0.14964054773488888</v>
      </c>
      <c r="J207" s="318">
        <f t="shared" si="49"/>
        <v>0.13658692899696498</v>
      </c>
      <c r="K207" s="318">
        <f t="shared" si="49"/>
        <v>6.597792898059622E-2</v>
      </c>
      <c r="L207" s="318">
        <f t="shared" si="49"/>
        <v>9.055029514118508E-2</v>
      </c>
      <c r="M207" s="318">
        <f t="shared" si="49"/>
        <v>8.561806581329838E-2</v>
      </c>
      <c r="N207" s="318">
        <f t="shared" si="49"/>
        <v>0.10706768692938773</v>
      </c>
      <c r="O207" s="318">
        <f t="shared" si="49"/>
        <v>0.14217800804245306</v>
      </c>
      <c r="P207" s="318">
        <f t="shared" si="49"/>
        <v>7.9728320728176816E-2</v>
      </c>
      <c r="Q207" s="318">
        <f t="shared" si="49"/>
        <v>0.11409736084046306</v>
      </c>
      <c r="R207" s="318">
        <f t="shared" si="49"/>
        <v>0.11485402580713584</v>
      </c>
      <c r="S207" s="318">
        <f t="shared" si="49"/>
        <v>0.10042544349529096</v>
      </c>
      <c r="T207" s="318">
        <f t="shared" si="49"/>
        <v>9.771413090491167E-2</v>
      </c>
      <c r="U207" s="318">
        <f t="shared" si="49"/>
        <v>8.6964959542419396E-2</v>
      </c>
      <c r="V207" s="318">
        <f t="shared" si="49"/>
        <v>6.4641991943805613E-2</v>
      </c>
      <c r="W207" s="318">
        <f t="shared" si="49"/>
        <v>7.9276493401851625E-2</v>
      </c>
      <c r="X207" s="318">
        <f t="shared" si="49"/>
        <v>7.0206696861076306E-2</v>
      </c>
      <c r="Y207" s="318">
        <f t="shared" si="49"/>
        <v>5.7070368453063798E-2</v>
      </c>
      <c r="DA207" s="141"/>
    </row>
    <row r="208" spans="1:105" ht="12" customHeight="1" x14ac:dyDescent="0.25">
      <c r="A208" s="62" t="s">
        <v>1019</v>
      </c>
      <c r="B208" s="318">
        <f t="shared" ref="B208:Y208" si="50">IF(B$141=0,0,B$141/B$110)</f>
        <v>5.0001184684631099E-3</v>
      </c>
      <c r="C208" s="318">
        <f t="shared" si="50"/>
        <v>4.6947136766456688E-3</v>
      </c>
      <c r="D208" s="318">
        <f t="shared" si="50"/>
        <v>1.4178144334733068E-2</v>
      </c>
      <c r="E208" s="318">
        <f t="shared" si="50"/>
        <v>3.5169396828075026E-3</v>
      </c>
      <c r="F208" s="318">
        <f t="shared" si="50"/>
        <v>3.2465447735324691E-3</v>
      </c>
      <c r="G208" s="318">
        <f t="shared" si="50"/>
        <v>3.7155914182925558E-3</v>
      </c>
      <c r="H208" s="318">
        <f t="shared" si="50"/>
        <v>3.8095030614597016E-3</v>
      </c>
      <c r="I208" s="318">
        <f t="shared" si="50"/>
        <v>3.2084899834649238E-3</v>
      </c>
      <c r="J208" s="318">
        <f t="shared" si="50"/>
        <v>6.4754093688044745E-3</v>
      </c>
      <c r="K208" s="318">
        <f t="shared" si="50"/>
        <v>5.535817633306335E-2</v>
      </c>
      <c r="L208" s="318">
        <f t="shared" si="50"/>
        <v>2.7213486246703167E-2</v>
      </c>
      <c r="M208" s="318">
        <f t="shared" si="50"/>
        <v>2.7389149993730419E-2</v>
      </c>
      <c r="N208" s="318">
        <f t="shared" si="50"/>
        <v>1.4783035461182007E-2</v>
      </c>
      <c r="O208" s="318">
        <f t="shared" si="50"/>
        <v>4.5796527206630969E-3</v>
      </c>
      <c r="P208" s="318">
        <f t="shared" si="50"/>
        <v>3.0751873461876945E-2</v>
      </c>
      <c r="Q208" s="318">
        <f t="shared" si="50"/>
        <v>6.3410879835741046E-3</v>
      </c>
      <c r="R208" s="318">
        <f t="shared" si="50"/>
        <v>5.207760157359043E-3</v>
      </c>
      <c r="S208" s="318">
        <f t="shared" si="50"/>
        <v>6.9469204949883234E-3</v>
      </c>
      <c r="T208" s="318">
        <f t="shared" si="50"/>
        <v>1.0476916375985006E-2</v>
      </c>
      <c r="U208" s="318">
        <f t="shared" si="50"/>
        <v>1.4787994115552885E-2</v>
      </c>
      <c r="V208" s="318">
        <f t="shared" si="50"/>
        <v>2.3993426796281851E-2</v>
      </c>
      <c r="W208" s="318">
        <f t="shared" si="50"/>
        <v>1.4921213570956066E-2</v>
      </c>
      <c r="X208" s="318">
        <f t="shared" si="50"/>
        <v>7.7685141115440681E-3</v>
      </c>
      <c r="Y208" s="318">
        <f t="shared" si="50"/>
        <v>3.397825976843212E-2</v>
      </c>
      <c r="DA208" s="141"/>
    </row>
    <row r="209" spans="1:105" ht="12" customHeight="1" x14ac:dyDescent="0.25">
      <c r="A209" s="174" t="s">
        <v>1021</v>
      </c>
      <c r="B209" s="269">
        <f t="shared" ref="B209:Y209" si="51">IF(B$142=0,0,B$142/B$110)</f>
        <v>0.16650901676839383</v>
      </c>
      <c r="C209" s="269">
        <f t="shared" si="51"/>
        <v>0.16745014367645189</v>
      </c>
      <c r="D209" s="269">
        <f t="shared" si="51"/>
        <v>0.17654138606087535</v>
      </c>
      <c r="E209" s="269">
        <f t="shared" si="51"/>
        <v>0.16558961433472311</v>
      </c>
      <c r="F209" s="269">
        <f t="shared" si="51"/>
        <v>0.16707541723878525</v>
      </c>
      <c r="G209" s="269">
        <f t="shared" si="51"/>
        <v>0.16597906044195293</v>
      </c>
      <c r="H209" s="269">
        <f t="shared" si="51"/>
        <v>0.16597722159605705</v>
      </c>
      <c r="I209" s="269">
        <f t="shared" si="51"/>
        <v>0.16577600291507136</v>
      </c>
      <c r="J209" s="269">
        <f t="shared" si="51"/>
        <v>0.16689468999977192</v>
      </c>
      <c r="K209" s="269">
        <f t="shared" si="51"/>
        <v>0.20988870273393503</v>
      </c>
      <c r="L209" s="269">
        <f t="shared" si="51"/>
        <v>0.18729637492777093</v>
      </c>
      <c r="M209" s="269">
        <f t="shared" si="51"/>
        <v>0.18448149431499541</v>
      </c>
      <c r="N209" s="269">
        <f t="shared" si="51"/>
        <v>0.17008129748085504</v>
      </c>
      <c r="O209" s="269">
        <f t="shared" si="51"/>
        <v>0.16487771166398632</v>
      </c>
      <c r="P209" s="269">
        <f t="shared" si="51"/>
        <v>0.18461558487857871</v>
      </c>
      <c r="Q209" s="269">
        <f t="shared" si="51"/>
        <v>0.1582922371666631</v>
      </c>
      <c r="R209" s="269">
        <f t="shared" si="51"/>
        <v>0.15166202729288952</v>
      </c>
      <c r="S209" s="269">
        <f t="shared" si="51"/>
        <v>0.14670777439101237</v>
      </c>
      <c r="T209" s="269">
        <f t="shared" si="51"/>
        <v>0.15397382062940682</v>
      </c>
      <c r="U209" s="269">
        <f t="shared" si="51"/>
        <v>0.1539165041266079</v>
      </c>
      <c r="V209" s="269">
        <f t="shared" si="51"/>
        <v>0.15672544922672685</v>
      </c>
      <c r="W209" s="269">
        <f t="shared" si="51"/>
        <v>0.15231831270372009</v>
      </c>
      <c r="X209" s="269">
        <f t="shared" si="51"/>
        <v>0.12489535751369567</v>
      </c>
      <c r="Y209" s="269">
        <f t="shared" si="51"/>
        <v>0.15341745200833498</v>
      </c>
      <c r="DA209" s="79"/>
    </row>
    <row r="210" spans="1:105" ht="12" customHeight="1" x14ac:dyDescent="0.25">
      <c r="A210" s="62" t="s">
        <v>1133</v>
      </c>
      <c r="B210" s="318">
        <f t="shared" ref="B210:Y210" si="52">IF(B$143=0,0,B$143/B$110)</f>
        <v>8.6319952713841519E-2</v>
      </c>
      <c r="C210" s="318">
        <f t="shared" si="52"/>
        <v>9.0588466322168104E-2</v>
      </c>
      <c r="D210" s="318">
        <f t="shared" si="52"/>
        <v>5.3795236736317698E-2</v>
      </c>
      <c r="E210" s="318">
        <f t="shared" si="52"/>
        <v>9.4526098230818797E-2</v>
      </c>
      <c r="F210" s="318">
        <f t="shared" si="52"/>
        <v>9.8892563528352406E-2</v>
      </c>
      <c r="G210" s="318">
        <f t="shared" si="52"/>
        <v>9.4316552244323018E-2</v>
      </c>
      <c r="H210" s="318">
        <f t="shared" si="52"/>
        <v>9.2811646927623143E-2</v>
      </c>
      <c r="I210" s="318">
        <f t="shared" si="52"/>
        <v>9.6893087326663296E-2</v>
      </c>
      <c r="J210" s="318">
        <f t="shared" si="52"/>
        <v>7.769398546398372E-2</v>
      </c>
      <c r="K210" s="318">
        <f t="shared" si="52"/>
        <v>1.2428026991864637E-2</v>
      </c>
      <c r="L210" s="318">
        <f t="shared" si="52"/>
        <v>2.4761929632164958E-2</v>
      </c>
      <c r="M210" s="318">
        <f t="shared" si="52"/>
        <v>2.0231512435346929E-2</v>
      </c>
      <c r="N210" s="318">
        <f t="shared" si="52"/>
        <v>4.1615658739221378E-2</v>
      </c>
      <c r="O210" s="318">
        <f t="shared" si="52"/>
        <v>8.7031524914061409E-2</v>
      </c>
      <c r="P210" s="318">
        <f t="shared" si="52"/>
        <v>1.6797961017399991E-2</v>
      </c>
      <c r="Q210" s="318">
        <f t="shared" si="52"/>
        <v>2.8881505686012134E-2</v>
      </c>
      <c r="R210" s="318">
        <f t="shared" si="52"/>
        <v>3.9622507227259886E-2</v>
      </c>
      <c r="S210" s="318">
        <f t="shared" si="52"/>
        <v>3.2154817282335782E-2</v>
      </c>
      <c r="T210" s="318">
        <f t="shared" si="52"/>
        <v>3.7332215672766345E-2</v>
      </c>
      <c r="U210" s="318">
        <f t="shared" si="52"/>
        <v>2.5351271318443822E-2</v>
      </c>
      <c r="V210" s="318">
        <f t="shared" si="52"/>
        <v>1.4291944932114829E-2</v>
      </c>
      <c r="W210" s="318">
        <f t="shared" si="52"/>
        <v>2.6386224990061682E-2</v>
      </c>
      <c r="X210" s="318">
        <f t="shared" si="52"/>
        <v>2.2161181344655292E-2</v>
      </c>
      <c r="Y210" s="318">
        <f t="shared" si="52"/>
        <v>1.3725091908501977E-2</v>
      </c>
      <c r="DA210" s="141"/>
    </row>
    <row r="211" spans="1:105" ht="12" customHeight="1" x14ac:dyDescent="0.25">
      <c r="A211" s="62" t="s">
        <v>1024</v>
      </c>
      <c r="B211" s="318">
        <f t="shared" ref="B211:Y211" si="53">IF(B$144=0,0,B$144/B$110)</f>
        <v>4.0295504340408524E-2</v>
      </c>
      <c r="C211" s="318">
        <f t="shared" si="53"/>
        <v>3.9743800720794191E-2</v>
      </c>
      <c r="D211" s="318">
        <f t="shared" si="53"/>
        <v>3.6948598626520952E-2</v>
      </c>
      <c r="E211" s="318">
        <f t="shared" si="53"/>
        <v>4.1358032303944275E-2</v>
      </c>
      <c r="F211" s="318">
        <f t="shared" si="53"/>
        <v>4.0732439542283061E-2</v>
      </c>
      <c r="G211" s="318">
        <f t="shared" si="53"/>
        <v>4.0970343348687342E-2</v>
      </c>
      <c r="H211" s="318">
        <f t="shared" si="53"/>
        <v>4.0917607033794774E-2</v>
      </c>
      <c r="I211" s="318">
        <f t="shared" si="53"/>
        <v>4.1414761611855276E-2</v>
      </c>
      <c r="J211" s="318">
        <f t="shared" si="53"/>
        <v>3.9995336348265277E-2</v>
      </c>
      <c r="K211" s="318">
        <f t="shared" si="53"/>
        <v>3.0954568679349165E-2</v>
      </c>
      <c r="L211" s="318">
        <f t="shared" si="53"/>
        <v>3.6967085317960398E-2</v>
      </c>
      <c r="M211" s="318">
        <f t="shared" si="53"/>
        <v>3.8845537102628135E-2</v>
      </c>
      <c r="N211" s="318">
        <f t="shared" si="53"/>
        <v>4.1088056323268923E-2</v>
      </c>
      <c r="O211" s="318">
        <f t="shared" si="53"/>
        <v>4.1161048877369426E-2</v>
      </c>
      <c r="P211" s="318">
        <f t="shared" si="53"/>
        <v>3.9244376688838879E-2</v>
      </c>
      <c r="Q211" s="318">
        <f t="shared" si="53"/>
        <v>4.8396684578756267E-2</v>
      </c>
      <c r="R211" s="318">
        <f t="shared" si="53"/>
        <v>4.8530913187386934E-2</v>
      </c>
      <c r="S211" s="318">
        <f t="shared" si="53"/>
        <v>4.7736765031404962E-2</v>
      </c>
      <c r="T211" s="318">
        <f t="shared" si="53"/>
        <v>4.7124336980057885E-2</v>
      </c>
      <c r="U211" s="318">
        <f t="shared" si="53"/>
        <v>4.0773686689433687E-2</v>
      </c>
      <c r="V211" s="318">
        <f t="shared" si="53"/>
        <v>4.7317876536829256E-2</v>
      </c>
      <c r="W211" s="318">
        <f t="shared" si="53"/>
        <v>5.1152219353259303E-2</v>
      </c>
      <c r="X211" s="318">
        <f t="shared" si="53"/>
        <v>5.0339534910714114E-2</v>
      </c>
      <c r="Y211" s="318">
        <f t="shared" si="53"/>
        <v>3.4049582909161311E-2</v>
      </c>
      <c r="DA211" s="141"/>
    </row>
    <row r="212" spans="1:105" ht="12" customHeight="1" x14ac:dyDescent="0.25">
      <c r="A212" s="62" t="s">
        <v>1036</v>
      </c>
      <c r="B212" s="318">
        <f t="shared" ref="B212:Y212" si="54">IF(B$155=0,0,B$155/B$110)</f>
        <v>3.9893559714143816E-2</v>
      </c>
      <c r="C212" s="318">
        <f t="shared" si="54"/>
        <v>3.7117876633489602E-2</v>
      </c>
      <c r="D212" s="318">
        <f t="shared" si="54"/>
        <v>8.5797550698036698E-2</v>
      </c>
      <c r="E212" s="318">
        <f t="shared" si="54"/>
        <v>2.9705483799960061E-2</v>
      </c>
      <c r="F212" s="318">
        <f t="shared" si="54"/>
        <v>2.7450414168149806E-2</v>
      </c>
      <c r="G212" s="318">
        <f t="shared" si="54"/>
        <v>3.0692164848942584E-2</v>
      </c>
      <c r="H212" s="318">
        <f t="shared" si="54"/>
        <v>3.2247967634639135E-2</v>
      </c>
      <c r="I212" s="318">
        <f t="shared" si="54"/>
        <v>2.7468153976552789E-2</v>
      </c>
      <c r="J212" s="318">
        <f t="shared" si="54"/>
        <v>4.9205368187522927E-2</v>
      </c>
      <c r="K212" s="318">
        <f t="shared" si="54"/>
        <v>0.16650610706272123</v>
      </c>
      <c r="L212" s="318">
        <f t="shared" si="54"/>
        <v>0.12556735997764557</v>
      </c>
      <c r="M212" s="318">
        <f t="shared" si="54"/>
        <v>0.12540444477702037</v>
      </c>
      <c r="N212" s="318">
        <f t="shared" si="54"/>
        <v>8.7377582418364755E-2</v>
      </c>
      <c r="O212" s="318">
        <f t="shared" si="54"/>
        <v>3.6685137872555465E-2</v>
      </c>
      <c r="P212" s="318">
        <f t="shared" si="54"/>
        <v>0.12857324717233984</v>
      </c>
      <c r="Q212" s="318">
        <f t="shared" si="54"/>
        <v>8.101404690189469E-2</v>
      </c>
      <c r="R212" s="318">
        <f t="shared" si="54"/>
        <v>6.3508606878242724E-2</v>
      </c>
      <c r="S212" s="318">
        <f t="shared" si="54"/>
        <v>6.681619207727163E-2</v>
      </c>
      <c r="T212" s="318">
        <f t="shared" si="54"/>
        <v>6.9517267976582586E-2</v>
      </c>
      <c r="U212" s="318">
        <f t="shared" si="54"/>
        <v>8.7791546118730385E-2</v>
      </c>
      <c r="V212" s="318">
        <f t="shared" si="54"/>
        <v>9.5115627757782761E-2</v>
      </c>
      <c r="W212" s="318">
        <f t="shared" si="54"/>
        <v>7.4779868360399113E-2</v>
      </c>
      <c r="X212" s="318">
        <f t="shared" si="54"/>
        <v>5.2394641258326255E-2</v>
      </c>
      <c r="Y212" s="318">
        <f t="shared" si="54"/>
        <v>0.10564277719067169</v>
      </c>
      <c r="DA212" s="141"/>
    </row>
    <row r="213" spans="1:105" ht="12" customHeight="1" x14ac:dyDescent="0.25">
      <c r="A213" s="41" t="s">
        <v>1038</v>
      </c>
      <c r="B213" s="319">
        <f t="shared" ref="B213:Y213" si="55">IF(B$156=0,0,B$156/B$110)</f>
        <v>6.6799196342515396E-2</v>
      </c>
      <c r="C213" s="319">
        <f t="shared" si="55"/>
        <v>6.7268374008818299E-2</v>
      </c>
      <c r="D213" s="319">
        <f t="shared" si="55"/>
        <v>8.340442813690091E-2</v>
      </c>
      <c r="E213" s="319">
        <f t="shared" si="55"/>
        <v>6.0283314097343582E-2</v>
      </c>
      <c r="F213" s="319">
        <f t="shared" si="55"/>
        <v>6.0886783025407523E-2</v>
      </c>
      <c r="G213" s="319">
        <f t="shared" si="55"/>
        <v>6.1916858970963766E-2</v>
      </c>
      <c r="H213" s="319">
        <f t="shared" si="55"/>
        <v>6.2420773696150469E-2</v>
      </c>
      <c r="I213" s="319">
        <f t="shared" si="55"/>
        <v>5.9328010592250055E-2</v>
      </c>
      <c r="J213" s="319">
        <f t="shared" si="55"/>
        <v>6.9858952928318618E-2</v>
      </c>
      <c r="K213" s="319">
        <f t="shared" si="55"/>
        <v>9.7686575970640899E-2</v>
      </c>
      <c r="L213" s="319">
        <f t="shared" si="55"/>
        <v>8.4560456438819251E-2</v>
      </c>
      <c r="M213" s="319">
        <f t="shared" si="55"/>
        <v>7.9972880867689847E-2</v>
      </c>
      <c r="N213" s="319">
        <f t="shared" si="55"/>
        <v>7.3347595563273679E-2</v>
      </c>
      <c r="O213" s="319">
        <f t="shared" si="55"/>
        <v>6.3886972044668297E-2</v>
      </c>
      <c r="P213" s="319">
        <f t="shared" si="55"/>
        <v>7.8975152531772244E-2</v>
      </c>
      <c r="Q213" s="319">
        <f t="shared" si="55"/>
        <v>4.8369959640025634E-2</v>
      </c>
      <c r="R213" s="319">
        <f t="shared" si="55"/>
        <v>5.1127805816892427E-2</v>
      </c>
      <c r="S213" s="319">
        <f t="shared" si="55"/>
        <v>6.3398503452243307E-2</v>
      </c>
      <c r="T213" s="319">
        <f t="shared" si="55"/>
        <v>6.1448138693986909E-2</v>
      </c>
      <c r="U213" s="319">
        <f t="shared" si="55"/>
        <v>9.320653910716413E-2</v>
      </c>
      <c r="V213" s="319">
        <f t="shared" si="55"/>
        <v>6.8028576088691867E-2</v>
      </c>
      <c r="W213" s="319">
        <f t="shared" si="55"/>
        <v>5.0467990979316597E-2</v>
      </c>
      <c r="X213" s="319">
        <f t="shared" si="55"/>
        <v>7.666254718351638E-2</v>
      </c>
      <c r="Y213" s="319">
        <f t="shared" si="55"/>
        <v>0.1283327679884462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341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1267</v>
      </c>
      <c r="B217" s="322">
        <f>IF(B$5=0,0,(B$5-B$16)/(CHI_fec!B$5-CHI_fec!B$16))</f>
        <v>0.54750387707849202</v>
      </c>
      <c r="C217" s="322">
        <f>IF(C$5=0,0,(C$5-C$16)/(CHI_fec!C$5-CHI_fec!C$16))</f>
        <v>0.54631199326117041</v>
      </c>
      <c r="D217" s="322">
        <f>IF(D$5=0,0,(D$5-D$16)/(CHI_fec!D$5-CHI_fec!D$16))</f>
        <v>0.54578512189421413</v>
      </c>
      <c r="E217" s="322">
        <f>IF(E$5=0,0,(E$5-E$16)/(CHI_fec!E$5-CHI_fec!E$16))</f>
        <v>0.5532587596532168</v>
      </c>
      <c r="F217" s="322">
        <f>IF(F$5=0,0,(F$5-F$16)/(CHI_fec!F$5-CHI_fec!F$16))</f>
        <v>0.55440584930001624</v>
      </c>
      <c r="G217" s="322">
        <f>IF(G$5=0,0,(G$5-G$16)/(CHI_fec!G$5-CHI_fec!G$16))</f>
        <v>0.56159240512819342</v>
      </c>
      <c r="H217" s="322">
        <f>IF(H$5=0,0,(H$5-H$16)/(CHI_fec!H$5-CHI_fec!H$16))</f>
        <v>0.56163388632515077</v>
      </c>
      <c r="I217" s="322">
        <f>IF(I$5=0,0,(I$5-I$16)/(CHI_fec!I$5-CHI_fec!I$16))</f>
        <v>0.56210802857350095</v>
      </c>
      <c r="J217" s="322">
        <f>IF(J$5=0,0,(J$5-J$16)/(CHI_fec!J$5-CHI_fec!J$16))</f>
        <v>0.56394550233771457</v>
      </c>
      <c r="K217" s="322">
        <f>IF(K$5=0,0,(K$5-K$16)/(CHI_fec!K$5-CHI_fec!K$16))</f>
        <v>0.56395333100359224</v>
      </c>
      <c r="L217" s="322">
        <f>IF(L$5=0,0,(L$5-L$16)/(CHI_fec!L$5-CHI_fec!L$16))</f>
        <v>0.57168174139375783</v>
      </c>
      <c r="M217" s="322">
        <f>IF(M$5=0,0,(M$5-M$16)/(CHI_fec!M$5-CHI_fec!M$16))</f>
        <v>0.5785795746789455</v>
      </c>
      <c r="N217" s="322">
        <f>IF(N$5=0,0,(N$5-N$16)/(CHI_fec!N$5-CHI_fec!N$16))</f>
        <v>0.57815091647667149</v>
      </c>
      <c r="O217" s="322">
        <f>IF(O$5=0,0,(O$5-O$16)/(CHI_fec!O$5-CHI_fec!O$16))</f>
        <v>0.56885560529199641</v>
      </c>
      <c r="P217" s="322">
        <f>IF(P$5=0,0,(P$5-P$16)/(CHI_fec!P$5-CHI_fec!P$16))</f>
        <v>0.58223303217109923</v>
      </c>
      <c r="Q217" s="322">
        <f>IF(Q$5=0,0,(Q$5-Q$16)/(CHI_fec!Q$5-CHI_fec!Q$16))</f>
        <v>0.58784016035549158</v>
      </c>
      <c r="R217" s="322">
        <f>IF(R$5=0,0,(R$5-R$16)/(CHI_fec!R$5-CHI_fec!R$16))</f>
        <v>0.59073075853761303</v>
      </c>
      <c r="S217" s="322">
        <f>IF(S$5=0,0,(S$5-S$16)/(CHI_fec!S$5-CHI_fec!S$16))</f>
        <v>0.59731641748035069</v>
      </c>
      <c r="T217" s="322">
        <f>IF(T$5=0,0,(T$5-T$16)/(CHI_fec!T$5-CHI_fec!T$16))</f>
        <v>0.59627773549800045</v>
      </c>
      <c r="U217" s="322">
        <f>IF(U$5=0,0,(U$5-U$16)/(CHI_fec!U$5-CHI_fec!U$16))</f>
        <v>0.58930317928170861</v>
      </c>
      <c r="V217" s="322">
        <f>IF(V$5=0,0,(V$5-V$16)/(CHI_fec!V$5-CHI_fec!V$16))</f>
        <v>0.60819929610717238</v>
      </c>
      <c r="W217" s="322">
        <f>IF(W$5=0,0,(W$5-W$16)/(CHI_fec!W$5-CHI_fec!W$16))</f>
        <v>0.60979927050328209</v>
      </c>
      <c r="X217" s="322">
        <f>IF(X$5=0,0,(X$5-X$16)/(CHI_fec!X$5-CHI_fec!X$16))</f>
        <v>0.62202943193063853</v>
      </c>
      <c r="Y217" s="322">
        <f>IF(Y$5=0,0,(Y$5-Y$16)/(CHI_fec!Y$5-CHI_fec!Y$16))</f>
        <v>0.58695558728515274</v>
      </c>
      <c r="DA217" s="95"/>
    </row>
    <row r="218" spans="1:105" ht="12" customHeight="1" x14ac:dyDescent="0.25">
      <c r="A218" s="55" t="s">
        <v>91</v>
      </c>
      <c r="B218" s="305">
        <f>IF(B$6=0,0,B$6/CHI_fec!B$6)</f>
        <v>0.44724066006685131</v>
      </c>
      <c r="C218" s="305">
        <f>IF(C$6=0,0,C$6/CHI_fec!C$6)</f>
        <v>0.44724066006685126</v>
      </c>
      <c r="D218" s="305">
        <f>IF(D$6=0,0,D$6/CHI_fec!D$6)</f>
        <v>0.44724066006685126</v>
      </c>
      <c r="E218" s="305">
        <f>IF(E$6=0,0,E$6/CHI_fec!E$6)</f>
        <v>0.45270779506572156</v>
      </c>
      <c r="F218" s="305">
        <f>IF(F$6=0,0,F$6/CHI_fec!F$6)</f>
        <v>0.45270779506572151</v>
      </c>
      <c r="G218" s="305">
        <f>IF(G$6=0,0,G$6/CHI_fec!G$6)</f>
        <v>0.45749477904561092</v>
      </c>
      <c r="H218" s="305">
        <f>IF(H$6=0,0,H$6/CHI_fec!H$6)</f>
        <v>0.45749477904561098</v>
      </c>
      <c r="I218" s="305">
        <f>IF(I$6=0,0,I$6/CHI_fec!I$6)</f>
        <v>0.45749477904561098</v>
      </c>
      <c r="J218" s="305">
        <f>IF(J$6=0,0,J$6/CHI_fec!J$6)</f>
        <v>0.46130842521404369</v>
      </c>
      <c r="K218" s="305">
        <f>IF(K$6=0,0,K$6/CHI_fec!K$6)</f>
        <v>0.4613084252140438</v>
      </c>
      <c r="L218" s="305">
        <f>IF(L$6=0,0,L$6/CHI_fec!L$6)</f>
        <v>0.46130842521404386</v>
      </c>
      <c r="M218" s="305">
        <f>IF(M$6=0,0,M$6/CHI_fec!M$6)</f>
        <v>0.4613084252140438</v>
      </c>
      <c r="N218" s="305">
        <f>IF(N$6=0,0,N$6/CHI_fec!N$6)</f>
        <v>0.46130842521404369</v>
      </c>
      <c r="O218" s="305">
        <f>IF(O$6=0,0,O$6/CHI_fec!O$6)</f>
        <v>0.46130842521404369</v>
      </c>
      <c r="P218" s="305">
        <f>IF(P$6=0,0,P$6/CHI_fec!P$6)</f>
        <v>0.46130842521404364</v>
      </c>
      <c r="Q218" s="305">
        <f>IF(Q$6=0,0,Q$6/CHI_fec!Q$6)</f>
        <v>0.46130842521404375</v>
      </c>
      <c r="R218" s="305">
        <f>IF(R$6=0,0,R$6/CHI_fec!R$6)</f>
        <v>0.46130842521404375</v>
      </c>
      <c r="S218" s="305">
        <f>IF(S$6=0,0,S$6/CHI_fec!S$6)</f>
        <v>0.46130842521404397</v>
      </c>
      <c r="T218" s="305">
        <f>IF(T$6=0,0,T$6/CHI_fec!T$6)</f>
        <v>0.4613084252140438</v>
      </c>
      <c r="U218" s="305">
        <f>IF(U$6=0,0,U$6/CHI_fec!U$6)</f>
        <v>0.46130842521404397</v>
      </c>
      <c r="V218" s="305">
        <f>IF(V$6=0,0,V$6/CHI_fec!V$6)</f>
        <v>0.4613084252140438</v>
      </c>
      <c r="W218" s="305">
        <f>IF(W$6=0,0,W$6/CHI_fec!W$6)</f>
        <v>0.46130842521404375</v>
      </c>
      <c r="X218" s="305">
        <f>IF(X$6=0,0,X$6/CHI_fec!X$6)</f>
        <v>0.46130842521404358</v>
      </c>
      <c r="Y218" s="305">
        <f>IF(Y$6=0,0,Y$6/CHI_fec!Y$6)</f>
        <v>0.4613084252140438</v>
      </c>
      <c r="DA218" s="76"/>
    </row>
    <row r="219" spans="1:105" ht="12" customHeight="1" x14ac:dyDescent="0.25">
      <c r="A219" s="173" t="s">
        <v>92</v>
      </c>
      <c r="B219" s="306">
        <f>IF(B$7=0,0,B$7/CHI_fec!B$7)</f>
        <v>0.11718552550915577</v>
      </c>
      <c r="C219" s="306">
        <f>IF(C$7=0,0,C$7/CHI_fec!C$7)</f>
        <v>0.1171855255091558</v>
      </c>
      <c r="D219" s="306">
        <f>IF(D$7=0,0,D$7/CHI_fec!D$7)</f>
        <v>0.11718552550915577</v>
      </c>
      <c r="E219" s="306">
        <f>IF(E$7=0,0,E$7/CHI_fec!E$7)</f>
        <v>0.11861801844881011</v>
      </c>
      <c r="F219" s="306">
        <f>IF(F$7=0,0,F$7/CHI_fec!F$7)</f>
        <v>0.11861801844881008</v>
      </c>
      <c r="G219" s="306">
        <f>IF(G$7=0,0,G$7/CHI_fec!G$7)</f>
        <v>0.11987229893664278</v>
      </c>
      <c r="H219" s="306">
        <f>IF(H$7=0,0,H$7/CHI_fec!H$7)</f>
        <v>0.11987229893664275</v>
      </c>
      <c r="I219" s="306">
        <f>IF(I$7=0,0,I$7/CHI_fec!I$7)</f>
        <v>0.11987229893664275</v>
      </c>
      <c r="J219" s="306">
        <f>IF(J$7=0,0,J$7/CHI_fec!J$7)</f>
        <v>0.1208715464788653</v>
      </c>
      <c r="K219" s="306">
        <f>IF(K$7=0,0,K$7/CHI_fec!K$7)</f>
        <v>0.12087154647886526</v>
      </c>
      <c r="L219" s="306">
        <f>IF(L$7=0,0,L$7/CHI_fec!L$7)</f>
        <v>0.1208715464788653</v>
      </c>
      <c r="M219" s="306">
        <f>IF(M$7=0,0,M$7/CHI_fec!M$7)</f>
        <v>0.1208715464788653</v>
      </c>
      <c r="N219" s="306">
        <f>IF(N$7=0,0,N$7/CHI_fec!N$7)</f>
        <v>0.12087154647886525</v>
      </c>
      <c r="O219" s="306">
        <f>IF(O$7=0,0,O$7/CHI_fec!O$7)</f>
        <v>0.1208715464788653</v>
      </c>
      <c r="P219" s="306">
        <f>IF(P$7=0,0,P$7/CHI_fec!P$7)</f>
        <v>0.12087154647886526</v>
      </c>
      <c r="Q219" s="306">
        <f>IF(Q$7=0,0,Q$7/CHI_fec!Q$7)</f>
        <v>0.12087154647886535</v>
      </c>
      <c r="R219" s="306">
        <f>IF(R$7=0,0,R$7/CHI_fec!R$7)</f>
        <v>0.12087154647886529</v>
      </c>
      <c r="S219" s="306">
        <f>IF(S$7=0,0,S$7/CHI_fec!S$7)</f>
        <v>0.12087154647886529</v>
      </c>
      <c r="T219" s="306">
        <f>IF(T$7=0,0,T$7/CHI_fec!T$7)</f>
        <v>0.12087154647886525</v>
      </c>
      <c r="U219" s="306">
        <f>IF(U$7=0,0,U$7/CHI_fec!U$7)</f>
        <v>0.12087154647886532</v>
      </c>
      <c r="V219" s="306">
        <f>IF(V$7=0,0,V$7/CHI_fec!V$7)</f>
        <v>0.12087154647886522</v>
      </c>
      <c r="W219" s="306">
        <f>IF(W$7=0,0,W$7/CHI_fec!W$7)</f>
        <v>0.12087154647886533</v>
      </c>
      <c r="X219" s="306">
        <f>IF(X$7=0,0,X$7/CHI_fec!X$7)</f>
        <v>0.12087154647886529</v>
      </c>
      <c r="Y219" s="306">
        <f>IF(Y$7=0,0,Y$7/CHI_fec!Y$7)</f>
        <v>0.1208715464788653</v>
      </c>
      <c r="DA219" s="77"/>
    </row>
    <row r="220" spans="1:105" ht="12" customHeight="1" x14ac:dyDescent="0.25">
      <c r="A220" s="173" t="s">
        <v>93</v>
      </c>
      <c r="B220" s="306">
        <f>IF(B$8=0,0,B$8/CHI_fec!B$8)</f>
        <v>0.63515933653156154</v>
      </c>
      <c r="C220" s="306">
        <f>IF(C$8=0,0,C$8/CHI_fec!C$8)</f>
        <v>0.63515933653156154</v>
      </c>
      <c r="D220" s="306">
        <f>IF(D$8=0,0,D$8/CHI_fec!D$8)</f>
        <v>0.63515933653156165</v>
      </c>
      <c r="E220" s="306">
        <f>IF(E$8=0,0,E$8/CHI_fec!E$8)</f>
        <v>0.6429236168143333</v>
      </c>
      <c r="F220" s="306">
        <f>IF(F$8=0,0,F$8/CHI_fec!F$8)</f>
        <v>0.64292361681433319</v>
      </c>
      <c r="G220" s="306">
        <f>IF(G$8=0,0,G$8/CHI_fec!G$8)</f>
        <v>0.64972196463941545</v>
      </c>
      <c r="H220" s="306">
        <f>IF(H$8=0,0,H$8/CHI_fec!H$8)</f>
        <v>0.64972196463941545</v>
      </c>
      <c r="I220" s="306">
        <f>IF(I$8=0,0,I$8/CHI_fec!I$8)</f>
        <v>0.64972196463941523</v>
      </c>
      <c r="J220" s="306">
        <f>IF(J$8=0,0,J$8/CHI_fec!J$8)</f>
        <v>0.65513800389162891</v>
      </c>
      <c r="K220" s="306">
        <f>IF(K$8=0,0,K$8/CHI_fec!K$8)</f>
        <v>0.65513800389162891</v>
      </c>
      <c r="L220" s="306">
        <f>IF(L$8=0,0,L$8/CHI_fec!L$8)</f>
        <v>0.65513800389162924</v>
      </c>
      <c r="M220" s="306">
        <f>IF(M$8=0,0,M$8/CHI_fec!M$8)</f>
        <v>0.65513800389162924</v>
      </c>
      <c r="N220" s="306">
        <f>IF(N$8=0,0,N$8/CHI_fec!N$8)</f>
        <v>0.6551380038916288</v>
      </c>
      <c r="O220" s="306">
        <f>IF(O$8=0,0,O$8/CHI_fec!O$8)</f>
        <v>0.6551380038916288</v>
      </c>
      <c r="P220" s="306">
        <f>IF(P$8=0,0,P$8/CHI_fec!P$8)</f>
        <v>0.65513800389162902</v>
      </c>
      <c r="Q220" s="306">
        <f>IF(Q$8=0,0,Q$8/CHI_fec!Q$8)</f>
        <v>0.65513800389162913</v>
      </c>
      <c r="R220" s="306">
        <f>IF(R$8=0,0,R$8/CHI_fec!R$8)</f>
        <v>0.65513800389162891</v>
      </c>
      <c r="S220" s="306">
        <f>IF(S$8=0,0,S$8/CHI_fec!S$8)</f>
        <v>0.65513800389162913</v>
      </c>
      <c r="T220" s="306">
        <f>IF(T$8=0,0,T$8/CHI_fec!T$8)</f>
        <v>0.65513800389162924</v>
      </c>
      <c r="U220" s="306">
        <f>IF(U$8=0,0,U$8/CHI_fec!U$8)</f>
        <v>0.65513800389162913</v>
      </c>
      <c r="V220" s="306">
        <f>IF(V$8=0,0,V$8/CHI_fec!V$8)</f>
        <v>0.65513800389162913</v>
      </c>
      <c r="W220" s="306">
        <f>IF(W$8=0,0,W$8/CHI_fec!W$8)</f>
        <v>0.65513800389162868</v>
      </c>
      <c r="X220" s="306">
        <f>IF(X$8=0,0,X$8/CHI_fec!X$8)</f>
        <v>0.65513800389162913</v>
      </c>
      <c r="Y220" s="306">
        <f>IF(Y$8=0,0,Y$8/CHI_fec!Y$8)</f>
        <v>0.65513800389162891</v>
      </c>
      <c r="DA220" s="77"/>
    </row>
    <row r="221" spans="1:105" ht="12" customHeight="1" x14ac:dyDescent="0.25">
      <c r="A221" s="173" t="s">
        <v>94</v>
      </c>
      <c r="B221" s="306">
        <f>IF(B$9=0,0,B$9/CHI_fec!B$9)</f>
        <v>0.45086929112673058</v>
      </c>
      <c r="C221" s="306">
        <f>IF(C$9=0,0,C$9/CHI_fec!C$9)</f>
        <v>0.45086929112673058</v>
      </c>
      <c r="D221" s="306">
        <f>IF(D$9=0,0,D$9/CHI_fec!D$9)</f>
        <v>0.45086929112673058</v>
      </c>
      <c r="E221" s="306">
        <f>IF(E$9=0,0,E$9/CHI_fec!E$9)</f>
        <v>0.45638078304042701</v>
      </c>
      <c r="F221" s="306">
        <f>IF(F$9=0,0,F$9/CHI_fec!F$9)</f>
        <v>0.45638078304042706</v>
      </c>
      <c r="G221" s="306">
        <f>IF(G$9=0,0,G$9/CHI_fec!G$9)</f>
        <v>0.46120660561506766</v>
      </c>
      <c r="H221" s="306">
        <f>IF(H$9=0,0,H$9/CHI_fec!H$9)</f>
        <v>0.46120660561506766</v>
      </c>
      <c r="I221" s="306">
        <f>IF(I$9=0,0,I$9/CHI_fec!I$9)</f>
        <v>0.46120660561506754</v>
      </c>
      <c r="J221" s="306">
        <f>IF(J$9=0,0,J$9/CHI_fec!J$9)</f>
        <v>0.46505119332386974</v>
      </c>
      <c r="K221" s="306">
        <f>IF(K$9=0,0,K$9/CHI_fec!K$9)</f>
        <v>0.46505119332386968</v>
      </c>
      <c r="L221" s="306">
        <f>IF(L$9=0,0,L$9/CHI_fec!L$9)</f>
        <v>0.46505119332386974</v>
      </c>
      <c r="M221" s="306">
        <f>IF(M$9=0,0,M$9/CHI_fec!M$9)</f>
        <v>0.46505119332386974</v>
      </c>
      <c r="N221" s="306">
        <f>IF(N$9=0,0,N$9/CHI_fec!N$9)</f>
        <v>0.46505119332386985</v>
      </c>
      <c r="O221" s="306">
        <f>IF(O$9=0,0,O$9/CHI_fec!O$9)</f>
        <v>0.46505119332386974</v>
      </c>
      <c r="P221" s="306">
        <f>IF(P$9=0,0,P$9/CHI_fec!P$9)</f>
        <v>0.46505119332386985</v>
      </c>
      <c r="Q221" s="306">
        <f>IF(Q$9=0,0,Q$9/CHI_fec!Q$9)</f>
        <v>0.4650511933238699</v>
      </c>
      <c r="R221" s="306">
        <f>IF(R$9=0,0,R$9/CHI_fec!R$9)</f>
        <v>0.46505119332386963</v>
      </c>
      <c r="S221" s="306">
        <f>IF(S$9=0,0,S$9/CHI_fec!S$9)</f>
        <v>0.46505119332386974</v>
      </c>
      <c r="T221" s="306">
        <f>IF(T$9=0,0,T$9/CHI_fec!T$9)</f>
        <v>0.46505119332386974</v>
      </c>
      <c r="U221" s="306">
        <f>IF(U$9=0,0,U$9/CHI_fec!U$9)</f>
        <v>0.46505119332386957</v>
      </c>
      <c r="V221" s="306">
        <f>IF(V$9=0,0,V$9/CHI_fec!V$9)</f>
        <v>0.46505119332386968</v>
      </c>
      <c r="W221" s="306">
        <f>IF(W$9=0,0,W$9/CHI_fec!W$9)</f>
        <v>0.46505119332386996</v>
      </c>
      <c r="X221" s="306">
        <f>IF(X$9=0,0,X$9/CHI_fec!X$9)</f>
        <v>0.46505119332386979</v>
      </c>
      <c r="Y221" s="306">
        <f>IF(Y$9=0,0,Y$9/CHI_fec!Y$9)</f>
        <v>0.46505119332386952</v>
      </c>
      <c r="DA221" s="77"/>
    </row>
    <row r="222" spans="1:105" ht="12" customHeight="1" x14ac:dyDescent="0.25">
      <c r="A222" s="56" t="s">
        <v>95</v>
      </c>
      <c r="B222" s="307">
        <f>IF(B$10=0,0,B$10/CHI_fec!B$10)</f>
        <v>0.67033211179046226</v>
      </c>
      <c r="C222" s="307">
        <f>IF(C$10=0,0,C$10/CHI_fec!C$10)</f>
        <v>0.66714244716252191</v>
      </c>
      <c r="D222" s="307">
        <f>IF(D$10=0,0,D$10/CHI_fec!D$10)</f>
        <v>0.71348635810387251</v>
      </c>
      <c r="E222" s="307">
        <f>IF(E$10=0,0,E$10/CHI_fec!E$10)</f>
        <v>0.66736761584958315</v>
      </c>
      <c r="F222" s="307">
        <f>IF(F$10=0,0,F$10/CHI_fec!F$10)</f>
        <v>0.66634580617617389</v>
      </c>
      <c r="G222" s="307">
        <f>IF(G$10=0,0,G$10/CHI_fec!G$10)</f>
        <v>0.67681166821617789</v>
      </c>
      <c r="H222" s="307">
        <f>IF(H$10=0,0,H$10/CHI_fec!H$10)</f>
        <v>0.67693726022243761</v>
      </c>
      <c r="I222" s="307">
        <f>IF(I$10=0,0,I$10/CHI_fec!I$10)</f>
        <v>0.67382393217472569</v>
      </c>
      <c r="J222" s="307">
        <f>IF(J$10=0,0,J$10/CHI_fec!J$10)</f>
        <v>0.70107236766629355</v>
      </c>
      <c r="K222" s="307">
        <f>IF(K$10=0,0,K$10/CHI_fec!K$10)</f>
        <v>0.79619841048392326</v>
      </c>
      <c r="L222" s="307">
        <f>IF(L$10=0,0,L$10/CHI_fec!L$10)</f>
        <v>0.77310641545943037</v>
      </c>
      <c r="M222" s="307">
        <f>IF(M$10=0,0,M$10/CHI_fec!M$10)</f>
        <v>0.77680963576762352</v>
      </c>
      <c r="N222" s="307">
        <f>IF(N$10=0,0,N$10/CHI_fec!N$10)</f>
        <v>0.74692359854917989</v>
      </c>
      <c r="O222" s="307">
        <f>IF(O$10=0,0,O$10/CHI_fec!O$10)</f>
        <v>0.68888115967381669</v>
      </c>
      <c r="P222" s="307">
        <f>IF(P$10=0,0,P$10/CHI_fec!P$10)</f>
        <v>0.78847747471351093</v>
      </c>
      <c r="Q222" s="307">
        <f>IF(Q$10=0,0,Q$10/CHI_fec!Q$10)</f>
        <v>0.6803016900927179</v>
      </c>
      <c r="R222" s="307">
        <f>IF(R$10=0,0,R$10/CHI_fec!R$10)</f>
        <v>0.67883718471929988</v>
      </c>
      <c r="S222" s="307">
        <f>IF(S$10=0,0,S$10/CHI_fec!S$10)</f>
        <v>0.70563810688411355</v>
      </c>
      <c r="T222" s="307">
        <f>IF(T$10=0,0,T$10/CHI_fec!T$10)</f>
        <v>0.73043664024104882</v>
      </c>
      <c r="U222" s="307">
        <f>IF(U$10=0,0,U$10/CHI_fec!U$10)</f>
        <v>0.75483224049303888</v>
      </c>
      <c r="V222" s="307">
        <f>IF(V$10=0,0,V$10/CHI_fec!V$10)</f>
        <v>0.77912595282628183</v>
      </c>
      <c r="W222" s="307">
        <f>IF(W$10=0,0,W$10/CHI_fec!W$10)</f>
        <v>0.7536611097824415</v>
      </c>
      <c r="X222" s="307">
        <f>IF(X$10=0,0,X$10/CHI_fec!X$10)</f>
        <v>0.74554046445984479</v>
      </c>
      <c r="Y222" s="307">
        <f>IF(Y$10=0,0,Y$10/CHI_fec!Y$10)</f>
        <v>0.78796003405549753</v>
      </c>
      <c r="DA222" s="78"/>
    </row>
    <row r="223" spans="1:105" ht="12" customHeight="1" x14ac:dyDescent="0.25">
      <c r="A223" s="134" t="s">
        <v>997</v>
      </c>
      <c r="B223" s="323">
        <f>IF(B$16=0,0,B$16/CHI_fec!B$16)</f>
        <v>1</v>
      </c>
      <c r="C223" s="323">
        <f>IF(C$16=0,0,C$16/CHI_fec!C$16)</f>
        <v>1</v>
      </c>
      <c r="D223" s="323">
        <f>IF(D$16=0,0,D$16/CHI_fec!D$16)</f>
        <v>1</v>
      </c>
      <c r="E223" s="323">
        <f>IF(E$16=0,0,E$16/CHI_fec!E$16)</f>
        <v>1</v>
      </c>
      <c r="F223" s="323">
        <f>IF(F$16=0,0,F$16/CHI_fec!F$16)</f>
        <v>1</v>
      </c>
      <c r="G223" s="323">
        <f>IF(G$16=0,0,G$16/CHI_fec!G$16)</f>
        <v>1</v>
      </c>
      <c r="H223" s="323">
        <f>IF(H$16=0,0,H$16/CHI_fec!H$16)</f>
        <v>1</v>
      </c>
      <c r="I223" s="323">
        <f>IF(I$16=0,0,I$16/CHI_fec!I$16)</f>
        <v>1</v>
      </c>
      <c r="J223" s="323">
        <f>IF(J$16=0,0,J$16/CHI_fec!J$16)</f>
        <v>1</v>
      </c>
      <c r="K223" s="323">
        <f>IF(K$16=0,0,K$16/CHI_fec!K$16)</f>
        <v>1</v>
      </c>
      <c r="L223" s="323">
        <f>IF(L$16=0,0,L$16/CHI_fec!L$16)</f>
        <v>0</v>
      </c>
      <c r="M223" s="323">
        <f>IF(M$16=0,0,M$16/CHI_fec!M$16)</f>
        <v>0</v>
      </c>
      <c r="N223" s="323">
        <f>IF(N$16=0,0,N$16/CHI_fec!N$16)</f>
        <v>1</v>
      </c>
      <c r="O223" s="323">
        <f>IF(O$16=0,0,O$16/CHI_fec!O$16)</f>
        <v>1</v>
      </c>
      <c r="P223" s="323">
        <f>IF(P$16=0,0,P$16/CHI_fec!P$16)</f>
        <v>0</v>
      </c>
      <c r="Q223" s="323">
        <f>IF(Q$16=0,0,Q$16/CHI_fec!Q$16)</f>
        <v>0</v>
      </c>
      <c r="R223" s="323">
        <f>IF(R$16=0,0,R$16/CHI_fec!R$16)</f>
        <v>0</v>
      </c>
      <c r="S223" s="323">
        <f>IF(S$16=0,0,S$16/CHI_fec!S$16)</f>
        <v>0</v>
      </c>
      <c r="T223" s="323">
        <f>IF(T$16=0,0,T$16/CHI_fec!T$16)</f>
        <v>0</v>
      </c>
      <c r="U223" s="323">
        <f>IF(U$16=0,0,U$16/CHI_fec!U$16)</f>
        <v>0</v>
      </c>
      <c r="V223" s="323">
        <f>IF(V$16=0,0,V$16/CHI_fec!V$16)</f>
        <v>0</v>
      </c>
      <c r="W223" s="323">
        <f>IF(W$16=0,0,W$16/CHI_fec!W$16)</f>
        <v>0</v>
      </c>
      <c r="X223" s="323">
        <f>IF(X$16=0,0,X$16/CHI_fec!X$16)</f>
        <v>0</v>
      </c>
      <c r="Y223" s="323">
        <f>IF(Y$16=0,0,Y$16/CHI_fec!Y$16)</f>
        <v>0</v>
      </c>
      <c r="DA223" s="140"/>
    </row>
    <row r="224" spans="1:105" ht="12" customHeight="1" x14ac:dyDescent="0.25">
      <c r="A224" s="174" t="s">
        <v>998</v>
      </c>
      <c r="B224" s="308">
        <f>IF(B$25=0,0,B$25/CHI_fec!B$25)</f>
        <v>0.66137034198707856</v>
      </c>
      <c r="C224" s="308">
        <f>IF(C$25=0,0,C$25/CHI_fec!C$25)</f>
        <v>0.66060475003369501</v>
      </c>
      <c r="D224" s="308">
        <f>IF(D$25=0,0,D$25/CHI_fec!D$25)</f>
        <v>0.66748480506892971</v>
      </c>
      <c r="E224" s="308">
        <f>IF(E$25=0,0,E$25/CHI_fec!E$25)</f>
        <v>0.65934381477171533</v>
      </c>
      <c r="F224" s="308">
        <f>IF(F$25=0,0,F$25/CHI_fec!F$25)</f>
        <v>0.66625816137426175</v>
      </c>
      <c r="G224" s="308">
        <f>IF(G$25=0,0,G$25/CHI_fec!G$25)</f>
        <v>0.67516486909013551</v>
      </c>
      <c r="H224" s="308">
        <f>IF(H$25=0,0,H$25/CHI_fec!H$25)</f>
        <v>0.67629745669874908</v>
      </c>
      <c r="I224" s="308">
        <f>IF(I$25=0,0,I$25/CHI_fec!I$25)</f>
        <v>0.67373696270824235</v>
      </c>
      <c r="J224" s="308">
        <f>IF(J$25=0,0,J$25/CHI_fec!J$25)</f>
        <v>0.6790932435621494</v>
      </c>
      <c r="K224" s="308">
        <f>IF(K$25=0,0,K$25/CHI_fec!K$25)</f>
        <v>0.69364752247976358</v>
      </c>
      <c r="L224" s="308">
        <f>IF(L$25=0,0,L$25/CHI_fec!L$25)</f>
        <v>0.69575582507320954</v>
      </c>
      <c r="M224" s="308">
        <f>IF(M$25=0,0,M$25/CHI_fec!M$25)</f>
        <v>0.69991134347910089</v>
      </c>
      <c r="N224" s="308">
        <f>IF(N$25=0,0,N$25/CHI_fec!N$25)</f>
        <v>0.69769518140940312</v>
      </c>
      <c r="O224" s="308">
        <f>IF(O$25=0,0,O$25/CHI_fec!O$25)</f>
        <v>0.68608820964625217</v>
      </c>
      <c r="P224" s="308">
        <f>IF(P$25=0,0,P$25/CHI_fec!P$25)</f>
        <v>0.70160588754620401</v>
      </c>
      <c r="Q224" s="308">
        <f>IF(Q$25=0,0,Q$25/CHI_fec!Q$25)</f>
        <v>0.69665240338608148</v>
      </c>
      <c r="R224" s="308">
        <f>IF(R$25=0,0,R$25/CHI_fec!R$25)</f>
        <v>0.69841245048883249</v>
      </c>
      <c r="S224" s="308">
        <f>IF(S$25=0,0,S$25/CHI_fec!S$25)</f>
        <v>0.70215425915888641</v>
      </c>
      <c r="T224" s="308">
        <f>IF(T$25=0,0,T$25/CHI_fec!T$25)</f>
        <v>0.70361728213530372</v>
      </c>
      <c r="U224" s="308">
        <f>IF(U$25=0,0,U$25/CHI_fec!U$25)</f>
        <v>0.70223729494764742</v>
      </c>
      <c r="V224" s="308">
        <f>IF(V$25=0,0,V$25/CHI_fec!V$25)</f>
        <v>0.70734616159312491</v>
      </c>
      <c r="W224" s="308">
        <f>IF(W$25=0,0,W$25/CHI_fec!W$25)</f>
        <v>0.70707793769290461</v>
      </c>
      <c r="X224" s="308">
        <f>IF(X$25=0,0,X$25/CHI_fec!X$25)</f>
        <v>0.70767336911440959</v>
      </c>
      <c r="Y224" s="308">
        <f>IF(Y$25=0,0,Y$25/CHI_fec!Y$25)</f>
        <v>0.70113092963422241</v>
      </c>
      <c r="DA224" s="79"/>
    </row>
    <row r="225" spans="1:105" ht="12" customHeight="1" x14ac:dyDescent="0.25">
      <c r="A225" s="174" t="s">
        <v>1010</v>
      </c>
      <c r="B225" s="308">
        <f>IF(B$36=0,0,B$36/CHI_fec!B$36)</f>
        <v>0.42087739980687988</v>
      </c>
      <c r="C225" s="308">
        <f>IF(C$36=0,0,C$36/CHI_fec!C$36)</f>
        <v>0.42304397168789476</v>
      </c>
      <c r="D225" s="308">
        <f>IF(D$36=0,0,D$36/CHI_fec!D$36)</f>
        <v>0.42880357551914677</v>
      </c>
      <c r="E225" s="308">
        <f>IF(E$36=0,0,E$36/CHI_fec!E$36)</f>
        <v>0.42654228901365177</v>
      </c>
      <c r="F225" s="308">
        <f>IF(F$36=0,0,F$36/CHI_fec!F$36)</f>
        <v>0.42707592466949618</v>
      </c>
      <c r="G225" s="308">
        <f>IF(G$36=0,0,G$36/CHI_fec!G$36)</f>
        <v>0.43188917313509673</v>
      </c>
      <c r="H225" s="308">
        <f>IF(H$36=0,0,H$36/CHI_fec!H$36)</f>
        <v>0.43109826733250417</v>
      </c>
      <c r="I225" s="308">
        <f>IF(I$36=0,0,I$36/CHI_fec!I$36)</f>
        <v>0.43126791605393044</v>
      </c>
      <c r="J225" s="308">
        <f>IF(J$36=0,0,J$36/CHI_fec!J$36)</f>
        <v>0.43680049219912365</v>
      </c>
      <c r="K225" s="308">
        <f>IF(K$36=0,0,K$36/CHI_fec!K$36)</f>
        <v>0.4725916085781276</v>
      </c>
      <c r="L225" s="308">
        <f>IF(L$36=0,0,L$36/CHI_fec!L$36)</f>
        <v>0.44964578747807343</v>
      </c>
      <c r="M225" s="308">
        <f>IF(M$36=0,0,M$36/CHI_fec!M$36)</f>
        <v>0.4490368522084765</v>
      </c>
      <c r="N225" s="308">
        <f>IF(N$36=0,0,N$36/CHI_fec!N$36)</f>
        <v>0.44185733587030784</v>
      </c>
      <c r="O225" s="308">
        <f>IF(O$36=0,0,O$36/CHI_fec!O$36)</f>
        <v>0.43588500729375529</v>
      </c>
      <c r="P225" s="308">
        <f>IF(P$36=0,0,P$36/CHI_fec!P$36)</f>
        <v>0.45412149479379288</v>
      </c>
      <c r="Q225" s="308">
        <f>IF(Q$36=0,0,Q$36/CHI_fec!Q$36)</f>
        <v>0.4170635339001344</v>
      </c>
      <c r="R225" s="308">
        <f>IF(R$36=0,0,R$36/CHI_fec!R$36)</f>
        <v>0.41989802524600978</v>
      </c>
      <c r="S225" s="308">
        <f>IF(S$36=0,0,S$36/CHI_fec!S$36)</f>
        <v>0.42489788149659019</v>
      </c>
      <c r="T225" s="308">
        <f>IF(T$36=0,0,T$36/CHI_fec!T$36)</f>
        <v>0.43586274630341071</v>
      </c>
      <c r="U225" s="308">
        <f>IF(U$36=0,0,U$36/CHI_fec!U$36)</f>
        <v>0.43897304966803208</v>
      </c>
      <c r="V225" s="308">
        <f>IF(V$36=0,0,V$36/CHI_fec!V$36)</f>
        <v>0.45240538794516882</v>
      </c>
      <c r="W225" s="308">
        <f>IF(W$36=0,0,W$36/CHI_fec!W$36)</f>
        <v>0.44417430376997769</v>
      </c>
      <c r="X225" s="308">
        <f>IF(X$36=0,0,X$36/CHI_fec!X$36)</f>
        <v>0.43554123058804434</v>
      </c>
      <c r="Y225" s="308">
        <f>IF(Y$36=0,0,Y$36/CHI_fec!Y$36)</f>
        <v>0.4671574518976756</v>
      </c>
      <c r="DA225" s="79"/>
    </row>
    <row r="226" spans="1:105" ht="12" customHeight="1" x14ac:dyDescent="0.25">
      <c r="A226" s="174" t="s">
        <v>1021</v>
      </c>
      <c r="B226" s="308">
        <f>IF(B$44=0,0,B$44/CHI_fec!B$44)</f>
        <v>0.59517252059219861</v>
      </c>
      <c r="C226" s="308">
        <f>IF(C$44=0,0,C$44/CHI_fec!C$44)</f>
        <v>0.59107687141042198</v>
      </c>
      <c r="D226" s="308">
        <f>IF(D$44=0,0,D$44/CHI_fec!D$44)</f>
        <v>0.66070672103838646</v>
      </c>
      <c r="E226" s="308">
        <f>IF(E$44=0,0,E$44/CHI_fec!E$44)</f>
        <v>0.5858881636431702</v>
      </c>
      <c r="F226" s="308">
        <f>IF(F$44=0,0,F$44/CHI_fec!F$44)</f>
        <v>0.58468183897734105</v>
      </c>
      <c r="G226" s="308">
        <f>IF(G$44=0,0,G$44/CHI_fec!G$44)</f>
        <v>0.59580124785647115</v>
      </c>
      <c r="H226" s="308">
        <f>IF(H$44=0,0,H$44/CHI_fec!H$44)</f>
        <v>0.59821090621400008</v>
      </c>
      <c r="I226" s="308">
        <f>IF(I$44=0,0,I$44/CHI_fec!I$44)</f>
        <v>0.59106255776664396</v>
      </c>
      <c r="J226" s="308">
        <f>IF(J$44=0,0,J$44/CHI_fec!J$44)</f>
        <v>0.62638214038624884</v>
      </c>
      <c r="K226" s="308">
        <f>IF(K$44=0,0,K$44/CHI_fec!K$44)</f>
        <v>0.79071750196359658</v>
      </c>
      <c r="L226" s="308">
        <f>IF(L$44=0,0,L$44/CHI_fec!L$44)</f>
        <v>0.74287259491382407</v>
      </c>
      <c r="M226" s="308">
        <f>IF(M$44=0,0,M$44/CHI_fec!M$44)</f>
        <v>0.74682482588056553</v>
      </c>
      <c r="N226" s="308">
        <f>IF(N$44=0,0,N$44/CHI_fec!N$44)</f>
        <v>0.6911449957264505</v>
      </c>
      <c r="O226" s="308">
        <f>IF(O$44=0,0,O$44/CHI_fec!O$44)</f>
        <v>0.6106809734027322</v>
      </c>
      <c r="P226" s="308">
        <f>IF(P$44=0,0,P$44/CHI_fec!P$44)</f>
        <v>0.75318754811267874</v>
      </c>
      <c r="Q226" s="308">
        <f>IF(Q$44=0,0,Q$44/CHI_fec!Q$44)</f>
        <v>0.68775239969044699</v>
      </c>
      <c r="R226" s="308">
        <f>IF(R$44=0,0,R$44/CHI_fec!R$44)</f>
        <v>0.66172803255833912</v>
      </c>
      <c r="S226" s="308">
        <f>IF(S$44=0,0,S$44/CHI_fec!S$44)</f>
        <v>0.67318812646463688</v>
      </c>
      <c r="T226" s="308">
        <f>IF(T$44=0,0,T$44/CHI_fec!T$44)</f>
        <v>0.67319205586619413</v>
      </c>
      <c r="U226" s="308">
        <f>IF(U$44=0,0,U$44/CHI_fec!U$44)</f>
        <v>0.70921903047961987</v>
      </c>
      <c r="V226" s="308">
        <f>IF(V$44=0,0,V$44/CHI_fec!V$44)</f>
        <v>0.72168408737459411</v>
      </c>
      <c r="W226" s="308">
        <f>IF(W$44=0,0,W$44/CHI_fec!W$44)</f>
        <v>0.68511851787219646</v>
      </c>
      <c r="X226" s="308">
        <f>IF(X$44=0,0,X$44/CHI_fec!X$44)</f>
        <v>0.66388242272767684</v>
      </c>
      <c r="Y226" s="308">
        <f>IF(Y$44=0,0,Y$44/CHI_fec!Y$44)</f>
        <v>0.74984251911884536</v>
      </c>
      <c r="DA226" s="79"/>
    </row>
    <row r="227" spans="1:105" ht="12" customHeight="1" x14ac:dyDescent="0.25">
      <c r="A227" s="41" t="s">
        <v>1038</v>
      </c>
      <c r="B227" s="309">
        <f>IF(B$58=0,0,B$58/CHI_fec!B$58)</f>
        <v>0.63791762894953941</v>
      </c>
      <c r="C227" s="309">
        <f>IF(C$58=0,0,C$58/CHI_fec!C$58)</f>
        <v>0.63791762894953974</v>
      </c>
      <c r="D227" s="309">
        <f>IF(D$58=0,0,D$58/CHI_fec!D$58)</f>
        <v>0.63791762894953941</v>
      </c>
      <c r="E227" s="309">
        <f>IF(E$58=0,0,E$58/CHI_fec!E$58)</f>
        <v>0.64571562700075658</v>
      </c>
      <c r="F227" s="309">
        <f>IF(F$58=0,0,F$58/CHI_fec!F$58)</f>
        <v>0.64571562700075646</v>
      </c>
      <c r="G227" s="309">
        <f>IF(G$58=0,0,G$58/CHI_fec!G$58)</f>
        <v>0.65254349786074062</v>
      </c>
      <c r="H227" s="309">
        <f>IF(H$58=0,0,H$58/CHI_fec!H$58)</f>
        <v>0.65254349786074051</v>
      </c>
      <c r="I227" s="309">
        <f>IF(I$58=0,0,I$58/CHI_fec!I$58)</f>
        <v>0.65254349786074028</v>
      </c>
      <c r="J227" s="309">
        <f>IF(J$58=0,0,J$58/CHI_fec!J$58)</f>
        <v>0.65798305722695638</v>
      </c>
      <c r="K227" s="309">
        <f>IF(K$58=0,0,K$58/CHI_fec!K$58)</f>
        <v>0.65798305722695638</v>
      </c>
      <c r="L227" s="309">
        <f>IF(L$58=0,0,L$58/CHI_fec!L$58)</f>
        <v>0.65798305722695638</v>
      </c>
      <c r="M227" s="309">
        <f>IF(M$58=0,0,M$58/CHI_fec!M$58)</f>
        <v>0.6579830572269566</v>
      </c>
      <c r="N227" s="309">
        <f>IF(N$58=0,0,N$58/CHI_fec!N$58)</f>
        <v>0.65798305722695649</v>
      </c>
      <c r="O227" s="309">
        <f>IF(O$58=0,0,O$58/CHI_fec!O$58)</f>
        <v>0.65798305722695605</v>
      </c>
      <c r="P227" s="309">
        <f>IF(P$58=0,0,P$58/CHI_fec!P$58)</f>
        <v>0.65798305722695649</v>
      </c>
      <c r="Q227" s="309">
        <f>IF(Q$58=0,0,Q$58/CHI_fec!Q$58)</f>
        <v>0.6579830572269566</v>
      </c>
      <c r="R227" s="309">
        <f>IF(R$58=0,0,R$58/CHI_fec!R$58)</f>
        <v>0.6579830572269566</v>
      </c>
      <c r="S227" s="309">
        <f>IF(S$58=0,0,S$58/CHI_fec!S$58)</f>
        <v>0.65798305722695616</v>
      </c>
      <c r="T227" s="309">
        <f>IF(T$58=0,0,T$58/CHI_fec!T$58)</f>
        <v>0.65798305722695627</v>
      </c>
      <c r="U227" s="309">
        <f>IF(U$58=0,0,U$58/CHI_fec!U$58)</f>
        <v>0.65798305722695649</v>
      </c>
      <c r="V227" s="309">
        <f>IF(V$58=0,0,V$58/CHI_fec!V$58)</f>
        <v>0.65798305722695671</v>
      </c>
      <c r="W227" s="309">
        <f>IF(W$58=0,0,W$58/CHI_fec!W$58)</f>
        <v>0.65798305722695671</v>
      </c>
      <c r="X227" s="309">
        <f>IF(X$58=0,0,X$58/CHI_fec!X$58)</f>
        <v>0.65798305722695649</v>
      </c>
      <c r="Y227" s="309">
        <f>IF(Y$58=0,0,Y$58/CHI_fec!Y$58)</f>
        <v>0.65798305722695649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49</v>
      </c>
      <c r="B229" s="322">
        <f>IF(B$61=0,0,B$61/CHI_fec!B$61)</f>
        <v>0.50014018188234954</v>
      </c>
      <c r="C229" s="322">
        <f>IF(C$61=0,0,C$61/CHI_fec!C$61)</f>
        <v>0.49862378694957321</v>
      </c>
      <c r="D229" s="322">
        <f>IF(D$61=0,0,D$61/CHI_fec!D$61)</f>
        <v>0.49807383993818527</v>
      </c>
      <c r="E229" s="322">
        <f>IF(E$61=0,0,E$61/CHI_fec!E$61)</f>
        <v>0.49912640450720003</v>
      </c>
      <c r="F229" s="322">
        <f>IF(F$61=0,0,F$61/CHI_fec!F$61)</f>
        <v>0.50017672235399657</v>
      </c>
      <c r="G229" s="322">
        <f>IF(G$61=0,0,G$61/CHI_fec!G$61)</f>
        <v>0.5075484392538181</v>
      </c>
      <c r="H229" s="322">
        <f>IF(H$61=0,0,H$61/CHI_fec!H$61)</f>
        <v>0.50762314661773122</v>
      </c>
      <c r="I229" s="322">
        <f>IF(I$61=0,0,I$61/CHI_fec!I$61)</f>
        <v>0.51195687613125396</v>
      </c>
      <c r="J229" s="322">
        <f>IF(J$61=0,0,J$61/CHI_fec!J$61)</f>
        <v>0.52467829859478599</v>
      </c>
      <c r="K229" s="322">
        <f>IF(K$61=0,0,K$61/CHI_fec!K$61)</f>
        <v>0.54690749449912457</v>
      </c>
      <c r="L229" s="322">
        <f>IF(L$61=0,0,L$61/CHI_fec!L$61)</f>
        <v>0.56363561931572692</v>
      </c>
      <c r="M229" s="322">
        <f>IF(M$61=0,0,M$61/CHI_fec!M$61)</f>
        <v>0.57265368455812571</v>
      </c>
      <c r="N229" s="322">
        <f>IF(N$61=0,0,N$61/CHI_fec!N$61)</f>
        <v>0.57241236545531671</v>
      </c>
      <c r="O229" s="322">
        <f>IF(O$61=0,0,O$61/CHI_fec!O$61)</f>
        <v>0.56595830518210977</v>
      </c>
      <c r="P229" s="322">
        <f>IF(P$61=0,0,P$61/CHI_fec!P$61)</f>
        <v>0.58026997524327539</v>
      </c>
      <c r="Q229" s="322">
        <f>IF(Q$61=0,0,Q$61/CHI_fec!Q$61)</f>
        <v>0.58873974168198584</v>
      </c>
      <c r="R229" s="322">
        <f>IF(R$61=0,0,R$61/CHI_fec!R$61)</f>
        <v>0.59184068260828304</v>
      </c>
      <c r="S229" s="322">
        <f>IF(S$61=0,0,S$61/CHI_fec!S$61)</f>
        <v>0.59868848801212282</v>
      </c>
      <c r="T229" s="322">
        <f>IF(T$61=0,0,T$61/CHI_fec!T$61)</f>
        <v>0.5967193290655044</v>
      </c>
      <c r="U229" s="322">
        <f>IF(U$61=0,0,U$61/CHI_fec!U$61)</f>
        <v>0.58876465558051427</v>
      </c>
      <c r="V229" s="322">
        <f>IF(V$61=0,0,V$61/CHI_fec!V$61)</f>
        <v>0.60890120983919604</v>
      </c>
      <c r="W229" s="322">
        <f>IF(W$61=0,0,W$61/CHI_fec!W$61)</f>
        <v>0.61112872963679143</v>
      </c>
      <c r="X229" s="322">
        <f>IF(X$61=0,0,X$61/CHI_fec!X$61)</f>
        <v>0.62542057661785855</v>
      </c>
      <c r="Y229" s="322">
        <f>IF(Y$61=0,0,Y$61/CHI_fec!Y$61)</f>
        <v>0.58500792474960317</v>
      </c>
      <c r="DA229" s="95"/>
    </row>
    <row r="230" spans="1:105" ht="12" customHeight="1" x14ac:dyDescent="0.25">
      <c r="A230" s="55" t="s">
        <v>91</v>
      </c>
      <c r="B230" s="305">
        <f>IF(B$62=0,0,B$62/CHI_fec!B$62)</f>
        <v>0.39678251205006587</v>
      </c>
      <c r="C230" s="305">
        <f>IF(C$62=0,0,C$62/CHI_fec!C$62)</f>
        <v>0.39678251205006593</v>
      </c>
      <c r="D230" s="305">
        <f>IF(D$62=0,0,D$62/CHI_fec!D$62)</f>
        <v>0.39678251205006593</v>
      </c>
      <c r="E230" s="305">
        <f>IF(E$62=0,0,E$62/CHI_fec!E$62)</f>
        <v>0.39678251205006576</v>
      </c>
      <c r="F230" s="305">
        <f>IF(F$62=0,0,F$62/CHI_fec!F$62)</f>
        <v>0.39678251205006587</v>
      </c>
      <c r="G230" s="305">
        <f>IF(G$62=0,0,G$62/CHI_fec!G$62)</f>
        <v>0.40149767612659815</v>
      </c>
      <c r="H230" s="305">
        <f>IF(H$62=0,0,H$62/CHI_fec!H$62)</f>
        <v>0.40149767612659831</v>
      </c>
      <c r="I230" s="305">
        <f>IF(I$62=0,0,I$62/CHI_fec!I$62)</f>
        <v>0.40449240903874595</v>
      </c>
      <c r="J230" s="305">
        <f>IF(J$62=0,0,J$62/CHI_fec!J$62)</f>
        <v>0.41706732580945571</v>
      </c>
      <c r="K230" s="305">
        <f>IF(K$62=0,0,K$62/CHI_fec!K$62)</f>
        <v>0.43036059322850989</v>
      </c>
      <c r="L230" s="305">
        <f>IF(L$62=0,0,L$62/CHI_fec!L$62)</f>
        <v>0.44232453390565885</v>
      </c>
      <c r="M230" s="305">
        <f>IF(M$62=0,0,M$62/CHI_fec!M$62)</f>
        <v>0.44245798703739636</v>
      </c>
      <c r="N230" s="305">
        <f>IF(N$62=0,0,N$62/CHI_fec!N$62)</f>
        <v>0.44245798703739653</v>
      </c>
      <c r="O230" s="305">
        <f>IF(O$62=0,0,O$62/CHI_fec!O$62)</f>
        <v>0.44538994020741612</v>
      </c>
      <c r="P230" s="305">
        <f>IF(P$62=0,0,P$62/CHI_fec!P$62)</f>
        <v>0.44538994020741612</v>
      </c>
      <c r="Q230" s="305">
        <f>IF(Q$62=0,0,Q$62/CHI_fec!Q$62)</f>
        <v>0.44538994020741607</v>
      </c>
      <c r="R230" s="305">
        <f>IF(R$62=0,0,R$62/CHI_fec!R$62)</f>
        <v>0.44538994020741635</v>
      </c>
      <c r="S230" s="305">
        <f>IF(S$62=0,0,S$62/CHI_fec!S$62)</f>
        <v>0.44538994020741629</v>
      </c>
      <c r="T230" s="305">
        <f>IF(T$62=0,0,T$62/CHI_fec!T$62)</f>
        <v>0.4453899402074164</v>
      </c>
      <c r="U230" s="305">
        <f>IF(U$62=0,0,U$62/CHI_fec!U$62)</f>
        <v>0.44538994020741624</v>
      </c>
      <c r="V230" s="305">
        <f>IF(V$62=0,0,V$62/CHI_fec!V$62)</f>
        <v>0.44538994020741624</v>
      </c>
      <c r="W230" s="305">
        <f>IF(W$62=0,0,W$62/CHI_fec!W$62)</f>
        <v>0.44538994020741607</v>
      </c>
      <c r="X230" s="305">
        <f>IF(X$62=0,0,X$62/CHI_fec!X$62)</f>
        <v>0.44538994020741601</v>
      </c>
      <c r="Y230" s="305">
        <f>IF(Y$62=0,0,Y$62/CHI_fec!Y$62)</f>
        <v>0.44538994020741612</v>
      </c>
      <c r="DA230" s="76"/>
    </row>
    <row r="231" spans="1:105" ht="12" customHeight="1" x14ac:dyDescent="0.25">
      <c r="A231" s="173" t="s">
        <v>92</v>
      </c>
      <c r="B231" s="306">
        <f>IF(B$63=0,0,B$63/CHI_fec!B$63)</f>
        <v>0.10554437473169351</v>
      </c>
      <c r="C231" s="306">
        <f>IF(C$63=0,0,C$63/CHI_fec!C$63)</f>
        <v>0.10554437473169348</v>
      </c>
      <c r="D231" s="306">
        <f>IF(D$63=0,0,D$63/CHI_fec!D$63)</f>
        <v>0.10554437473169349</v>
      </c>
      <c r="E231" s="306">
        <f>IF(E$63=0,0,E$63/CHI_fec!E$63)</f>
        <v>0.10554437473169348</v>
      </c>
      <c r="F231" s="306">
        <f>IF(F$63=0,0,F$63/CHI_fec!F$63)</f>
        <v>0.10554437473169351</v>
      </c>
      <c r="G231" s="306">
        <f>IF(G$63=0,0,G$63/CHI_fec!G$63)</f>
        <v>0.10679861106797676</v>
      </c>
      <c r="H231" s="306">
        <f>IF(H$63=0,0,H$63/CHI_fec!H$63)</f>
        <v>0.10679861106797676</v>
      </c>
      <c r="I231" s="306">
        <f>IF(I$63=0,0,I$63/CHI_fec!I$63)</f>
        <v>0.10759521173232561</v>
      </c>
      <c r="J231" s="306">
        <f>IF(J$63=0,0,J$63/CHI_fec!J$63)</f>
        <v>0.11094014677245694</v>
      </c>
      <c r="K231" s="306">
        <f>IF(K$63=0,0,K$63/CHI_fec!K$63)</f>
        <v>0.11662151825046864</v>
      </c>
      <c r="L231" s="306">
        <f>IF(L$63=0,0,L$63/CHI_fec!L$63)</f>
        <v>0.11769407715482504</v>
      </c>
      <c r="M231" s="306">
        <f>IF(M$63=0,0,M$63/CHI_fec!M$63)</f>
        <v>0.11769407715482508</v>
      </c>
      <c r="N231" s="306">
        <f>IF(N$63=0,0,N$63/CHI_fec!N$63)</f>
        <v>0.11769407715482508</v>
      </c>
      <c r="O231" s="306">
        <f>IF(O$63=0,0,O$63/CHI_fec!O$63)</f>
        <v>0.1184739783719263</v>
      </c>
      <c r="P231" s="306">
        <f>IF(P$63=0,0,P$63/CHI_fec!P$63)</f>
        <v>0.11847397837192632</v>
      </c>
      <c r="Q231" s="306">
        <f>IF(Q$63=0,0,Q$63/CHI_fec!Q$63)</f>
        <v>0.11847397837192633</v>
      </c>
      <c r="R231" s="306">
        <f>IF(R$63=0,0,R$63/CHI_fec!R$63)</f>
        <v>0.11847397837192632</v>
      </c>
      <c r="S231" s="306">
        <f>IF(S$63=0,0,S$63/CHI_fec!S$63)</f>
        <v>0.1184739783719263</v>
      </c>
      <c r="T231" s="306">
        <f>IF(T$63=0,0,T$63/CHI_fec!T$63)</f>
        <v>0.11847397837192634</v>
      </c>
      <c r="U231" s="306">
        <f>IF(U$63=0,0,U$63/CHI_fec!U$63)</f>
        <v>0.11847397837192629</v>
      </c>
      <c r="V231" s="306">
        <f>IF(V$63=0,0,V$63/CHI_fec!V$63)</f>
        <v>0.1184739783719263</v>
      </c>
      <c r="W231" s="306">
        <f>IF(W$63=0,0,W$63/CHI_fec!W$63)</f>
        <v>0.1184739783719263</v>
      </c>
      <c r="X231" s="306">
        <f>IF(X$63=0,0,X$63/CHI_fec!X$63)</f>
        <v>0.11847397837192628</v>
      </c>
      <c r="Y231" s="306">
        <f>IF(Y$63=0,0,Y$63/CHI_fec!Y$63)</f>
        <v>0.1184739783719263</v>
      </c>
      <c r="DA231" s="77"/>
    </row>
    <row r="232" spans="1:105" ht="12" customHeight="1" x14ac:dyDescent="0.25">
      <c r="A232" s="173" t="s">
        <v>93</v>
      </c>
      <c r="B232" s="306">
        <f>IF(B$64=0,0,B$64/CHI_fec!B$64)</f>
        <v>0.56130783408659735</v>
      </c>
      <c r="C232" s="306">
        <f>IF(C$64=0,0,C$64/CHI_fec!C$64)</f>
        <v>0.56130783408659735</v>
      </c>
      <c r="D232" s="306">
        <f>IF(D$64=0,0,D$64/CHI_fec!D$64)</f>
        <v>0.56130783408659735</v>
      </c>
      <c r="E232" s="306">
        <f>IF(E$64=0,0,E$64/CHI_fec!E$64)</f>
        <v>0.56130783408659757</v>
      </c>
      <c r="F232" s="306">
        <f>IF(F$64=0,0,F$64/CHI_fec!F$64)</f>
        <v>0.56130783408659723</v>
      </c>
      <c r="G232" s="306">
        <f>IF(G$64=0,0,G$64/CHI_fec!G$64)</f>
        <v>0.56797813445212186</v>
      </c>
      <c r="H232" s="306">
        <f>IF(H$64=0,0,H$64/CHI_fec!H$64)</f>
        <v>0.56797813445212197</v>
      </c>
      <c r="I232" s="306">
        <f>IF(I$64=0,0,I$64/CHI_fec!I$64)</f>
        <v>0.57221462924091826</v>
      </c>
      <c r="J232" s="306">
        <f>IF(J$64=0,0,J$64/CHI_fec!J$64)</f>
        <v>0.59000371792811179</v>
      </c>
      <c r="K232" s="306">
        <f>IF(K$64=0,0,K$64/CHI_fec!K$64)</f>
        <v>0.60761934805103357</v>
      </c>
      <c r="L232" s="306">
        <f>IF(L$64=0,0,L$64/CHI_fec!L$64)</f>
        <v>0.6234734151616631</v>
      </c>
      <c r="M232" s="306">
        <f>IF(M$64=0,0,M$64/CHI_fec!M$64)</f>
        <v>0.62592258185748728</v>
      </c>
      <c r="N232" s="306">
        <f>IF(N$64=0,0,N$64/CHI_fec!N$64)</f>
        <v>0.62592258185748695</v>
      </c>
      <c r="O232" s="306">
        <f>IF(O$64=0,0,O$64/CHI_fec!O$64)</f>
        <v>0.63007026537056354</v>
      </c>
      <c r="P232" s="306">
        <f>IF(P$64=0,0,P$64/CHI_fec!P$64)</f>
        <v>0.63007026537056354</v>
      </c>
      <c r="Q232" s="306">
        <f>IF(Q$64=0,0,Q$64/CHI_fec!Q$64)</f>
        <v>0.63007026537056343</v>
      </c>
      <c r="R232" s="306">
        <f>IF(R$64=0,0,R$64/CHI_fec!R$64)</f>
        <v>0.6300702653705641</v>
      </c>
      <c r="S232" s="306">
        <f>IF(S$64=0,0,S$64/CHI_fec!S$64)</f>
        <v>0.63007026537056365</v>
      </c>
      <c r="T232" s="306">
        <f>IF(T$64=0,0,T$64/CHI_fec!T$64)</f>
        <v>0.63007026537056365</v>
      </c>
      <c r="U232" s="306">
        <f>IF(U$64=0,0,U$64/CHI_fec!U$64)</f>
        <v>0.63007026537056365</v>
      </c>
      <c r="V232" s="306">
        <f>IF(V$64=0,0,V$64/CHI_fec!V$64)</f>
        <v>0.63007026537056376</v>
      </c>
      <c r="W232" s="306">
        <f>IF(W$64=0,0,W$64/CHI_fec!W$64)</f>
        <v>0.63007026537056354</v>
      </c>
      <c r="X232" s="306">
        <f>IF(X$64=0,0,X$64/CHI_fec!X$64)</f>
        <v>0.63007026537056332</v>
      </c>
      <c r="Y232" s="306">
        <f>IF(Y$64=0,0,Y$64/CHI_fec!Y$64)</f>
        <v>0.63007026537056354</v>
      </c>
      <c r="DA232" s="77"/>
    </row>
    <row r="233" spans="1:105" ht="12" customHeight="1" x14ac:dyDescent="0.25">
      <c r="A233" s="173" t="s">
        <v>94</v>
      </c>
      <c r="B233" s="306">
        <f>IF(B$65=0,0,B$65/CHI_fec!B$65)</f>
        <v>0.41262442607066557</v>
      </c>
      <c r="C233" s="306">
        <f>IF(C$65=0,0,C$65/CHI_fec!C$65)</f>
        <v>0.41262442607066574</v>
      </c>
      <c r="D233" s="306">
        <f>IF(D$65=0,0,D$65/CHI_fec!D$65)</f>
        <v>0.41262442607066574</v>
      </c>
      <c r="E233" s="306">
        <f>IF(E$65=0,0,E$65/CHI_fec!E$65)</f>
        <v>0.41262442607066552</v>
      </c>
      <c r="F233" s="306">
        <f>IF(F$65=0,0,F$65/CHI_fec!F$65)</f>
        <v>0.41262442607066552</v>
      </c>
      <c r="G233" s="306">
        <f>IF(G$65=0,0,G$65/CHI_fec!G$65)</f>
        <v>0.41752784749631228</v>
      </c>
      <c r="H233" s="306">
        <f>IF(H$65=0,0,H$65/CHI_fec!H$65)</f>
        <v>0.41752784749631228</v>
      </c>
      <c r="I233" s="306">
        <f>IF(I$65=0,0,I$65/CHI_fec!I$65)</f>
        <v>0.42064214792937671</v>
      </c>
      <c r="J233" s="306">
        <f>IF(J$65=0,0,J$65/CHI_fec!J$65)</f>
        <v>0.43371913004885487</v>
      </c>
      <c r="K233" s="306">
        <f>IF(K$65=0,0,K$65/CHI_fec!K$65)</f>
        <v>0.45549943496919804</v>
      </c>
      <c r="L233" s="306">
        <f>IF(L$65=0,0,L$65/CHI_fec!L$65)</f>
        <v>0.46012353724564159</v>
      </c>
      <c r="M233" s="306">
        <f>IF(M$65=0,0,M$65/CHI_fec!M$65)</f>
        <v>0.46012353724564142</v>
      </c>
      <c r="N233" s="306">
        <f>IF(N$65=0,0,N$65/CHI_fec!N$65)</f>
        <v>0.46012353724564153</v>
      </c>
      <c r="O233" s="306">
        <f>IF(O$65=0,0,O$65/CHI_fec!O$65)</f>
        <v>0.46317255139647895</v>
      </c>
      <c r="P233" s="306">
        <f>IF(P$65=0,0,P$65/CHI_fec!P$65)</f>
        <v>0.46317255139647889</v>
      </c>
      <c r="Q233" s="306">
        <f>IF(Q$65=0,0,Q$65/CHI_fec!Q$65)</f>
        <v>0.46317255139647889</v>
      </c>
      <c r="R233" s="306">
        <f>IF(R$65=0,0,R$65/CHI_fec!R$65)</f>
        <v>0.46317255139647906</v>
      </c>
      <c r="S233" s="306">
        <f>IF(S$65=0,0,S$65/CHI_fec!S$65)</f>
        <v>0.46317255139647884</v>
      </c>
      <c r="T233" s="306">
        <f>IF(T$65=0,0,T$65/CHI_fec!T$65)</f>
        <v>0.46317255139647884</v>
      </c>
      <c r="U233" s="306">
        <f>IF(U$65=0,0,U$65/CHI_fec!U$65)</f>
        <v>0.46317255139647912</v>
      </c>
      <c r="V233" s="306">
        <f>IF(V$65=0,0,V$65/CHI_fec!V$65)</f>
        <v>0.46317255139647867</v>
      </c>
      <c r="W233" s="306">
        <f>IF(W$65=0,0,W$65/CHI_fec!W$65)</f>
        <v>0.46317255139647889</v>
      </c>
      <c r="X233" s="306">
        <f>IF(X$65=0,0,X$65/CHI_fec!X$65)</f>
        <v>0.46317255139647884</v>
      </c>
      <c r="Y233" s="306">
        <f>IF(Y$65=0,0,Y$65/CHI_fec!Y$65)</f>
        <v>0.46317255139647906</v>
      </c>
      <c r="DA233" s="77"/>
    </row>
    <row r="234" spans="1:105" ht="12" customHeight="1" x14ac:dyDescent="0.25">
      <c r="A234" s="56" t="s">
        <v>95</v>
      </c>
      <c r="B234" s="307">
        <f>IF(B$66=0,0,B$66/CHI_fec!B$66)</f>
        <v>0.59293136842489713</v>
      </c>
      <c r="C234" s="307">
        <f>IF(C$66=0,0,C$66/CHI_fec!C$66)</f>
        <v>0.59011000244914236</v>
      </c>
      <c r="D234" s="307">
        <f>IF(D$66=0,0,D$66/CHI_fec!D$66)</f>
        <v>0.63110275521943815</v>
      </c>
      <c r="E234" s="307">
        <f>IF(E$66=0,0,E$66/CHI_fec!E$66)</f>
        <v>0.58318029089483048</v>
      </c>
      <c r="F234" s="307">
        <f>IF(F$66=0,0,F$66/CHI_fec!F$66)</f>
        <v>0.58228738082783649</v>
      </c>
      <c r="G234" s="307">
        <f>IF(G$66=0,0,G$66/CHI_fec!G$66)</f>
        <v>0.59219930111305985</v>
      </c>
      <c r="H234" s="307">
        <f>IF(H$66=0,0,H$66/CHI_fec!H$66)</f>
        <v>0.592309192094296</v>
      </c>
      <c r="I234" s="307">
        <f>IF(I$66=0,0,I$66/CHI_fec!I$66)</f>
        <v>0.59398273917059841</v>
      </c>
      <c r="J234" s="307">
        <f>IF(J$66=0,0,J$66/CHI_fec!J$66)</f>
        <v>0.63194719480098216</v>
      </c>
      <c r="K234" s="307">
        <f>IF(K$66=0,0,K$66/CHI_fec!K$66)</f>
        <v>0.76138640578181405</v>
      </c>
      <c r="L234" s="307">
        <f>IF(L$66=0,0,L$66/CHI_fec!L$66)</f>
        <v>0.73930405688168999</v>
      </c>
      <c r="M234" s="307">
        <f>IF(M$66=0,0,M$66/CHI_fec!M$66)</f>
        <v>0.74284536211810714</v>
      </c>
      <c r="N234" s="307">
        <f>IF(N$66=0,0,N$66/CHI_fec!N$66)</f>
        <v>0.71426602540857731</v>
      </c>
      <c r="O234" s="307">
        <f>IF(O$66=0,0,O$66/CHI_fec!O$66)</f>
        <v>0.66312665317456643</v>
      </c>
      <c r="P234" s="307">
        <f>IF(P$66=0,0,P$66/CHI_fec!P$66)</f>
        <v>0.75899946103603255</v>
      </c>
      <c r="Q234" s="307">
        <f>IF(Q$66=0,0,Q$66/CHI_fec!Q$66)</f>
        <v>0.65486793558672995</v>
      </c>
      <c r="R234" s="307">
        <f>IF(R$66=0,0,R$66/CHI_fec!R$66)</f>
        <v>0.65345818220155905</v>
      </c>
      <c r="S234" s="307">
        <f>IF(S$66=0,0,S$66/CHI_fec!S$66)</f>
        <v>0.67925712526680426</v>
      </c>
      <c r="T234" s="307">
        <f>IF(T$66=0,0,T$66/CHI_fec!T$66)</f>
        <v>0.70312854081895693</v>
      </c>
      <c r="U234" s="307">
        <f>IF(U$66=0,0,U$66/CHI_fec!U$66)</f>
        <v>0.72661208732057214</v>
      </c>
      <c r="V234" s="307">
        <f>IF(V$66=0,0,V$66/CHI_fec!V$66)</f>
        <v>0.74999755508449983</v>
      </c>
      <c r="W234" s="307">
        <f>IF(W$66=0,0,W$66/CHI_fec!W$66)</f>
        <v>0.72548474049500877</v>
      </c>
      <c r="X234" s="307">
        <f>IF(X$66=0,0,X$66/CHI_fec!X$66)</f>
        <v>0.71766769356496807</v>
      </c>
      <c r="Y234" s="307">
        <f>IF(Y$66=0,0,Y$66/CHI_fec!Y$66)</f>
        <v>0.75850136541105306</v>
      </c>
      <c r="DA234" s="78"/>
    </row>
    <row r="235" spans="1:105" ht="12" customHeight="1" x14ac:dyDescent="0.25">
      <c r="A235" s="174" t="s">
        <v>1051</v>
      </c>
      <c r="B235" s="308">
        <f>IF(B$72=0,0,B$72/CHI_fec!B$72)</f>
        <v>0.61211648077944825</v>
      </c>
      <c r="C235" s="308">
        <f>IF(C$72=0,0,C$72/CHI_fec!C$72)</f>
        <v>0.61066847359201104</v>
      </c>
      <c r="D235" s="308">
        <f>IF(D$72=0,0,D$72/CHI_fec!D$72)</f>
        <v>0.61875944862729115</v>
      </c>
      <c r="E235" s="308">
        <f>IF(E$72=0,0,E$72/CHI_fec!E$72)</f>
        <v>0.60184451787710169</v>
      </c>
      <c r="F235" s="308">
        <f>IF(F$72=0,0,F$72/CHI_fec!F$72)</f>
        <v>0.60822972630531402</v>
      </c>
      <c r="G235" s="308">
        <f>IF(G$72=0,0,G$72/CHI_fec!G$72)</f>
        <v>0.61774422031400622</v>
      </c>
      <c r="H235" s="308">
        <f>IF(H$72=0,0,H$72/CHI_fec!H$72)</f>
        <v>0.61886573081038765</v>
      </c>
      <c r="I235" s="308">
        <f>IF(I$72=0,0,I$72/CHI_fec!I$72)</f>
        <v>0.62099257545653963</v>
      </c>
      <c r="J235" s="308">
        <f>IF(J$72=0,0,J$72/CHI_fec!J$72)</f>
        <v>0.64027594482380568</v>
      </c>
      <c r="K235" s="308">
        <f>IF(K$72=0,0,K$72/CHI_fec!K$72)</f>
        <v>0.68093767387383686</v>
      </c>
      <c r="L235" s="308">
        <f>IF(L$72=0,0,L$72/CHI_fec!L$72)</f>
        <v>0.69677383398439641</v>
      </c>
      <c r="M235" s="308">
        <f>IF(M$72=0,0,M$72/CHI_fec!M$72)</f>
        <v>0.70469566939967254</v>
      </c>
      <c r="N235" s="308">
        <f>IF(N$72=0,0,N$72/CHI_fec!N$72)</f>
        <v>0.70172664163080112</v>
      </c>
      <c r="O235" s="308">
        <f>IF(O$72=0,0,O$72/CHI_fec!O$72)</f>
        <v>0.69153584428286841</v>
      </c>
      <c r="P235" s="308">
        <f>IF(P$72=0,0,P$72/CHI_fec!P$72)</f>
        <v>0.71142398287523789</v>
      </c>
      <c r="Q235" s="308">
        <f>IF(Q$72=0,0,Q$72/CHI_fec!Q$72)</f>
        <v>0.70616804005950295</v>
      </c>
      <c r="R235" s="308">
        <f>IF(R$72=0,0,R$72/CHI_fec!R$72)</f>
        <v>0.70802758849731628</v>
      </c>
      <c r="S235" s="308">
        <f>IF(S$72=0,0,S$72/CHI_fec!S$72)</f>
        <v>0.7123574930602411</v>
      </c>
      <c r="T235" s="308">
        <f>IF(T$72=0,0,T$72/CHI_fec!T$72)</f>
        <v>0.71386577262608752</v>
      </c>
      <c r="U235" s="308">
        <f>IF(U$72=0,0,U$72/CHI_fec!U$72)</f>
        <v>0.7122295662762993</v>
      </c>
      <c r="V235" s="308">
        <f>IF(V$72=0,0,V$72/CHI_fec!V$72)</f>
        <v>0.71842458535121312</v>
      </c>
      <c r="W235" s="308">
        <f>IF(W$72=0,0,W$72/CHI_fec!W$72)</f>
        <v>0.71806578148248879</v>
      </c>
      <c r="X235" s="308">
        <f>IF(X$72=0,0,X$72/CHI_fec!X$72)</f>
        <v>0.71886614457097708</v>
      </c>
      <c r="Y235" s="308">
        <f>IF(Y$72=0,0,Y$72/CHI_fec!Y$72)</f>
        <v>0.71127043772084209</v>
      </c>
      <c r="DA235" s="79"/>
    </row>
    <row r="236" spans="1:105" ht="12" customHeight="1" x14ac:dyDescent="0.25">
      <c r="A236" s="174" t="s">
        <v>1010</v>
      </c>
      <c r="B236" s="308">
        <f>IF(B$85=0,0,B$85/CHI_fec!B$85)</f>
        <v>0.38914665888688726</v>
      </c>
      <c r="C236" s="308">
        <f>IF(C$85=0,0,C$85/CHI_fec!C$85)</f>
        <v>0.39114988882777291</v>
      </c>
      <c r="D236" s="308">
        <f>IF(D$85=0,0,D$85/CHI_fec!D$85)</f>
        <v>0.39647526526393312</v>
      </c>
      <c r="E236" s="308">
        <f>IF(E$85=0,0,E$85/CHI_fec!E$85)</f>
        <v>0.38962166935237741</v>
      </c>
      <c r="F236" s="308">
        <f>IF(F$85=0,0,F$85/CHI_fec!F$85)</f>
        <v>0.39010911460789183</v>
      </c>
      <c r="G236" s="308">
        <f>IF(G$85=0,0,G$85/CHI_fec!G$85)</f>
        <v>0.39501689248578808</v>
      </c>
      <c r="H236" s="308">
        <f>IF(H$85=0,0,H$85/CHI_fec!H$85)</f>
        <v>0.39429350979452654</v>
      </c>
      <c r="I236" s="308">
        <f>IF(I$85=0,0,I$85/CHI_fec!I$85)</f>
        <v>0.39739082994081154</v>
      </c>
      <c r="J236" s="308">
        <f>IF(J$85=0,0,J$85/CHI_fec!J$85)</f>
        <v>0.41157061273953843</v>
      </c>
      <c r="K236" s="308">
        <f>IF(K$85=0,0,K$85/CHI_fec!K$85)</f>
        <v>0.47240351031496952</v>
      </c>
      <c r="L236" s="308">
        <f>IF(L$85=0,0,L$85/CHI_fec!L$85)</f>
        <v>0.44946682198201765</v>
      </c>
      <c r="M236" s="308">
        <f>IF(M$85=0,0,M$85/CHI_fec!M$85)</f>
        <v>0.44885812907742401</v>
      </c>
      <c r="N236" s="308">
        <f>IF(N$85=0,0,N$85/CHI_fec!N$85)</f>
        <v>0.44168147029010685</v>
      </c>
      <c r="O236" s="308">
        <f>IF(O$85=0,0,O$85/CHI_fec!O$85)</f>
        <v>0.43859876640335177</v>
      </c>
      <c r="P236" s="308">
        <f>IF(P$85=0,0,P$85/CHI_fec!P$85)</f>
        <v>0.45694879172472341</v>
      </c>
      <c r="Q236" s="308">
        <f>IF(Q$85=0,0,Q$85/CHI_fec!Q$85)</f>
        <v>0.41966011314801654</v>
      </c>
      <c r="R236" s="308">
        <f>IF(R$85=0,0,R$85/CHI_fec!R$85)</f>
        <v>0.42251225164069056</v>
      </c>
      <c r="S236" s="308">
        <f>IF(S$85=0,0,S$85/CHI_fec!S$85)</f>
        <v>0.42754323629720287</v>
      </c>
      <c r="T236" s="308">
        <f>IF(T$85=0,0,T$85/CHI_fec!T$85)</f>
        <v>0.43857636681919371</v>
      </c>
      <c r="U236" s="308">
        <f>IF(U$85=0,0,U$85/CHI_fec!U$85)</f>
        <v>0.44170603449767809</v>
      </c>
      <c r="V236" s="308">
        <f>IF(V$85=0,0,V$85/CHI_fec!V$85)</f>
        <v>0.45522200063480706</v>
      </c>
      <c r="W236" s="308">
        <f>IF(W$85=0,0,W$85/CHI_fec!W$85)</f>
        <v>0.44693967088041847</v>
      </c>
      <c r="X236" s="308">
        <f>IF(X$85=0,0,X$85/CHI_fec!X$85)</f>
        <v>0.43825284939193826</v>
      </c>
      <c r="Y236" s="308">
        <f>IF(Y$85=0,0,Y$85/CHI_fec!Y$85)</f>
        <v>0.47006590887483596</v>
      </c>
      <c r="DA236" s="79"/>
    </row>
    <row r="237" spans="1:105" ht="12" customHeight="1" x14ac:dyDescent="0.25">
      <c r="A237" s="174" t="s">
        <v>1021</v>
      </c>
      <c r="B237" s="308">
        <f>IF(B$93=0,0,B$93/CHI_fec!B$93)</f>
        <v>0.55056028367864973</v>
      </c>
      <c r="C237" s="308">
        <f>IF(C$93=0,0,C$93/CHI_fec!C$93)</f>
        <v>0.54626025769749675</v>
      </c>
      <c r="D237" s="308">
        <f>IF(D$93=0,0,D$93/CHI_fec!D$93)</f>
        <v>0.61550455503874024</v>
      </c>
      <c r="E237" s="308">
        <f>IF(E$93=0,0,E$93/CHI_fec!E$93)</f>
        <v>0.53475104189138434</v>
      </c>
      <c r="F237" s="308">
        <f>IF(F$93=0,0,F$93/CHI_fec!F$93)</f>
        <v>0.53294566871085991</v>
      </c>
      <c r="G237" s="308">
        <f>IF(G$93=0,0,G$93/CHI_fec!G$93)</f>
        <v>0.54421558712838769</v>
      </c>
      <c r="H237" s="308">
        <f>IF(H$93=0,0,H$93/CHI_fec!H$93)</f>
        <v>0.54654722769571784</v>
      </c>
      <c r="I237" s="308">
        <f>IF(I$93=0,0,I$93/CHI_fec!I$93)</f>
        <v>0.5436537997398373</v>
      </c>
      <c r="J237" s="308">
        <f>IF(J$93=0,0,J$93/CHI_fec!J$93)</f>
        <v>0.59175268039204787</v>
      </c>
      <c r="K237" s="308">
        <f>IF(K$93=0,0,K$93/CHI_fec!K$93)</f>
        <v>0.79794253838395368</v>
      </c>
      <c r="L237" s="308">
        <f>IF(L$93=0,0,L$93/CHI_fec!L$93)</f>
        <v>0.75227088559808397</v>
      </c>
      <c r="M237" s="308">
        <f>IF(M$93=0,0,M$93/CHI_fec!M$93)</f>
        <v>0.75805711015667032</v>
      </c>
      <c r="N237" s="308">
        <f>IF(N$93=0,0,N$93/CHI_fec!N$93)</f>
        <v>0.69842012715794533</v>
      </c>
      <c r="O237" s="308">
        <f>IF(O$93=0,0,O$93/CHI_fec!O$93)</f>
        <v>0.61439466809104604</v>
      </c>
      <c r="P237" s="308">
        <f>IF(P$93=0,0,P$93/CHI_fec!P$93)</f>
        <v>0.77028064526796647</v>
      </c>
      <c r="Q237" s="308">
        <f>IF(Q$93=0,0,Q$93/CHI_fec!Q$93)</f>
        <v>0.70335545440667002</v>
      </c>
      <c r="R237" s="308">
        <f>IF(R$93=0,0,R$93/CHI_fec!R$93)</f>
        <v>0.67381867469442558</v>
      </c>
      <c r="S237" s="308">
        <f>IF(S$93=0,0,S$93/CHI_fec!S$93)</f>
        <v>0.68698520494262683</v>
      </c>
      <c r="T237" s="308">
        <f>IF(T$93=0,0,T$93/CHI_fec!T$93)</f>
        <v>0.6858243380464295</v>
      </c>
      <c r="U237" s="308">
        <f>IF(U$93=0,0,U$93/CHI_fec!U$93)</f>
        <v>0.7247409556794111</v>
      </c>
      <c r="V237" s="308">
        <f>IF(V$93=0,0,V$93/CHI_fec!V$93)</f>
        <v>0.74140077842827767</v>
      </c>
      <c r="W237" s="308">
        <f>IF(W$93=0,0,W$93/CHI_fec!W$93)</f>
        <v>0.70095608517377173</v>
      </c>
      <c r="X237" s="308">
        <f>IF(X$93=0,0,X$93/CHI_fec!X$93)</f>
        <v>0.67926592678336251</v>
      </c>
      <c r="Y237" s="308">
        <f>IF(Y$93=0,0,Y$93/CHI_fec!Y$93)</f>
        <v>0.76750427800204524</v>
      </c>
      <c r="DA237" s="79"/>
    </row>
    <row r="238" spans="1:105" ht="12" customHeight="1" x14ac:dyDescent="0.25">
      <c r="A238" s="41" t="s">
        <v>1038</v>
      </c>
      <c r="B238" s="309">
        <f>IF(B$107=0,0,B$107/CHI_fec!B$107)</f>
        <v>0.57066228451323719</v>
      </c>
      <c r="C238" s="309">
        <f>IF(C$107=0,0,C$107/CHI_fec!C$107)</f>
        <v>0.57066228451323686</v>
      </c>
      <c r="D238" s="309">
        <f>IF(D$107=0,0,D$107/CHI_fec!D$107)</f>
        <v>0.57066228451323686</v>
      </c>
      <c r="E238" s="309">
        <f>IF(E$107=0,0,E$107/CHI_fec!E$107)</f>
        <v>0.57066228451323686</v>
      </c>
      <c r="F238" s="309">
        <f>IF(F$107=0,0,F$107/CHI_fec!F$107)</f>
        <v>0.57066228451323697</v>
      </c>
      <c r="G238" s="309">
        <f>IF(G$107=0,0,G$107/CHI_fec!G$107)</f>
        <v>0.57744374846906066</v>
      </c>
      <c r="H238" s="309">
        <f>IF(H$107=0,0,H$107/CHI_fec!H$107)</f>
        <v>0.57744374846906033</v>
      </c>
      <c r="I238" s="309">
        <f>IF(I$107=0,0,I$107/CHI_fec!I$107)</f>
        <v>0.58175084637094021</v>
      </c>
      <c r="J238" s="309">
        <f>IF(J$107=0,0,J$107/CHI_fec!J$107)</f>
        <v>0.59983639831439728</v>
      </c>
      <c r="K238" s="309">
        <f>IF(K$107=0,0,K$107/CHI_fec!K$107)</f>
        <v>0.61894025848295764</v>
      </c>
      <c r="L238" s="309">
        <f>IF(L$107=0,0,L$107/CHI_fec!L$107)</f>
        <v>0.63613373263466177</v>
      </c>
      <c r="M238" s="309">
        <f>IF(M$107=0,0,M$107/CHI_fec!M$107)</f>
        <v>0.63635386645273639</v>
      </c>
      <c r="N238" s="309">
        <f>IF(N$107=0,0,N$107/CHI_fec!N$107)</f>
        <v>0.63635386645273628</v>
      </c>
      <c r="O238" s="309">
        <f>IF(O$107=0,0,O$107/CHI_fec!O$107)</f>
        <v>0.64057067299858073</v>
      </c>
      <c r="P238" s="309">
        <f>IF(P$107=0,0,P$107/CHI_fec!P$107)</f>
        <v>0.64057067299858039</v>
      </c>
      <c r="Q238" s="309">
        <f>IF(Q$107=0,0,Q$107/CHI_fec!Q$107)</f>
        <v>0.64057067299858084</v>
      </c>
      <c r="R238" s="309">
        <f>IF(R$107=0,0,R$107/CHI_fec!R$107)</f>
        <v>0.64057067299858073</v>
      </c>
      <c r="S238" s="309">
        <f>IF(S$107=0,0,S$107/CHI_fec!S$107)</f>
        <v>0.64057067299858073</v>
      </c>
      <c r="T238" s="309">
        <f>IF(T$107=0,0,T$107/CHI_fec!T$107)</f>
        <v>0.64057067299858028</v>
      </c>
      <c r="U238" s="309">
        <f>IF(U$107=0,0,U$107/CHI_fec!U$107)</f>
        <v>0.64057067299858061</v>
      </c>
      <c r="V238" s="309">
        <f>IF(V$107=0,0,V$107/CHI_fec!V$107)</f>
        <v>0.64057067299858073</v>
      </c>
      <c r="W238" s="309">
        <f>IF(W$107=0,0,W$107/CHI_fec!W$107)</f>
        <v>0.6405706729985805</v>
      </c>
      <c r="X238" s="309">
        <f>IF(X$107=0,0,X$107/CHI_fec!X$107)</f>
        <v>0.6405706729985805</v>
      </c>
      <c r="Y238" s="309">
        <f>IF(Y$107=0,0,Y$107/CHI_fec!Y$107)</f>
        <v>0.64057067299858039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2">
        <f>IF(B$110=0,0,B$110/CHI_fec!B$110)</f>
        <v>0.42575970929593093</v>
      </c>
      <c r="C240" s="322">
        <f>IF(C$110=0,0,C$110/CHI_fec!C$110)</f>
        <v>0.42469986364590795</v>
      </c>
      <c r="D240" s="322">
        <f>IF(D$110=0,0,D$110/CHI_fec!D$110)</f>
        <v>0.43632183676029412</v>
      </c>
      <c r="E240" s="322">
        <f>IF(E$110=0,0,E$110/CHI_fec!E$110)</f>
        <v>0.42316840616965079</v>
      </c>
      <c r="F240" s="322">
        <f>IF(F$110=0,0,F$110/CHI_fec!F$110)</f>
        <v>0.42389251283342005</v>
      </c>
      <c r="G240" s="322">
        <f>IF(G$110=0,0,G$110/CHI_fec!G$110)</f>
        <v>0.42575127119081474</v>
      </c>
      <c r="H240" s="322">
        <f>IF(H$110=0,0,H$110/CHI_fec!H$110)</f>
        <v>0.42612086358090723</v>
      </c>
      <c r="I240" s="322">
        <f>IF(I$110=0,0,I$110/CHI_fec!I$110)</f>
        <v>0.42513753479718908</v>
      </c>
      <c r="J240" s="322">
        <f>IF(J$110=0,0,J$110/CHI_fec!J$110)</f>
        <v>0.4468364499884222</v>
      </c>
      <c r="K240" s="322">
        <f>IF(K$110=0,0,K$110/CHI_fec!K$110)</f>
        <v>0.49892778649515257</v>
      </c>
      <c r="L240" s="322">
        <f>IF(L$110=0,0,L$110/CHI_fec!L$110)</f>
        <v>0.49555886654437514</v>
      </c>
      <c r="M240" s="322">
        <f>IF(M$110=0,0,M$110/CHI_fec!M$110)</f>
        <v>0.50072514943102375</v>
      </c>
      <c r="N240" s="322">
        <f>IF(N$110=0,0,N$110/CHI_fec!N$110)</f>
        <v>0.49501282075966913</v>
      </c>
      <c r="O240" s="322">
        <f>IF(O$110=0,0,O$110/CHI_fec!O$110)</f>
        <v>0.47833683193620419</v>
      </c>
      <c r="P240" s="322">
        <f>IF(P$110=0,0,P$110/CHI_fec!P$110)</f>
        <v>0.51082850179758765</v>
      </c>
      <c r="Q240" s="322">
        <f>IF(Q$110=0,0,Q$110/CHI_fec!Q$110)</f>
        <v>0.50267709542843309</v>
      </c>
      <c r="R240" s="322">
        <f>IF(R$110=0,0,R$110/CHI_fec!R$110)</f>
        <v>0.50013012235893517</v>
      </c>
      <c r="S240" s="322">
        <f>IF(S$110=0,0,S$110/CHI_fec!S$110)</f>
        <v>0.50342267686133424</v>
      </c>
      <c r="T240" s="322">
        <f>IF(T$110=0,0,T$110/CHI_fec!T$110)</f>
        <v>0.50709078028761001</v>
      </c>
      <c r="U240" s="322">
        <f>IF(U$110=0,0,U$110/CHI_fec!U$110)</f>
        <v>0.49843000960612421</v>
      </c>
      <c r="V240" s="322">
        <f>IF(V$110=0,0,V$110/CHI_fec!V$110)</f>
        <v>0.52077651405175607</v>
      </c>
      <c r="W240" s="322">
        <f>IF(W$110=0,0,W$110/CHI_fec!W$110)</f>
        <v>0.52214985933127711</v>
      </c>
      <c r="X240" s="322">
        <f>IF(X$110=0,0,X$110/CHI_fec!X$110)</f>
        <v>0.511688656550639</v>
      </c>
      <c r="Y240" s="322">
        <f>IF(Y$110=0,0,Y$110/CHI_fec!Y$110)</f>
        <v>0.49362674154045283</v>
      </c>
      <c r="DA240" s="95"/>
    </row>
    <row r="241" spans="1:105" ht="12" customHeight="1" x14ac:dyDescent="0.25">
      <c r="A241" s="55" t="s">
        <v>91</v>
      </c>
      <c r="B241" s="305">
        <f>IF(B$111=0,0,B$111/CHI_fec!B$111)</f>
        <v>0.31876807479309799</v>
      </c>
      <c r="C241" s="305">
        <f>IF(C$111=0,0,C$111/CHI_fec!C$111)</f>
        <v>0.31910521198838154</v>
      </c>
      <c r="D241" s="305">
        <f>IF(D$111=0,0,D$111/CHI_fec!D$111)</f>
        <v>0.31976120602324243</v>
      </c>
      <c r="E241" s="305">
        <f>IF(E$111=0,0,E$111/CHI_fec!E$111)</f>
        <v>0.31976120602324259</v>
      </c>
      <c r="F241" s="305">
        <f>IF(F$111=0,0,F$111/CHI_fec!F$111)</f>
        <v>0.31976120602324259</v>
      </c>
      <c r="G241" s="305">
        <f>IF(G$111=0,0,G$111/CHI_fec!G$111)</f>
        <v>0.31976120602324259</v>
      </c>
      <c r="H241" s="305">
        <f>IF(H$111=0,0,H$111/CHI_fec!H$111)</f>
        <v>0.31976120602324259</v>
      </c>
      <c r="I241" s="305">
        <f>IF(I$111=0,0,I$111/CHI_fec!I$111)</f>
        <v>0.31976120602324259</v>
      </c>
      <c r="J241" s="305">
        <f>IF(J$111=0,0,J$111/CHI_fec!J$111)</f>
        <v>0.33354695728551459</v>
      </c>
      <c r="K241" s="305">
        <f>IF(K$111=0,0,K$111/CHI_fec!K$111)</f>
        <v>0.3519058885085854</v>
      </c>
      <c r="L241" s="305">
        <f>IF(L$111=0,0,L$111/CHI_fec!L$111)</f>
        <v>0.35190588850858534</v>
      </c>
      <c r="M241" s="305">
        <f>IF(M$111=0,0,M$111/CHI_fec!M$111)</f>
        <v>0.35190588850858534</v>
      </c>
      <c r="N241" s="305">
        <f>IF(N$111=0,0,N$111/CHI_fec!N$111)</f>
        <v>0.35404625322186434</v>
      </c>
      <c r="O241" s="305">
        <f>IF(O$111=0,0,O$111/CHI_fec!O$111)</f>
        <v>0.35633880831971604</v>
      </c>
      <c r="P241" s="305">
        <f>IF(P$111=0,0,P$111/CHI_fec!P$111)</f>
        <v>0.35633880831971609</v>
      </c>
      <c r="Q241" s="305">
        <f>IF(Q$111=0,0,Q$111/CHI_fec!Q$111)</f>
        <v>0.35633880831971615</v>
      </c>
      <c r="R241" s="305">
        <f>IF(R$111=0,0,R$111/CHI_fec!R$111)</f>
        <v>0.35633880831971604</v>
      </c>
      <c r="S241" s="305">
        <f>IF(S$111=0,0,S$111/CHI_fec!S$111)</f>
        <v>0.35633880831971604</v>
      </c>
      <c r="T241" s="305">
        <f>IF(T$111=0,0,T$111/CHI_fec!T$111)</f>
        <v>0.3563388083197162</v>
      </c>
      <c r="U241" s="305">
        <f>IF(U$111=0,0,U$111/CHI_fec!U$111)</f>
        <v>0.35633880831971593</v>
      </c>
      <c r="V241" s="305">
        <f>IF(V$111=0,0,V$111/CHI_fec!V$111)</f>
        <v>0.35633880831971598</v>
      </c>
      <c r="W241" s="305">
        <f>IF(W$111=0,0,W$111/CHI_fec!W$111)</f>
        <v>0.35633880831971609</v>
      </c>
      <c r="X241" s="305">
        <f>IF(X$111=0,0,X$111/CHI_fec!X$111)</f>
        <v>0.35633880831971598</v>
      </c>
      <c r="Y241" s="305">
        <f>IF(Y$111=0,0,Y$111/CHI_fec!Y$111)</f>
        <v>0.35633880831971598</v>
      </c>
      <c r="DA241" s="76"/>
    </row>
    <row r="242" spans="1:105" ht="12" customHeight="1" x14ac:dyDescent="0.25">
      <c r="A242" s="173" t="s">
        <v>92</v>
      </c>
      <c r="B242" s="306">
        <f>IF(B$112=0,0,B$112/CHI_fec!B$112)</f>
        <v>8.5905865500529047E-2</v>
      </c>
      <c r="C242" s="306">
        <f>IF(C$112=0,0,C$112/CHI_fec!C$112)</f>
        <v>8.5996721721221983E-2</v>
      </c>
      <c r="D242" s="306">
        <f>IF(D$112=0,0,D$112/CHI_fec!D$112)</f>
        <v>8.6173507728931495E-2</v>
      </c>
      <c r="E242" s="306">
        <f>IF(E$112=0,0,E$112/CHI_fec!E$112)</f>
        <v>8.6173507728931481E-2</v>
      </c>
      <c r="F242" s="306">
        <f>IF(F$112=0,0,F$112/CHI_fec!F$112)</f>
        <v>8.6173507728931412E-2</v>
      </c>
      <c r="G242" s="306">
        <f>IF(G$112=0,0,G$112/CHI_fec!G$112)</f>
        <v>8.6173507728931481E-2</v>
      </c>
      <c r="H242" s="306">
        <f>IF(H$112=0,0,H$112/CHI_fec!H$112)</f>
        <v>8.6173507728931439E-2</v>
      </c>
      <c r="I242" s="306">
        <f>IF(I$112=0,0,I$112/CHI_fec!I$112)</f>
        <v>8.6173507728931495E-2</v>
      </c>
      <c r="J242" s="306">
        <f>IF(J$112=0,0,J$112/CHI_fec!J$112)</f>
        <v>8.9888675549702632E-2</v>
      </c>
      <c r="K242" s="306">
        <f>IF(K$112=0,0,K$112/CHI_fec!K$112)</f>
        <v>9.4836284802624987E-2</v>
      </c>
      <c r="L242" s="306">
        <f>IF(L$112=0,0,L$112/CHI_fec!L$112)</f>
        <v>9.4836284802624959E-2</v>
      </c>
      <c r="M242" s="306">
        <f>IF(M$112=0,0,M$112/CHI_fec!M$112)</f>
        <v>9.4836284802624987E-2</v>
      </c>
      <c r="N242" s="306">
        <f>IF(N$112=0,0,N$112/CHI_fec!N$112)</f>
        <v>9.5413098786586076E-2</v>
      </c>
      <c r="O242" s="306">
        <f>IF(O$112=0,0,O$112/CHI_fec!O$112)</f>
        <v>9.6030927061944077E-2</v>
      </c>
      <c r="P242" s="306">
        <f>IF(P$112=0,0,P$112/CHI_fec!P$112)</f>
        <v>9.6030927061944077E-2</v>
      </c>
      <c r="Q242" s="306">
        <f>IF(Q$112=0,0,Q$112/CHI_fec!Q$112)</f>
        <v>9.6030927061944091E-2</v>
      </c>
      <c r="R242" s="306">
        <f>IF(R$112=0,0,R$112/CHI_fec!R$112)</f>
        <v>9.6030927061944077E-2</v>
      </c>
      <c r="S242" s="306">
        <f>IF(S$112=0,0,S$112/CHI_fec!S$112)</f>
        <v>9.6030927061944091E-2</v>
      </c>
      <c r="T242" s="306">
        <f>IF(T$112=0,0,T$112/CHI_fec!T$112)</f>
        <v>9.6030927061944091E-2</v>
      </c>
      <c r="U242" s="306">
        <f>IF(U$112=0,0,U$112/CHI_fec!U$112)</f>
        <v>9.6030927061944049E-2</v>
      </c>
      <c r="V242" s="306">
        <f>IF(V$112=0,0,V$112/CHI_fec!V$112)</f>
        <v>9.6030927061944063E-2</v>
      </c>
      <c r="W242" s="306">
        <f>IF(W$112=0,0,W$112/CHI_fec!W$112)</f>
        <v>9.6030927061944077E-2</v>
      </c>
      <c r="X242" s="306">
        <f>IF(X$112=0,0,X$112/CHI_fec!X$112)</f>
        <v>9.6030927061944049E-2</v>
      </c>
      <c r="Y242" s="306">
        <f>IF(Y$112=0,0,Y$112/CHI_fec!Y$112)</f>
        <v>9.6030927061944077E-2</v>
      </c>
      <c r="DA242" s="77"/>
    </row>
    <row r="243" spans="1:105" ht="12" customHeight="1" x14ac:dyDescent="0.25">
      <c r="A243" s="173" t="s">
        <v>93</v>
      </c>
      <c r="B243" s="306">
        <f>IF(B$113=0,0,B$113/CHI_fec!B$113)</f>
        <v>0.45068216029605884</v>
      </c>
      <c r="C243" s="306">
        <f>IF(C$113=0,0,C$113/CHI_fec!C$113)</f>
        <v>0.45115881317161788</v>
      </c>
      <c r="D243" s="306">
        <f>IF(D$113=0,0,D$113/CHI_fec!D$113)</f>
        <v>0.45208627370531251</v>
      </c>
      <c r="E243" s="306">
        <f>IF(E$113=0,0,E$113/CHI_fec!E$113)</f>
        <v>0.45208627370531262</v>
      </c>
      <c r="F243" s="306">
        <f>IF(F$113=0,0,F$113/CHI_fec!F$113)</f>
        <v>0.4520862737053129</v>
      </c>
      <c r="G243" s="306">
        <f>IF(G$113=0,0,G$113/CHI_fec!G$113)</f>
        <v>0.45208627370531257</v>
      </c>
      <c r="H243" s="306">
        <f>IF(H$113=0,0,H$113/CHI_fec!H$113)</f>
        <v>0.45208627370531274</v>
      </c>
      <c r="I243" s="306">
        <f>IF(I$113=0,0,I$113/CHI_fec!I$113)</f>
        <v>0.45208627370531262</v>
      </c>
      <c r="J243" s="306">
        <f>IF(J$113=0,0,J$113/CHI_fec!J$113)</f>
        <v>0.47157690859469897</v>
      </c>
      <c r="K243" s="306">
        <f>IF(K$113=0,0,K$113/CHI_fec!K$113)</f>
        <v>0.49753321802032363</v>
      </c>
      <c r="L243" s="306">
        <f>IF(L$113=0,0,L$113/CHI_fec!L$113)</f>
        <v>0.49753321802032369</v>
      </c>
      <c r="M243" s="306">
        <f>IF(M$113=0,0,M$113/CHI_fec!M$113)</f>
        <v>0.49753321802032352</v>
      </c>
      <c r="N243" s="306">
        <f>IF(N$113=0,0,N$113/CHI_fec!N$113)</f>
        <v>0.50055931840201373</v>
      </c>
      <c r="O243" s="306">
        <f>IF(O$113=0,0,O$113/CHI_fec!O$113)</f>
        <v>0.50380058930019944</v>
      </c>
      <c r="P243" s="306">
        <f>IF(P$113=0,0,P$113/CHI_fec!P$113)</f>
        <v>0.50380058930019955</v>
      </c>
      <c r="Q243" s="306">
        <f>IF(Q$113=0,0,Q$113/CHI_fec!Q$113)</f>
        <v>0.50380058930019922</v>
      </c>
      <c r="R243" s="306">
        <f>IF(R$113=0,0,R$113/CHI_fec!R$113)</f>
        <v>0.50380058930019922</v>
      </c>
      <c r="S243" s="306">
        <f>IF(S$113=0,0,S$113/CHI_fec!S$113)</f>
        <v>0.50380058930019944</v>
      </c>
      <c r="T243" s="306">
        <f>IF(T$113=0,0,T$113/CHI_fec!T$113)</f>
        <v>0.50380058930019933</v>
      </c>
      <c r="U243" s="306">
        <f>IF(U$113=0,0,U$113/CHI_fec!U$113)</f>
        <v>0.50380058930019922</v>
      </c>
      <c r="V243" s="306">
        <f>IF(V$113=0,0,V$113/CHI_fec!V$113)</f>
        <v>0.50380058930019944</v>
      </c>
      <c r="W243" s="306">
        <f>IF(W$113=0,0,W$113/CHI_fec!W$113)</f>
        <v>0.50380058930019944</v>
      </c>
      <c r="X243" s="306">
        <f>IF(X$113=0,0,X$113/CHI_fec!X$113)</f>
        <v>0.50380058930019933</v>
      </c>
      <c r="Y243" s="306">
        <f>IF(Y$113=0,0,Y$113/CHI_fec!Y$113)</f>
        <v>0.50380058930019933</v>
      </c>
      <c r="DA243" s="77"/>
    </row>
    <row r="244" spans="1:105" ht="12" customHeight="1" x14ac:dyDescent="0.25">
      <c r="A244" s="173" t="s">
        <v>94</v>
      </c>
      <c r="B244" s="306">
        <f>IF(B$114=0,0,B$114/CHI_fec!B$114)</f>
        <v>0.339431091578695</v>
      </c>
      <c r="C244" s="306">
        <f>IF(C$114=0,0,C$114/CHI_fec!C$114)</f>
        <v>0.33979008250424853</v>
      </c>
      <c r="D244" s="306">
        <f>IF(D$114=0,0,D$114/CHI_fec!D$114)</f>
        <v>0.34048859904002921</v>
      </c>
      <c r="E244" s="306">
        <f>IF(E$114=0,0,E$114/CHI_fec!E$114)</f>
        <v>0.34048859904002937</v>
      </c>
      <c r="F244" s="306">
        <f>IF(F$114=0,0,F$114/CHI_fec!F$114)</f>
        <v>0.34048859904002926</v>
      </c>
      <c r="G244" s="306">
        <f>IF(G$114=0,0,G$114/CHI_fec!G$114)</f>
        <v>0.34048859904002926</v>
      </c>
      <c r="H244" s="306">
        <f>IF(H$114=0,0,H$114/CHI_fec!H$114)</f>
        <v>0.34048859904002937</v>
      </c>
      <c r="I244" s="306">
        <f>IF(I$114=0,0,I$114/CHI_fec!I$114)</f>
        <v>0.34048859904002937</v>
      </c>
      <c r="J244" s="306">
        <f>IF(J$114=0,0,J$114/CHI_fec!J$114)</f>
        <v>0.35516796303287129</v>
      </c>
      <c r="K244" s="306">
        <f>IF(K$114=0,0,K$114/CHI_fec!K$114)</f>
        <v>0.37471694725693377</v>
      </c>
      <c r="L244" s="306">
        <f>IF(L$114=0,0,L$114/CHI_fec!L$114)</f>
        <v>0.37471694725693383</v>
      </c>
      <c r="M244" s="306">
        <f>IF(M$114=0,0,M$114/CHI_fec!M$114)</f>
        <v>0.37471694725693383</v>
      </c>
      <c r="N244" s="306">
        <f>IF(N$114=0,0,N$114/CHI_fec!N$114)</f>
        <v>0.3769960535679292</v>
      </c>
      <c r="O244" s="306">
        <f>IF(O$114=0,0,O$114/CHI_fec!O$114)</f>
        <v>0.37943721546870368</v>
      </c>
      <c r="P244" s="306">
        <f>IF(P$114=0,0,P$114/CHI_fec!P$114)</f>
        <v>0.37943721546870363</v>
      </c>
      <c r="Q244" s="306">
        <f>IF(Q$114=0,0,Q$114/CHI_fec!Q$114)</f>
        <v>0.37943721546870363</v>
      </c>
      <c r="R244" s="306">
        <f>IF(R$114=0,0,R$114/CHI_fec!R$114)</f>
        <v>0.37943721546870357</v>
      </c>
      <c r="S244" s="306">
        <f>IF(S$114=0,0,S$114/CHI_fec!S$114)</f>
        <v>0.37943721546870357</v>
      </c>
      <c r="T244" s="306">
        <f>IF(T$114=0,0,T$114/CHI_fec!T$114)</f>
        <v>0.37943721546870363</v>
      </c>
      <c r="U244" s="306">
        <f>IF(U$114=0,0,U$114/CHI_fec!U$114)</f>
        <v>0.37943721546870351</v>
      </c>
      <c r="V244" s="306">
        <f>IF(V$114=0,0,V$114/CHI_fec!V$114)</f>
        <v>0.37943721546870357</v>
      </c>
      <c r="W244" s="306">
        <f>IF(W$114=0,0,W$114/CHI_fec!W$114)</f>
        <v>0.37943721546870357</v>
      </c>
      <c r="X244" s="306">
        <f>IF(X$114=0,0,X$114/CHI_fec!X$114)</f>
        <v>0.37943721546870357</v>
      </c>
      <c r="Y244" s="306">
        <f>IF(Y$114=0,0,Y$114/CHI_fec!Y$114)</f>
        <v>0.37943721546870357</v>
      </c>
      <c r="DA244" s="77"/>
    </row>
    <row r="245" spans="1:105" ht="12" customHeight="1" x14ac:dyDescent="0.25">
      <c r="A245" s="56" t="s">
        <v>95</v>
      </c>
      <c r="B245" s="307">
        <f>IF(B$115=0,0,B$115/CHI_fec!B$115)</f>
        <v>0.4760882615942017</v>
      </c>
      <c r="C245" s="307">
        <f>IF(C$115=0,0,C$115/CHI_fec!C$115)</f>
        <v>0.47432400132320462</v>
      </c>
      <c r="D245" s="307">
        <f>IF(D$115=0,0,D$115/CHI_fec!D$115)</f>
        <v>0.50831634733969411</v>
      </c>
      <c r="E245" s="307">
        <f>IF(E$115=0,0,E$115/CHI_fec!E$115)</f>
        <v>0.46971760597858059</v>
      </c>
      <c r="F245" s="307">
        <f>IF(F$115=0,0,F$115/CHI_fec!F$115)</f>
        <v>0.46899841915836238</v>
      </c>
      <c r="G245" s="307">
        <f>IF(G$115=0,0,G$115/CHI_fec!G$115)</f>
        <v>0.47138024499607584</v>
      </c>
      <c r="H245" s="307">
        <f>IF(H$115=0,0,H$115/CHI_fec!H$115)</f>
        <v>0.47146771628751533</v>
      </c>
      <c r="I245" s="307">
        <f>IF(I$115=0,0,I$115/CHI_fec!I$115)</f>
        <v>0.46929937107894121</v>
      </c>
      <c r="J245" s="307">
        <f>IF(J$115=0,0,J$115/CHI_fec!J$115)</f>
        <v>0.50511743148665034</v>
      </c>
      <c r="K245" s="307">
        <f>IF(K$115=0,0,K$115/CHI_fec!K$115)</f>
        <v>0.6052298832520967</v>
      </c>
      <c r="L245" s="307">
        <f>IF(L$115=0,0,L$115/CHI_fec!L$115)</f>
        <v>0.58767651305102164</v>
      </c>
      <c r="M245" s="307">
        <f>IF(M$115=0,0,M$115/CHI_fec!M$115)</f>
        <v>0.59049151439399383</v>
      </c>
      <c r="N245" s="307">
        <f>IF(N$115=0,0,N$115/CHI_fec!N$115)</f>
        <v>0.57122697322300642</v>
      </c>
      <c r="O245" s="307">
        <f>IF(O$115=0,0,O$115/CHI_fec!O$115)</f>
        <v>0.53024911645598449</v>
      </c>
      <c r="P245" s="307">
        <f>IF(P$115=0,0,P$115/CHI_fec!P$115)</f>
        <v>0.60691089956684097</v>
      </c>
      <c r="Q245" s="307">
        <f>IF(Q$115=0,0,Q$115/CHI_fec!Q$115)</f>
        <v>0.52364528341286143</v>
      </c>
      <c r="R245" s="307">
        <f>IF(R$115=0,0,R$115/CHI_fec!R$115)</f>
        <v>0.52251801687436628</v>
      </c>
      <c r="S245" s="307">
        <f>IF(S$115=0,0,S$115/CHI_fec!S$115)</f>
        <v>0.54314735924864033</v>
      </c>
      <c r="T245" s="307">
        <f>IF(T$115=0,0,T$115/CHI_fec!T$115)</f>
        <v>0.56223541270643163</v>
      </c>
      <c r="U245" s="307">
        <f>IF(U$115=0,0,U$115/CHI_fec!U$115)</f>
        <v>0.58101331844151705</v>
      </c>
      <c r="V245" s="307">
        <f>IF(V$115=0,0,V$115/CHI_fec!V$115)</f>
        <v>0.59971279848860881</v>
      </c>
      <c r="W245" s="307">
        <f>IF(W$115=0,0,W$115/CHI_fec!W$115)</f>
        <v>0.5801118697433949</v>
      </c>
      <c r="X245" s="307">
        <f>IF(X$115=0,0,X$115/CHI_fec!X$115)</f>
        <v>0.57386120524649076</v>
      </c>
      <c r="Y245" s="307">
        <f>IF(Y$115=0,0,Y$115/CHI_fec!Y$115)</f>
        <v>0.60651261250690758</v>
      </c>
      <c r="DA245" s="78"/>
    </row>
    <row r="246" spans="1:105" ht="12" customHeight="1" x14ac:dyDescent="0.25">
      <c r="A246" s="174" t="s">
        <v>1051</v>
      </c>
      <c r="B246" s="308">
        <f>IF(B$121=0,0,B$121/CHI_fec!B$121)</f>
        <v>0.5053836758398832</v>
      </c>
      <c r="C246" s="308">
        <f>IF(C$121=0,0,C$121/CHI_fec!C$121)</f>
        <v>0.50473246386131021</v>
      </c>
      <c r="D246" s="308">
        <f>IF(D$121=0,0,D$121/CHI_fec!D$121)</f>
        <v>0.51243070914635247</v>
      </c>
      <c r="E246" s="308">
        <f>IF(E$121=0,0,E$121/CHI_fec!E$121)</f>
        <v>0.49847295412830728</v>
      </c>
      <c r="F246" s="308">
        <f>IF(F$121=0,0,F$121/CHI_fec!F$121)</f>
        <v>0.50375803890432946</v>
      </c>
      <c r="G246" s="308">
        <f>IF(G$121=0,0,G$121/CHI_fec!G$121)</f>
        <v>0.50561987643664752</v>
      </c>
      <c r="H246" s="308">
        <f>IF(H$121=0,0,H$121/CHI_fec!H$121)</f>
        <v>0.50653597397046646</v>
      </c>
      <c r="I246" s="308">
        <f>IF(I$121=0,0,I$121/CHI_fec!I$121)</f>
        <v>0.50451795286888634</v>
      </c>
      <c r="J246" s="308">
        <f>IF(J$121=0,0,J$121/CHI_fec!J$121)</f>
        <v>0.52624142259541373</v>
      </c>
      <c r="K246" s="308">
        <f>IF(K$121=0,0,K$121/CHI_fec!K$121)</f>
        <v>0.5697459789413678</v>
      </c>
      <c r="L246" s="308">
        <f>IF(L$121=0,0,L$121/CHI_fec!L$121)</f>
        <v>0.57185018497565665</v>
      </c>
      <c r="M246" s="308">
        <f>IF(M$121=0,0,M$121/CHI_fec!M$121)</f>
        <v>0.57591521739612517</v>
      </c>
      <c r="N246" s="308">
        <f>IF(N$121=0,0,N$121/CHI_fec!N$121)</f>
        <v>0.57699592625611629</v>
      </c>
      <c r="O246" s="308">
        <f>IF(O$121=0,0,O$121/CHI_fec!O$121)</f>
        <v>0.56858759937922387</v>
      </c>
      <c r="P246" s="308">
        <f>IF(P$121=0,0,P$121/CHI_fec!P$121)</f>
        <v>0.5848576749022526</v>
      </c>
      <c r="Q246" s="308">
        <f>IF(Q$121=0,0,Q$121/CHI_fec!Q$121)</f>
        <v>0.58056364595173016</v>
      </c>
      <c r="R246" s="308">
        <f>IF(R$121=0,0,R$121/CHI_fec!R$121)</f>
        <v>0.58209293871976986</v>
      </c>
      <c r="S246" s="308">
        <f>IF(S$121=0,0,S$121/CHI_fec!S$121)</f>
        <v>0.58564382172794915</v>
      </c>
      <c r="T246" s="308">
        <f>IF(T$121=0,0,T$121/CHI_fec!T$121)</f>
        <v>0.58687890203598314</v>
      </c>
      <c r="U246" s="308">
        <f>IF(U$121=0,0,U$121/CHI_fec!U$121)</f>
        <v>0.58553031443532844</v>
      </c>
      <c r="V246" s="308">
        <f>IF(V$121=0,0,V$121/CHI_fec!V$121)</f>
        <v>0.59061388879021093</v>
      </c>
      <c r="W246" s="308">
        <f>IF(W$121=0,0,W$121/CHI_fec!W$121)</f>
        <v>0.59032457022239493</v>
      </c>
      <c r="X246" s="308">
        <f>IF(X$121=0,0,X$121/CHI_fec!X$121)</f>
        <v>0.59098801427996495</v>
      </c>
      <c r="Y246" s="308">
        <f>IF(Y$121=0,0,Y$121/CHI_fec!Y$121)</f>
        <v>0.58472869261425564</v>
      </c>
      <c r="DA246" s="79"/>
    </row>
    <row r="247" spans="1:105" ht="12" customHeight="1" x14ac:dyDescent="0.25">
      <c r="A247" s="174" t="s">
        <v>1010</v>
      </c>
      <c r="B247" s="308">
        <f>IF(B$134=0,0,B$134/CHI_fec!B$134)</f>
        <v>0.30353026152270723</v>
      </c>
      <c r="C247" s="308">
        <f>IF(C$134=0,0,C$134/CHI_fec!C$134)</f>
        <v>0.30541543343931671</v>
      </c>
      <c r="D247" s="308">
        <f>IF(D$134=0,0,D$134/CHI_fec!D$134)</f>
        <v>0.31020996314911581</v>
      </c>
      <c r="E247" s="308">
        <f>IF(E$134=0,0,E$134/CHI_fec!E$134)</f>
        <v>0.30484757633351617</v>
      </c>
      <c r="F247" s="308">
        <f>IF(F$134=0,0,F$134/CHI_fec!F$134)</f>
        <v>0.30522896298735874</v>
      </c>
      <c r="G247" s="308">
        <f>IF(G$134=0,0,G$134/CHI_fec!G$134)</f>
        <v>0.30543921766074023</v>
      </c>
      <c r="H247" s="308">
        <f>IF(H$134=0,0,H$134/CHI_fec!H$134)</f>
        <v>0.30487987590221982</v>
      </c>
      <c r="I247" s="308">
        <f>IF(I$134=0,0,I$134/CHI_fec!I$134)</f>
        <v>0.30499985430402488</v>
      </c>
      <c r="J247" s="308">
        <f>IF(J$134=0,0,J$134/CHI_fec!J$134)</f>
        <v>0.3195667356680858</v>
      </c>
      <c r="K247" s="308">
        <f>IF(K$134=0,0,K$134/CHI_fec!K$134)</f>
        <v>0.36478250729851786</v>
      </c>
      <c r="L247" s="308">
        <f>IF(L$134=0,0,L$134/CHI_fec!L$134)</f>
        <v>0.34707115990899418</v>
      </c>
      <c r="M247" s="308">
        <f>IF(M$134=0,0,M$134/CHI_fec!M$134)</f>
        <v>0.34660113689040045</v>
      </c>
      <c r="N247" s="308">
        <f>IF(N$134=0,0,N$134/CHI_fec!N$134)</f>
        <v>0.34313382898853545</v>
      </c>
      <c r="O247" s="308">
        <f>IF(O$134=0,0,O$134/CHI_fec!O$134)</f>
        <v>0.34068775047473326</v>
      </c>
      <c r="P247" s="308">
        <f>IF(P$134=0,0,P$134/CHI_fec!P$134)</f>
        <v>0.35494139030860189</v>
      </c>
      <c r="Q247" s="308">
        <f>IF(Q$134=0,0,Q$134/CHI_fec!Q$134)</f>
        <v>0.32597688562782312</v>
      </c>
      <c r="R247" s="308">
        <f>IF(R$134=0,0,R$134/CHI_fec!R$134)</f>
        <v>0.32819232425087197</v>
      </c>
      <c r="S247" s="308">
        <f>IF(S$134=0,0,S$134/CHI_fec!S$134)</f>
        <v>0.33210021222637937</v>
      </c>
      <c r="T247" s="308">
        <f>IF(T$134=0,0,T$134/CHI_fec!T$134)</f>
        <v>0.34067035128321038</v>
      </c>
      <c r="U247" s="308">
        <f>IF(U$134=0,0,U$134/CHI_fec!U$134)</f>
        <v>0.34310136459831786</v>
      </c>
      <c r="V247" s="308">
        <f>IF(V$134=0,0,V$134/CHI_fec!V$134)</f>
        <v>0.35360008108243246</v>
      </c>
      <c r="W247" s="308">
        <f>IF(W$134=0,0,W$134/CHI_fec!W$134)</f>
        <v>0.34716666514774708</v>
      </c>
      <c r="X247" s="308">
        <f>IF(X$134=0,0,X$134/CHI_fec!X$134)</f>
        <v>0.34041905457885596</v>
      </c>
      <c r="Y247" s="308">
        <f>IF(Y$134=0,0,Y$134/CHI_fec!Y$134)</f>
        <v>0.36513029524153467</v>
      </c>
      <c r="DA247" s="79"/>
    </row>
    <row r="248" spans="1:105" ht="12" customHeight="1" x14ac:dyDescent="0.25">
      <c r="A248" s="174" t="s">
        <v>1021</v>
      </c>
      <c r="B248" s="308">
        <f>IF(B$142=0,0,B$142/CHI_fec!B$142)</f>
        <v>0.44919850642363984</v>
      </c>
      <c r="C248" s="308">
        <f>IF(C$142=0,0,C$142/CHI_fec!C$142)</f>
        <v>0.44637172423355731</v>
      </c>
      <c r="D248" s="308">
        <f>IF(D$142=0,0,D$142/CHI_fec!D$142)</f>
        <v>0.50159483343370459</v>
      </c>
      <c r="E248" s="308">
        <f>IF(E$142=0,0,E$142/CHI_fec!E$142)</f>
        <v>0.43787203309002876</v>
      </c>
      <c r="F248" s="308">
        <f>IF(F$142=0,0,F$142/CHI_fec!F$142)</f>
        <v>0.43682350391227892</v>
      </c>
      <c r="G248" s="308">
        <f>IF(G$142=0,0,G$142/CHI_fec!G$142)</f>
        <v>0.44064584781349408</v>
      </c>
      <c r="H248" s="308">
        <f>IF(H$142=0,0,H$142/CHI_fec!H$142)</f>
        <v>0.44247363987527405</v>
      </c>
      <c r="I248" s="308">
        <f>IF(I$142=0,0,I$142/CHI_fec!I$142)</f>
        <v>0.43705778426799902</v>
      </c>
      <c r="J248" s="308">
        <f>IF(J$142=0,0,J$142/CHI_fec!J$142)</f>
        <v>0.47989194939815139</v>
      </c>
      <c r="K248" s="308">
        <f>IF(K$142=0,0,K$142/CHI_fec!K$142)</f>
        <v>0.64198441533760608</v>
      </c>
      <c r="L248" s="308">
        <f>IF(L$142=0,0,L$142/CHI_fec!L$142)</f>
        <v>0.60326826496839092</v>
      </c>
      <c r="M248" s="308">
        <f>IF(M$142=0,0,M$142/CHI_fec!M$142)</f>
        <v>0.60685712370466616</v>
      </c>
      <c r="N248" s="308">
        <f>IF(N$142=0,0,N$142/CHI_fec!N$142)</f>
        <v>0.56404844379837704</v>
      </c>
      <c r="O248" s="308">
        <f>IF(O$142=0,0,O$142/CHI_fec!O$142)</f>
        <v>0.49944957280255647</v>
      </c>
      <c r="P248" s="308">
        <f>IF(P$142=0,0,P$142/CHI_fec!P$142)</f>
        <v>0.6199535850467458</v>
      </c>
      <c r="Q248" s="308">
        <f>IF(Q$142=0,0,Q$142/CHI_fec!Q$142)</f>
        <v>0.56579639859740427</v>
      </c>
      <c r="R248" s="308">
        <f>IF(R$142=0,0,R$142/CHI_fec!R$142)</f>
        <v>0.5436382799863122</v>
      </c>
      <c r="S248" s="308">
        <f>IF(S$142=0,0,S$142/CHI_fec!S$142)</f>
        <v>0.55350894015790564</v>
      </c>
      <c r="T248" s="308">
        <f>IF(T$142=0,0,T$142/CHI_fec!T$142)</f>
        <v>0.5532730448445794</v>
      </c>
      <c r="U248" s="308">
        <f>IF(U$142=0,0,U$142/CHI_fec!U$142)</f>
        <v>0.58349900890407558</v>
      </c>
      <c r="V248" s="308">
        <f>IF(V$142=0,0,V$142/CHI_fec!V$142)</f>
        <v>0.59480777910984373</v>
      </c>
      <c r="W248" s="308">
        <f>IF(W$142=0,0,W$142/CHI_fec!W$142)</f>
        <v>0.56387309838658584</v>
      </c>
      <c r="X248" s="308">
        <f>IF(X$142=0,0,X$142/CHI_fec!X$142)</f>
        <v>0.54631020117583851</v>
      </c>
      <c r="Y248" s="308">
        <f>IF(Y$142=0,0,Y$142/CHI_fec!Y$142)</f>
        <v>0.61738121966416015</v>
      </c>
      <c r="DA248" s="79"/>
    </row>
    <row r="249" spans="1:105" ht="12" customHeight="1" x14ac:dyDescent="0.25">
      <c r="A249" s="41" t="s">
        <v>1038</v>
      </c>
      <c r="B249" s="309">
        <f>IF(B$156=0,0,B$156/CHI_fec!B$156)</f>
        <v>0.46892013943916394</v>
      </c>
      <c r="C249" s="309">
        <f>IF(C$156=0,0,C$156/CHI_fec!C$156)</f>
        <v>0.46941608126371803</v>
      </c>
      <c r="D249" s="309">
        <f>IF(D$156=0,0,D$156/CHI_fec!D$156)</f>
        <v>0.47038107380413458</v>
      </c>
      <c r="E249" s="309">
        <f>IF(E$156=0,0,E$156/CHI_fec!E$156)</f>
        <v>0.47038107380413441</v>
      </c>
      <c r="F249" s="309">
        <f>IF(F$156=0,0,F$156/CHI_fec!F$156)</f>
        <v>0.47038107380413446</v>
      </c>
      <c r="G249" s="309">
        <f>IF(G$156=0,0,G$156/CHI_fec!G$156)</f>
        <v>0.47038107380413446</v>
      </c>
      <c r="H249" s="309">
        <f>IF(H$156=0,0,H$156/CHI_fec!H$156)</f>
        <v>0.47038107380413446</v>
      </c>
      <c r="I249" s="309">
        <f>IF(I$156=0,0,I$156/CHI_fec!I$156)</f>
        <v>0.47038107380413452</v>
      </c>
      <c r="J249" s="309">
        <f>IF(J$156=0,0,J$156/CHI_fec!J$156)</f>
        <v>0.49066044590993318</v>
      </c>
      <c r="K249" s="309">
        <f>IF(K$156=0,0,K$156/CHI_fec!K$156)</f>
        <v>0.51766714221935506</v>
      </c>
      <c r="L249" s="309">
        <f>IF(L$156=0,0,L$156/CHI_fec!L$156)</f>
        <v>0.51766714221935473</v>
      </c>
      <c r="M249" s="309">
        <f>IF(M$156=0,0,M$156/CHI_fec!M$156)</f>
        <v>0.51766714221935495</v>
      </c>
      <c r="N249" s="309">
        <f>IF(N$156=0,0,N$156/CHI_fec!N$156)</f>
        <v>0.52081570131032673</v>
      </c>
      <c r="O249" s="309">
        <f>IF(O$156=0,0,O$156/CHI_fec!O$156)</f>
        <v>0.52418813833010824</v>
      </c>
      <c r="P249" s="309">
        <f>IF(P$156=0,0,P$156/CHI_fec!P$156)</f>
        <v>0.52418813833010802</v>
      </c>
      <c r="Q249" s="309">
        <f>IF(Q$156=0,0,Q$156/CHI_fec!Q$156)</f>
        <v>0.52418813833010802</v>
      </c>
      <c r="R249" s="309">
        <f>IF(R$156=0,0,R$156/CHI_fec!R$156)</f>
        <v>0.52418813833010791</v>
      </c>
      <c r="S249" s="309">
        <f>IF(S$156=0,0,S$156/CHI_fec!S$156)</f>
        <v>0.52418813833010802</v>
      </c>
      <c r="T249" s="309">
        <f>IF(T$156=0,0,T$156/CHI_fec!T$156)</f>
        <v>0.52418813833010802</v>
      </c>
      <c r="U249" s="309">
        <f>IF(U$156=0,0,U$156/CHI_fec!U$156)</f>
        <v>0.52418813833010813</v>
      </c>
      <c r="V249" s="309">
        <f>IF(V$156=0,0,V$156/CHI_fec!V$156)</f>
        <v>0.52418813833010791</v>
      </c>
      <c r="W249" s="309">
        <f>IF(W$156=0,0,W$156/CHI_fec!W$156)</f>
        <v>0.52418813833010802</v>
      </c>
      <c r="X249" s="309">
        <f>IF(X$156=0,0,X$156/CHI_fec!X$156)</f>
        <v>0.52418813833010791</v>
      </c>
      <c r="Y249" s="309">
        <f>IF(Y$156=0,0,Y$156/CHI_fec!Y$156)</f>
        <v>0.52418813833010791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Y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CO2 emissions"</f>
        <v>EE: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48</v>
      </c>
      <c r="B5" s="223">
        <f t="shared" ref="B5:Y5" si="0">SUM(B6:B10)+B16+B25+B36+B44+B58+B59</f>
        <v>279.74197088719006</v>
      </c>
      <c r="C5" s="223">
        <f t="shared" si="0"/>
        <v>293.93796108055517</v>
      </c>
      <c r="D5" s="223">
        <f t="shared" si="0"/>
        <v>81.09970760371553</v>
      </c>
      <c r="E5" s="223">
        <f t="shared" si="0"/>
        <v>209.23968618559854</v>
      </c>
      <c r="F5" s="223">
        <f t="shared" si="0"/>
        <v>313.76167730962624</v>
      </c>
      <c r="G5" s="223">
        <f t="shared" si="0"/>
        <v>271.70940623647164</v>
      </c>
      <c r="H5" s="223">
        <f t="shared" si="0"/>
        <v>244.77131188506866</v>
      </c>
      <c r="I5" s="223">
        <f t="shared" si="0"/>
        <v>229.05973618311435</v>
      </c>
      <c r="J5" s="223">
        <f t="shared" si="0"/>
        <v>239.67228337836923</v>
      </c>
      <c r="K5" s="223">
        <f t="shared" si="0"/>
        <v>22.246003657945401</v>
      </c>
      <c r="L5" s="223">
        <f t="shared" si="0"/>
        <v>23.083745761522113</v>
      </c>
      <c r="M5" s="223">
        <f t="shared" si="0"/>
        <v>18.349667526384298</v>
      </c>
      <c r="N5" s="223">
        <f t="shared" si="0"/>
        <v>32.03491862219704</v>
      </c>
      <c r="O5" s="223">
        <f t="shared" si="0"/>
        <v>123.05278356294842</v>
      </c>
      <c r="P5" s="223">
        <f t="shared" si="0"/>
        <v>12.666206894930383</v>
      </c>
      <c r="Q5" s="223">
        <f t="shared" si="0"/>
        <v>28.758686266768972</v>
      </c>
      <c r="R5" s="223">
        <f t="shared" si="0"/>
        <v>26.723297544662074</v>
      </c>
      <c r="S5" s="223">
        <f t="shared" si="0"/>
        <v>21.242858808221282</v>
      </c>
      <c r="T5" s="223">
        <f t="shared" si="0"/>
        <v>15.788212346355081</v>
      </c>
      <c r="U5" s="223">
        <f t="shared" si="0"/>
        <v>14.603938798297776</v>
      </c>
      <c r="V5" s="223">
        <f t="shared" si="0"/>
        <v>7.1661328622825478</v>
      </c>
      <c r="W5" s="223">
        <f t="shared" si="0"/>
        <v>11.24471584376322</v>
      </c>
      <c r="X5" s="223">
        <f t="shared" si="0"/>
        <v>10.600273185966007</v>
      </c>
      <c r="Y5" s="223">
        <f t="shared" si="0"/>
        <v>3.678219733009326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1268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1269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1270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1271</v>
      </c>
    </row>
    <row r="10" spans="1:105" ht="12" customHeight="1" x14ac:dyDescent="0.25">
      <c r="A10" s="56" t="s">
        <v>95</v>
      </c>
      <c r="B10" s="260">
        <v>3.823084913477512</v>
      </c>
      <c r="C10" s="260">
        <v>3.8206364471360899</v>
      </c>
      <c r="D10" s="260">
        <v>1.5822386154960191</v>
      </c>
      <c r="E10" s="260">
        <v>4.678576848690998</v>
      </c>
      <c r="F10" s="260">
        <v>5.1958551286292867</v>
      </c>
      <c r="G10" s="260">
        <v>5.1250087205799462</v>
      </c>
      <c r="H10" s="260">
        <v>5.1338331681463822</v>
      </c>
      <c r="I10" s="260">
        <v>4.9024999525404089</v>
      </c>
      <c r="J10" s="260">
        <v>3.5939156983246181</v>
      </c>
      <c r="K10" s="260">
        <v>0.12980645707939831</v>
      </c>
      <c r="L10" s="260">
        <v>0.57631674335846639</v>
      </c>
      <c r="M10" s="260">
        <v>0.44983511215498928</v>
      </c>
      <c r="N10" s="260">
        <v>0.50822219582931349</v>
      </c>
      <c r="O10" s="260">
        <v>2.2317545824021159</v>
      </c>
      <c r="P10" s="260">
        <v>0.25233422036442149</v>
      </c>
      <c r="Q10" s="260">
        <v>1.396589068507982</v>
      </c>
      <c r="R10" s="260">
        <v>1.3284851303472871</v>
      </c>
      <c r="S10" s="260">
        <v>0.97558441250025585</v>
      </c>
      <c r="T10" s="260">
        <v>0.67128796899330911</v>
      </c>
      <c r="U10" s="260">
        <v>0.47421087676486151</v>
      </c>
      <c r="V10" s="260">
        <v>0.2111005211470463</v>
      </c>
      <c r="W10" s="260">
        <v>0.45489776334582788</v>
      </c>
      <c r="X10" s="260">
        <v>0.40750784823752828</v>
      </c>
      <c r="Y10" s="260">
        <v>9.5972852355897184E-2</v>
      </c>
      <c r="DA10" s="68" t="s">
        <v>1272</v>
      </c>
    </row>
    <row r="11" spans="1:105" ht="12" customHeight="1" x14ac:dyDescent="0.25">
      <c r="A11" s="37" t="s">
        <v>159</v>
      </c>
      <c r="B11" s="226">
        <v>0</v>
      </c>
      <c r="C11" s="226">
        <v>0</v>
      </c>
      <c r="D11" s="226">
        <v>0</v>
      </c>
      <c r="E11" s="226">
        <v>0.1299255715208506</v>
      </c>
      <c r="F11" s="226">
        <v>0</v>
      </c>
      <c r="G11" s="226">
        <v>0</v>
      </c>
      <c r="H11" s="226">
        <v>0.1229126775802953</v>
      </c>
      <c r="I11" s="226">
        <v>0</v>
      </c>
      <c r="J11" s="226">
        <v>0</v>
      </c>
      <c r="K11" s="226">
        <v>1.9070445508723791E-2</v>
      </c>
      <c r="L11" s="226">
        <v>7.2059332500586548E-2</v>
      </c>
      <c r="M11" s="226">
        <v>8.3497060406842225E-2</v>
      </c>
      <c r="N11" s="226">
        <v>0</v>
      </c>
      <c r="O11" s="226">
        <v>0</v>
      </c>
      <c r="P11" s="226">
        <v>0</v>
      </c>
      <c r="Q11" s="226">
        <v>1.0618799342593039</v>
      </c>
      <c r="R11" s="226">
        <v>0.84083694861025882</v>
      </c>
      <c r="S11" s="226">
        <v>0.50781749238560803</v>
      </c>
      <c r="T11" s="226">
        <v>0.13343609125519421</v>
      </c>
      <c r="U11" s="226">
        <v>0.1051722058996785</v>
      </c>
      <c r="V11" s="226">
        <v>3.9485840957056997E-2</v>
      </c>
      <c r="W11" s="226">
        <v>4.5473934209123983E-2</v>
      </c>
      <c r="X11" s="226">
        <v>5.0159033013919607E-2</v>
      </c>
      <c r="Y11" s="226">
        <v>2.5579058284471859E-3</v>
      </c>
      <c r="DA11" s="69" t="s">
        <v>1273</v>
      </c>
    </row>
    <row r="12" spans="1:105" ht="12" customHeight="1" x14ac:dyDescent="0.25">
      <c r="A12" s="37" t="s">
        <v>35</v>
      </c>
      <c r="B12" s="226">
        <v>3.823084913477512</v>
      </c>
      <c r="C12" s="226">
        <v>3.8206364471360899</v>
      </c>
      <c r="D12" s="226">
        <v>1.5822386154960191</v>
      </c>
      <c r="E12" s="226">
        <v>4.5486512771701477</v>
      </c>
      <c r="F12" s="226">
        <v>5.1958551286292867</v>
      </c>
      <c r="G12" s="226">
        <v>5.1250087205799462</v>
      </c>
      <c r="H12" s="226">
        <v>5.0109204905660869</v>
      </c>
      <c r="I12" s="226">
        <v>4.9024999525404089</v>
      </c>
      <c r="J12" s="226">
        <v>3.5939156983246181</v>
      </c>
      <c r="K12" s="226">
        <v>0.1107360115706745</v>
      </c>
      <c r="L12" s="226">
        <v>0.50425741085787978</v>
      </c>
      <c r="M12" s="226">
        <v>0.36633805174814699</v>
      </c>
      <c r="N12" s="226">
        <v>0.50822219582931349</v>
      </c>
      <c r="O12" s="226">
        <v>2.2317545824021159</v>
      </c>
      <c r="P12" s="226">
        <v>0.25233422036442149</v>
      </c>
      <c r="Q12" s="226">
        <v>0.33470913424867799</v>
      </c>
      <c r="R12" s="226">
        <v>0.48764818173702817</v>
      </c>
      <c r="S12" s="226">
        <v>0.46776692011464782</v>
      </c>
      <c r="T12" s="226">
        <v>0.53785187773811483</v>
      </c>
      <c r="U12" s="226">
        <v>0.36903867086518299</v>
      </c>
      <c r="V12" s="226">
        <v>0.17161468018998929</v>
      </c>
      <c r="W12" s="226">
        <v>0.40942382913670389</v>
      </c>
      <c r="X12" s="226">
        <v>0.35734881522360867</v>
      </c>
      <c r="Y12" s="226">
        <v>9.3414946527449999E-2</v>
      </c>
      <c r="DA12" s="69" t="s">
        <v>1274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1275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1276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1277</v>
      </c>
    </row>
    <row r="16" spans="1:105" ht="12" customHeight="1" x14ac:dyDescent="0.25">
      <c r="A16" s="134" t="s">
        <v>997</v>
      </c>
      <c r="B16" s="314">
        <v>0</v>
      </c>
      <c r="C16" s="314">
        <v>0</v>
      </c>
      <c r="D16" s="314">
        <v>0</v>
      </c>
      <c r="E16" s="314">
        <v>0</v>
      </c>
      <c r="F16" s="314">
        <v>0</v>
      </c>
      <c r="G16" s="314">
        <v>0</v>
      </c>
      <c r="H16" s="314">
        <v>0</v>
      </c>
      <c r="I16" s="314">
        <v>0</v>
      </c>
      <c r="J16" s="314">
        <v>0</v>
      </c>
      <c r="K16" s="314">
        <v>0</v>
      </c>
      <c r="L16" s="314">
        <v>0</v>
      </c>
      <c r="M16" s="314">
        <v>0</v>
      </c>
      <c r="N16" s="314">
        <v>0</v>
      </c>
      <c r="O16" s="314">
        <v>0</v>
      </c>
      <c r="P16" s="314">
        <v>0</v>
      </c>
      <c r="Q16" s="314">
        <v>0</v>
      </c>
      <c r="R16" s="314">
        <v>0</v>
      </c>
      <c r="S16" s="314">
        <v>0</v>
      </c>
      <c r="T16" s="314">
        <v>0</v>
      </c>
      <c r="U16" s="314">
        <v>0</v>
      </c>
      <c r="V16" s="314">
        <v>0</v>
      </c>
      <c r="W16" s="314">
        <v>0</v>
      </c>
      <c r="X16" s="314">
        <v>0</v>
      </c>
      <c r="Y16" s="314">
        <v>0</v>
      </c>
      <c r="DA16" s="136"/>
    </row>
    <row r="17" spans="1:105" ht="12" customHeight="1" x14ac:dyDescent="0.25">
      <c r="A17" s="135" t="s">
        <v>28</v>
      </c>
      <c r="B17" s="315">
        <v>0</v>
      </c>
      <c r="C17" s="315">
        <v>0</v>
      </c>
      <c r="D17" s="315">
        <v>0</v>
      </c>
      <c r="E17" s="315">
        <v>0</v>
      </c>
      <c r="F17" s="315">
        <v>0</v>
      </c>
      <c r="G17" s="315">
        <v>0</v>
      </c>
      <c r="H17" s="315">
        <v>0</v>
      </c>
      <c r="I17" s="315">
        <v>0</v>
      </c>
      <c r="J17" s="315">
        <v>0</v>
      </c>
      <c r="K17" s="315">
        <v>0</v>
      </c>
      <c r="L17" s="315">
        <v>0</v>
      </c>
      <c r="M17" s="315">
        <v>0</v>
      </c>
      <c r="N17" s="315">
        <v>0</v>
      </c>
      <c r="O17" s="315">
        <v>0</v>
      </c>
      <c r="P17" s="315">
        <v>0</v>
      </c>
      <c r="Q17" s="315">
        <v>0</v>
      </c>
      <c r="R17" s="315">
        <v>0</v>
      </c>
      <c r="S17" s="315">
        <v>0</v>
      </c>
      <c r="T17" s="315">
        <v>0</v>
      </c>
      <c r="U17" s="315">
        <v>0</v>
      </c>
      <c r="V17" s="315">
        <v>0</v>
      </c>
      <c r="W17" s="315">
        <v>0</v>
      </c>
      <c r="X17" s="315">
        <v>0</v>
      </c>
      <c r="Y17" s="315">
        <v>0</v>
      </c>
      <c r="DA17" s="137"/>
    </row>
    <row r="18" spans="1:105" ht="12" customHeight="1" x14ac:dyDescent="0.25">
      <c r="A18" s="135" t="s">
        <v>30</v>
      </c>
      <c r="B18" s="315">
        <v>0</v>
      </c>
      <c r="C18" s="315">
        <v>0</v>
      </c>
      <c r="D18" s="315">
        <v>0</v>
      </c>
      <c r="E18" s="315">
        <v>0</v>
      </c>
      <c r="F18" s="315">
        <v>0</v>
      </c>
      <c r="G18" s="315">
        <v>0</v>
      </c>
      <c r="H18" s="315">
        <v>0</v>
      </c>
      <c r="I18" s="315">
        <v>0</v>
      </c>
      <c r="J18" s="315">
        <v>0</v>
      </c>
      <c r="K18" s="315">
        <v>0</v>
      </c>
      <c r="L18" s="315">
        <v>0</v>
      </c>
      <c r="M18" s="315">
        <v>0</v>
      </c>
      <c r="N18" s="315">
        <v>0</v>
      </c>
      <c r="O18" s="315">
        <v>0</v>
      </c>
      <c r="P18" s="315">
        <v>0</v>
      </c>
      <c r="Q18" s="315">
        <v>0</v>
      </c>
      <c r="R18" s="315">
        <v>0</v>
      </c>
      <c r="S18" s="315">
        <v>0</v>
      </c>
      <c r="T18" s="315">
        <v>0</v>
      </c>
      <c r="U18" s="315">
        <v>0</v>
      </c>
      <c r="V18" s="315">
        <v>0</v>
      </c>
      <c r="W18" s="315">
        <v>0</v>
      </c>
      <c r="X18" s="315">
        <v>0</v>
      </c>
      <c r="Y18" s="315">
        <v>0</v>
      </c>
      <c r="DA18" s="137"/>
    </row>
    <row r="19" spans="1:105" ht="12" customHeight="1" x14ac:dyDescent="0.25">
      <c r="A19" s="135" t="s">
        <v>31</v>
      </c>
      <c r="B19" s="315">
        <v>0</v>
      </c>
      <c r="C19" s="315">
        <v>0</v>
      </c>
      <c r="D19" s="315">
        <v>0</v>
      </c>
      <c r="E19" s="315">
        <v>0</v>
      </c>
      <c r="F19" s="315">
        <v>0</v>
      </c>
      <c r="G19" s="315">
        <v>0</v>
      </c>
      <c r="H19" s="315">
        <v>0</v>
      </c>
      <c r="I19" s="315">
        <v>0</v>
      </c>
      <c r="J19" s="315">
        <v>0</v>
      </c>
      <c r="K19" s="315">
        <v>0</v>
      </c>
      <c r="L19" s="315">
        <v>0</v>
      </c>
      <c r="M19" s="315">
        <v>0</v>
      </c>
      <c r="N19" s="315">
        <v>0</v>
      </c>
      <c r="O19" s="315">
        <v>0</v>
      </c>
      <c r="P19" s="315">
        <v>0</v>
      </c>
      <c r="Q19" s="315">
        <v>0</v>
      </c>
      <c r="R19" s="315">
        <v>0</v>
      </c>
      <c r="S19" s="315">
        <v>0</v>
      </c>
      <c r="T19" s="315">
        <v>0</v>
      </c>
      <c r="U19" s="315">
        <v>0</v>
      </c>
      <c r="V19" s="315">
        <v>0</v>
      </c>
      <c r="W19" s="315">
        <v>0</v>
      </c>
      <c r="X19" s="315">
        <v>0</v>
      </c>
      <c r="Y19" s="315">
        <v>0</v>
      </c>
      <c r="DA19" s="137"/>
    </row>
    <row r="20" spans="1:105" ht="12" customHeight="1" x14ac:dyDescent="0.25">
      <c r="A20" s="135" t="s">
        <v>82</v>
      </c>
      <c r="B20" s="315">
        <v>0</v>
      </c>
      <c r="C20" s="315">
        <v>0</v>
      </c>
      <c r="D20" s="315">
        <v>0</v>
      </c>
      <c r="E20" s="315">
        <v>0</v>
      </c>
      <c r="F20" s="315">
        <v>0</v>
      </c>
      <c r="G20" s="315">
        <v>0</v>
      </c>
      <c r="H20" s="315">
        <v>0</v>
      </c>
      <c r="I20" s="315">
        <v>0</v>
      </c>
      <c r="J20" s="315">
        <v>0</v>
      </c>
      <c r="K20" s="315">
        <v>0</v>
      </c>
      <c r="L20" s="315">
        <v>0</v>
      </c>
      <c r="M20" s="315">
        <v>0</v>
      </c>
      <c r="N20" s="315">
        <v>0</v>
      </c>
      <c r="O20" s="315">
        <v>0</v>
      </c>
      <c r="P20" s="315">
        <v>0</v>
      </c>
      <c r="Q20" s="315">
        <v>0</v>
      </c>
      <c r="R20" s="315">
        <v>0</v>
      </c>
      <c r="S20" s="315">
        <v>0</v>
      </c>
      <c r="T20" s="315">
        <v>0</v>
      </c>
      <c r="U20" s="315">
        <v>0</v>
      </c>
      <c r="V20" s="315">
        <v>0</v>
      </c>
      <c r="W20" s="315">
        <v>0</v>
      </c>
      <c r="X20" s="315">
        <v>0</v>
      </c>
      <c r="Y20" s="315">
        <v>0</v>
      </c>
      <c r="DA20" s="137"/>
    </row>
    <row r="21" spans="1:105" ht="12" customHeight="1" x14ac:dyDescent="0.25">
      <c r="A21" s="135" t="s">
        <v>32</v>
      </c>
      <c r="B21" s="315">
        <v>0</v>
      </c>
      <c r="C21" s="315">
        <v>0</v>
      </c>
      <c r="D21" s="315">
        <v>0</v>
      </c>
      <c r="E21" s="315">
        <v>0</v>
      </c>
      <c r="F21" s="315">
        <v>0</v>
      </c>
      <c r="G21" s="315">
        <v>0</v>
      </c>
      <c r="H21" s="315">
        <v>0</v>
      </c>
      <c r="I21" s="315">
        <v>0</v>
      </c>
      <c r="J21" s="315">
        <v>0</v>
      </c>
      <c r="K21" s="315">
        <v>0</v>
      </c>
      <c r="L21" s="315">
        <v>0</v>
      </c>
      <c r="M21" s="315">
        <v>0</v>
      </c>
      <c r="N21" s="315">
        <v>0</v>
      </c>
      <c r="O21" s="315">
        <v>0</v>
      </c>
      <c r="P21" s="315">
        <v>0</v>
      </c>
      <c r="Q21" s="315">
        <v>0</v>
      </c>
      <c r="R21" s="315">
        <v>0</v>
      </c>
      <c r="S21" s="315">
        <v>0</v>
      </c>
      <c r="T21" s="315">
        <v>0</v>
      </c>
      <c r="U21" s="315">
        <v>0</v>
      </c>
      <c r="V21" s="315">
        <v>0</v>
      </c>
      <c r="W21" s="315">
        <v>0</v>
      </c>
      <c r="X21" s="315">
        <v>0</v>
      </c>
      <c r="Y21" s="315">
        <v>0</v>
      </c>
      <c r="DA21" s="137"/>
    </row>
    <row r="22" spans="1:105" ht="12" customHeight="1" x14ac:dyDescent="0.25">
      <c r="A22" s="135" t="s">
        <v>33</v>
      </c>
      <c r="B22" s="315">
        <v>0</v>
      </c>
      <c r="C22" s="315">
        <v>0</v>
      </c>
      <c r="D22" s="315">
        <v>0</v>
      </c>
      <c r="E22" s="315">
        <v>0</v>
      </c>
      <c r="F22" s="315">
        <v>0</v>
      </c>
      <c r="G22" s="315">
        <v>0</v>
      </c>
      <c r="H22" s="315">
        <v>0</v>
      </c>
      <c r="I22" s="315">
        <v>0</v>
      </c>
      <c r="J22" s="315">
        <v>0</v>
      </c>
      <c r="K22" s="315">
        <v>0</v>
      </c>
      <c r="L22" s="315">
        <v>0</v>
      </c>
      <c r="M22" s="315">
        <v>0</v>
      </c>
      <c r="N22" s="315">
        <v>0</v>
      </c>
      <c r="O22" s="315">
        <v>0</v>
      </c>
      <c r="P22" s="315">
        <v>0</v>
      </c>
      <c r="Q22" s="315">
        <v>0</v>
      </c>
      <c r="R22" s="315">
        <v>0</v>
      </c>
      <c r="S22" s="315">
        <v>0</v>
      </c>
      <c r="T22" s="315">
        <v>0</v>
      </c>
      <c r="U22" s="315">
        <v>0</v>
      </c>
      <c r="V22" s="315">
        <v>0</v>
      </c>
      <c r="W22" s="315">
        <v>0</v>
      </c>
      <c r="X22" s="315">
        <v>0</v>
      </c>
      <c r="Y22" s="315">
        <v>0</v>
      </c>
      <c r="DA22" s="137"/>
    </row>
    <row r="23" spans="1:105" ht="12" customHeight="1" x14ac:dyDescent="0.25">
      <c r="A23" s="135" t="s">
        <v>83</v>
      </c>
      <c r="B23" s="315">
        <v>0</v>
      </c>
      <c r="C23" s="315">
        <v>0</v>
      </c>
      <c r="D23" s="315">
        <v>0</v>
      </c>
      <c r="E23" s="315">
        <v>0</v>
      </c>
      <c r="F23" s="315">
        <v>0</v>
      </c>
      <c r="G23" s="315">
        <v>0</v>
      </c>
      <c r="H23" s="315">
        <v>0</v>
      </c>
      <c r="I23" s="315">
        <v>0</v>
      </c>
      <c r="J23" s="315">
        <v>0</v>
      </c>
      <c r="K23" s="315">
        <v>0</v>
      </c>
      <c r="L23" s="315">
        <v>0</v>
      </c>
      <c r="M23" s="315">
        <v>0</v>
      </c>
      <c r="N23" s="315">
        <v>0</v>
      </c>
      <c r="O23" s="315">
        <v>0</v>
      </c>
      <c r="P23" s="315">
        <v>0</v>
      </c>
      <c r="Q23" s="315">
        <v>0</v>
      </c>
      <c r="R23" s="315">
        <v>0</v>
      </c>
      <c r="S23" s="315">
        <v>0</v>
      </c>
      <c r="T23" s="315">
        <v>0</v>
      </c>
      <c r="U23" s="315">
        <v>0</v>
      </c>
      <c r="V23" s="315">
        <v>0</v>
      </c>
      <c r="W23" s="315">
        <v>0</v>
      </c>
      <c r="X23" s="315">
        <v>0</v>
      </c>
      <c r="Y23" s="315">
        <v>0</v>
      </c>
      <c r="DA23" s="137"/>
    </row>
    <row r="24" spans="1:105" ht="12" customHeight="1" x14ac:dyDescent="0.25">
      <c r="A24" s="135" t="s">
        <v>73</v>
      </c>
      <c r="B24" s="315">
        <v>0</v>
      </c>
      <c r="C24" s="315">
        <v>0</v>
      </c>
      <c r="D24" s="315">
        <v>0</v>
      </c>
      <c r="E24" s="315">
        <v>0</v>
      </c>
      <c r="F24" s="315">
        <v>0</v>
      </c>
      <c r="G24" s="315">
        <v>0</v>
      </c>
      <c r="H24" s="315">
        <v>0</v>
      </c>
      <c r="I24" s="315">
        <v>0</v>
      </c>
      <c r="J24" s="315">
        <v>0</v>
      </c>
      <c r="K24" s="315">
        <v>0</v>
      </c>
      <c r="L24" s="315">
        <v>0</v>
      </c>
      <c r="M24" s="315">
        <v>0</v>
      </c>
      <c r="N24" s="315">
        <v>0</v>
      </c>
      <c r="O24" s="315">
        <v>0</v>
      </c>
      <c r="P24" s="315">
        <v>0</v>
      </c>
      <c r="Q24" s="315">
        <v>0</v>
      </c>
      <c r="R24" s="315">
        <v>0</v>
      </c>
      <c r="S24" s="315">
        <v>0</v>
      </c>
      <c r="T24" s="315">
        <v>0</v>
      </c>
      <c r="U24" s="315">
        <v>0</v>
      </c>
      <c r="V24" s="315">
        <v>0</v>
      </c>
      <c r="W24" s="315">
        <v>0</v>
      </c>
      <c r="X24" s="315">
        <v>0</v>
      </c>
      <c r="Y24" s="315">
        <v>0</v>
      </c>
      <c r="DA24" s="137"/>
    </row>
    <row r="25" spans="1:105" ht="12" customHeight="1" x14ac:dyDescent="0.25">
      <c r="A25" s="57" t="s">
        <v>998</v>
      </c>
      <c r="B25" s="294">
        <v>48.822139041813571</v>
      </c>
      <c r="C25" s="294">
        <v>50.567175552420352</v>
      </c>
      <c r="D25" s="294">
        <v>23.669901485912849</v>
      </c>
      <c r="E25" s="294">
        <v>59.528574639323637</v>
      </c>
      <c r="F25" s="294">
        <v>66.388389300688573</v>
      </c>
      <c r="G25" s="294">
        <v>62.199537260175923</v>
      </c>
      <c r="H25" s="294">
        <v>63.366340229352723</v>
      </c>
      <c r="I25" s="294">
        <v>58.526500851865073</v>
      </c>
      <c r="J25" s="294">
        <v>48.979254144629508</v>
      </c>
      <c r="K25" s="294">
        <v>3.657338043900046</v>
      </c>
      <c r="L25" s="294">
        <v>8.8935954124675654</v>
      </c>
      <c r="M25" s="294">
        <v>6.1860100774554114</v>
      </c>
      <c r="N25" s="294">
        <v>5.6728234102574202</v>
      </c>
      <c r="O25" s="294">
        <v>25.926338720232291</v>
      </c>
      <c r="P25" s="294">
        <v>3.9455739203932549</v>
      </c>
      <c r="Q25" s="294">
        <v>8.7367394225078439</v>
      </c>
      <c r="R25" s="294">
        <v>7.9632903315333898</v>
      </c>
      <c r="S25" s="294">
        <v>5.3615818620838622</v>
      </c>
      <c r="T25" s="294">
        <v>3.9368732010845728</v>
      </c>
      <c r="U25" s="294">
        <v>4.1053684612245194</v>
      </c>
      <c r="V25" s="294">
        <v>1.1318421188712231</v>
      </c>
      <c r="W25" s="294">
        <v>1.8498449325838739</v>
      </c>
      <c r="X25" s="294">
        <v>1.362365696058041</v>
      </c>
      <c r="Y25" s="294">
        <v>0.94560962875567334</v>
      </c>
      <c r="DA25" s="70" t="s">
        <v>1278</v>
      </c>
    </row>
    <row r="26" spans="1:105" ht="12" customHeight="1" x14ac:dyDescent="0.25">
      <c r="A26" s="46" t="s">
        <v>28</v>
      </c>
      <c r="B26" s="229">
        <v>1.4643534522234369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1279</v>
      </c>
    </row>
    <row r="27" spans="1:105" ht="12" customHeight="1" x14ac:dyDescent="0.25">
      <c r="A27" s="46" t="s">
        <v>30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1280</v>
      </c>
    </row>
    <row r="28" spans="1:105" ht="12" customHeight="1" x14ac:dyDescent="0.25">
      <c r="A28" s="46" t="s">
        <v>31</v>
      </c>
      <c r="B28" s="229">
        <v>0</v>
      </c>
      <c r="C28" s="229">
        <v>0</v>
      </c>
      <c r="D28" s="229">
        <v>1.231027929270319</v>
      </c>
      <c r="E28" s="229">
        <v>1.3817298217292791</v>
      </c>
      <c r="F28" s="229">
        <v>1.464827181013751</v>
      </c>
      <c r="G28" s="229">
        <v>1.378569156171584</v>
      </c>
      <c r="H28" s="229">
        <v>2.7816716938112851</v>
      </c>
      <c r="I28" s="229">
        <v>2.7509298278281169</v>
      </c>
      <c r="J28" s="229">
        <v>2.5485715093096961</v>
      </c>
      <c r="K28" s="229">
        <v>0.41635728349748269</v>
      </c>
      <c r="L28" s="229">
        <v>1.6902108874589989</v>
      </c>
      <c r="M28" s="229">
        <v>1.6008683725841799</v>
      </c>
      <c r="N28" s="229">
        <v>1.0394084551261109</v>
      </c>
      <c r="O28" s="229">
        <v>0.92237965740808925</v>
      </c>
      <c r="P28" s="229">
        <v>1.564713871468919</v>
      </c>
      <c r="Q28" s="229">
        <v>1.530251111387249</v>
      </c>
      <c r="R28" s="229">
        <v>1.5847637349505319</v>
      </c>
      <c r="S28" s="229">
        <v>1.360626138027887</v>
      </c>
      <c r="T28" s="229">
        <v>0.63627265057949123</v>
      </c>
      <c r="U28" s="229">
        <v>1.1400778924897941</v>
      </c>
      <c r="V28" s="229">
        <v>0.23165057286752239</v>
      </c>
      <c r="W28" s="229">
        <v>0.1990273541360825</v>
      </c>
      <c r="X28" s="229">
        <v>0.54428531110704059</v>
      </c>
      <c r="Y28" s="229">
        <v>1.711894496994229E-3</v>
      </c>
      <c r="DA28" s="73" t="s">
        <v>1281</v>
      </c>
    </row>
    <row r="29" spans="1:105" ht="12" customHeight="1" x14ac:dyDescent="0.25">
      <c r="A29" s="46" t="s">
        <v>159</v>
      </c>
      <c r="B29" s="229">
        <v>0</v>
      </c>
      <c r="C29" s="229">
        <v>0</v>
      </c>
      <c r="D29" s="229">
        <v>0</v>
      </c>
      <c r="E29" s="229">
        <v>1.438925540086772</v>
      </c>
      <c r="F29" s="229">
        <v>0</v>
      </c>
      <c r="G29" s="229">
        <v>0</v>
      </c>
      <c r="H29" s="229">
        <v>1.45049977007857</v>
      </c>
      <c r="I29" s="229">
        <v>0</v>
      </c>
      <c r="J29" s="229">
        <v>0</v>
      </c>
      <c r="K29" s="229">
        <v>0.44480275848263029</v>
      </c>
      <c r="L29" s="229">
        <v>0.90066979069929953</v>
      </c>
      <c r="M29" s="229">
        <v>0.85108041493580977</v>
      </c>
      <c r="N29" s="229">
        <v>0</v>
      </c>
      <c r="O29" s="229">
        <v>0</v>
      </c>
      <c r="P29" s="229">
        <v>0</v>
      </c>
      <c r="Q29" s="229">
        <v>5.4793679161677051</v>
      </c>
      <c r="R29" s="229">
        <v>4.0371553415114683</v>
      </c>
      <c r="S29" s="229">
        <v>2.0826032856848431</v>
      </c>
      <c r="T29" s="229">
        <v>0.65608093187579553</v>
      </c>
      <c r="U29" s="229">
        <v>0.65765288298518487</v>
      </c>
      <c r="V29" s="229">
        <v>0.16837864740101691</v>
      </c>
      <c r="W29" s="229">
        <v>0.1650242669945384</v>
      </c>
      <c r="X29" s="229">
        <v>0.1006952901993665</v>
      </c>
      <c r="Y29" s="229">
        <v>2.5157129924252071E-2</v>
      </c>
      <c r="DA29" s="73" t="s">
        <v>1282</v>
      </c>
    </row>
    <row r="30" spans="1:105" ht="12" customHeight="1" x14ac:dyDescent="0.25">
      <c r="A30" s="46" t="s">
        <v>32</v>
      </c>
      <c r="B30" s="229">
        <v>1.4754999899951411</v>
      </c>
      <c r="C30" s="229">
        <v>0</v>
      </c>
      <c r="D30" s="229">
        <v>0</v>
      </c>
      <c r="E30" s="229">
        <v>0</v>
      </c>
      <c r="F30" s="229">
        <v>0</v>
      </c>
      <c r="G30" s="229">
        <v>0</v>
      </c>
      <c r="H30" s="229">
        <v>0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</v>
      </c>
      <c r="T30" s="229">
        <v>0</v>
      </c>
      <c r="U30" s="229">
        <v>0</v>
      </c>
      <c r="V30" s="229">
        <v>0</v>
      </c>
      <c r="W30" s="229">
        <v>0</v>
      </c>
      <c r="X30" s="229">
        <v>0</v>
      </c>
      <c r="Y30" s="229">
        <v>0</v>
      </c>
      <c r="DA30" s="73" t="s">
        <v>1283</v>
      </c>
    </row>
    <row r="31" spans="1:105" ht="12" customHeight="1" x14ac:dyDescent="0.25">
      <c r="A31" s="46" t="s">
        <v>33</v>
      </c>
      <c r="B31" s="229">
        <v>0</v>
      </c>
      <c r="C31" s="229">
        <v>0</v>
      </c>
      <c r="D31" s="229">
        <v>0</v>
      </c>
      <c r="E31" s="229">
        <v>0</v>
      </c>
      <c r="F31" s="229">
        <v>0</v>
      </c>
      <c r="G31" s="229">
        <v>0</v>
      </c>
      <c r="H31" s="229">
        <v>0</v>
      </c>
      <c r="I31" s="229">
        <v>0</v>
      </c>
      <c r="J31" s="229">
        <v>0</v>
      </c>
      <c r="K31" s="229">
        <v>0</v>
      </c>
      <c r="L31" s="229">
        <v>0</v>
      </c>
      <c r="M31" s="229">
        <v>0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0</v>
      </c>
      <c r="T31" s="229">
        <v>0</v>
      </c>
      <c r="U31" s="229">
        <v>0</v>
      </c>
      <c r="V31" s="229">
        <v>0</v>
      </c>
      <c r="W31" s="229">
        <v>0</v>
      </c>
      <c r="X31" s="229">
        <v>0</v>
      </c>
      <c r="Y31" s="229">
        <v>0</v>
      </c>
      <c r="DA31" s="73" t="s">
        <v>1284</v>
      </c>
    </row>
    <row r="32" spans="1:105" ht="12" customHeight="1" x14ac:dyDescent="0.25">
      <c r="A32" s="46" t="s">
        <v>35</v>
      </c>
      <c r="B32" s="229">
        <v>45.882285599594987</v>
      </c>
      <c r="C32" s="229">
        <v>50.567175552420352</v>
      </c>
      <c r="D32" s="229">
        <v>22.43887355664253</v>
      </c>
      <c r="E32" s="229">
        <v>50.376307135335999</v>
      </c>
      <c r="F32" s="229">
        <v>64.923562119674827</v>
      </c>
      <c r="G32" s="229">
        <v>60.820968104004329</v>
      </c>
      <c r="H32" s="229">
        <v>59.134168765462867</v>
      </c>
      <c r="I32" s="229">
        <v>55.775571024036957</v>
      </c>
      <c r="J32" s="229">
        <v>41.165724440179929</v>
      </c>
      <c r="K32" s="229">
        <v>2.582828145649164</v>
      </c>
      <c r="L32" s="229">
        <v>6.3027147343092684</v>
      </c>
      <c r="M32" s="229">
        <v>3.734061289935422</v>
      </c>
      <c r="N32" s="229">
        <v>4.4891502047026792</v>
      </c>
      <c r="O32" s="229">
        <v>25.003959062824201</v>
      </c>
      <c r="P32" s="229">
        <v>2.3808600489243359</v>
      </c>
      <c r="Q32" s="229">
        <v>1.727120394952889</v>
      </c>
      <c r="R32" s="229">
        <v>2.3413712550713899</v>
      </c>
      <c r="S32" s="229">
        <v>1.9183524383711319</v>
      </c>
      <c r="T32" s="229">
        <v>2.6445196186292859</v>
      </c>
      <c r="U32" s="229">
        <v>2.30763768574954</v>
      </c>
      <c r="V32" s="229">
        <v>0.73181289860268417</v>
      </c>
      <c r="W32" s="229">
        <v>1.4857933114532531</v>
      </c>
      <c r="X32" s="229">
        <v>0.71738509475163437</v>
      </c>
      <c r="Y32" s="229">
        <v>0.91874060433442706</v>
      </c>
      <c r="DA32" s="73" t="s">
        <v>1285</v>
      </c>
    </row>
    <row r="33" spans="1:105" ht="12" customHeight="1" x14ac:dyDescent="0.25">
      <c r="A33" s="46" t="s">
        <v>36</v>
      </c>
      <c r="B33" s="229">
        <v>0</v>
      </c>
      <c r="C33" s="229">
        <v>0</v>
      </c>
      <c r="D33" s="229">
        <v>0</v>
      </c>
      <c r="E33" s="229">
        <v>6.3316121421715961</v>
      </c>
      <c r="F33" s="229">
        <v>0</v>
      </c>
      <c r="G33" s="229">
        <v>0</v>
      </c>
      <c r="H33" s="229">
        <v>0</v>
      </c>
      <c r="I33" s="229">
        <v>0</v>
      </c>
      <c r="J33" s="229">
        <v>5.2649581951398856</v>
      </c>
      <c r="K33" s="229">
        <v>0.21334985627076891</v>
      </c>
      <c r="L33" s="229">
        <v>0</v>
      </c>
      <c r="M33" s="229">
        <v>0</v>
      </c>
      <c r="N33" s="229">
        <v>0.14426475042862999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1286</v>
      </c>
    </row>
    <row r="34" spans="1:105" ht="12" customHeight="1" x14ac:dyDescent="0.25">
      <c r="A34" s="46" t="s">
        <v>38</v>
      </c>
      <c r="B34" s="229">
        <v>0</v>
      </c>
      <c r="C34" s="229">
        <v>0</v>
      </c>
      <c r="D34" s="229">
        <v>0</v>
      </c>
      <c r="E34" s="229">
        <v>0</v>
      </c>
      <c r="F34" s="229">
        <v>0</v>
      </c>
      <c r="G34" s="229">
        <v>0</v>
      </c>
      <c r="H34" s="229">
        <v>0</v>
      </c>
      <c r="I34" s="229">
        <v>0</v>
      </c>
      <c r="J34" s="229">
        <v>0</v>
      </c>
      <c r="K34" s="229">
        <v>0</v>
      </c>
      <c r="L34" s="229">
        <v>0</v>
      </c>
      <c r="M34" s="229">
        <v>0</v>
      </c>
      <c r="N34" s="229">
        <v>0</v>
      </c>
      <c r="O34" s="229">
        <v>0</v>
      </c>
      <c r="P34" s="229">
        <v>0</v>
      </c>
      <c r="Q34" s="229">
        <v>0</v>
      </c>
      <c r="R34" s="229">
        <v>0</v>
      </c>
      <c r="S34" s="229">
        <v>0</v>
      </c>
      <c r="T34" s="229">
        <v>0</v>
      </c>
      <c r="U34" s="229">
        <v>0</v>
      </c>
      <c r="V34" s="229">
        <v>0</v>
      </c>
      <c r="W34" s="229">
        <v>0</v>
      </c>
      <c r="X34" s="229">
        <v>0</v>
      </c>
      <c r="Y34" s="229">
        <v>0</v>
      </c>
      <c r="DA34" s="73" t="s">
        <v>1287</v>
      </c>
    </row>
    <row r="35" spans="1:105" ht="12" customHeight="1" x14ac:dyDescent="0.25">
      <c r="A35" s="46" t="s">
        <v>39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1288</v>
      </c>
    </row>
    <row r="36" spans="1:105" ht="12" customHeight="1" x14ac:dyDescent="0.25">
      <c r="A36" s="57" t="s">
        <v>1010</v>
      </c>
      <c r="B36" s="261">
        <v>41.434615508239112</v>
      </c>
      <c r="C36" s="261">
        <v>39.270081857210513</v>
      </c>
      <c r="D36" s="261">
        <v>22.41361911635228</v>
      </c>
      <c r="E36" s="261">
        <v>46.941044279862993</v>
      </c>
      <c r="F36" s="261">
        <v>51.064540297267918</v>
      </c>
      <c r="G36" s="261">
        <v>51.561906679871541</v>
      </c>
      <c r="H36" s="261">
        <v>52.235375602563053</v>
      </c>
      <c r="I36" s="261">
        <v>48.83120627450478</v>
      </c>
      <c r="J36" s="261">
        <v>40.814122203197712</v>
      </c>
      <c r="K36" s="261">
        <v>4.0733531458486576</v>
      </c>
      <c r="L36" s="261">
        <v>12.8942258588394</v>
      </c>
      <c r="M36" s="261">
        <v>11.194280803363229</v>
      </c>
      <c r="N36" s="261">
        <v>8.6052821263079711</v>
      </c>
      <c r="O36" s="261">
        <v>23.475850927890569</v>
      </c>
      <c r="P36" s="261">
        <v>8.1278099586404018</v>
      </c>
      <c r="Q36" s="261">
        <v>17.874498301378281</v>
      </c>
      <c r="R36" s="261">
        <v>16.533183044632541</v>
      </c>
      <c r="S36" s="261">
        <v>14.195397226221729</v>
      </c>
      <c r="T36" s="261">
        <v>10.528063704654359</v>
      </c>
      <c r="U36" s="261">
        <v>9.54597027242656</v>
      </c>
      <c r="V36" s="261">
        <v>5.6248143190484852</v>
      </c>
      <c r="W36" s="261">
        <v>8.4905177618836909</v>
      </c>
      <c r="X36" s="261">
        <v>8.4426004130533201</v>
      </c>
      <c r="Y36" s="261">
        <v>2.5230922098767481</v>
      </c>
      <c r="DA36" s="70" t="s">
        <v>1289</v>
      </c>
    </row>
    <row r="37" spans="1:105" ht="12" customHeight="1" x14ac:dyDescent="0.25">
      <c r="A37" s="60" t="s">
        <v>1012</v>
      </c>
      <c r="B37" s="262">
        <v>41.434615508239112</v>
      </c>
      <c r="C37" s="262">
        <v>39.270081857210513</v>
      </c>
      <c r="D37" s="262">
        <v>22.41361911635228</v>
      </c>
      <c r="E37" s="262">
        <v>46.941044279862993</v>
      </c>
      <c r="F37" s="262">
        <v>51.064540297267918</v>
      </c>
      <c r="G37" s="262">
        <v>51.561906679871541</v>
      </c>
      <c r="H37" s="262">
        <v>52.235375602563053</v>
      </c>
      <c r="I37" s="262">
        <v>48.83120627450478</v>
      </c>
      <c r="J37" s="262">
        <v>40.814122203197712</v>
      </c>
      <c r="K37" s="262">
        <v>4.0733531458486576</v>
      </c>
      <c r="L37" s="262">
        <v>12.8942258588394</v>
      </c>
      <c r="M37" s="262">
        <v>11.194280803363229</v>
      </c>
      <c r="N37" s="262">
        <v>8.6052821263079711</v>
      </c>
      <c r="O37" s="262">
        <v>23.475850927890569</v>
      </c>
      <c r="P37" s="262">
        <v>8.1278099586404018</v>
      </c>
      <c r="Q37" s="262">
        <v>17.874498301378281</v>
      </c>
      <c r="R37" s="262">
        <v>16.533183044632541</v>
      </c>
      <c r="S37" s="262">
        <v>14.195397226221729</v>
      </c>
      <c r="T37" s="262">
        <v>10.528063704654359</v>
      </c>
      <c r="U37" s="262">
        <v>9.54597027242656</v>
      </c>
      <c r="V37" s="262">
        <v>5.6248143190484852</v>
      </c>
      <c r="W37" s="262">
        <v>8.4905177618836909</v>
      </c>
      <c r="X37" s="262">
        <v>8.4426004130533201</v>
      </c>
      <c r="Y37" s="262">
        <v>2.5230922098767481</v>
      </c>
      <c r="DA37" s="72" t="s">
        <v>1290</v>
      </c>
    </row>
    <row r="38" spans="1:105" ht="12" customHeight="1" x14ac:dyDescent="0.25">
      <c r="A38" s="59" t="s">
        <v>28</v>
      </c>
      <c r="B38" s="230">
        <v>1.2427747626763319</v>
      </c>
      <c r="C38" s="230">
        <v>0</v>
      </c>
      <c r="D38" s="230">
        <v>0</v>
      </c>
      <c r="E38" s="230">
        <v>0</v>
      </c>
      <c r="F38" s="230">
        <v>0</v>
      </c>
      <c r="G38" s="230">
        <v>0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</v>
      </c>
      <c r="O38" s="230">
        <v>0</v>
      </c>
      <c r="P38" s="230">
        <v>0</v>
      </c>
      <c r="Q38" s="230">
        <v>0</v>
      </c>
      <c r="R38" s="230">
        <v>0</v>
      </c>
      <c r="S38" s="230">
        <v>0</v>
      </c>
      <c r="T38" s="230">
        <v>0</v>
      </c>
      <c r="U38" s="230">
        <v>0</v>
      </c>
      <c r="V38" s="230">
        <v>0</v>
      </c>
      <c r="W38" s="230">
        <v>0</v>
      </c>
      <c r="X38" s="230">
        <v>0</v>
      </c>
      <c r="Y38" s="230">
        <v>0</v>
      </c>
      <c r="DA38" s="71" t="s">
        <v>1291</v>
      </c>
    </row>
    <row r="39" spans="1:105" ht="12" customHeight="1" x14ac:dyDescent="0.25">
      <c r="A39" s="59" t="s">
        <v>31</v>
      </c>
      <c r="B39" s="295">
        <v>0</v>
      </c>
      <c r="C39" s="295">
        <v>0</v>
      </c>
      <c r="D39" s="295">
        <v>1.165690999798966</v>
      </c>
      <c r="E39" s="295">
        <v>1.2192395524100379</v>
      </c>
      <c r="F39" s="295">
        <v>1.126713984197147</v>
      </c>
      <c r="G39" s="295">
        <v>1.1428003697992051</v>
      </c>
      <c r="H39" s="295">
        <v>2.293041782172283</v>
      </c>
      <c r="I39" s="295">
        <v>2.295220454224062</v>
      </c>
      <c r="J39" s="295">
        <v>2.3794895185946219</v>
      </c>
      <c r="K39" s="295">
        <v>0.49244368973835528</v>
      </c>
      <c r="L39" s="295">
        <v>2.4505230923158079</v>
      </c>
      <c r="M39" s="295">
        <v>2.896951325255837</v>
      </c>
      <c r="N39" s="295">
        <v>1.6178544085678741</v>
      </c>
      <c r="O39" s="295">
        <v>0.8351988134496251</v>
      </c>
      <c r="P39" s="295">
        <v>3.223281896003682</v>
      </c>
      <c r="Q39" s="295">
        <v>3.130741294710861</v>
      </c>
      <c r="R39" s="295">
        <v>3.2902465967716918</v>
      </c>
      <c r="S39" s="295">
        <v>3.602412310865831</v>
      </c>
      <c r="T39" s="295">
        <v>1.7015328299079411</v>
      </c>
      <c r="U39" s="295">
        <v>2.6509556383916268</v>
      </c>
      <c r="V39" s="295">
        <v>1.1512130866630821</v>
      </c>
      <c r="W39" s="295">
        <v>0.9135064543127619</v>
      </c>
      <c r="X39" s="295">
        <v>3.3729441409653509</v>
      </c>
      <c r="Y39" s="295">
        <v>4.567706946026694E-3</v>
      </c>
      <c r="DA39" s="122" t="s">
        <v>1292</v>
      </c>
    </row>
    <row r="40" spans="1:105" ht="12" customHeight="1" x14ac:dyDescent="0.25">
      <c r="A40" s="59" t="s">
        <v>159</v>
      </c>
      <c r="B40" s="295">
        <v>0</v>
      </c>
      <c r="C40" s="295">
        <v>0</v>
      </c>
      <c r="D40" s="295">
        <v>0</v>
      </c>
      <c r="E40" s="295">
        <v>1.269709102211521</v>
      </c>
      <c r="F40" s="295">
        <v>0</v>
      </c>
      <c r="G40" s="295">
        <v>0</v>
      </c>
      <c r="H40" s="295">
        <v>1.195704218158212</v>
      </c>
      <c r="I40" s="295">
        <v>0</v>
      </c>
      <c r="J40" s="295">
        <v>0</v>
      </c>
      <c r="K40" s="295">
        <v>0.52608737801583161</v>
      </c>
      <c r="L40" s="295">
        <v>1.30582055590588</v>
      </c>
      <c r="M40" s="295">
        <v>1.5401257081290329</v>
      </c>
      <c r="N40" s="295">
        <v>0</v>
      </c>
      <c r="O40" s="295">
        <v>0</v>
      </c>
      <c r="P40" s="295">
        <v>0</v>
      </c>
      <c r="Q40" s="295">
        <v>11.210240774475659</v>
      </c>
      <c r="R40" s="295">
        <v>8.3818403526639322</v>
      </c>
      <c r="S40" s="295">
        <v>5.5139288488715952</v>
      </c>
      <c r="T40" s="295">
        <v>1.7545045251379909</v>
      </c>
      <c r="U40" s="295">
        <v>1.5292013201367221</v>
      </c>
      <c r="V40" s="295">
        <v>0.83677627041109659</v>
      </c>
      <c r="W40" s="295">
        <v>0.75743725616062418</v>
      </c>
      <c r="X40" s="295">
        <v>0.62401020598912493</v>
      </c>
      <c r="Y40" s="295">
        <v>6.7124695650849803E-2</v>
      </c>
      <c r="DA40" s="122" t="s">
        <v>1293</v>
      </c>
    </row>
    <row r="41" spans="1:105" ht="12" customHeight="1" x14ac:dyDescent="0.25">
      <c r="A41" s="59" t="s">
        <v>32</v>
      </c>
      <c r="B41" s="295">
        <v>1.252234661727929</v>
      </c>
      <c r="C41" s="295">
        <v>0</v>
      </c>
      <c r="D41" s="295">
        <v>0</v>
      </c>
      <c r="E41" s="295">
        <v>0</v>
      </c>
      <c r="F41" s="295">
        <v>0</v>
      </c>
      <c r="G41" s="295">
        <v>0</v>
      </c>
      <c r="H41" s="295">
        <v>0</v>
      </c>
      <c r="I41" s="295">
        <v>0</v>
      </c>
      <c r="J41" s="295">
        <v>0</v>
      </c>
      <c r="K41" s="295">
        <v>0</v>
      </c>
      <c r="L41" s="295">
        <v>0</v>
      </c>
      <c r="M41" s="295">
        <v>0</v>
      </c>
      <c r="N41" s="295">
        <v>0</v>
      </c>
      <c r="O41" s="295">
        <v>0</v>
      </c>
      <c r="P41" s="295">
        <v>0</v>
      </c>
      <c r="Q41" s="295">
        <v>0</v>
      </c>
      <c r="R41" s="295">
        <v>0</v>
      </c>
      <c r="S41" s="295">
        <v>0</v>
      </c>
      <c r="T41" s="295">
        <v>0</v>
      </c>
      <c r="U41" s="295">
        <v>0</v>
      </c>
      <c r="V41" s="295">
        <v>0</v>
      </c>
      <c r="W41" s="295">
        <v>0</v>
      </c>
      <c r="X41" s="295">
        <v>0</v>
      </c>
      <c r="Y41" s="295">
        <v>0</v>
      </c>
      <c r="DA41" s="122" t="s">
        <v>1294</v>
      </c>
    </row>
    <row r="42" spans="1:105" ht="12" customHeight="1" x14ac:dyDescent="0.25">
      <c r="A42" s="59" t="s">
        <v>35</v>
      </c>
      <c r="B42" s="295">
        <v>38.939606083834853</v>
      </c>
      <c r="C42" s="295">
        <v>39.270081857210513</v>
      </c>
      <c r="D42" s="295">
        <v>21.247928116553311</v>
      </c>
      <c r="E42" s="295">
        <v>44.452095625241427</v>
      </c>
      <c r="F42" s="295">
        <v>49.937826313070772</v>
      </c>
      <c r="G42" s="295">
        <v>50.419106310072337</v>
      </c>
      <c r="H42" s="295">
        <v>48.746629602232552</v>
      </c>
      <c r="I42" s="295">
        <v>46.535985820280708</v>
      </c>
      <c r="J42" s="295">
        <v>38.434632684603081</v>
      </c>
      <c r="K42" s="295">
        <v>3.054822078094471</v>
      </c>
      <c r="L42" s="295">
        <v>9.1378822106177093</v>
      </c>
      <c r="M42" s="295">
        <v>6.757203769978358</v>
      </c>
      <c r="N42" s="295">
        <v>6.987427717740097</v>
      </c>
      <c r="O42" s="295">
        <v>22.64065211444095</v>
      </c>
      <c r="P42" s="295">
        <v>4.9045280626367198</v>
      </c>
      <c r="Q42" s="295">
        <v>3.5335162321917681</v>
      </c>
      <c r="R42" s="295">
        <v>4.8610960951969142</v>
      </c>
      <c r="S42" s="295">
        <v>5.0790560664843047</v>
      </c>
      <c r="T42" s="295">
        <v>7.0720263496084241</v>
      </c>
      <c r="U42" s="295">
        <v>5.3658133138982107</v>
      </c>
      <c r="V42" s="295">
        <v>3.6368249619743072</v>
      </c>
      <c r="W42" s="295">
        <v>6.8195740514103047</v>
      </c>
      <c r="X42" s="295">
        <v>4.4456460660988437</v>
      </c>
      <c r="Y42" s="295">
        <v>2.4513998072798722</v>
      </c>
      <c r="DA42" s="122" t="s">
        <v>1295</v>
      </c>
    </row>
    <row r="43" spans="1:105" ht="12" customHeight="1" x14ac:dyDescent="0.25">
      <c r="A43" s="60" t="s">
        <v>1019</v>
      </c>
      <c r="B43" s="262">
        <v>0</v>
      </c>
      <c r="C43" s="262">
        <v>0</v>
      </c>
      <c r="D43" s="262">
        <v>0</v>
      </c>
      <c r="E43" s="262">
        <v>0</v>
      </c>
      <c r="F43" s="262">
        <v>0</v>
      </c>
      <c r="G43" s="262">
        <v>0</v>
      </c>
      <c r="H43" s="262">
        <v>0</v>
      </c>
      <c r="I43" s="262">
        <v>0</v>
      </c>
      <c r="J43" s="262">
        <v>0</v>
      </c>
      <c r="K43" s="262">
        <v>0</v>
      </c>
      <c r="L43" s="262">
        <v>0</v>
      </c>
      <c r="M43" s="262">
        <v>0</v>
      </c>
      <c r="N43" s="262">
        <v>0</v>
      </c>
      <c r="O43" s="262">
        <v>0</v>
      </c>
      <c r="P43" s="262">
        <v>0</v>
      </c>
      <c r="Q43" s="262">
        <v>0</v>
      </c>
      <c r="R43" s="262">
        <v>0</v>
      </c>
      <c r="S43" s="262">
        <v>0</v>
      </c>
      <c r="T43" s="262">
        <v>0</v>
      </c>
      <c r="U43" s="262">
        <v>0</v>
      </c>
      <c r="V43" s="262">
        <v>0</v>
      </c>
      <c r="W43" s="262">
        <v>0</v>
      </c>
      <c r="X43" s="262">
        <v>0</v>
      </c>
      <c r="Y43" s="262">
        <v>0</v>
      </c>
      <c r="DA43" s="72" t="s">
        <v>1296</v>
      </c>
    </row>
    <row r="44" spans="1:105" ht="12" customHeight="1" x14ac:dyDescent="0.25">
      <c r="A44" s="57" t="s">
        <v>1021</v>
      </c>
      <c r="B44" s="261">
        <f t="shared" ref="B44:Y44" si="1">B45+B46+B57</f>
        <v>4.8850514236598679</v>
      </c>
      <c r="C44" s="261">
        <f t="shared" si="1"/>
        <v>4.9262872237882434</v>
      </c>
      <c r="D44" s="261">
        <f t="shared" si="1"/>
        <v>2.1082683859543789</v>
      </c>
      <c r="E44" s="261">
        <f t="shared" si="1"/>
        <v>5.9167804177208989</v>
      </c>
      <c r="F44" s="261">
        <f t="shared" si="1"/>
        <v>6.6400325830404574</v>
      </c>
      <c r="G44" s="261">
        <f t="shared" si="1"/>
        <v>6.4674835758442484</v>
      </c>
      <c r="H44" s="261">
        <f t="shared" si="1"/>
        <v>6.4513928850064719</v>
      </c>
      <c r="I44" s="261">
        <f t="shared" si="1"/>
        <v>6.1623991042040656</v>
      </c>
      <c r="J44" s="261">
        <f t="shared" si="1"/>
        <v>4.6692413322173953</v>
      </c>
      <c r="K44" s="261">
        <f t="shared" si="1"/>
        <v>0.19975601111729874</v>
      </c>
      <c r="L44" s="261">
        <f t="shared" si="1"/>
        <v>0.7196077468566815</v>
      </c>
      <c r="M44" s="261">
        <f t="shared" si="1"/>
        <v>0.51954153341066733</v>
      </c>
      <c r="N44" s="261">
        <f t="shared" si="1"/>
        <v>0.62898088980233413</v>
      </c>
      <c r="O44" s="261">
        <f t="shared" si="1"/>
        <v>2.7873993324234467</v>
      </c>
      <c r="P44" s="261">
        <f t="shared" si="1"/>
        <v>0.34048879553230604</v>
      </c>
      <c r="Q44" s="261">
        <f t="shared" si="1"/>
        <v>0.75085947437486655</v>
      </c>
      <c r="R44" s="261">
        <f t="shared" si="1"/>
        <v>0.89833903814885507</v>
      </c>
      <c r="S44" s="261">
        <f t="shared" si="1"/>
        <v>0.71029530741543523</v>
      </c>
      <c r="T44" s="261">
        <f t="shared" si="1"/>
        <v>0.65198747162283954</v>
      </c>
      <c r="U44" s="261">
        <f t="shared" si="1"/>
        <v>0.47838918788183438</v>
      </c>
      <c r="V44" s="261">
        <f t="shared" si="1"/>
        <v>0.19837590321579293</v>
      </c>
      <c r="W44" s="261">
        <f t="shared" si="1"/>
        <v>0.44945538594982803</v>
      </c>
      <c r="X44" s="261">
        <f t="shared" si="1"/>
        <v>0.38779922861711785</v>
      </c>
      <c r="Y44" s="261">
        <f t="shared" si="1"/>
        <v>0.11354504202100721</v>
      </c>
      <c r="DA44" s="70"/>
    </row>
    <row r="45" spans="1:105" ht="12" customHeight="1" x14ac:dyDescent="0.25">
      <c r="A45" s="60" t="s">
        <v>1022</v>
      </c>
      <c r="B45" s="262">
        <v>3.6656856433940042</v>
      </c>
      <c r="C45" s="262">
        <v>3.663337982246214</v>
      </c>
      <c r="D45" s="262">
        <v>1.5170966663075349</v>
      </c>
      <c r="E45" s="262">
        <v>4.430014202889005</v>
      </c>
      <c r="F45" s="262">
        <v>4.9819378803299266</v>
      </c>
      <c r="G45" s="262">
        <v>4.9140082719770062</v>
      </c>
      <c r="H45" s="262">
        <v>4.8687758917161528</v>
      </c>
      <c r="I45" s="262">
        <v>4.7006603566177567</v>
      </c>
      <c r="J45" s="262">
        <v>3.445951496518961</v>
      </c>
      <c r="K45" s="262">
        <v>0.1084115320526521</v>
      </c>
      <c r="L45" s="262">
        <v>0.49748421596827369</v>
      </c>
      <c r="M45" s="262">
        <v>0.36504176849113501</v>
      </c>
      <c r="N45" s="262">
        <v>0.48729830727487172</v>
      </c>
      <c r="O45" s="262">
        <v>2.1398715742488679</v>
      </c>
      <c r="P45" s="262">
        <v>0.24194543146715281</v>
      </c>
      <c r="Q45" s="262">
        <v>0.53265352740105953</v>
      </c>
      <c r="R45" s="262">
        <v>0.69945050275966247</v>
      </c>
      <c r="S45" s="262">
        <v>0.57638619202170016</v>
      </c>
      <c r="T45" s="262">
        <v>0.55366141387807544</v>
      </c>
      <c r="U45" s="262">
        <v>0.37585484761639498</v>
      </c>
      <c r="V45" s="262">
        <v>0.17010738455803459</v>
      </c>
      <c r="W45" s="262">
        <v>0.40325426379786422</v>
      </c>
      <c r="X45" s="262">
        <v>0.3537732284748768</v>
      </c>
      <c r="Y45" s="262">
        <v>8.9927805139864939E-2</v>
      </c>
      <c r="DA45" s="72" t="s">
        <v>1297</v>
      </c>
    </row>
    <row r="46" spans="1:105" ht="12" customHeight="1" x14ac:dyDescent="0.25">
      <c r="A46" s="60" t="s">
        <v>1024</v>
      </c>
      <c r="B46" s="262">
        <v>1.219365780265864</v>
      </c>
      <c r="C46" s="262">
        <v>1.2629492415420289</v>
      </c>
      <c r="D46" s="262">
        <v>0.59117171964684401</v>
      </c>
      <c r="E46" s="262">
        <v>1.4867662148318941</v>
      </c>
      <c r="F46" s="262">
        <v>1.6580947027105311</v>
      </c>
      <c r="G46" s="262">
        <v>1.553475303867242</v>
      </c>
      <c r="H46" s="262">
        <v>1.5826169932903189</v>
      </c>
      <c r="I46" s="262">
        <v>1.4617387475863091</v>
      </c>
      <c r="J46" s="262">
        <v>1.2232898356984341</v>
      </c>
      <c r="K46" s="262">
        <v>9.1344479064646655E-2</v>
      </c>
      <c r="L46" s="262">
        <v>0.22212353088840781</v>
      </c>
      <c r="M46" s="262">
        <v>0.1544997649195323</v>
      </c>
      <c r="N46" s="262">
        <v>0.14168258252746241</v>
      </c>
      <c r="O46" s="262">
        <v>0.64752775817457908</v>
      </c>
      <c r="P46" s="262">
        <v>9.8543364065153238E-2</v>
      </c>
      <c r="Q46" s="262">
        <v>0.21820594697380699</v>
      </c>
      <c r="R46" s="262">
        <v>0.1988885353891926</v>
      </c>
      <c r="S46" s="262">
        <v>0.1339091153937351</v>
      </c>
      <c r="T46" s="262">
        <v>9.832605774476405E-2</v>
      </c>
      <c r="U46" s="262">
        <v>0.10253434026543939</v>
      </c>
      <c r="V46" s="262">
        <v>2.826851865775833E-2</v>
      </c>
      <c r="W46" s="262">
        <v>4.6201122151963807E-2</v>
      </c>
      <c r="X46" s="262">
        <v>3.4026000142241039E-2</v>
      </c>
      <c r="Y46" s="262">
        <v>2.361723688114227E-2</v>
      </c>
      <c r="DA46" s="72" t="s">
        <v>1298</v>
      </c>
    </row>
    <row r="47" spans="1:105" ht="12" customHeight="1" x14ac:dyDescent="0.25">
      <c r="A47" s="64" t="s">
        <v>28</v>
      </c>
      <c r="B47" s="229">
        <v>3.6573212991061012E-2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1299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1300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3.0745751025332651E-2</v>
      </c>
      <c r="E49" s="229">
        <v>3.4509632213094221E-2</v>
      </c>
      <c r="F49" s="229">
        <v>3.6585044686422423E-2</v>
      </c>
      <c r="G49" s="229">
        <v>3.4430692463637183E-2</v>
      </c>
      <c r="H49" s="229">
        <v>6.947412264060579E-2</v>
      </c>
      <c r="I49" s="229">
        <v>6.8706323848150425E-2</v>
      </c>
      <c r="J49" s="229">
        <v>6.3652288654358985E-2</v>
      </c>
      <c r="K49" s="229">
        <v>1.039880336718701E-2</v>
      </c>
      <c r="L49" s="229">
        <v>4.2214154439959607E-2</v>
      </c>
      <c r="M49" s="229">
        <v>3.9982765002722041E-2</v>
      </c>
      <c r="N49" s="229">
        <v>2.595992569711681E-2</v>
      </c>
      <c r="O49" s="229">
        <v>2.303705271277675E-2</v>
      </c>
      <c r="P49" s="229">
        <v>3.9079782005095147E-2</v>
      </c>
      <c r="Q49" s="229">
        <v>3.8219051378337657E-2</v>
      </c>
      <c r="R49" s="229">
        <v>3.9580540839269568E-2</v>
      </c>
      <c r="S49" s="229">
        <v>3.3982553509701252E-2</v>
      </c>
      <c r="T49" s="229">
        <v>1.5891337664890461E-2</v>
      </c>
      <c r="U49" s="229">
        <v>2.8474212646624732E-2</v>
      </c>
      <c r="V49" s="229">
        <v>5.7856289600855667E-3</v>
      </c>
      <c r="W49" s="229">
        <v>4.9708421165763784E-3</v>
      </c>
      <c r="X49" s="229">
        <v>1.359389195333854E-2</v>
      </c>
      <c r="Y49" s="229">
        <v>4.2755717181347539E-5</v>
      </c>
      <c r="DA49" s="73" t="s">
        <v>1301</v>
      </c>
    </row>
    <row r="50" spans="1:105" ht="12" customHeight="1" x14ac:dyDescent="0.25">
      <c r="A50" s="64" t="s">
        <v>159</v>
      </c>
      <c r="B50" s="229">
        <v>0</v>
      </c>
      <c r="C50" s="229">
        <v>0</v>
      </c>
      <c r="D50" s="229">
        <v>0</v>
      </c>
      <c r="E50" s="229">
        <v>3.5938133772256159E-2</v>
      </c>
      <c r="F50" s="229">
        <v>0</v>
      </c>
      <c r="G50" s="229">
        <v>0</v>
      </c>
      <c r="H50" s="229">
        <v>3.6227207955852228E-2</v>
      </c>
      <c r="I50" s="229">
        <v>0</v>
      </c>
      <c r="J50" s="229">
        <v>0</v>
      </c>
      <c r="K50" s="229">
        <v>1.1109248248977041E-2</v>
      </c>
      <c r="L50" s="229">
        <v>2.2494834180807902E-2</v>
      </c>
      <c r="M50" s="229">
        <v>2.1256306147061629E-2</v>
      </c>
      <c r="N50" s="229">
        <v>0</v>
      </c>
      <c r="O50" s="229">
        <v>0</v>
      </c>
      <c r="P50" s="229">
        <v>0</v>
      </c>
      <c r="Q50" s="229">
        <v>0.13685090136545119</v>
      </c>
      <c r="R50" s="229">
        <v>0.10083067169262171</v>
      </c>
      <c r="S50" s="229">
        <v>5.2014418668924818E-2</v>
      </c>
      <c r="T50" s="229">
        <v>1.6386062821400042E-2</v>
      </c>
      <c r="U50" s="229">
        <v>1.6425323358292911E-2</v>
      </c>
      <c r="V50" s="229">
        <v>4.2053700390392596E-3</v>
      </c>
      <c r="W50" s="229">
        <v>4.1215921308621704E-3</v>
      </c>
      <c r="X50" s="229">
        <v>2.5149326414782821E-3</v>
      </c>
      <c r="Y50" s="229">
        <v>6.2831625081119871E-4</v>
      </c>
      <c r="DA50" s="73" t="s">
        <v>1302</v>
      </c>
    </row>
    <row r="51" spans="1:105" ht="12" customHeight="1" x14ac:dyDescent="0.25">
      <c r="A51" s="64" t="s">
        <v>32</v>
      </c>
      <c r="B51" s="229">
        <v>3.6851605273619872E-2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1303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1304</v>
      </c>
    </row>
    <row r="53" spans="1:105" ht="12" customHeight="1" x14ac:dyDescent="0.25">
      <c r="A53" s="64" t="s">
        <v>35</v>
      </c>
      <c r="B53" s="229">
        <v>1.1459409620011829</v>
      </c>
      <c r="C53" s="229">
        <v>1.2629492415420289</v>
      </c>
      <c r="D53" s="229">
        <v>0.56042596862151139</v>
      </c>
      <c r="E53" s="229">
        <v>1.2581821743693511</v>
      </c>
      <c r="F53" s="229">
        <v>1.621509658024108</v>
      </c>
      <c r="G53" s="229">
        <v>1.5190446114036049</v>
      </c>
      <c r="H53" s="229">
        <v>1.4769156626938611</v>
      </c>
      <c r="I53" s="229">
        <v>1.3930324237381579</v>
      </c>
      <c r="J53" s="229">
        <v>1.0281416727607791</v>
      </c>
      <c r="K53" s="229">
        <v>6.4507871201932021E-2</v>
      </c>
      <c r="L53" s="229">
        <v>0.15741454226764029</v>
      </c>
      <c r="M53" s="229">
        <v>9.3260693769748645E-2</v>
      </c>
      <c r="N53" s="229">
        <v>0.1121195475970405</v>
      </c>
      <c r="O53" s="229">
        <v>0.6244907054618023</v>
      </c>
      <c r="P53" s="229">
        <v>5.9463582060058078E-2</v>
      </c>
      <c r="Q53" s="229">
        <v>4.3135994230018182E-2</v>
      </c>
      <c r="R53" s="229">
        <v>5.8477322857301367E-2</v>
      </c>
      <c r="S53" s="229">
        <v>4.7912143215109053E-2</v>
      </c>
      <c r="T53" s="229">
        <v>6.6048657258473559E-2</v>
      </c>
      <c r="U53" s="229">
        <v>5.763480426052172E-2</v>
      </c>
      <c r="V53" s="229">
        <v>1.8277519658633501E-2</v>
      </c>
      <c r="W53" s="229">
        <v>3.7108687904525268E-2</v>
      </c>
      <c r="X53" s="229">
        <v>1.7917175547424211E-2</v>
      </c>
      <c r="Y53" s="229">
        <v>2.2946164913149731E-2</v>
      </c>
      <c r="DA53" s="73" t="s">
        <v>1305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0.1581362744771925</v>
      </c>
      <c r="F54" s="229">
        <v>0</v>
      </c>
      <c r="G54" s="229">
        <v>0</v>
      </c>
      <c r="H54" s="229">
        <v>0</v>
      </c>
      <c r="I54" s="229">
        <v>0</v>
      </c>
      <c r="J54" s="229">
        <v>0.13149587428329579</v>
      </c>
      <c r="K54" s="229">
        <v>5.3285562465505663E-3</v>
      </c>
      <c r="L54" s="229">
        <v>0</v>
      </c>
      <c r="M54" s="229">
        <v>0</v>
      </c>
      <c r="N54" s="229">
        <v>3.603109233305154E-3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1306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1307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1308</v>
      </c>
    </row>
    <row r="57" spans="1:105" ht="12" customHeight="1" x14ac:dyDescent="0.25">
      <c r="A57" s="60" t="s">
        <v>1036</v>
      </c>
      <c r="B57" s="262">
        <v>0</v>
      </c>
      <c r="C57" s="262">
        <v>0</v>
      </c>
      <c r="D57" s="262">
        <v>0</v>
      </c>
      <c r="E57" s="262">
        <v>0</v>
      </c>
      <c r="F57" s="262">
        <v>0</v>
      </c>
      <c r="G57" s="262">
        <v>0</v>
      </c>
      <c r="H57" s="262">
        <v>0</v>
      </c>
      <c r="I57" s="262">
        <v>0</v>
      </c>
      <c r="J57" s="262">
        <v>0</v>
      </c>
      <c r="K57" s="262">
        <v>0</v>
      </c>
      <c r="L57" s="262">
        <v>0</v>
      </c>
      <c r="M57" s="262">
        <v>0</v>
      </c>
      <c r="N57" s="262">
        <v>0</v>
      </c>
      <c r="O57" s="262">
        <v>0</v>
      </c>
      <c r="P57" s="262">
        <v>0</v>
      </c>
      <c r="Q57" s="262">
        <v>0</v>
      </c>
      <c r="R57" s="262">
        <v>0</v>
      </c>
      <c r="S57" s="262">
        <v>0</v>
      </c>
      <c r="T57" s="262">
        <v>0</v>
      </c>
      <c r="U57" s="262">
        <v>0</v>
      </c>
      <c r="V57" s="262">
        <v>0</v>
      </c>
      <c r="W57" s="262">
        <v>0</v>
      </c>
      <c r="X57" s="262">
        <v>0</v>
      </c>
      <c r="Y57" s="262">
        <v>0</v>
      </c>
      <c r="DA57" s="72" t="s">
        <v>1309</v>
      </c>
    </row>
    <row r="58" spans="1:105" ht="12" customHeight="1" x14ac:dyDescent="0.25">
      <c r="A58" s="133" t="s">
        <v>1038</v>
      </c>
      <c r="B58" s="324">
        <v>0</v>
      </c>
      <c r="C58" s="324">
        <v>0</v>
      </c>
      <c r="D58" s="324">
        <v>0</v>
      </c>
      <c r="E58" s="324">
        <v>0</v>
      </c>
      <c r="F58" s="324">
        <v>0</v>
      </c>
      <c r="G58" s="324">
        <v>0</v>
      </c>
      <c r="H58" s="324">
        <v>0</v>
      </c>
      <c r="I58" s="324">
        <v>0</v>
      </c>
      <c r="J58" s="324">
        <v>0</v>
      </c>
      <c r="K58" s="324">
        <v>0</v>
      </c>
      <c r="L58" s="324">
        <v>0</v>
      </c>
      <c r="M58" s="324">
        <v>0</v>
      </c>
      <c r="N58" s="324">
        <v>0</v>
      </c>
      <c r="O58" s="324">
        <v>0</v>
      </c>
      <c r="P58" s="324">
        <v>0</v>
      </c>
      <c r="Q58" s="324">
        <v>0</v>
      </c>
      <c r="R58" s="324">
        <v>0</v>
      </c>
      <c r="S58" s="324">
        <v>0</v>
      </c>
      <c r="T58" s="324">
        <v>0</v>
      </c>
      <c r="U58" s="324">
        <v>0</v>
      </c>
      <c r="V58" s="324">
        <v>0</v>
      </c>
      <c r="W58" s="324">
        <v>0</v>
      </c>
      <c r="X58" s="324">
        <v>0</v>
      </c>
      <c r="Y58" s="324">
        <v>0</v>
      </c>
      <c r="DA58" s="138" t="s">
        <v>1310</v>
      </c>
    </row>
    <row r="59" spans="1:105" ht="12" customHeight="1" x14ac:dyDescent="0.25">
      <c r="A59" s="100" t="s">
        <v>105</v>
      </c>
      <c r="B59" s="279">
        <v>180.77708000000001</v>
      </c>
      <c r="C59" s="279">
        <v>195.35378</v>
      </c>
      <c r="D59" s="279">
        <v>31.325679999999998</v>
      </c>
      <c r="E59" s="279">
        <v>92.174710000000005</v>
      </c>
      <c r="F59" s="279">
        <v>184.47286</v>
      </c>
      <c r="G59" s="279">
        <v>146.35547</v>
      </c>
      <c r="H59" s="279">
        <v>117.58437000000001</v>
      </c>
      <c r="I59" s="279">
        <v>110.63713</v>
      </c>
      <c r="J59" s="279">
        <v>141.61574999999999</v>
      </c>
      <c r="K59" s="279">
        <v>14.185750000000001</v>
      </c>
      <c r="L59" s="279">
        <v>0</v>
      </c>
      <c r="M59" s="279">
        <v>0</v>
      </c>
      <c r="N59" s="279">
        <v>16.619610000000002</v>
      </c>
      <c r="O59" s="279">
        <v>68.631439999999998</v>
      </c>
      <c r="P59" s="279">
        <v>0</v>
      </c>
      <c r="Q59" s="279">
        <v>0</v>
      </c>
      <c r="R59" s="279">
        <v>0</v>
      </c>
      <c r="S59" s="279">
        <v>0</v>
      </c>
      <c r="T59" s="279">
        <v>0</v>
      </c>
      <c r="U59" s="279">
        <v>0</v>
      </c>
      <c r="V59" s="279">
        <v>0</v>
      </c>
      <c r="W59" s="279">
        <v>0</v>
      </c>
      <c r="X59" s="279">
        <v>0</v>
      </c>
      <c r="Y59" s="279">
        <v>0</v>
      </c>
      <c r="DA59" s="105" t="s">
        <v>1311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4" t="s">
        <v>49</v>
      </c>
      <c r="B61" s="223">
        <f t="shared" ref="B61:Y61" si="2">SUM(B62:B66)+B72+B85+B93+B107+B108</f>
        <v>10.278481021065588</v>
      </c>
      <c r="C61" s="223">
        <f t="shared" si="2"/>
        <v>13.807655508343739</v>
      </c>
      <c r="D61" s="223">
        <f t="shared" si="2"/>
        <v>8.3139267042668195</v>
      </c>
      <c r="E61" s="223">
        <f t="shared" si="2"/>
        <v>9.5724140397355537</v>
      </c>
      <c r="F61" s="223">
        <f t="shared" si="2"/>
        <v>11.11913121296757</v>
      </c>
      <c r="G61" s="223">
        <f t="shared" si="2"/>
        <v>14.984288107911176</v>
      </c>
      <c r="H61" s="223">
        <f t="shared" si="2"/>
        <v>14.146557836481788</v>
      </c>
      <c r="I61" s="223">
        <f t="shared" si="2"/>
        <v>13.749107355081909</v>
      </c>
      <c r="J61" s="223">
        <f t="shared" si="2"/>
        <v>13.700330476898619</v>
      </c>
      <c r="K61" s="223">
        <f t="shared" si="2"/>
        <v>16.737778563546456</v>
      </c>
      <c r="L61" s="223">
        <f t="shared" si="2"/>
        <v>7.616244061899927</v>
      </c>
      <c r="M61" s="223">
        <f t="shared" si="2"/>
        <v>3.9440969210941326</v>
      </c>
      <c r="N61" s="223">
        <f t="shared" si="2"/>
        <v>16.992484711206423</v>
      </c>
      <c r="O61" s="223">
        <f t="shared" si="2"/>
        <v>32.651351849305549</v>
      </c>
      <c r="P61" s="223">
        <f t="shared" si="2"/>
        <v>1.9173454136810548</v>
      </c>
      <c r="Q61" s="223">
        <f t="shared" si="2"/>
        <v>5.3500610123429544</v>
      </c>
      <c r="R61" s="223">
        <f t="shared" si="2"/>
        <v>3.4026050290755387</v>
      </c>
      <c r="S61" s="223">
        <f t="shared" si="2"/>
        <v>2.5088832033604387</v>
      </c>
      <c r="T61" s="223">
        <f t="shared" si="2"/>
        <v>2.8346607154175905</v>
      </c>
      <c r="U61" s="223">
        <f t="shared" si="2"/>
        <v>4.6047837580904636</v>
      </c>
      <c r="V61" s="223">
        <f t="shared" si="2"/>
        <v>3.1495116068424704</v>
      </c>
      <c r="W61" s="223">
        <f t="shared" si="2"/>
        <v>2.5918263963058257</v>
      </c>
      <c r="X61" s="223">
        <f t="shared" si="2"/>
        <v>1.9031616676025689</v>
      </c>
      <c r="Y61" s="223">
        <f t="shared" si="2"/>
        <v>2.7992205033514268</v>
      </c>
      <c r="DA61" s="89"/>
    </row>
    <row r="62" spans="1:105" ht="12" customHeight="1" x14ac:dyDescent="0.25">
      <c r="A62" s="55" t="s">
        <v>91</v>
      </c>
      <c r="B62" s="259">
        <v>0</v>
      </c>
      <c r="C62" s="259">
        <v>0</v>
      </c>
      <c r="D62" s="259">
        <v>0</v>
      </c>
      <c r="E62" s="259">
        <v>0</v>
      </c>
      <c r="F62" s="259">
        <v>0</v>
      </c>
      <c r="G62" s="259">
        <v>0</v>
      </c>
      <c r="H62" s="259">
        <v>0</v>
      </c>
      <c r="I62" s="259">
        <v>0</v>
      </c>
      <c r="J62" s="259">
        <v>0</v>
      </c>
      <c r="K62" s="259">
        <v>0</v>
      </c>
      <c r="L62" s="259">
        <v>0</v>
      </c>
      <c r="M62" s="259">
        <v>0</v>
      </c>
      <c r="N62" s="259">
        <v>0</v>
      </c>
      <c r="O62" s="259">
        <v>0</v>
      </c>
      <c r="P62" s="259">
        <v>0</v>
      </c>
      <c r="Q62" s="259">
        <v>0</v>
      </c>
      <c r="R62" s="259">
        <v>0</v>
      </c>
      <c r="S62" s="259">
        <v>0</v>
      </c>
      <c r="T62" s="259">
        <v>0</v>
      </c>
      <c r="U62" s="259">
        <v>0</v>
      </c>
      <c r="V62" s="259">
        <v>0</v>
      </c>
      <c r="W62" s="259">
        <v>0</v>
      </c>
      <c r="X62" s="259">
        <v>0</v>
      </c>
      <c r="Y62" s="259">
        <v>0</v>
      </c>
      <c r="DA62" s="67" t="s">
        <v>1312</v>
      </c>
    </row>
    <row r="63" spans="1:105" ht="12" customHeight="1" x14ac:dyDescent="0.25">
      <c r="A63" s="173" t="s">
        <v>92</v>
      </c>
      <c r="B63" s="224">
        <v>0</v>
      </c>
      <c r="C63" s="224">
        <v>0</v>
      </c>
      <c r="D63" s="224">
        <v>0</v>
      </c>
      <c r="E63" s="224">
        <v>0</v>
      </c>
      <c r="F63" s="224">
        <v>0</v>
      </c>
      <c r="G63" s="224">
        <v>0</v>
      </c>
      <c r="H63" s="224">
        <v>0</v>
      </c>
      <c r="I63" s="224">
        <v>0</v>
      </c>
      <c r="J63" s="224">
        <v>0</v>
      </c>
      <c r="K63" s="224">
        <v>0</v>
      </c>
      <c r="L63" s="224">
        <v>0</v>
      </c>
      <c r="M63" s="224">
        <v>0</v>
      </c>
      <c r="N63" s="224">
        <v>0</v>
      </c>
      <c r="O63" s="224">
        <v>0</v>
      </c>
      <c r="P63" s="224">
        <v>0</v>
      </c>
      <c r="Q63" s="224">
        <v>0</v>
      </c>
      <c r="R63" s="224">
        <v>0</v>
      </c>
      <c r="S63" s="224">
        <v>0</v>
      </c>
      <c r="T63" s="224">
        <v>0</v>
      </c>
      <c r="U63" s="224">
        <v>0</v>
      </c>
      <c r="V63" s="224">
        <v>0</v>
      </c>
      <c r="W63" s="224">
        <v>0</v>
      </c>
      <c r="X63" s="224">
        <v>0</v>
      </c>
      <c r="Y63" s="224">
        <v>0</v>
      </c>
      <c r="DA63" s="177" t="s">
        <v>1313</v>
      </c>
    </row>
    <row r="64" spans="1:105" ht="12" customHeight="1" x14ac:dyDescent="0.25">
      <c r="A64" s="173" t="s">
        <v>93</v>
      </c>
      <c r="B64" s="224">
        <v>0</v>
      </c>
      <c r="C64" s="224">
        <v>0</v>
      </c>
      <c r="D64" s="224">
        <v>0</v>
      </c>
      <c r="E64" s="224">
        <v>0</v>
      </c>
      <c r="F64" s="224">
        <v>0</v>
      </c>
      <c r="G64" s="224">
        <v>0</v>
      </c>
      <c r="H64" s="224">
        <v>0</v>
      </c>
      <c r="I64" s="224">
        <v>0</v>
      </c>
      <c r="J64" s="224">
        <v>0</v>
      </c>
      <c r="K64" s="224">
        <v>0</v>
      </c>
      <c r="L64" s="224">
        <v>0</v>
      </c>
      <c r="M64" s="224">
        <v>0</v>
      </c>
      <c r="N64" s="224">
        <v>0</v>
      </c>
      <c r="O64" s="224">
        <v>0</v>
      </c>
      <c r="P64" s="224">
        <v>0</v>
      </c>
      <c r="Q64" s="224">
        <v>0</v>
      </c>
      <c r="R64" s="224">
        <v>0</v>
      </c>
      <c r="S64" s="224">
        <v>0</v>
      </c>
      <c r="T64" s="224">
        <v>0</v>
      </c>
      <c r="U64" s="224">
        <v>0</v>
      </c>
      <c r="V64" s="224">
        <v>0</v>
      </c>
      <c r="W64" s="224">
        <v>0</v>
      </c>
      <c r="X64" s="224">
        <v>0</v>
      </c>
      <c r="Y64" s="224">
        <v>0</v>
      </c>
      <c r="DA64" s="177" t="s">
        <v>1314</v>
      </c>
    </row>
    <row r="65" spans="1:105" ht="12" customHeight="1" x14ac:dyDescent="0.25">
      <c r="A65" s="173" t="s">
        <v>94</v>
      </c>
      <c r="B65" s="224">
        <v>0</v>
      </c>
      <c r="C65" s="224">
        <v>0</v>
      </c>
      <c r="D65" s="224">
        <v>0</v>
      </c>
      <c r="E65" s="224">
        <v>0</v>
      </c>
      <c r="F65" s="224">
        <v>0</v>
      </c>
      <c r="G65" s="224">
        <v>0</v>
      </c>
      <c r="H65" s="224">
        <v>0</v>
      </c>
      <c r="I65" s="224">
        <v>0</v>
      </c>
      <c r="J65" s="224">
        <v>0</v>
      </c>
      <c r="K65" s="224">
        <v>0</v>
      </c>
      <c r="L65" s="224">
        <v>0</v>
      </c>
      <c r="M65" s="224">
        <v>0</v>
      </c>
      <c r="N65" s="224">
        <v>0</v>
      </c>
      <c r="O65" s="224">
        <v>0</v>
      </c>
      <c r="P65" s="224">
        <v>0</v>
      </c>
      <c r="Q65" s="224">
        <v>0</v>
      </c>
      <c r="R65" s="224">
        <v>0</v>
      </c>
      <c r="S65" s="224">
        <v>0</v>
      </c>
      <c r="T65" s="224">
        <v>0</v>
      </c>
      <c r="U65" s="224">
        <v>0</v>
      </c>
      <c r="V65" s="224">
        <v>0</v>
      </c>
      <c r="W65" s="224">
        <v>0</v>
      </c>
      <c r="X65" s="224">
        <v>0</v>
      </c>
      <c r="Y65" s="224">
        <v>0</v>
      </c>
      <c r="DA65" s="177" t="s">
        <v>1315</v>
      </c>
    </row>
    <row r="66" spans="1:105" ht="12" customHeight="1" x14ac:dyDescent="0.25">
      <c r="A66" s="56" t="s">
        <v>95</v>
      </c>
      <c r="B66" s="260">
        <v>0.44913818572125819</v>
      </c>
      <c r="C66" s="260">
        <v>0.6041953322967033</v>
      </c>
      <c r="D66" s="260">
        <v>0.3004752491969897</v>
      </c>
      <c r="E66" s="260">
        <v>0.43192577345769362</v>
      </c>
      <c r="F66" s="260">
        <v>0.50414694174535724</v>
      </c>
      <c r="G66" s="260">
        <v>0.69199045923138724</v>
      </c>
      <c r="H66" s="260">
        <v>0.64514046808914338</v>
      </c>
      <c r="I66" s="260">
        <v>0.64287660896564791</v>
      </c>
      <c r="J66" s="260">
        <v>0.56825041833414935</v>
      </c>
      <c r="K66" s="260">
        <v>0.30976991018070871</v>
      </c>
      <c r="L66" s="260">
        <v>0.21890503218087129</v>
      </c>
      <c r="M66" s="260">
        <v>0.1118727704231505</v>
      </c>
      <c r="N66" s="260">
        <v>0.64276186610613173</v>
      </c>
      <c r="O66" s="260">
        <v>1.515051176755146</v>
      </c>
      <c r="P66" s="260">
        <v>4.4352391619685752E-2</v>
      </c>
      <c r="Q66" s="260">
        <v>0.30022919609648929</v>
      </c>
      <c r="R66" s="260">
        <v>0.19502343104242681</v>
      </c>
      <c r="S66" s="260">
        <v>0.13345657513602521</v>
      </c>
      <c r="T66" s="260">
        <v>0.139360494800501</v>
      </c>
      <c r="U66" s="260">
        <v>0.17327918673516721</v>
      </c>
      <c r="V66" s="260">
        <v>0.1088878990585016</v>
      </c>
      <c r="W66" s="260">
        <v>0.1222033459560949</v>
      </c>
      <c r="X66" s="260">
        <v>8.5663361735203378E-2</v>
      </c>
      <c r="Y66" s="260">
        <v>8.4974098925168481E-2</v>
      </c>
      <c r="DA66" s="68" t="s">
        <v>1316</v>
      </c>
    </row>
    <row r="67" spans="1:105" ht="12" customHeight="1" x14ac:dyDescent="0.25">
      <c r="A67" s="37" t="s">
        <v>159</v>
      </c>
      <c r="B67" s="226">
        <v>0</v>
      </c>
      <c r="C67" s="226">
        <v>0</v>
      </c>
      <c r="D67" s="226">
        <v>0</v>
      </c>
      <c r="E67" s="226">
        <v>1.199471651016642E-2</v>
      </c>
      <c r="F67" s="226">
        <v>0</v>
      </c>
      <c r="G67" s="226">
        <v>0</v>
      </c>
      <c r="H67" s="226">
        <v>1.5445757536541101E-2</v>
      </c>
      <c r="I67" s="226">
        <v>0</v>
      </c>
      <c r="J67" s="226">
        <v>0</v>
      </c>
      <c r="K67" s="226">
        <v>4.5509678988696803E-2</v>
      </c>
      <c r="L67" s="226">
        <v>2.7370626798120901E-2</v>
      </c>
      <c r="M67" s="226">
        <v>2.0765492104769641E-2</v>
      </c>
      <c r="N67" s="226">
        <v>0</v>
      </c>
      <c r="O67" s="226">
        <v>0</v>
      </c>
      <c r="P67" s="226">
        <v>0</v>
      </c>
      <c r="Q67" s="226">
        <v>0.2282757084403183</v>
      </c>
      <c r="R67" s="226">
        <v>0.1234360121308619</v>
      </c>
      <c r="S67" s="226">
        <v>6.9467677486011528E-2</v>
      </c>
      <c r="T67" s="226">
        <v>2.770155367070793E-2</v>
      </c>
      <c r="U67" s="226">
        <v>3.8430485672888391E-2</v>
      </c>
      <c r="V67" s="226">
        <v>2.0367217669619801E-2</v>
      </c>
      <c r="W67" s="226">
        <v>1.221607878058001E-2</v>
      </c>
      <c r="X67" s="226">
        <v>1.054407027482545E-2</v>
      </c>
      <c r="Y67" s="226">
        <v>2.264762769597735E-3</v>
      </c>
      <c r="DA67" s="69" t="s">
        <v>1317</v>
      </c>
    </row>
    <row r="68" spans="1:105" ht="12" customHeight="1" x14ac:dyDescent="0.25">
      <c r="A68" s="37" t="s">
        <v>35</v>
      </c>
      <c r="B68" s="226">
        <v>0.44913818572125819</v>
      </c>
      <c r="C68" s="226">
        <v>0.6041953322967033</v>
      </c>
      <c r="D68" s="226">
        <v>0.3004752491969897</v>
      </c>
      <c r="E68" s="226">
        <v>0.41993105694752719</v>
      </c>
      <c r="F68" s="226">
        <v>0.50414694174535724</v>
      </c>
      <c r="G68" s="226">
        <v>0.69199045923138724</v>
      </c>
      <c r="H68" s="226">
        <v>0.62969471055260229</v>
      </c>
      <c r="I68" s="226">
        <v>0.64287660896564791</v>
      </c>
      <c r="J68" s="226">
        <v>0.56825041833414935</v>
      </c>
      <c r="K68" s="226">
        <v>0.26426023119201192</v>
      </c>
      <c r="L68" s="226">
        <v>0.19153440538275041</v>
      </c>
      <c r="M68" s="226">
        <v>9.1107278318380891E-2</v>
      </c>
      <c r="N68" s="226">
        <v>0.64276186610613173</v>
      </c>
      <c r="O68" s="226">
        <v>1.515051176755146</v>
      </c>
      <c r="P68" s="226">
        <v>4.4352391619685752E-2</v>
      </c>
      <c r="Q68" s="226">
        <v>7.19534876561711E-2</v>
      </c>
      <c r="R68" s="226">
        <v>7.1587418911564893E-2</v>
      </c>
      <c r="S68" s="226">
        <v>6.3988897650013671E-2</v>
      </c>
      <c r="T68" s="226">
        <v>0.1116589411297931</v>
      </c>
      <c r="U68" s="226">
        <v>0.13484870106227881</v>
      </c>
      <c r="V68" s="226">
        <v>8.8520681388881778E-2</v>
      </c>
      <c r="W68" s="226">
        <v>0.10998726717551489</v>
      </c>
      <c r="X68" s="226">
        <v>7.5119291460377921E-2</v>
      </c>
      <c r="Y68" s="226">
        <v>8.2709336155570745E-2</v>
      </c>
      <c r="DA68" s="69" t="s">
        <v>1318</v>
      </c>
    </row>
    <row r="69" spans="1:105" ht="12" customHeight="1" x14ac:dyDescent="0.25">
      <c r="A69" s="37" t="s">
        <v>96</v>
      </c>
      <c r="B69" s="226">
        <v>0</v>
      </c>
      <c r="C69" s="226">
        <v>0</v>
      </c>
      <c r="D69" s="226">
        <v>0</v>
      </c>
      <c r="E69" s="226">
        <v>0</v>
      </c>
      <c r="F69" s="226">
        <v>0</v>
      </c>
      <c r="G69" s="226">
        <v>0</v>
      </c>
      <c r="H69" s="226">
        <v>0</v>
      </c>
      <c r="I69" s="226">
        <v>0</v>
      </c>
      <c r="J69" s="226">
        <v>0</v>
      </c>
      <c r="K69" s="226">
        <v>0</v>
      </c>
      <c r="L69" s="226">
        <v>0</v>
      </c>
      <c r="M69" s="226">
        <v>0</v>
      </c>
      <c r="N69" s="226">
        <v>0</v>
      </c>
      <c r="O69" s="226">
        <v>0</v>
      </c>
      <c r="P69" s="226">
        <v>0</v>
      </c>
      <c r="Q69" s="226">
        <v>0</v>
      </c>
      <c r="R69" s="226">
        <v>0</v>
      </c>
      <c r="S69" s="226">
        <v>0</v>
      </c>
      <c r="T69" s="226">
        <v>0</v>
      </c>
      <c r="U69" s="226">
        <v>0</v>
      </c>
      <c r="V69" s="226">
        <v>0</v>
      </c>
      <c r="W69" s="226">
        <v>0</v>
      </c>
      <c r="X69" s="226">
        <v>0</v>
      </c>
      <c r="Y69" s="226">
        <v>0</v>
      </c>
      <c r="DA69" s="69" t="s">
        <v>1319</v>
      </c>
    </row>
    <row r="70" spans="1:105" ht="12" customHeight="1" x14ac:dyDescent="0.25">
      <c r="A70" s="37" t="s">
        <v>78</v>
      </c>
      <c r="B70" s="226">
        <v>0</v>
      </c>
      <c r="C70" s="226">
        <v>0</v>
      </c>
      <c r="D70" s="226">
        <v>0</v>
      </c>
      <c r="E70" s="226">
        <v>0</v>
      </c>
      <c r="F70" s="226">
        <v>0</v>
      </c>
      <c r="G70" s="226">
        <v>0</v>
      </c>
      <c r="H70" s="226">
        <v>0</v>
      </c>
      <c r="I70" s="226">
        <v>0</v>
      </c>
      <c r="J70" s="226">
        <v>0</v>
      </c>
      <c r="K70" s="226">
        <v>0</v>
      </c>
      <c r="L70" s="226">
        <v>0</v>
      </c>
      <c r="M70" s="226">
        <v>0</v>
      </c>
      <c r="N70" s="226">
        <v>0</v>
      </c>
      <c r="O70" s="226">
        <v>0</v>
      </c>
      <c r="P70" s="226">
        <v>0</v>
      </c>
      <c r="Q70" s="226">
        <v>0</v>
      </c>
      <c r="R70" s="226">
        <v>0</v>
      </c>
      <c r="S70" s="226">
        <v>0</v>
      </c>
      <c r="T70" s="226">
        <v>0</v>
      </c>
      <c r="U70" s="226">
        <v>0</v>
      </c>
      <c r="V70" s="226">
        <v>0</v>
      </c>
      <c r="W70" s="226">
        <v>0</v>
      </c>
      <c r="X70" s="226">
        <v>0</v>
      </c>
      <c r="Y70" s="226">
        <v>0</v>
      </c>
      <c r="DA70" s="69" t="s">
        <v>1320</v>
      </c>
    </row>
    <row r="71" spans="1:105" ht="12" customHeight="1" x14ac:dyDescent="0.25">
      <c r="A71" s="37" t="s">
        <v>40</v>
      </c>
      <c r="B71" s="226">
        <v>0</v>
      </c>
      <c r="C71" s="226">
        <v>0</v>
      </c>
      <c r="D71" s="226">
        <v>0</v>
      </c>
      <c r="E71" s="226">
        <v>0</v>
      </c>
      <c r="F71" s="226">
        <v>0</v>
      </c>
      <c r="G71" s="226">
        <v>0</v>
      </c>
      <c r="H71" s="226">
        <v>0</v>
      </c>
      <c r="I71" s="226">
        <v>0</v>
      </c>
      <c r="J71" s="226">
        <v>0</v>
      </c>
      <c r="K71" s="226">
        <v>0</v>
      </c>
      <c r="L71" s="226">
        <v>0</v>
      </c>
      <c r="M71" s="226">
        <v>0</v>
      </c>
      <c r="N71" s="226">
        <v>0</v>
      </c>
      <c r="O71" s="226">
        <v>0</v>
      </c>
      <c r="P71" s="226">
        <v>0</v>
      </c>
      <c r="Q71" s="226">
        <v>0</v>
      </c>
      <c r="R71" s="226">
        <v>0</v>
      </c>
      <c r="S71" s="226">
        <v>0</v>
      </c>
      <c r="T71" s="226">
        <v>0</v>
      </c>
      <c r="U71" s="226">
        <v>0</v>
      </c>
      <c r="V71" s="226">
        <v>0</v>
      </c>
      <c r="W71" s="226">
        <v>0</v>
      </c>
      <c r="X71" s="226">
        <v>0</v>
      </c>
      <c r="Y71" s="226">
        <v>0</v>
      </c>
      <c r="DA71" s="69" t="s">
        <v>1321</v>
      </c>
    </row>
    <row r="72" spans="1:105" ht="12" customHeight="1" x14ac:dyDescent="0.25">
      <c r="A72" s="57" t="s">
        <v>1051</v>
      </c>
      <c r="B72" s="261">
        <f t="shared" ref="B72:Y72" si="3">B73+B84</f>
        <v>5.2050287467803837</v>
      </c>
      <c r="C72" s="261">
        <f t="shared" si="3"/>
        <v>7.2568916875003753</v>
      </c>
      <c r="D72" s="261">
        <f t="shared" si="3"/>
        <v>4.0791856189513744</v>
      </c>
      <c r="E72" s="261">
        <f t="shared" si="3"/>
        <v>4.9872498853325071</v>
      </c>
      <c r="F72" s="261">
        <f t="shared" si="3"/>
        <v>5.8456462238146933</v>
      </c>
      <c r="G72" s="261">
        <f t="shared" si="3"/>
        <v>7.6213682194849106</v>
      </c>
      <c r="H72" s="261">
        <f t="shared" si="3"/>
        <v>7.2262245243545928</v>
      </c>
      <c r="I72" s="261">
        <f t="shared" si="3"/>
        <v>6.9647074481608264</v>
      </c>
      <c r="J72" s="261">
        <f t="shared" si="3"/>
        <v>7.0278800223026687</v>
      </c>
      <c r="K72" s="261">
        <f t="shared" si="3"/>
        <v>7.9204221543094979</v>
      </c>
      <c r="L72" s="261">
        <f t="shared" si="3"/>
        <v>3.0655765817424458</v>
      </c>
      <c r="M72" s="261">
        <f t="shared" si="3"/>
        <v>1.396117457540323</v>
      </c>
      <c r="N72" s="261">
        <f t="shared" si="3"/>
        <v>6.5108251474535681</v>
      </c>
      <c r="O72" s="261">
        <f t="shared" si="3"/>
        <v>15.97211217049656</v>
      </c>
      <c r="P72" s="261">
        <f t="shared" si="3"/>
        <v>0.62934874302874599</v>
      </c>
      <c r="Q72" s="261">
        <f t="shared" si="3"/>
        <v>1.704409557437518</v>
      </c>
      <c r="R72" s="261">
        <f t="shared" si="3"/>
        <v>1.0608718796057179</v>
      </c>
      <c r="S72" s="261">
        <f t="shared" si="3"/>
        <v>0.66559240407534381</v>
      </c>
      <c r="T72" s="261">
        <f t="shared" si="3"/>
        <v>0.74169019223180466</v>
      </c>
      <c r="U72" s="261">
        <f t="shared" si="3"/>
        <v>1.3613422540086211</v>
      </c>
      <c r="V72" s="261">
        <f t="shared" si="3"/>
        <v>0.52980549338776761</v>
      </c>
      <c r="W72" s="261">
        <f t="shared" si="3"/>
        <v>0.4509671555366116</v>
      </c>
      <c r="X72" s="261">
        <f t="shared" si="3"/>
        <v>0.25989213033231501</v>
      </c>
      <c r="Y72" s="261">
        <f t="shared" si="3"/>
        <v>0.759784351032182</v>
      </c>
      <c r="DA72" s="70"/>
    </row>
    <row r="73" spans="1:105" ht="12" customHeight="1" x14ac:dyDescent="0.25">
      <c r="A73" s="60" t="s">
        <v>1052</v>
      </c>
      <c r="B73" s="262">
        <v>5.2050287467803837</v>
      </c>
      <c r="C73" s="262">
        <v>7.2568916875003753</v>
      </c>
      <c r="D73" s="262">
        <v>4.0791856189513744</v>
      </c>
      <c r="E73" s="262">
        <v>4.9872498853325071</v>
      </c>
      <c r="F73" s="262">
        <v>5.8456462238146933</v>
      </c>
      <c r="G73" s="262">
        <v>7.6213682194849106</v>
      </c>
      <c r="H73" s="262">
        <v>7.2262245243545928</v>
      </c>
      <c r="I73" s="262">
        <v>6.9647074481608264</v>
      </c>
      <c r="J73" s="262">
        <v>7.0278800223026687</v>
      </c>
      <c r="K73" s="262">
        <v>7.9204221543094979</v>
      </c>
      <c r="L73" s="262">
        <v>3.0655765817424458</v>
      </c>
      <c r="M73" s="262">
        <v>1.396117457540323</v>
      </c>
      <c r="N73" s="262">
        <v>6.5108251474535681</v>
      </c>
      <c r="O73" s="262">
        <v>15.97211217049656</v>
      </c>
      <c r="P73" s="262">
        <v>0.62934874302874599</v>
      </c>
      <c r="Q73" s="262">
        <v>1.704409557437518</v>
      </c>
      <c r="R73" s="262">
        <v>1.0608718796057179</v>
      </c>
      <c r="S73" s="262">
        <v>0.66559240407534381</v>
      </c>
      <c r="T73" s="262">
        <v>0.74169019223180466</v>
      </c>
      <c r="U73" s="262">
        <v>1.3613422540086211</v>
      </c>
      <c r="V73" s="262">
        <v>0.52980549338776761</v>
      </c>
      <c r="W73" s="262">
        <v>0.4509671555366116</v>
      </c>
      <c r="X73" s="262">
        <v>0.25989213033231501</v>
      </c>
      <c r="Y73" s="262">
        <v>0.759784351032182</v>
      </c>
      <c r="DA73" s="72" t="s">
        <v>1322</v>
      </c>
    </row>
    <row r="74" spans="1:105" ht="12" customHeight="1" x14ac:dyDescent="0.25">
      <c r="A74" s="64" t="s">
        <v>28</v>
      </c>
      <c r="B74" s="229">
        <v>0.15611773600788451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0</v>
      </c>
      <c r="V74" s="229">
        <v>0</v>
      </c>
      <c r="W74" s="229">
        <v>0</v>
      </c>
      <c r="X74" s="229">
        <v>0</v>
      </c>
      <c r="Y74" s="229">
        <v>0</v>
      </c>
      <c r="DA74" s="73" t="s">
        <v>1323</v>
      </c>
    </row>
    <row r="75" spans="1:105" ht="12" customHeight="1" x14ac:dyDescent="0.25">
      <c r="A75" s="64" t="s">
        <v>30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1324</v>
      </c>
    </row>
    <row r="76" spans="1:105" ht="12" customHeight="1" x14ac:dyDescent="0.25">
      <c r="A76" s="64" t="s">
        <v>31</v>
      </c>
      <c r="B76" s="229">
        <v>0</v>
      </c>
      <c r="C76" s="229">
        <v>0</v>
      </c>
      <c r="D76" s="229">
        <v>0.2121509220727249</v>
      </c>
      <c r="E76" s="229">
        <v>0.1157600687859868</v>
      </c>
      <c r="F76" s="229">
        <v>0.12898131088029491</v>
      </c>
      <c r="G76" s="229">
        <v>0.16891738456606209</v>
      </c>
      <c r="H76" s="229">
        <v>0.31721863910345971</v>
      </c>
      <c r="I76" s="229">
        <v>0.32736318048017571</v>
      </c>
      <c r="J76" s="229">
        <v>0.36568655665515643</v>
      </c>
      <c r="K76" s="229">
        <v>0.90167367980155677</v>
      </c>
      <c r="L76" s="229">
        <v>0.58260699688865247</v>
      </c>
      <c r="M76" s="229">
        <v>0.36129916605443008</v>
      </c>
      <c r="N76" s="229">
        <v>1.19295211902319</v>
      </c>
      <c r="O76" s="229">
        <v>0.56823879032365698</v>
      </c>
      <c r="P76" s="229">
        <v>0.24958364184201029</v>
      </c>
      <c r="Q76" s="229">
        <v>0.29852951924015908</v>
      </c>
      <c r="R76" s="229">
        <v>0.21112269077651649</v>
      </c>
      <c r="S76" s="229">
        <v>0.16890955795380649</v>
      </c>
      <c r="T76" s="229">
        <v>0.11987106528859851</v>
      </c>
      <c r="U76" s="229">
        <v>0.37805040462665918</v>
      </c>
      <c r="V76" s="229">
        <v>0.1084336269214244</v>
      </c>
      <c r="W76" s="229">
        <v>4.85201749550742E-2</v>
      </c>
      <c r="X76" s="229">
        <v>0.1038307624901979</v>
      </c>
      <c r="Y76" s="229">
        <v>1.375483719582969E-3</v>
      </c>
      <c r="DA76" s="73" t="s">
        <v>1325</v>
      </c>
    </row>
    <row r="77" spans="1:105" ht="12" customHeight="1" x14ac:dyDescent="0.25">
      <c r="A77" s="64" t="s">
        <v>159</v>
      </c>
      <c r="B77" s="229">
        <v>0</v>
      </c>
      <c r="C77" s="229">
        <v>0</v>
      </c>
      <c r="D77" s="229">
        <v>0</v>
      </c>
      <c r="E77" s="229">
        <v>0.1205518740920638</v>
      </c>
      <c r="F77" s="229">
        <v>0</v>
      </c>
      <c r="G77" s="229">
        <v>0</v>
      </c>
      <c r="H77" s="229">
        <v>0.16541332469532671</v>
      </c>
      <c r="I77" s="229">
        <v>0</v>
      </c>
      <c r="J77" s="229">
        <v>0</v>
      </c>
      <c r="K77" s="229">
        <v>0.96327590731180557</v>
      </c>
      <c r="L77" s="229">
        <v>0.31045624297008279</v>
      </c>
      <c r="M77" s="229">
        <v>0.19207990452406609</v>
      </c>
      <c r="N77" s="229">
        <v>0</v>
      </c>
      <c r="O77" s="229">
        <v>0</v>
      </c>
      <c r="P77" s="229">
        <v>0</v>
      </c>
      <c r="Q77" s="229">
        <v>1.0689442128688309</v>
      </c>
      <c r="R77" s="229">
        <v>0.537831021738577</v>
      </c>
      <c r="S77" s="229">
        <v>0.25853655941670728</v>
      </c>
      <c r="T77" s="229">
        <v>0.1236028613643243</v>
      </c>
      <c r="U77" s="229">
        <v>0.21807802796129019</v>
      </c>
      <c r="V77" s="229">
        <v>7.8816586584732354E-2</v>
      </c>
      <c r="W77" s="229">
        <v>4.0230682567046462E-2</v>
      </c>
      <c r="X77" s="229">
        <v>1.9209169432308659E-2</v>
      </c>
      <c r="Y77" s="229">
        <v>2.021340842148809E-2</v>
      </c>
      <c r="DA77" s="73" t="s">
        <v>1326</v>
      </c>
    </row>
    <row r="78" spans="1:105" ht="12" customHeight="1" x14ac:dyDescent="0.25">
      <c r="A78" s="64" t="s">
        <v>32</v>
      </c>
      <c r="B78" s="229">
        <v>0.1573060913455952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1327</v>
      </c>
    </row>
    <row r="79" spans="1:105" ht="12" customHeight="1" x14ac:dyDescent="0.25">
      <c r="A79" s="64" t="s">
        <v>33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0</v>
      </c>
      <c r="T79" s="229">
        <v>0</v>
      </c>
      <c r="U79" s="229">
        <v>0</v>
      </c>
      <c r="V79" s="229">
        <v>0</v>
      </c>
      <c r="W79" s="229">
        <v>0</v>
      </c>
      <c r="X79" s="229">
        <v>0</v>
      </c>
      <c r="Y79" s="229">
        <v>0</v>
      </c>
      <c r="DA79" s="73" t="s">
        <v>1328</v>
      </c>
    </row>
    <row r="80" spans="1:105" ht="12" customHeight="1" x14ac:dyDescent="0.25">
      <c r="A80" s="64" t="s">
        <v>35</v>
      </c>
      <c r="B80" s="229">
        <v>4.8916049194269036</v>
      </c>
      <c r="C80" s="229">
        <v>7.2568916875003753</v>
      </c>
      <c r="D80" s="229">
        <v>3.8670346968786502</v>
      </c>
      <c r="E80" s="229">
        <v>4.2204812311802762</v>
      </c>
      <c r="F80" s="229">
        <v>5.716664912934398</v>
      </c>
      <c r="G80" s="229">
        <v>7.4524508349188494</v>
      </c>
      <c r="H80" s="229">
        <v>6.7435925605558067</v>
      </c>
      <c r="I80" s="229">
        <v>6.6373442676806498</v>
      </c>
      <c r="J80" s="229">
        <v>5.9067410774053064</v>
      </c>
      <c r="K80" s="229">
        <v>5.5934368166195263</v>
      </c>
      <c r="L80" s="229">
        <v>2.172513341883711</v>
      </c>
      <c r="M80" s="229">
        <v>0.84273838696182712</v>
      </c>
      <c r="N80" s="229">
        <v>5.1522971772090171</v>
      </c>
      <c r="O80" s="229">
        <v>15.4038733801729</v>
      </c>
      <c r="P80" s="229">
        <v>0.37976510118673562</v>
      </c>
      <c r="Q80" s="229">
        <v>0.33693582532852773</v>
      </c>
      <c r="R80" s="229">
        <v>0.31191816709062409</v>
      </c>
      <c r="S80" s="229">
        <v>0.23814628670483001</v>
      </c>
      <c r="T80" s="229">
        <v>0.49821626557888182</v>
      </c>
      <c r="U80" s="229">
        <v>0.76521382142067207</v>
      </c>
      <c r="V80" s="229">
        <v>0.34255527988161077</v>
      </c>
      <c r="W80" s="229">
        <v>0.3622162980144909</v>
      </c>
      <c r="X80" s="229">
        <v>0.13685219840980839</v>
      </c>
      <c r="Y80" s="229">
        <v>0.73819545889111093</v>
      </c>
      <c r="DA80" s="73" t="s">
        <v>1329</v>
      </c>
    </row>
    <row r="81" spans="1:105" ht="12" customHeight="1" x14ac:dyDescent="0.25">
      <c r="A81" s="64" t="s">
        <v>36</v>
      </c>
      <c r="B81" s="229">
        <v>0</v>
      </c>
      <c r="C81" s="229">
        <v>0</v>
      </c>
      <c r="D81" s="229">
        <v>0</v>
      </c>
      <c r="E81" s="229">
        <v>0.53045671127418048</v>
      </c>
      <c r="F81" s="229">
        <v>0</v>
      </c>
      <c r="G81" s="229">
        <v>0</v>
      </c>
      <c r="H81" s="229">
        <v>0</v>
      </c>
      <c r="I81" s="229">
        <v>0</v>
      </c>
      <c r="J81" s="229">
        <v>0.75545238824220584</v>
      </c>
      <c r="K81" s="229">
        <v>0.46203575057660901</v>
      </c>
      <c r="L81" s="229">
        <v>0</v>
      </c>
      <c r="M81" s="229">
        <v>0</v>
      </c>
      <c r="N81" s="229">
        <v>0.1655758512213612</v>
      </c>
      <c r="O81" s="229">
        <v>0</v>
      </c>
      <c r="P81" s="229">
        <v>0</v>
      </c>
      <c r="Q81" s="229">
        <v>0</v>
      </c>
      <c r="R81" s="229">
        <v>0</v>
      </c>
      <c r="S81" s="229">
        <v>0</v>
      </c>
      <c r="T81" s="229">
        <v>0</v>
      </c>
      <c r="U81" s="229">
        <v>0</v>
      </c>
      <c r="V81" s="229">
        <v>0</v>
      </c>
      <c r="W81" s="229">
        <v>0</v>
      </c>
      <c r="X81" s="229">
        <v>0</v>
      </c>
      <c r="Y81" s="229">
        <v>0</v>
      </c>
      <c r="DA81" s="73" t="s">
        <v>1330</v>
      </c>
    </row>
    <row r="82" spans="1:105" ht="12" customHeight="1" x14ac:dyDescent="0.25">
      <c r="A82" s="64" t="s">
        <v>38</v>
      </c>
      <c r="B82" s="229">
        <v>0</v>
      </c>
      <c r="C82" s="229">
        <v>0</v>
      </c>
      <c r="D82" s="229">
        <v>0</v>
      </c>
      <c r="E82" s="229">
        <v>0</v>
      </c>
      <c r="F82" s="229">
        <v>0</v>
      </c>
      <c r="G82" s="229">
        <v>0</v>
      </c>
      <c r="H82" s="229">
        <v>0</v>
      </c>
      <c r="I82" s="229">
        <v>0</v>
      </c>
      <c r="J82" s="229">
        <v>0</v>
      </c>
      <c r="K82" s="229">
        <v>0</v>
      </c>
      <c r="L82" s="229">
        <v>0</v>
      </c>
      <c r="M82" s="229">
        <v>0</v>
      </c>
      <c r="N82" s="229">
        <v>0</v>
      </c>
      <c r="O82" s="229">
        <v>0</v>
      </c>
      <c r="P82" s="229">
        <v>0</v>
      </c>
      <c r="Q82" s="229">
        <v>0</v>
      </c>
      <c r="R82" s="229">
        <v>0</v>
      </c>
      <c r="S82" s="229">
        <v>0</v>
      </c>
      <c r="T82" s="229">
        <v>0</v>
      </c>
      <c r="U82" s="229">
        <v>0</v>
      </c>
      <c r="V82" s="229">
        <v>0</v>
      </c>
      <c r="W82" s="229">
        <v>0</v>
      </c>
      <c r="X82" s="229">
        <v>0</v>
      </c>
      <c r="Y82" s="229">
        <v>0</v>
      </c>
      <c r="DA82" s="73" t="s">
        <v>1331</v>
      </c>
    </row>
    <row r="83" spans="1:105" ht="12" customHeight="1" x14ac:dyDescent="0.25">
      <c r="A83" s="64" t="s">
        <v>39</v>
      </c>
      <c r="B83" s="229">
        <v>0</v>
      </c>
      <c r="C83" s="229">
        <v>0</v>
      </c>
      <c r="D83" s="229">
        <v>0</v>
      </c>
      <c r="E83" s="229">
        <v>0</v>
      </c>
      <c r="F83" s="229">
        <v>0</v>
      </c>
      <c r="G83" s="229">
        <v>0</v>
      </c>
      <c r="H83" s="229">
        <v>0</v>
      </c>
      <c r="I83" s="229">
        <v>0</v>
      </c>
      <c r="J83" s="229">
        <v>0</v>
      </c>
      <c r="K83" s="229">
        <v>0</v>
      </c>
      <c r="L83" s="229">
        <v>0</v>
      </c>
      <c r="M83" s="229">
        <v>0</v>
      </c>
      <c r="N83" s="229">
        <v>0</v>
      </c>
      <c r="O83" s="229">
        <v>0</v>
      </c>
      <c r="P83" s="229">
        <v>0</v>
      </c>
      <c r="Q83" s="229">
        <v>0</v>
      </c>
      <c r="R83" s="229">
        <v>0</v>
      </c>
      <c r="S83" s="229">
        <v>0</v>
      </c>
      <c r="T83" s="229">
        <v>0</v>
      </c>
      <c r="U83" s="229">
        <v>0</v>
      </c>
      <c r="V83" s="229">
        <v>0</v>
      </c>
      <c r="W83" s="229">
        <v>0</v>
      </c>
      <c r="X83" s="229">
        <v>0</v>
      </c>
      <c r="Y83" s="229">
        <v>0</v>
      </c>
      <c r="DA83" s="73" t="s">
        <v>1332</v>
      </c>
    </row>
    <row r="84" spans="1:105" ht="12" customHeight="1" x14ac:dyDescent="0.25">
      <c r="A84" s="60" t="s">
        <v>1064</v>
      </c>
      <c r="B84" s="262">
        <v>0</v>
      </c>
      <c r="C84" s="262">
        <v>0</v>
      </c>
      <c r="D84" s="262">
        <v>0</v>
      </c>
      <c r="E84" s="262">
        <v>0</v>
      </c>
      <c r="F84" s="262">
        <v>0</v>
      </c>
      <c r="G84" s="262">
        <v>0</v>
      </c>
      <c r="H84" s="262">
        <v>0</v>
      </c>
      <c r="I84" s="262">
        <v>0</v>
      </c>
      <c r="J84" s="262">
        <v>0</v>
      </c>
      <c r="K84" s="262">
        <v>0</v>
      </c>
      <c r="L84" s="262">
        <v>0</v>
      </c>
      <c r="M84" s="262">
        <v>0</v>
      </c>
      <c r="N84" s="262">
        <v>0</v>
      </c>
      <c r="O84" s="262">
        <v>0</v>
      </c>
      <c r="P84" s="262">
        <v>0</v>
      </c>
      <c r="Q84" s="262">
        <v>0</v>
      </c>
      <c r="R84" s="262">
        <v>0</v>
      </c>
      <c r="S84" s="262">
        <v>0</v>
      </c>
      <c r="T84" s="262">
        <v>0</v>
      </c>
      <c r="U84" s="262">
        <v>0</v>
      </c>
      <c r="V84" s="262">
        <v>0</v>
      </c>
      <c r="W84" s="262">
        <v>0</v>
      </c>
      <c r="X84" s="262">
        <v>0</v>
      </c>
      <c r="Y84" s="262">
        <v>0</v>
      </c>
      <c r="DA84" s="72" t="s">
        <v>1333</v>
      </c>
    </row>
    <row r="85" spans="1:105" ht="12" customHeight="1" x14ac:dyDescent="0.25">
      <c r="A85" s="57" t="s">
        <v>1010</v>
      </c>
      <c r="B85" s="261">
        <v>4.028373867921065</v>
      </c>
      <c r="C85" s="261">
        <v>5.1392989214229408</v>
      </c>
      <c r="D85" s="261">
        <v>3.52248483986016</v>
      </c>
      <c r="E85" s="261">
        <v>3.5863157192720121</v>
      </c>
      <c r="F85" s="261">
        <v>4.1003407630223441</v>
      </c>
      <c r="G85" s="261">
        <v>5.7614909911238614</v>
      </c>
      <c r="H85" s="261">
        <v>5.4322240757835392</v>
      </c>
      <c r="I85" s="261">
        <v>5.2991705786096732</v>
      </c>
      <c r="J85" s="261">
        <v>5.3405103306364854</v>
      </c>
      <c r="K85" s="261">
        <v>8.044432604215439</v>
      </c>
      <c r="L85" s="261">
        <v>4.0531269059972796</v>
      </c>
      <c r="M85" s="261">
        <v>2.3039214013995291</v>
      </c>
      <c r="N85" s="261">
        <v>9.0066235034899425</v>
      </c>
      <c r="O85" s="261">
        <v>13.1887194973175</v>
      </c>
      <c r="P85" s="261">
        <v>1.182265055018032</v>
      </c>
      <c r="Q85" s="261">
        <v>3.1799373706738052</v>
      </c>
      <c r="R85" s="261">
        <v>2.008570082397342</v>
      </c>
      <c r="S85" s="261">
        <v>1.607026702787967</v>
      </c>
      <c r="T85" s="261">
        <v>1.8087549836221279</v>
      </c>
      <c r="U85" s="261">
        <v>2.886658364298393</v>
      </c>
      <c r="V85" s="261">
        <v>2.4010373951819028</v>
      </c>
      <c r="W85" s="261">
        <v>1.8875735851270949</v>
      </c>
      <c r="X85" s="261">
        <v>1.468709120140584</v>
      </c>
      <c r="Y85" s="261">
        <v>1.848722423492964</v>
      </c>
      <c r="DA85" s="70" t="s">
        <v>1334</v>
      </c>
    </row>
    <row r="86" spans="1:105" ht="12" customHeight="1" x14ac:dyDescent="0.25">
      <c r="A86" s="60" t="s">
        <v>1012</v>
      </c>
      <c r="B86" s="262">
        <v>4.028373867921065</v>
      </c>
      <c r="C86" s="262">
        <v>5.1392989214229408</v>
      </c>
      <c r="D86" s="262">
        <v>3.52248483986016</v>
      </c>
      <c r="E86" s="262">
        <v>3.5863157192720121</v>
      </c>
      <c r="F86" s="262">
        <v>4.1003407630223441</v>
      </c>
      <c r="G86" s="262">
        <v>5.7614909911238614</v>
      </c>
      <c r="H86" s="262">
        <v>5.4322240757835392</v>
      </c>
      <c r="I86" s="262">
        <v>5.2991705786096732</v>
      </c>
      <c r="J86" s="262">
        <v>5.3405103306364854</v>
      </c>
      <c r="K86" s="262">
        <v>8.044432604215439</v>
      </c>
      <c r="L86" s="262">
        <v>4.0531269059972796</v>
      </c>
      <c r="M86" s="262">
        <v>2.3039214013995291</v>
      </c>
      <c r="N86" s="262">
        <v>9.0066235034899425</v>
      </c>
      <c r="O86" s="262">
        <v>13.1887194973175</v>
      </c>
      <c r="P86" s="262">
        <v>1.182265055018032</v>
      </c>
      <c r="Q86" s="262">
        <v>3.1799373706738052</v>
      </c>
      <c r="R86" s="262">
        <v>2.008570082397342</v>
      </c>
      <c r="S86" s="262">
        <v>1.607026702787967</v>
      </c>
      <c r="T86" s="262">
        <v>1.8087549836221279</v>
      </c>
      <c r="U86" s="262">
        <v>2.886658364298393</v>
      </c>
      <c r="V86" s="262">
        <v>2.4010373951819028</v>
      </c>
      <c r="W86" s="262">
        <v>1.8875735851270949</v>
      </c>
      <c r="X86" s="262">
        <v>1.468709120140584</v>
      </c>
      <c r="Y86" s="262">
        <v>1.848722423492964</v>
      </c>
      <c r="DA86" s="72" t="s">
        <v>1335</v>
      </c>
    </row>
    <row r="87" spans="1:105" ht="12" customHeight="1" x14ac:dyDescent="0.25">
      <c r="A87" s="59" t="s">
        <v>28</v>
      </c>
      <c r="B87" s="230">
        <v>0.1208255782337751</v>
      </c>
      <c r="C87" s="230">
        <v>0</v>
      </c>
      <c r="D87" s="230">
        <v>0</v>
      </c>
      <c r="E87" s="230">
        <v>0</v>
      </c>
      <c r="F87" s="230">
        <v>0</v>
      </c>
      <c r="G87" s="230">
        <v>0</v>
      </c>
      <c r="H87" s="230">
        <v>0</v>
      </c>
      <c r="I87" s="230">
        <v>0</v>
      </c>
      <c r="J87" s="230">
        <v>0</v>
      </c>
      <c r="K87" s="230">
        <v>0</v>
      </c>
      <c r="L87" s="230">
        <v>0</v>
      </c>
      <c r="M87" s="230">
        <v>0</v>
      </c>
      <c r="N87" s="230">
        <v>0</v>
      </c>
      <c r="O87" s="230">
        <v>0</v>
      </c>
      <c r="P87" s="230">
        <v>0</v>
      </c>
      <c r="Q87" s="230">
        <v>0</v>
      </c>
      <c r="R87" s="230">
        <v>0</v>
      </c>
      <c r="S87" s="230">
        <v>0</v>
      </c>
      <c r="T87" s="230">
        <v>0</v>
      </c>
      <c r="U87" s="230">
        <v>0</v>
      </c>
      <c r="V87" s="230">
        <v>0</v>
      </c>
      <c r="W87" s="230">
        <v>0</v>
      </c>
      <c r="X87" s="230">
        <v>0</v>
      </c>
      <c r="Y87" s="230">
        <v>0</v>
      </c>
      <c r="DA87" s="71" t="s">
        <v>1336</v>
      </c>
    </row>
    <row r="88" spans="1:105" ht="12" customHeight="1" x14ac:dyDescent="0.25">
      <c r="A88" s="59" t="s">
        <v>31</v>
      </c>
      <c r="B88" s="295">
        <v>0</v>
      </c>
      <c r="C88" s="295">
        <v>0</v>
      </c>
      <c r="D88" s="295">
        <v>0.18319794110169321</v>
      </c>
      <c r="E88" s="295">
        <v>9.3150419626306935E-2</v>
      </c>
      <c r="F88" s="295">
        <v>9.0472003679587618E-2</v>
      </c>
      <c r="G88" s="295">
        <v>0.1276957052059802</v>
      </c>
      <c r="H88" s="295">
        <v>0.2384651518669787</v>
      </c>
      <c r="I88" s="295">
        <v>0.24907770318173719</v>
      </c>
      <c r="J88" s="295">
        <v>0.31135517976912891</v>
      </c>
      <c r="K88" s="295">
        <v>0.97252311096784083</v>
      </c>
      <c r="L88" s="295">
        <v>0.77028905713048068</v>
      </c>
      <c r="M88" s="295">
        <v>0.59622840219126882</v>
      </c>
      <c r="N88" s="295">
        <v>1.6933094496558909</v>
      </c>
      <c r="O88" s="295">
        <v>0.46921421118724438</v>
      </c>
      <c r="P88" s="295">
        <v>0.46885613314153762</v>
      </c>
      <c r="Q88" s="295">
        <v>0.55697010752996035</v>
      </c>
      <c r="R88" s="295">
        <v>0.3997228398273126</v>
      </c>
      <c r="S88" s="295">
        <v>0.40782041430441551</v>
      </c>
      <c r="T88" s="295">
        <v>0.29232877689864739</v>
      </c>
      <c r="U88" s="295">
        <v>0.80163703097327532</v>
      </c>
      <c r="V88" s="295">
        <v>0.49141278522566972</v>
      </c>
      <c r="W88" s="295">
        <v>0.2030866316239032</v>
      </c>
      <c r="X88" s="295">
        <v>0.58677108701025915</v>
      </c>
      <c r="Y88" s="295">
        <v>3.346854396366521E-3</v>
      </c>
      <c r="DA88" s="122" t="s">
        <v>1337</v>
      </c>
    </row>
    <row r="89" spans="1:105" ht="12" customHeight="1" x14ac:dyDescent="0.25">
      <c r="A89" s="59" t="s">
        <v>159</v>
      </c>
      <c r="B89" s="295">
        <v>0</v>
      </c>
      <c r="C89" s="295">
        <v>0</v>
      </c>
      <c r="D89" s="295">
        <v>0</v>
      </c>
      <c r="E89" s="295">
        <v>9.7006314666019208E-2</v>
      </c>
      <c r="F89" s="295">
        <v>0</v>
      </c>
      <c r="G89" s="295">
        <v>0</v>
      </c>
      <c r="H89" s="295">
        <v>0.1243474018606705</v>
      </c>
      <c r="I89" s="295">
        <v>0</v>
      </c>
      <c r="J89" s="295">
        <v>0</v>
      </c>
      <c r="K89" s="295">
        <v>1.0389657623203801</v>
      </c>
      <c r="L89" s="295">
        <v>0.41046717247613312</v>
      </c>
      <c r="M89" s="295">
        <v>0.31697691366988212</v>
      </c>
      <c r="N89" s="295">
        <v>0</v>
      </c>
      <c r="O89" s="295">
        <v>0</v>
      </c>
      <c r="P89" s="295">
        <v>0</v>
      </c>
      <c r="Q89" s="295">
        <v>1.994342049323848</v>
      </c>
      <c r="R89" s="295">
        <v>1.018286298672364</v>
      </c>
      <c r="S89" s="295">
        <v>0.62421859397083146</v>
      </c>
      <c r="T89" s="295">
        <v>0.301429483393794</v>
      </c>
      <c r="U89" s="295">
        <v>0.46242358351140278</v>
      </c>
      <c r="V89" s="295">
        <v>0.35719065602822592</v>
      </c>
      <c r="W89" s="295">
        <v>0.16839003194108429</v>
      </c>
      <c r="X89" s="295">
        <v>0.1085553544829653</v>
      </c>
      <c r="Y89" s="295">
        <v>4.9183668172765142E-2</v>
      </c>
      <c r="DA89" s="122" t="s">
        <v>1338</v>
      </c>
    </row>
    <row r="90" spans="1:105" ht="12" customHeight="1" x14ac:dyDescent="0.25">
      <c r="A90" s="59" t="s">
        <v>32</v>
      </c>
      <c r="B90" s="295">
        <v>0.121745292575641</v>
      </c>
      <c r="C90" s="295">
        <v>0</v>
      </c>
      <c r="D90" s="295">
        <v>0</v>
      </c>
      <c r="E90" s="295">
        <v>0</v>
      </c>
      <c r="F90" s="295">
        <v>0</v>
      </c>
      <c r="G90" s="295">
        <v>0</v>
      </c>
      <c r="H90" s="295">
        <v>0</v>
      </c>
      <c r="I90" s="295">
        <v>0</v>
      </c>
      <c r="J90" s="295">
        <v>0</v>
      </c>
      <c r="K90" s="295">
        <v>0</v>
      </c>
      <c r="L90" s="295">
        <v>0</v>
      </c>
      <c r="M90" s="295">
        <v>0</v>
      </c>
      <c r="N90" s="295">
        <v>0</v>
      </c>
      <c r="O90" s="295">
        <v>0</v>
      </c>
      <c r="P90" s="295">
        <v>0</v>
      </c>
      <c r="Q90" s="295">
        <v>0</v>
      </c>
      <c r="R90" s="295">
        <v>0</v>
      </c>
      <c r="S90" s="295">
        <v>0</v>
      </c>
      <c r="T90" s="295">
        <v>0</v>
      </c>
      <c r="U90" s="295">
        <v>0</v>
      </c>
      <c r="V90" s="295">
        <v>0</v>
      </c>
      <c r="W90" s="295">
        <v>0</v>
      </c>
      <c r="X90" s="295">
        <v>0</v>
      </c>
      <c r="Y90" s="295">
        <v>0</v>
      </c>
      <c r="DA90" s="122" t="s">
        <v>1339</v>
      </c>
    </row>
    <row r="91" spans="1:105" ht="12" customHeight="1" x14ac:dyDescent="0.25">
      <c r="A91" s="59" t="s">
        <v>35</v>
      </c>
      <c r="B91" s="295">
        <v>3.7858029971116491</v>
      </c>
      <c r="C91" s="295">
        <v>5.1392989214229408</v>
      </c>
      <c r="D91" s="295">
        <v>3.3392868987584672</v>
      </c>
      <c r="E91" s="295">
        <v>3.396158984979686</v>
      </c>
      <c r="F91" s="295">
        <v>4.0098687593427567</v>
      </c>
      <c r="G91" s="295">
        <v>5.6337952859178806</v>
      </c>
      <c r="H91" s="295">
        <v>5.0694115220558897</v>
      </c>
      <c r="I91" s="295">
        <v>5.0500928754279357</v>
      </c>
      <c r="J91" s="295">
        <v>5.0291551508673553</v>
      </c>
      <c r="K91" s="295">
        <v>6.0329437309272187</v>
      </c>
      <c r="L91" s="295">
        <v>2.8723706763906658</v>
      </c>
      <c r="M91" s="295">
        <v>1.390716085538378</v>
      </c>
      <c r="N91" s="295">
        <v>7.3133140538340511</v>
      </c>
      <c r="O91" s="295">
        <v>12.719505286130261</v>
      </c>
      <c r="P91" s="295">
        <v>0.71340892187649418</v>
      </c>
      <c r="Q91" s="295">
        <v>0.62862521381999736</v>
      </c>
      <c r="R91" s="295">
        <v>0.59056094389766478</v>
      </c>
      <c r="S91" s="295">
        <v>0.57498769451271992</v>
      </c>
      <c r="T91" s="295">
        <v>1.214996723329687</v>
      </c>
      <c r="U91" s="295">
        <v>1.6225977498137141</v>
      </c>
      <c r="V91" s="295">
        <v>1.552433953928007</v>
      </c>
      <c r="W91" s="295">
        <v>1.516096921562107</v>
      </c>
      <c r="X91" s="295">
        <v>0.77338267864735977</v>
      </c>
      <c r="Y91" s="295">
        <v>1.796191900923833</v>
      </c>
      <c r="DA91" s="122" t="s">
        <v>1340</v>
      </c>
    </row>
    <row r="92" spans="1:105" ht="12" customHeight="1" x14ac:dyDescent="0.25">
      <c r="A92" s="60" t="s">
        <v>1019</v>
      </c>
      <c r="B92" s="262">
        <v>0</v>
      </c>
      <c r="C92" s="262">
        <v>0</v>
      </c>
      <c r="D92" s="262">
        <v>0</v>
      </c>
      <c r="E92" s="262">
        <v>0</v>
      </c>
      <c r="F92" s="262">
        <v>0</v>
      </c>
      <c r="G92" s="262">
        <v>0</v>
      </c>
      <c r="H92" s="262">
        <v>0</v>
      </c>
      <c r="I92" s="262">
        <v>0</v>
      </c>
      <c r="J92" s="262">
        <v>0</v>
      </c>
      <c r="K92" s="262">
        <v>0</v>
      </c>
      <c r="L92" s="262">
        <v>0</v>
      </c>
      <c r="M92" s="262">
        <v>0</v>
      </c>
      <c r="N92" s="262">
        <v>0</v>
      </c>
      <c r="O92" s="262">
        <v>0</v>
      </c>
      <c r="P92" s="262">
        <v>0</v>
      </c>
      <c r="Q92" s="262">
        <v>0</v>
      </c>
      <c r="R92" s="262">
        <v>0</v>
      </c>
      <c r="S92" s="262">
        <v>0</v>
      </c>
      <c r="T92" s="262">
        <v>0</v>
      </c>
      <c r="U92" s="262">
        <v>0</v>
      </c>
      <c r="V92" s="262">
        <v>0</v>
      </c>
      <c r="W92" s="262">
        <v>0</v>
      </c>
      <c r="X92" s="262">
        <v>0</v>
      </c>
      <c r="Y92" s="262">
        <v>0</v>
      </c>
      <c r="DA92" s="72" t="s">
        <v>1341</v>
      </c>
    </row>
    <row r="93" spans="1:105" ht="12" customHeight="1" x14ac:dyDescent="0.25">
      <c r="A93" s="57" t="s">
        <v>1021</v>
      </c>
      <c r="B93" s="261">
        <f t="shared" ref="B93:Y93" si="4">B94+B95+B106</f>
        <v>0.59594022064288099</v>
      </c>
      <c r="C93" s="261">
        <f t="shared" si="4"/>
        <v>0.80726956712371756</v>
      </c>
      <c r="D93" s="261">
        <f t="shared" si="4"/>
        <v>0.41178099625829567</v>
      </c>
      <c r="E93" s="261">
        <f t="shared" si="4"/>
        <v>0.56692266167333971</v>
      </c>
      <c r="F93" s="261">
        <f t="shared" si="4"/>
        <v>0.66899728438517458</v>
      </c>
      <c r="G93" s="261">
        <f t="shared" si="4"/>
        <v>0.90943843807101699</v>
      </c>
      <c r="H93" s="261">
        <f t="shared" si="4"/>
        <v>0.84296876825451406</v>
      </c>
      <c r="I93" s="261">
        <f t="shared" si="4"/>
        <v>0.84235271934576184</v>
      </c>
      <c r="J93" s="261">
        <f t="shared" si="4"/>
        <v>0.76368970562531646</v>
      </c>
      <c r="K93" s="261">
        <f t="shared" si="4"/>
        <v>0.46315389484080988</v>
      </c>
      <c r="L93" s="261">
        <f t="shared" si="4"/>
        <v>0.27863554197933066</v>
      </c>
      <c r="M93" s="261">
        <f t="shared" si="4"/>
        <v>0.13218529173112947</v>
      </c>
      <c r="N93" s="261">
        <f t="shared" si="4"/>
        <v>0.83227419415677972</v>
      </c>
      <c r="O93" s="261">
        <f t="shared" si="4"/>
        <v>1.9754690047363435</v>
      </c>
      <c r="P93" s="261">
        <f t="shared" si="4"/>
        <v>6.1379224014591047E-2</v>
      </c>
      <c r="Q93" s="261">
        <f t="shared" si="4"/>
        <v>0.16548488813514209</v>
      </c>
      <c r="R93" s="261">
        <f t="shared" si="4"/>
        <v>0.1381396360300518</v>
      </c>
      <c r="S93" s="261">
        <f t="shared" si="4"/>
        <v>0.10280752136110259</v>
      </c>
      <c r="T93" s="261">
        <f t="shared" si="4"/>
        <v>0.144855044763157</v>
      </c>
      <c r="U93" s="261">
        <f t="shared" si="4"/>
        <v>0.18350395304828165</v>
      </c>
      <c r="V93" s="261">
        <f t="shared" si="4"/>
        <v>0.1097808192142983</v>
      </c>
      <c r="W93" s="261">
        <f t="shared" si="4"/>
        <v>0.13108230968602413</v>
      </c>
      <c r="X93" s="261">
        <f t="shared" si="4"/>
        <v>8.8897055394466615E-2</v>
      </c>
      <c r="Y93" s="261">
        <f t="shared" si="4"/>
        <v>0.10573962990111255</v>
      </c>
      <c r="DA93" s="70"/>
    </row>
    <row r="94" spans="1:105" ht="12" customHeight="1" x14ac:dyDescent="0.25">
      <c r="A94" s="60" t="s">
        <v>1022</v>
      </c>
      <c r="B94" s="262">
        <v>0.4817732283619276</v>
      </c>
      <c r="C94" s="262">
        <v>0.64809705577437193</v>
      </c>
      <c r="D94" s="262">
        <v>0.32230822372856349</v>
      </c>
      <c r="E94" s="262">
        <v>0.45753242641015562</v>
      </c>
      <c r="F94" s="262">
        <v>0.54077900168611159</v>
      </c>
      <c r="G94" s="262">
        <v>0.74227150604927705</v>
      </c>
      <c r="H94" s="262">
        <v>0.68446890982381159</v>
      </c>
      <c r="I94" s="262">
        <v>0.68958897102542505</v>
      </c>
      <c r="J94" s="262">
        <v>0.60954033137757613</v>
      </c>
      <c r="K94" s="262">
        <v>0.28942752003216399</v>
      </c>
      <c r="L94" s="262">
        <v>0.2113952489913333</v>
      </c>
      <c r="M94" s="262">
        <v>0.1015628804530164</v>
      </c>
      <c r="N94" s="262">
        <v>0.68946589078059628</v>
      </c>
      <c r="O94" s="262">
        <v>1.625137028566656</v>
      </c>
      <c r="P94" s="262">
        <v>4.7575101773799471E-2</v>
      </c>
      <c r="Q94" s="262">
        <v>0.12810040434954989</v>
      </c>
      <c r="R94" s="262">
        <v>0.1148704942861288</v>
      </c>
      <c r="S94" s="262">
        <v>8.8208431412687888E-2</v>
      </c>
      <c r="T94" s="262">
        <v>0.12858682751195261</v>
      </c>
      <c r="U94" s="262">
        <v>0.1536443003612</v>
      </c>
      <c r="V94" s="262">
        <v>9.8160076540893787E-2</v>
      </c>
      <c r="W94" s="262">
        <v>0.1211908054754165</v>
      </c>
      <c r="X94" s="262">
        <v>8.3196586812831347E-2</v>
      </c>
      <c r="Y94" s="262">
        <v>8.9074535747091663E-2</v>
      </c>
      <c r="DA94" s="72" t="s">
        <v>1342</v>
      </c>
    </row>
    <row r="95" spans="1:105" ht="12" customHeight="1" x14ac:dyDescent="0.25">
      <c r="A95" s="60" t="s">
        <v>1024</v>
      </c>
      <c r="B95" s="262">
        <v>0.11416699228095339</v>
      </c>
      <c r="C95" s="262">
        <v>0.1591725113493456</v>
      </c>
      <c r="D95" s="262">
        <v>8.9472772529732153E-2</v>
      </c>
      <c r="E95" s="262">
        <v>0.1093902352631841</v>
      </c>
      <c r="F95" s="262">
        <v>0.12821828269906299</v>
      </c>
      <c r="G95" s="262">
        <v>0.16716693202173991</v>
      </c>
      <c r="H95" s="262">
        <v>0.15849985843070249</v>
      </c>
      <c r="I95" s="262">
        <v>0.15276374832033679</v>
      </c>
      <c r="J95" s="262">
        <v>0.15414937424774031</v>
      </c>
      <c r="K95" s="262">
        <v>0.17372637480864589</v>
      </c>
      <c r="L95" s="262">
        <v>6.7240292987997344E-2</v>
      </c>
      <c r="M95" s="262">
        <v>3.062241127811309E-2</v>
      </c>
      <c r="N95" s="262">
        <v>0.1428083033761835</v>
      </c>
      <c r="O95" s="262">
        <v>0.35033197616968748</v>
      </c>
      <c r="P95" s="262">
        <v>1.380412224079158E-2</v>
      </c>
      <c r="Q95" s="262">
        <v>3.7384483785592192E-2</v>
      </c>
      <c r="R95" s="262">
        <v>2.3269141743922989E-2</v>
      </c>
      <c r="S95" s="262">
        <v>1.45990899484147E-2</v>
      </c>
      <c r="T95" s="262">
        <v>1.6268217251204382E-2</v>
      </c>
      <c r="U95" s="262">
        <v>2.9859652687081659E-2</v>
      </c>
      <c r="V95" s="262">
        <v>1.1620742673404511E-2</v>
      </c>
      <c r="W95" s="262">
        <v>9.891504210607624E-3</v>
      </c>
      <c r="X95" s="262">
        <v>5.7004685816352662E-3</v>
      </c>
      <c r="Y95" s="262">
        <v>1.6665094154020881E-2</v>
      </c>
      <c r="DA95" s="72" t="s">
        <v>1343</v>
      </c>
    </row>
    <row r="96" spans="1:105" ht="12" customHeight="1" x14ac:dyDescent="0.25">
      <c r="A96" s="64" t="s">
        <v>28</v>
      </c>
      <c r="B96" s="229">
        <v>3.4242831747580589E-3</v>
      </c>
      <c r="C96" s="229">
        <v>0</v>
      </c>
      <c r="D96" s="229">
        <v>0</v>
      </c>
      <c r="E96" s="229">
        <v>0</v>
      </c>
      <c r="F96" s="229">
        <v>0</v>
      </c>
      <c r="G96" s="229">
        <v>0</v>
      </c>
      <c r="H96" s="229">
        <v>0</v>
      </c>
      <c r="I96" s="229">
        <v>0</v>
      </c>
      <c r="J96" s="229">
        <v>0</v>
      </c>
      <c r="K96" s="229">
        <v>0</v>
      </c>
      <c r="L96" s="229">
        <v>0</v>
      </c>
      <c r="M96" s="229">
        <v>0</v>
      </c>
      <c r="N96" s="229">
        <v>0</v>
      </c>
      <c r="O96" s="229">
        <v>0</v>
      </c>
      <c r="P96" s="229">
        <v>0</v>
      </c>
      <c r="Q96" s="229">
        <v>0</v>
      </c>
      <c r="R96" s="229">
        <v>0</v>
      </c>
      <c r="S96" s="229">
        <v>0</v>
      </c>
      <c r="T96" s="229">
        <v>0</v>
      </c>
      <c r="U96" s="229">
        <v>0</v>
      </c>
      <c r="V96" s="229">
        <v>0</v>
      </c>
      <c r="W96" s="229">
        <v>0</v>
      </c>
      <c r="X96" s="229">
        <v>0</v>
      </c>
      <c r="Y96" s="229">
        <v>0</v>
      </c>
      <c r="DA96" s="73" t="s">
        <v>1344</v>
      </c>
    </row>
    <row r="97" spans="1:105" ht="12" customHeight="1" x14ac:dyDescent="0.25">
      <c r="A97" s="64" t="s">
        <v>30</v>
      </c>
      <c r="B97" s="229">
        <v>0</v>
      </c>
      <c r="C97" s="229">
        <v>0</v>
      </c>
      <c r="D97" s="229">
        <v>0</v>
      </c>
      <c r="E97" s="229">
        <v>0</v>
      </c>
      <c r="F97" s="229">
        <v>0</v>
      </c>
      <c r="G97" s="229">
        <v>0</v>
      </c>
      <c r="H97" s="229">
        <v>0</v>
      </c>
      <c r="I97" s="229">
        <v>0</v>
      </c>
      <c r="J97" s="229">
        <v>0</v>
      </c>
      <c r="K97" s="229">
        <v>0</v>
      </c>
      <c r="L97" s="229">
        <v>0</v>
      </c>
      <c r="M97" s="229">
        <v>0</v>
      </c>
      <c r="N97" s="229">
        <v>0</v>
      </c>
      <c r="O97" s="229">
        <v>0</v>
      </c>
      <c r="P97" s="229">
        <v>0</v>
      </c>
      <c r="Q97" s="229">
        <v>0</v>
      </c>
      <c r="R97" s="229">
        <v>0</v>
      </c>
      <c r="S97" s="229">
        <v>0</v>
      </c>
      <c r="T97" s="229">
        <v>0</v>
      </c>
      <c r="U97" s="229">
        <v>0</v>
      </c>
      <c r="V97" s="229">
        <v>0</v>
      </c>
      <c r="W97" s="229">
        <v>0</v>
      </c>
      <c r="X97" s="229">
        <v>0</v>
      </c>
      <c r="Y97" s="229">
        <v>0</v>
      </c>
      <c r="DA97" s="73" t="s">
        <v>1345</v>
      </c>
    </row>
    <row r="98" spans="1:105" ht="12" customHeight="1" x14ac:dyDescent="0.25">
      <c r="A98" s="64" t="s">
        <v>31</v>
      </c>
      <c r="B98" s="229">
        <v>0</v>
      </c>
      <c r="C98" s="229">
        <v>0</v>
      </c>
      <c r="D98" s="229">
        <v>4.6533139125611639E-3</v>
      </c>
      <c r="E98" s="229">
        <v>2.5390789412464338E-3</v>
      </c>
      <c r="F98" s="229">
        <v>2.829073390375878E-3</v>
      </c>
      <c r="G98" s="229">
        <v>3.705030400034053E-3</v>
      </c>
      <c r="H98" s="229">
        <v>6.957867032780736E-3</v>
      </c>
      <c r="I98" s="229">
        <v>7.1803771923578102E-3</v>
      </c>
      <c r="J98" s="229">
        <v>8.0209613283542657E-3</v>
      </c>
      <c r="K98" s="229">
        <v>1.9777291740322962E-2</v>
      </c>
      <c r="L98" s="229">
        <v>1.2778889753060329E-2</v>
      </c>
      <c r="M98" s="229">
        <v>7.9247283941641291E-3</v>
      </c>
      <c r="N98" s="229">
        <v>2.6166186968383728E-2</v>
      </c>
      <c r="O98" s="229">
        <v>1.246373780908468E-2</v>
      </c>
      <c r="P98" s="229">
        <v>5.4743624094784121E-3</v>
      </c>
      <c r="Q98" s="229">
        <v>6.5479402663837089E-3</v>
      </c>
      <c r="R98" s="229">
        <v>4.6307607086946388E-3</v>
      </c>
      <c r="S98" s="229">
        <v>3.7048587312836119E-3</v>
      </c>
      <c r="T98" s="229">
        <v>2.629249453036791E-3</v>
      </c>
      <c r="U98" s="229">
        <v>8.2921497126256429E-3</v>
      </c>
      <c r="V98" s="229">
        <v>2.378380917759871E-3</v>
      </c>
      <c r="W98" s="229">
        <v>1.0642405083723921E-3</v>
      </c>
      <c r="X98" s="229">
        <v>2.2774217850528421E-3</v>
      </c>
      <c r="Y98" s="229">
        <v>3.0169831298884051E-5</v>
      </c>
      <c r="DA98" s="73" t="s">
        <v>1346</v>
      </c>
    </row>
    <row r="99" spans="1:105" ht="12" customHeight="1" x14ac:dyDescent="0.25">
      <c r="A99" s="64" t="s">
        <v>159</v>
      </c>
      <c r="B99" s="229">
        <v>0</v>
      </c>
      <c r="C99" s="229">
        <v>0</v>
      </c>
      <c r="D99" s="229">
        <v>0</v>
      </c>
      <c r="E99" s="229">
        <v>2.6441822991729639E-3</v>
      </c>
      <c r="F99" s="229">
        <v>0</v>
      </c>
      <c r="G99" s="229">
        <v>0</v>
      </c>
      <c r="H99" s="229">
        <v>3.6281724237045838E-3</v>
      </c>
      <c r="I99" s="229">
        <v>0</v>
      </c>
      <c r="J99" s="229">
        <v>0</v>
      </c>
      <c r="K99" s="229">
        <v>2.1128473717368219E-2</v>
      </c>
      <c r="L99" s="229">
        <v>6.8095407766313237E-3</v>
      </c>
      <c r="M99" s="229">
        <v>4.2130766310733304E-3</v>
      </c>
      <c r="N99" s="229">
        <v>0</v>
      </c>
      <c r="O99" s="229">
        <v>0</v>
      </c>
      <c r="P99" s="229">
        <v>0</v>
      </c>
      <c r="Q99" s="229">
        <v>2.3446200133832799E-2</v>
      </c>
      <c r="R99" s="229">
        <v>1.179677444534126E-2</v>
      </c>
      <c r="S99" s="229">
        <v>5.6707355173646447E-3</v>
      </c>
      <c r="T99" s="229">
        <v>2.711102590550205E-3</v>
      </c>
      <c r="U99" s="229">
        <v>4.7833189298527191E-3</v>
      </c>
      <c r="V99" s="229">
        <v>1.728761370971521E-3</v>
      </c>
      <c r="W99" s="229">
        <v>8.8241895473306175E-4</v>
      </c>
      <c r="X99" s="229">
        <v>4.2133352282798498E-4</v>
      </c>
      <c r="Y99" s="229">
        <v>4.4336047993111309E-4</v>
      </c>
      <c r="DA99" s="73" t="s">
        <v>1347</v>
      </c>
    </row>
    <row r="100" spans="1:105" ht="12" customHeight="1" x14ac:dyDescent="0.25">
      <c r="A100" s="64" t="s">
        <v>32</v>
      </c>
      <c r="B100" s="229">
        <v>3.450348536020735E-3</v>
      </c>
      <c r="C100" s="229">
        <v>0</v>
      </c>
      <c r="D100" s="229">
        <v>0</v>
      </c>
      <c r="E100" s="229">
        <v>0</v>
      </c>
      <c r="F100" s="229">
        <v>0</v>
      </c>
      <c r="G100" s="229">
        <v>0</v>
      </c>
      <c r="H100" s="229">
        <v>0</v>
      </c>
      <c r="I100" s="229">
        <v>0</v>
      </c>
      <c r="J100" s="229">
        <v>0</v>
      </c>
      <c r="K100" s="229">
        <v>0</v>
      </c>
      <c r="L100" s="229">
        <v>0</v>
      </c>
      <c r="M100" s="229">
        <v>0</v>
      </c>
      <c r="N100" s="229">
        <v>0</v>
      </c>
      <c r="O100" s="229">
        <v>0</v>
      </c>
      <c r="P100" s="229">
        <v>0</v>
      </c>
      <c r="Q100" s="229">
        <v>0</v>
      </c>
      <c r="R100" s="229">
        <v>0</v>
      </c>
      <c r="S100" s="229">
        <v>0</v>
      </c>
      <c r="T100" s="229">
        <v>0</v>
      </c>
      <c r="U100" s="229">
        <v>0</v>
      </c>
      <c r="V100" s="229">
        <v>0</v>
      </c>
      <c r="W100" s="229">
        <v>0</v>
      </c>
      <c r="X100" s="229">
        <v>0</v>
      </c>
      <c r="Y100" s="229">
        <v>0</v>
      </c>
      <c r="DA100" s="73" t="s">
        <v>1348</v>
      </c>
    </row>
    <row r="101" spans="1:105" ht="12" customHeight="1" x14ac:dyDescent="0.25">
      <c r="A101" s="64" t="s">
        <v>33</v>
      </c>
      <c r="B101" s="229">
        <v>0</v>
      </c>
      <c r="C101" s="229">
        <v>0</v>
      </c>
      <c r="D101" s="229">
        <v>0</v>
      </c>
      <c r="E101" s="229">
        <v>0</v>
      </c>
      <c r="F101" s="229">
        <v>0</v>
      </c>
      <c r="G101" s="229">
        <v>0</v>
      </c>
      <c r="H101" s="229">
        <v>0</v>
      </c>
      <c r="I101" s="229">
        <v>0</v>
      </c>
      <c r="J101" s="229">
        <v>0</v>
      </c>
      <c r="K101" s="229">
        <v>0</v>
      </c>
      <c r="L101" s="229">
        <v>0</v>
      </c>
      <c r="M101" s="229">
        <v>0</v>
      </c>
      <c r="N101" s="229">
        <v>0</v>
      </c>
      <c r="O101" s="229">
        <v>0</v>
      </c>
      <c r="P101" s="229">
        <v>0</v>
      </c>
      <c r="Q101" s="229">
        <v>0</v>
      </c>
      <c r="R101" s="229">
        <v>0</v>
      </c>
      <c r="S101" s="229">
        <v>0</v>
      </c>
      <c r="T101" s="229">
        <v>0</v>
      </c>
      <c r="U101" s="229">
        <v>0</v>
      </c>
      <c r="V101" s="229">
        <v>0</v>
      </c>
      <c r="W101" s="229">
        <v>0</v>
      </c>
      <c r="X101" s="229">
        <v>0</v>
      </c>
      <c r="Y101" s="229">
        <v>0</v>
      </c>
      <c r="DA101" s="73" t="s">
        <v>1349</v>
      </c>
    </row>
    <row r="102" spans="1:105" ht="12" customHeight="1" x14ac:dyDescent="0.25">
      <c r="A102" s="64" t="s">
        <v>35</v>
      </c>
      <c r="B102" s="229">
        <v>0.1072923605701747</v>
      </c>
      <c r="C102" s="229">
        <v>0.1591725113493456</v>
      </c>
      <c r="D102" s="229">
        <v>8.4819458617170995E-2</v>
      </c>
      <c r="E102" s="229">
        <v>9.2571947549783234E-2</v>
      </c>
      <c r="F102" s="229">
        <v>0.12538920930868711</v>
      </c>
      <c r="G102" s="229">
        <v>0.16346190162170579</v>
      </c>
      <c r="H102" s="229">
        <v>0.14791381897421721</v>
      </c>
      <c r="I102" s="229">
        <v>0.14558337112797901</v>
      </c>
      <c r="J102" s="229">
        <v>0.12955833594710711</v>
      </c>
      <c r="K102" s="229">
        <v>0.1226863268069375</v>
      </c>
      <c r="L102" s="229">
        <v>4.7651862458305702E-2</v>
      </c>
      <c r="M102" s="229">
        <v>1.8484606252875631E-2</v>
      </c>
      <c r="N102" s="229">
        <v>0.1130103791306533</v>
      </c>
      <c r="O102" s="229">
        <v>0.33786823836060292</v>
      </c>
      <c r="P102" s="229">
        <v>8.3297598313131702E-3</v>
      </c>
      <c r="Q102" s="229">
        <v>7.3903433853756877E-3</v>
      </c>
      <c r="R102" s="229">
        <v>6.8416065898870976E-3</v>
      </c>
      <c r="S102" s="229">
        <v>5.2234956997664452E-3</v>
      </c>
      <c r="T102" s="229">
        <v>1.092786520761738E-2</v>
      </c>
      <c r="U102" s="229">
        <v>1.6784184044603301E-2</v>
      </c>
      <c r="V102" s="229">
        <v>7.5136003846731176E-3</v>
      </c>
      <c r="W102" s="229">
        <v>7.9448447475021708E-3</v>
      </c>
      <c r="X102" s="229">
        <v>3.0017132737544402E-3</v>
      </c>
      <c r="Y102" s="229">
        <v>1.6191563842790881E-2</v>
      </c>
      <c r="DA102" s="73" t="s">
        <v>1350</v>
      </c>
    </row>
    <row r="103" spans="1:105" ht="12" customHeight="1" x14ac:dyDescent="0.25">
      <c r="A103" s="64" t="s">
        <v>36</v>
      </c>
      <c r="B103" s="229">
        <v>0</v>
      </c>
      <c r="C103" s="229">
        <v>0</v>
      </c>
      <c r="D103" s="229">
        <v>0</v>
      </c>
      <c r="E103" s="229">
        <v>1.163502647298147E-2</v>
      </c>
      <c r="F103" s="229">
        <v>0</v>
      </c>
      <c r="G103" s="229">
        <v>0</v>
      </c>
      <c r="H103" s="229">
        <v>0</v>
      </c>
      <c r="I103" s="229">
        <v>0</v>
      </c>
      <c r="J103" s="229">
        <v>1.657007697227899E-2</v>
      </c>
      <c r="K103" s="229">
        <v>1.013428254401722E-2</v>
      </c>
      <c r="L103" s="229">
        <v>0</v>
      </c>
      <c r="M103" s="229">
        <v>0</v>
      </c>
      <c r="N103" s="229">
        <v>3.6317372771464979E-3</v>
      </c>
      <c r="O103" s="229">
        <v>0</v>
      </c>
      <c r="P103" s="229">
        <v>0</v>
      </c>
      <c r="Q103" s="229">
        <v>0</v>
      </c>
      <c r="R103" s="229">
        <v>0</v>
      </c>
      <c r="S103" s="229">
        <v>0</v>
      </c>
      <c r="T103" s="229">
        <v>0</v>
      </c>
      <c r="U103" s="229">
        <v>0</v>
      </c>
      <c r="V103" s="229">
        <v>0</v>
      </c>
      <c r="W103" s="229">
        <v>0</v>
      </c>
      <c r="X103" s="229">
        <v>0</v>
      </c>
      <c r="Y103" s="229">
        <v>0</v>
      </c>
      <c r="DA103" s="73" t="s">
        <v>1351</v>
      </c>
    </row>
    <row r="104" spans="1:105" ht="12" customHeight="1" x14ac:dyDescent="0.25">
      <c r="A104" s="64" t="s">
        <v>38</v>
      </c>
      <c r="B104" s="229">
        <v>0</v>
      </c>
      <c r="C104" s="229">
        <v>0</v>
      </c>
      <c r="D104" s="229">
        <v>0</v>
      </c>
      <c r="E104" s="229">
        <v>0</v>
      </c>
      <c r="F104" s="229">
        <v>0</v>
      </c>
      <c r="G104" s="229">
        <v>0</v>
      </c>
      <c r="H104" s="229">
        <v>0</v>
      </c>
      <c r="I104" s="229">
        <v>0</v>
      </c>
      <c r="J104" s="229">
        <v>0</v>
      </c>
      <c r="K104" s="229">
        <v>0</v>
      </c>
      <c r="L104" s="229">
        <v>0</v>
      </c>
      <c r="M104" s="229">
        <v>0</v>
      </c>
      <c r="N104" s="229">
        <v>0</v>
      </c>
      <c r="O104" s="229">
        <v>0</v>
      </c>
      <c r="P104" s="229">
        <v>0</v>
      </c>
      <c r="Q104" s="229">
        <v>0</v>
      </c>
      <c r="R104" s="229">
        <v>0</v>
      </c>
      <c r="S104" s="229">
        <v>0</v>
      </c>
      <c r="T104" s="229">
        <v>0</v>
      </c>
      <c r="U104" s="229">
        <v>0</v>
      </c>
      <c r="V104" s="229">
        <v>0</v>
      </c>
      <c r="W104" s="229">
        <v>0</v>
      </c>
      <c r="X104" s="229">
        <v>0</v>
      </c>
      <c r="Y104" s="229">
        <v>0</v>
      </c>
      <c r="DA104" s="73" t="s">
        <v>1352</v>
      </c>
    </row>
    <row r="105" spans="1:105" ht="12" customHeight="1" x14ac:dyDescent="0.25">
      <c r="A105" s="64" t="s">
        <v>39</v>
      </c>
      <c r="B105" s="229">
        <v>0</v>
      </c>
      <c r="C105" s="229">
        <v>0</v>
      </c>
      <c r="D105" s="229">
        <v>0</v>
      </c>
      <c r="E105" s="229">
        <v>0</v>
      </c>
      <c r="F105" s="229">
        <v>0</v>
      </c>
      <c r="G105" s="229">
        <v>0</v>
      </c>
      <c r="H105" s="229">
        <v>0</v>
      </c>
      <c r="I105" s="229">
        <v>0</v>
      </c>
      <c r="J105" s="229">
        <v>0</v>
      </c>
      <c r="K105" s="229">
        <v>0</v>
      </c>
      <c r="L105" s="229">
        <v>0</v>
      </c>
      <c r="M105" s="229">
        <v>0</v>
      </c>
      <c r="N105" s="229">
        <v>0</v>
      </c>
      <c r="O105" s="229">
        <v>0</v>
      </c>
      <c r="P105" s="229">
        <v>0</v>
      </c>
      <c r="Q105" s="229">
        <v>0</v>
      </c>
      <c r="R105" s="229">
        <v>0</v>
      </c>
      <c r="S105" s="229">
        <v>0</v>
      </c>
      <c r="T105" s="229">
        <v>0</v>
      </c>
      <c r="U105" s="229">
        <v>0</v>
      </c>
      <c r="V105" s="229">
        <v>0</v>
      </c>
      <c r="W105" s="229">
        <v>0</v>
      </c>
      <c r="X105" s="229">
        <v>0</v>
      </c>
      <c r="Y105" s="229">
        <v>0</v>
      </c>
      <c r="DA105" s="73" t="s">
        <v>1353</v>
      </c>
    </row>
    <row r="106" spans="1:105" ht="12" customHeight="1" x14ac:dyDescent="0.25">
      <c r="A106" s="60" t="s">
        <v>1036</v>
      </c>
      <c r="B106" s="262">
        <v>0</v>
      </c>
      <c r="C106" s="262">
        <v>0</v>
      </c>
      <c r="D106" s="262">
        <v>0</v>
      </c>
      <c r="E106" s="262">
        <v>0</v>
      </c>
      <c r="F106" s="262">
        <v>0</v>
      </c>
      <c r="G106" s="262">
        <v>0</v>
      </c>
      <c r="H106" s="262">
        <v>0</v>
      </c>
      <c r="I106" s="262">
        <v>0</v>
      </c>
      <c r="J106" s="262">
        <v>0</v>
      </c>
      <c r="K106" s="262">
        <v>0</v>
      </c>
      <c r="L106" s="262">
        <v>0</v>
      </c>
      <c r="M106" s="262">
        <v>0</v>
      </c>
      <c r="N106" s="262">
        <v>0</v>
      </c>
      <c r="O106" s="262">
        <v>0</v>
      </c>
      <c r="P106" s="262">
        <v>0</v>
      </c>
      <c r="Q106" s="262">
        <v>0</v>
      </c>
      <c r="R106" s="262">
        <v>0</v>
      </c>
      <c r="S106" s="262">
        <v>0</v>
      </c>
      <c r="T106" s="262">
        <v>0</v>
      </c>
      <c r="U106" s="262">
        <v>0</v>
      </c>
      <c r="V106" s="262">
        <v>0</v>
      </c>
      <c r="W106" s="262">
        <v>0</v>
      </c>
      <c r="X106" s="262">
        <v>0</v>
      </c>
      <c r="Y106" s="262">
        <v>0</v>
      </c>
      <c r="DA106" s="72" t="s">
        <v>1354</v>
      </c>
    </row>
    <row r="107" spans="1:105" ht="12" customHeight="1" x14ac:dyDescent="0.25">
      <c r="A107" s="132" t="s">
        <v>1038</v>
      </c>
      <c r="B107" s="316">
        <v>0</v>
      </c>
      <c r="C107" s="316">
        <v>0</v>
      </c>
      <c r="D107" s="316">
        <v>0</v>
      </c>
      <c r="E107" s="316">
        <v>0</v>
      </c>
      <c r="F107" s="316">
        <v>0</v>
      </c>
      <c r="G107" s="316">
        <v>0</v>
      </c>
      <c r="H107" s="316">
        <v>0</v>
      </c>
      <c r="I107" s="316">
        <v>0</v>
      </c>
      <c r="J107" s="316">
        <v>0</v>
      </c>
      <c r="K107" s="316">
        <v>0</v>
      </c>
      <c r="L107" s="316">
        <v>0</v>
      </c>
      <c r="M107" s="316">
        <v>0</v>
      </c>
      <c r="N107" s="316">
        <v>0</v>
      </c>
      <c r="O107" s="316">
        <v>0</v>
      </c>
      <c r="P107" s="316">
        <v>0</v>
      </c>
      <c r="Q107" s="316">
        <v>0</v>
      </c>
      <c r="R107" s="316">
        <v>0</v>
      </c>
      <c r="S107" s="316">
        <v>0</v>
      </c>
      <c r="T107" s="316">
        <v>0</v>
      </c>
      <c r="U107" s="316">
        <v>0</v>
      </c>
      <c r="V107" s="316">
        <v>0</v>
      </c>
      <c r="W107" s="316">
        <v>0</v>
      </c>
      <c r="X107" s="316">
        <v>0</v>
      </c>
      <c r="Y107" s="316">
        <v>0</v>
      </c>
      <c r="DA107" s="139" t="s">
        <v>1355</v>
      </c>
    </row>
    <row r="108" spans="1:105" ht="12" customHeight="1" x14ac:dyDescent="0.25">
      <c r="A108" s="100" t="s">
        <v>105</v>
      </c>
      <c r="B108" s="279">
        <v>0</v>
      </c>
      <c r="C108" s="279">
        <v>0</v>
      </c>
      <c r="D108" s="279">
        <v>0</v>
      </c>
      <c r="E108" s="279">
        <v>0</v>
      </c>
      <c r="F108" s="279">
        <v>0</v>
      </c>
      <c r="G108" s="279">
        <v>0</v>
      </c>
      <c r="H108" s="279">
        <v>0</v>
      </c>
      <c r="I108" s="279">
        <v>0</v>
      </c>
      <c r="J108" s="279">
        <v>0</v>
      </c>
      <c r="K108" s="279">
        <v>0</v>
      </c>
      <c r="L108" s="279">
        <v>0</v>
      </c>
      <c r="M108" s="279">
        <v>0</v>
      </c>
      <c r="N108" s="279">
        <v>0</v>
      </c>
      <c r="O108" s="279">
        <v>0</v>
      </c>
      <c r="P108" s="279">
        <v>0</v>
      </c>
      <c r="Q108" s="279">
        <v>0</v>
      </c>
      <c r="R108" s="279">
        <v>0</v>
      </c>
      <c r="S108" s="279">
        <v>0</v>
      </c>
      <c r="T108" s="279">
        <v>0</v>
      </c>
      <c r="U108" s="279">
        <v>0</v>
      </c>
      <c r="V108" s="279">
        <v>0</v>
      </c>
      <c r="W108" s="279">
        <v>0</v>
      </c>
      <c r="X108" s="279">
        <v>0</v>
      </c>
      <c r="Y108" s="279">
        <v>0</v>
      </c>
      <c r="DA108" s="105" t="s">
        <v>1356</v>
      </c>
    </row>
    <row r="109" spans="1:105" ht="12" customHeight="1" x14ac:dyDescent="0.25">
      <c r="A109" s="172"/>
      <c r="B109" s="172"/>
      <c r="C109" s="172"/>
      <c r="D109" s="172"/>
      <c r="E109" s="172"/>
      <c r="F109" s="172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DA109" s="176"/>
    </row>
    <row r="110" spans="1:105" ht="15" customHeight="1" x14ac:dyDescent="0.25">
      <c r="A110" s="34" t="s">
        <v>50</v>
      </c>
      <c r="B110" s="223">
        <v>1.090458410366995</v>
      </c>
      <c r="C110" s="223">
        <v>1.362133409728985</v>
      </c>
      <c r="D110" s="223">
        <v>1.028980930704803</v>
      </c>
      <c r="E110" s="223">
        <v>1.275275013100245</v>
      </c>
      <c r="F110" s="223">
        <v>1.209646715612511</v>
      </c>
      <c r="G110" s="223">
        <v>0.87545089445770874</v>
      </c>
      <c r="H110" s="223">
        <v>1.0386407573710681</v>
      </c>
      <c r="I110" s="223">
        <v>1.209156940118153</v>
      </c>
      <c r="J110" s="223">
        <v>1.509339263519746</v>
      </c>
      <c r="K110" s="223">
        <v>0.54333725898383811</v>
      </c>
      <c r="L110" s="223">
        <v>0.84075497619519768</v>
      </c>
      <c r="M110" s="223">
        <v>0.81515035222233478</v>
      </c>
      <c r="N110" s="223">
        <v>0.9748813859996297</v>
      </c>
      <c r="O110" s="223">
        <v>1.4799098269165929</v>
      </c>
      <c r="P110" s="223">
        <v>0.54973817117377155</v>
      </c>
      <c r="Q110" s="223">
        <v>1.248893200081693</v>
      </c>
      <c r="R110" s="223">
        <v>1.3359079056193599</v>
      </c>
      <c r="S110" s="223">
        <v>0.81089130811023236</v>
      </c>
      <c r="T110" s="223">
        <v>0.81456206027113776</v>
      </c>
      <c r="U110" s="223">
        <v>0.69692636232982941</v>
      </c>
      <c r="V110" s="223">
        <v>0.44348993670522341</v>
      </c>
      <c r="W110" s="223">
        <v>0.7787575947235178</v>
      </c>
      <c r="X110" s="223">
        <v>0.35954888505121257</v>
      </c>
      <c r="Y110" s="223">
        <v>0.33372101155139777</v>
      </c>
      <c r="DA110" s="89" t="s">
        <v>1357</v>
      </c>
    </row>
    <row r="111" spans="1:105" ht="12" customHeight="1" x14ac:dyDescent="0.25">
      <c r="A111" s="55" t="s">
        <v>91</v>
      </c>
      <c r="B111" s="259">
        <v>0</v>
      </c>
      <c r="C111" s="259">
        <v>0</v>
      </c>
      <c r="D111" s="259">
        <v>0</v>
      </c>
      <c r="E111" s="259">
        <v>0</v>
      </c>
      <c r="F111" s="259">
        <v>0</v>
      </c>
      <c r="G111" s="259">
        <v>0</v>
      </c>
      <c r="H111" s="259">
        <v>0</v>
      </c>
      <c r="I111" s="259">
        <v>0</v>
      </c>
      <c r="J111" s="259">
        <v>0</v>
      </c>
      <c r="K111" s="259">
        <v>0</v>
      </c>
      <c r="L111" s="259">
        <v>0</v>
      </c>
      <c r="M111" s="259">
        <v>0</v>
      </c>
      <c r="N111" s="259">
        <v>0</v>
      </c>
      <c r="O111" s="259">
        <v>0</v>
      </c>
      <c r="P111" s="259">
        <v>0</v>
      </c>
      <c r="Q111" s="259">
        <v>0</v>
      </c>
      <c r="R111" s="259">
        <v>0</v>
      </c>
      <c r="S111" s="259">
        <v>0</v>
      </c>
      <c r="T111" s="259">
        <v>0</v>
      </c>
      <c r="U111" s="259">
        <v>0</v>
      </c>
      <c r="V111" s="259">
        <v>0</v>
      </c>
      <c r="W111" s="259">
        <v>0</v>
      </c>
      <c r="X111" s="259">
        <v>0</v>
      </c>
      <c r="Y111" s="259">
        <v>0</v>
      </c>
      <c r="DA111" s="67" t="s">
        <v>1358</v>
      </c>
    </row>
    <row r="112" spans="1:105" ht="12" customHeight="1" x14ac:dyDescent="0.25">
      <c r="A112" s="173" t="s">
        <v>92</v>
      </c>
      <c r="B112" s="224">
        <v>0</v>
      </c>
      <c r="C112" s="224">
        <v>0</v>
      </c>
      <c r="D112" s="224">
        <v>0</v>
      </c>
      <c r="E112" s="224">
        <v>0</v>
      </c>
      <c r="F112" s="224">
        <v>0</v>
      </c>
      <c r="G112" s="224">
        <v>0</v>
      </c>
      <c r="H112" s="224">
        <v>0</v>
      </c>
      <c r="I112" s="224">
        <v>0</v>
      </c>
      <c r="J112" s="224">
        <v>0</v>
      </c>
      <c r="K112" s="224">
        <v>0</v>
      </c>
      <c r="L112" s="224">
        <v>0</v>
      </c>
      <c r="M112" s="224">
        <v>0</v>
      </c>
      <c r="N112" s="224">
        <v>0</v>
      </c>
      <c r="O112" s="224">
        <v>0</v>
      </c>
      <c r="P112" s="224">
        <v>0</v>
      </c>
      <c r="Q112" s="224">
        <v>0</v>
      </c>
      <c r="R112" s="224">
        <v>0</v>
      </c>
      <c r="S112" s="224">
        <v>0</v>
      </c>
      <c r="T112" s="224">
        <v>0</v>
      </c>
      <c r="U112" s="224">
        <v>0</v>
      </c>
      <c r="V112" s="224">
        <v>0</v>
      </c>
      <c r="W112" s="224">
        <v>0</v>
      </c>
      <c r="X112" s="224">
        <v>0</v>
      </c>
      <c r="Y112" s="224">
        <v>0</v>
      </c>
      <c r="DA112" s="177" t="s">
        <v>1359</v>
      </c>
    </row>
    <row r="113" spans="1:105" ht="12" customHeight="1" x14ac:dyDescent="0.25">
      <c r="A113" s="173" t="s">
        <v>93</v>
      </c>
      <c r="B113" s="224">
        <v>0</v>
      </c>
      <c r="C113" s="224">
        <v>0</v>
      </c>
      <c r="D113" s="224">
        <v>0</v>
      </c>
      <c r="E113" s="224">
        <v>0</v>
      </c>
      <c r="F113" s="224">
        <v>0</v>
      </c>
      <c r="G113" s="224">
        <v>0</v>
      </c>
      <c r="H113" s="224">
        <v>0</v>
      </c>
      <c r="I113" s="224">
        <v>0</v>
      </c>
      <c r="J113" s="224">
        <v>0</v>
      </c>
      <c r="K113" s="224">
        <v>0</v>
      </c>
      <c r="L113" s="224">
        <v>0</v>
      </c>
      <c r="M113" s="224">
        <v>0</v>
      </c>
      <c r="N113" s="224">
        <v>0</v>
      </c>
      <c r="O113" s="224">
        <v>0</v>
      </c>
      <c r="P113" s="224">
        <v>0</v>
      </c>
      <c r="Q113" s="224">
        <v>0</v>
      </c>
      <c r="R113" s="224">
        <v>0</v>
      </c>
      <c r="S113" s="224">
        <v>0</v>
      </c>
      <c r="T113" s="224">
        <v>0</v>
      </c>
      <c r="U113" s="224">
        <v>0</v>
      </c>
      <c r="V113" s="224">
        <v>0</v>
      </c>
      <c r="W113" s="224">
        <v>0</v>
      </c>
      <c r="X113" s="224">
        <v>0</v>
      </c>
      <c r="Y113" s="224">
        <v>0</v>
      </c>
      <c r="DA113" s="177" t="s">
        <v>1360</v>
      </c>
    </row>
    <row r="114" spans="1:105" ht="12" customHeight="1" x14ac:dyDescent="0.25">
      <c r="A114" s="173" t="s">
        <v>94</v>
      </c>
      <c r="B114" s="224">
        <v>0</v>
      </c>
      <c r="C114" s="224">
        <v>0</v>
      </c>
      <c r="D114" s="224">
        <v>0</v>
      </c>
      <c r="E114" s="224">
        <v>0</v>
      </c>
      <c r="F114" s="224">
        <v>0</v>
      </c>
      <c r="G114" s="224">
        <v>0</v>
      </c>
      <c r="H114" s="224">
        <v>0</v>
      </c>
      <c r="I114" s="224">
        <v>0</v>
      </c>
      <c r="J114" s="224">
        <v>0</v>
      </c>
      <c r="K114" s="224">
        <v>0</v>
      </c>
      <c r="L114" s="224">
        <v>0</v>
      </c>
      <c r="M114" s="224">
        <v>0</v>
      </c>
      <c r="N114" s="224">
        <v>0</v>
      </c>
      <c r="O114" s="224">
        <v>0</v>
      </c>
      <c r="P114" s="224">
        <v>0</v>
      </c>
      <c r="Q114" s="224">
        <v>0</v>
      </c>
      <c r="R114" s="224">
        <v>0</v>
      </c>
      <c r="S114" s="224">
        <v>0</v>
      </c>
      <c r="T114" s="224">
        <v>0</v>
      </c>
      <c r="U114" s="224">
        <v>0</v>
      </c>
      <c r="V114" s="224">
        <v>0</v>
      </c>
      <c r="W114" s="224">
        <v>0</v>
      </c>
      <c r="X114" s="224">
        <v>0</v>
      </c>
      <c r="Y114" s="224">
        <v>0</v>
      </c>
      <c r="DA114" s="177" t="s">
        <v>1361</v>
      </c>
    </row>
    <row r="115" spans="1:105" ht="12" customHeight="1" x14ac:dyDescent="0.25">
      <c r="A115" s="56" t="s">
        <v>95</v>
      </c>
      <c r="B115" s="260">
        <v>7.7395612696826363E-2</v>
      </c>
      <c r="C115" s="260">
        <v>9.6844569742984929E-2</v>
      </c>
      <c r="D115" s="260">
        <v>6.1868071244783308E-2</v>
      </c>
      <c r="E115" s="260">
        <v>9.3206151319194172E-2</v>
      </c>
      <c r="F115" s="260">
        <v>8.8666232245233664E-2</v>
      </c>
      <c r="G115" s="260">
        <v>6.5155574856804996E-2</v>
      </c>
      <c r="H115" s="260">
        <v>7.6571642151458633E-2</v>
      </c>
      <c r="I115" s="260">
        <v>9.0944373977691673E-2</v>
      </c>
      <c r="J115" s="260">
        <v>0.10242710975659509</v>
      </c>
      <c r="K115" s="260">
        <v>1.785495979138475E-2</v>
      </c>
      <c r="L115" s="260">
        <v>4.1396443063113138E-2</v>
      </c>
      <c r="M115" s="260">
        <v>3.9756597640771101E-2</v>
      </c>
      <c r="N115" s="260">
        <v>6.0831190949125771E-2</v>
      </c>
      <c r="O115" s="260">
        <v>0.1105318448379897</v>
      </c>
      <c r="P115" s="260">
        <v>2.1990551097269748E-2</v>
      </c>
      <c r="Q115" s="260">
        <v>0.1182954375419062</v>
      </c>
      <c r="R115" s="260">
        <v>0.12617270601101899</v>
      </c>
      <c r="S115" s="260">
        <v>7.0980564722297801E-2</v>
      </c>
      <c r="T115" s="260">
        <v>6.457269859333678E-2</v>
      </c>
      <c r="U115" s="260">
        <v>4.389286380986953E-2</v>
      </c>
      <c r="V115" s="260">
        <v>2.5763542096391551E-2</v>
      </c>
      <c r="W115" s="260">
        <v>5.8968874490957619E-2</v>
      </c>
      <c r="X115" s="260">
        <v>2.6185183152354949E-2</v>
      </c>
      <c r="Y115" s="260">
        <v>1.710160277617959E-2</v>
      </c>
      <c r="DA115" s="68" t="s">
        <v>1362</v>
      </c>
    </row>
    <row r="116" spans="1:105" ht="12" customHeight="1" x14ac:dyDescent="0.25">
      <c r="A116" s="37" t="s">
        <v>159</v>
      </c>
      <c r="B116" s="226">
        <v>0</v>
      </c>
      <c r="C116" s="226">
        <v>0</v>
      </c>
      <c r="D116" s="226">
        <v>0</v>
      </c>
      <c r="E116" s="226">
        <v>2.5883645542326321E-3</v>
      </c>
      <c r="F116" s="226">
        <v>0</v>
      </c>
      <c r="G116" s="226">
        <v>0</v>
      </c>
      <c r="H116" s="226">
        <v>1.833255046531662E-3</v>
      </c>
      <c r="I116" s="226">
        <v>0</v>
      </c>
      <c r="J116" s="226">
        <v>0</v>
      </c>
      <c r="K116" s="226">
        <v>2.6231517708998359E-3</v>
      </c>
      <c r="L116" s="226">
        <v>5.1759732636659783E-3</v>
      </c>
      <c r="M116" s="226">
        <v>7.3795018331922549E-3</v>
      </c>
      <c r="N116" s="226">
        <v>0</v>
      </c>
      <c r="O116" s="226">
        <v>0</v>
      </c>
      <c r="P116" s="226">
        <v>0</v>
      </c>
      <c r="Q116" s="226">
        <v>8.9944532914305181E-2</v>
      </c>
      <c r="R116" s="226">
        <v>7.985838207498093E-2</v>
      </c>
      <c r="S116" s="226">
        <v>3.6947261480955833E-2</v>
      </c>
      <c r="T116" s="226">
        <v>1.283551754251761E-2</v>
      </c>
      <c r="U116" s="226">
        <v>9.7347183211640102E-3</v>
      </c>
      <c r="V116" s="226">
        <v>4.8190081207802517E-3</v>
      </c>
      <c r="W116" s="226">
        <v>5.8948338177457638E-3</v>
      </c>
      <c r="X116" s="226">
        <v>3.2230629959522522E-3</v>
      </c>
      <c r="Y116" s="226">
        <v>4.5579857577600081E-4</v>
      </c>
      <c r="DA116" s="69" t="s">
        <v>1363</v>
      </c>
    </row>
    <row r="117" spans="1:105" ht="12" customHeight="1" x14ac:dyDescent="0.25">
      <c r="A117" s="37" t="s">
        <v>35</v>
      </c>
      <c r="B117" s="226">
        <v>7.7395612696826363E-2</v>
      </c>
      <c r="C117" s="226">
        <v>9.6844569742984929E-2</v>
      </c>
      <c r="D117" s="226">
        <v>6.1868071244783308E-2</v>
      </c>
      <c r="E117" s="226">
        <v>9.0617786764961544E-2</v>
      </c>
      <c r="F117" s="226">
        <v>8.8666232245233664E-2</v>
      </c>
      <c r="G117" s="226">
        <v>6.5155574856804996E-2</v>
      </c>
      <c r="H117" s="226">
        <v>7.4738387104926973E-2</v>
      </c>
      <c r="I117" s="226">
        <v>9.0944373977691673E-2</v>
      </c>
      <c r="J117" s="226">
        <v>0.10242710975659509</v>
      </c>
      <c r="K117" s="226">
        <v>1.523180802048491E-2</v>
      </c>
      <c r="L117" s="226">
        <v>3.6220469799447159E-2</v>
      </c>
      <c r="M117" s="226">
        <v>3.2377095807578853E-2</v>
      </c>
      <c r="N117" s="226">
        <v>6.0831190949125771E-2</v>
      </c>
      <c r="O117" s="226">
        <v>0.1105318448379897</v>
      </c>
      <c r="P117" s="226">
        <v>2.1990551097269748E-2</v>
      </c>
      <c r="Q117" s="226">
        <v>2.8350904627601061E-2</v>
      </c>
      <c r="R117" s="226">
        <v>4.6314323936038092E-2</v>
      </c>
      <c r="S117" s="226">
        <v>3.4033303241341968E-2</v>
      </c>
      <c r="T117" s="226">
        <v>5.1737181050819168E-2</v>
      </c>
      <c r="U117" s="226">
        <v>3.4158145488705521E-2</v>
      </c>
      <c r="V117" s="226">
        <v>2.0944533975611291E-2</v>
      </c>
      <c r="W117" s="226">
        <v>5.3074040673211857E-2</v>
      </c>
      <c r="X117" s="226">
        <v>2.2962120156402699E-2</v>
      </c>
      <c r="Y117" s="226">
        <v>1.664580420040359E-2</v>
      </c>
      <c r="DA117" s="69" t="s">
        <v>1364</v>
      </c>
    </row>
    <row r="118" spans="1:105" ht="12" customHeight="1" x14ac:dyDescent="0.25">
      <c r="A118" s="37" t="s">
        <v>96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X118" s="226">
        <v>0</v>
      </c>
      <c r="Y118" s="226">
        <v>0</v>
      </c>
      <c r="DA118" s="69" t="s">
        <v>1365</v>
      </c>
    </row>
    <row r="119" spans="1:105" ht="12" customHeight="1" x14ac:dyDescent="0.25">
      <c r="A119" s="37" t="s">
        <v>78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X119" s="226">
        <v>0</v>
      </c>
      <c r="Y119" s="226">
        <v>0</v>
      </c>
      <c r="DA119" s="69" t="s">
        <v>1366</v>
      </c>
    </row>
    <row r="120" spans="1:105" ht="12" customHeight="1" x14ac:dyDescent="0.25">
      <c r="A120" s="37" t="s">
        <v>40</v>
      </c>
      <c r="B120" s="226">
        <v>0</v>
      </c>
      <c r="C120" s="226">
        <v>0</v>
      </c>
      <c r="D120" s="226">
        <v>0</v>
      </c>
      <c r="E120" s="226">
        <v>0</v>
      </c>
      <c r="F120" s="226">
        <v>0</v>
      </c>
      <c r="G120" s="226">
        <v>0</v>
      </c>
      <c r="H120" s="226">
        <v>0</v>
      </c>
      <c r="I120" s="226">
        <v>0</v>
      </c>
      <c r="J120" s="226">
        <v>0</v>
      </c>
      <c r="K120" s="226">
        <v>0</v>
      </c>
      <c r="L120" s="226">
        <v>0</v>
      </c>
      <c r="M120" s="226">
        <v>0</v>
      </c>
      <c r="N120" s="226">
        <v>0</v>
      </c>
      <c r="O120" s="226">
        <v>0</v>
      </c>
      <c r="P120" s="226">
        <v>0</v>
      </c>
      <c r="Q120" s="226">
        <v>0</v>
      </c>
      <c r="R120" s="226">
        <v>0</v>
      </c>
      <c r="S120" s="226">
        <v>0</v>
      </c>
      <c r="T120" s="226">
        <v>0</v>
      </c>
      <c r="U120" s="226">
        <v>0</v>
      </c>
      <c r="V120" s="226">
        <v>0</v>
      </c>
      <c r="W120" s="226">
        <v>0</v>
      </c>
      <c r="X120" s="226">
        <v>0</v>
      </c>
      <c r="Y120" s="226">
        <v>0</v>
      </c>
      <c r="DA120" s="69" t="s">
        <v>1367</v>
      </c>
    </row>
    <row r="121" spans="1:105" ht="12" customHeight="1" x14ac:dyDescent="0.25">
      <c r="A121" s="57" t="s">
        <v>1051</v>
      </c>
      <c r="B121" s="261">
        <f t="shared" ref="B121:Y121" si="5">B122+B133</f>
        <v>0.43007424606895578</v>
      </c>
      <c r="C121" s="261">
        <f t="shared" si="5"/>
        <v>0.55774089758056067</v>
      </c>
      <c r="D121" s="261">
        <f t="shared" si="5"/>
        <v>0.40273120614567792</v>
      </c>
      <c r="E121" s="261">
        <f t="shared" si="5"/>
        <v>0.51603662568004038</v>
      </c>
      <c r="F121" s="261">
        <f t="shared" si="5"/>
        <v>0.49296670445835977</v>
      </c>
      <c r="G121" s="261">
        <f t="shared" si="5"/>
        <v>0.34408707606069588</v>
      </c>
      <c r="H121" s="261">
        <f t="shared" si="5"/>
        <v>0.41125299079768668</v>
      </c>
      <c r="I121" s="261">
        <f t="shared" si="5"/>
        <v>0.47242735226624671</v>
      </c>
      <c r="J121" s="261">
        <f t="shared" si="5"/>
        <v>0.60741209397128515</v>
      </c>
      <c r="K121" s="261">
        <f t="shared" si="5"/>
        <v>0.2189031033469962</v>
      </c>
      <c r="L121" s="261">
        <f t="shared" si="5"/>
        <v>0.27797349851147563</v>
      </c>
      <c r="M121" s="261">
        <f t="shared" si="5"/>
        <v>0.2378979595219364</v>
      </c>
      <c r="N121" s="261">
        <f t="shared" si="5"/>
        <v>0.29545829708367072</v>
      </c>
      <c r="O121" s="261">
        <f t="shared" si="5"/>
        <v>0.55873568450627253</v>
      </c>
      <c r="P121" s="261">
        <f t="shared" si="5"/>
        <v>0.14962162975012089</v>
      </c>
      <c r="Q121" s="261">
        <f t="shared" si="5"/>
        <v>0.32201268071506239</v>
      </c>
      <c r="R121" s="261">
        <f t="shared" si="5"/>
        <v>0.32909819812479568</v>
      </c>
      <c r="S121" s="261">
        <f t="shared" si="5"/>
        <v>0.1697429610190806</v>
      </c>
      <c r="T121" s="261">
        <f t="shared" si="5"/>
        <v>0.16478426343550631</v>
      </c>
      <c r="U121" s="261">
        <f t="shared" si="5"/>
        <v>0.1653479378960945</v>
      </c>
      <c r="V121" s="261">
        <f t="shared" si="5"/>
        <v>6.0107179906986857E-2</v>
      </c>
      <c r="W121" s="261">
        <f t="shared" si="5"/>
        <v>0.1043442679132129</v>
      </c>
      <c r="X121" s="261">
        <f t="shared" si="5"/>
        <v>3.8092333089973243E-2</v>
      </c>
      <c r="Y121" s="261">
        <f t="shared" si="5"/>
        <v>7.3320350610382723E-2</v>
      </c>
      <c r="DA121" s="70"/>
    </row>
    <row r="122" spans="1:105" ht="12" customHeight="1" x14ac:dyDescent="0.25">
      <c r="A122" s="60" t="s">
        <v>1052</v>
      </c>
      <c r="B122" s="262">
        <v>0.43007424606895578</v>
      </c>
      <c r="C122" s="262">
        <v>0.55774089758056067</v>
      </c>
      <c r="D122" s="262">
        <v>0.40273120614567792</v>
      </c>
      <c r="E122" s="262">
        <v>0.51603662568004038</v>
      </c>
      <c r="F122" s="262">
        <v>0.49296670445835977</v>
      </c>
      <c r="G122" s="262">
        <v>0.34408707606069588</v>
      </c>
      <c r="H122" s="262">
        <v>0.41125299079768668</v>
      </c>
      <c r="I122" s="262">
        <v>0.47242735226624671</v>
      </c>
      <c r="J122" s="262">
        <v>0.60741209397128515</v>
      </c>
      <c r="K122" s="262">
        <v>0.2189031033469962</v>
      </c>
      <c r="L122" s="262">
        <v>0.27797349851147563</v>
      </c>
      <c r="M122" s="262">
        <v>0.2378979595219364</v>
      </c>
      <c r="N122" s="262">
        <v>0.29545829708367072</v>
      </c>
      <c r="O122" s="262">
        <v>0.55873568450627253</v>
      </c>
      <c r="P122" s="262">
        <v>0.14962162975012089</v>
      </c>
      <c r="Q122" s="262">
        <v>0.32201268071506239</v>
      </c>
      <c r="R122" s="262">
        <v>0.32909819812479568</v>
      </c>
      <c r="S122" s="262">
        <v>0.1697429610190806</v>
      </c>
      <c r="T122" s="262">
        <v>0.16478426343550631</v>
      </c>
      <c r="U122" s="262">
        <v>0.1653479378960945</v>
      </c>
      <c r="V122" s="262">
        <v>6.0107179906986857E-2</v>
      </c>
      <c r="W122" s="262">
        <v>0.1043442679132129</v>
      </c>
      <c r="X122" s="262">
        <v>3.8092333089973243E-2</v>
      </c>
      <c r="Y122" s="262">
        <v>7.3320350610382723E-2</v>
      </c>
      <c r="DA122" s="72" t="s">
        <v>1368</v>
      </c>
    </row>
    <row r="123" spans="1:105" ht="12" customHeight="1" x14ac:dyDescent="0.25">
      <c r="A123" s="64" t="s">
        <v>28</v>
      </c>
      <c r="B123" s="229">
        <v>1.2899490257976889E-2</v>
      </c>
      <c r="C123" s="229">
        <v>0</v>
      </c>
      <c r="D123" s="229">
        <v>0</v>
      </c>
      <c r="E123" s="229">
        <v>0</v>
      </c>
      <c r="F123" s="229">
        <v>0</v>
      </c>
      <c r="G123" s="229">
        <v>0</v>
      </c>
      <c r="H123" s="229">
        <v>0</v>
      </c>
      <c r="I123" s="229">
        <v>0</v>
      </c>
      <c r="J123" s="229">
        <v>0</v>
      </c>
      <c r="K123" s="229">
        <v>0</v>
      </c>
      <c r="L123" s="229">
        <v>0</v>
      </c>
      <c r="M123" s="229">
        <v>0</v>
      </c>
      <c r="N123" s="229">
        <v>0</v>
      </c>
      <c r="O123" s="229">
        <v>0</v>
      </c>
      <c r="P123" s="229">
        <v>0</v>
      </c>
      <c r="Q123" s="229">
        <v>0</v>
      </c>
      <c r="R123" s="229">
        <v>0</v>
      </c>
      <c r="S123" s="229">
        <v>0</v>
      </c>
      <c r="T123" s="229">
        <v>0</v>
      </c>
      <c r="U123" s="229">
        <v>0</v>
      </c>
      <c r="V123" s="229">
        <v>0</v>
      </c>
      <c r="W123" s="229">
        <v>0</v>
      </c>
      <c r="X123" s="229">
        <v>0</v>
      </c>
      <c r="Y123" s="229">
        <v>0</v>
      </c>
      <c r="DA123" s="73" t="s">
        <v>1369</v>
      </c>
    </row>
    <row r="124" spans="1:105" ht="12" customHeight="1" x14ac:dyDescent="0.25">
      <c r="A124" s="64" t="s">
        <v>30</v>
      </c>
      <c r="B124" s="229">
        <v>0</v>
      </c>
      <c r="C124" s="229">
        <v>0</v>
      </c>
      <c r="D124" s="229">
        <v>0</v>
      </c>
      <c r="E124" s="229">
        <v>0</v>
      </c>
      <c r="F124" s="229">
        <v>0</v>
      </c>
      <c r="G124" s="229">
        <v>0</v>
      </c>
      <c r="H124" s="229">
        <v>0</v>
      </c>
      <c r="I124" s="229">
        <v>0</v>
      </c>
      <c r="J124" s="229">
        <v>0</v>
      </c>
      <c r="K124" s="229">
        <v>0</v>
      </c>
      <c r="L124" s="229">
        <v>0</v>
      </c>
      <c r="M124" s="229">
        <v>0</v>
      </c>
      <c r="N124" s="229">
        <v>0</v>
      </c>
      <c r="O124" s="229">
        <v>0</v>
      </c>
      <c r="P124" s="229">
        <v>0</v>
      </c>
      <c r="Q124" s="229">
        <v>0</v>
      </c>
      <c r="R124" s="229">
        <v>0</v>
      </c>
      <c r="S124" s="229">
        <v>0</v>
      </c>
      <c r="T124" s="229">
        <v>0</v>
      </c>
      <c r="U124" s="229">
        <v>0</v>
      </c>
      <c r="V124" s="229">
        <v>0</v>
      </c>
      <c r="W124" s="229">
        <v>0</v>
      </c>
      <c r="X124" s="229">
        <v>0</v>
      </c>
      <c r="Y124" s="229">
        <v>0</v>
      </c>
      <c r="DA124" s="73" t="s">
        <v>1370</v>
      </c>
    </row>
    <row r="125" spans="1:105" ht="12" customHeight="1" x14ac:dyDescent="0.25">
      <c r="A125" s="64" t="s">
        <v>31</v>
      </c>
      <c r="B125" s="229">
        <v>0</v>
      </c>
      <c r="C125" s="229">
        <v>0</v>
      </c>
      <c r="D125" s="229">
        <v>2.094530740016436E-2</v>
      </c>
      <c r="E125" s="229">
        <v>1.197783080019605E-2</v>
      </c>
      <c r="F125" s="229">
        <v>1.087706804807039E-2</v>
      </c>
      <c r="G125" s="229">
        <v>7.626227637520527E-3</v>
      </c>
      <c r="H125" s="229">
        <v>1.8053288218265202E-2</v>
      </c>
      <c r="I125" s="229">
        <v>2.2205573132084221E-2</v>
      </c>
      <c r="J125" s="229">
        <v>3.1605894865900083E-2</v>
      </c>
      <c r="K125" s="229">
        <v>2.4920283650218391E-2</v>
      </c>
      <c r="L125" s="229">
        <v>5.2828334528296973E-2</v>
      </c>
      <c r="M125" s="229">
        <v>6.1565260084031057E-2</v>
      </c>
      <c r="N125" s="229">
        <v>5.4135626991426843E-2</v>
      </c>
      <c r="O125" s="229">
        <v>1.9878102913713391E-2</v>
      </c>
      <c r="P125" s="229">
        <v>5.9336117955297758E-2</v>
      </c>
      <c r="Q125" s="229">
        <v>5.6400933885649408E-2</v>
      </c>
      <c r="R125" s="229">
        <v>6.5493391288336256E-2</v>
      </c>
      <c r="S125" s="229">
        <v>4.307622553375412E-2</v>
      </c>
      <c r="T125" s="229">
        <v>2.66322319045008E-2</v>
      </c>
      <c r="U125" s="229">
        <v>4.5917809898087802E-2</v>
      </c>
      <c r="V125" s="229">
        <v>1.2301947795325809E-2</v>
      </c>
      <c r="W125" s="229">
        <v>1.122654293677758E-2</v>
      </c>
      <c r="X125" s="229">
        <v>1.521845230444337E-2</v>
      </c>
      <c r="Y125" s="229">
        <v>1.3273628029017529E-4</v>
      </c>
      <c r="DA125" s="73" t="s">
        <v>1371</v>
      </c>
    </row>
    <row r="126" spans="1:105" ht="12" customHeight="1" x14ac:dyDescent="0.25">
      <c r="A126" s="64" t="s">
        <v>159</v>
      </c>
      <c r="B126" s="229">
        <v>0</v>
      </c>
      <c r="C126" s="229">
        <v>0</v>
      </c>
      <c r="D126" s="229">
        <v>0</v>
      </c>
      <c r="E126" s="229">
        <v>1.247364454482836E-2</v>
      </c>
      <c r="F126" s="229">
        <v>0</v>
      </c>
      <c r="G126" s="229">
        <v>0</v>
      </c>
      <c r="H126" s="229">
        <v>9.4138680952233107E-3</v>
      </c>
      <c r="I126" s="229">
        <v>0</v>
      </c>
      <c r="J126" s="229">
        <v>0</v>
      </c>
      <c r="K126" s="229">
        <v>2.6622834159820211E-2</v>
      </c>
      <c r="L126" s="229">
        <v>2.8150857005852788E-2</v>
      </c>
      <c r="M126" s="229">
        <v>3.2730353097904653E-2</v>
      </c>
      <c r="N126" s="229">
        <v>0</v>
      </c>
      <c r="O126" s="229">
        <v>0</v>
      </c>
      <c r="P126" s="229">
        <v>0</v>
      </c>
      <c r="Q126" s="229">
        <v>0.20195474146381229</v>
      </c>
      <c r="R126" s="229">
        <v>0.16684316320606671</v>
      </c>
      <c r="S126" s="229">
        <v>6.5933386346322689E-2</v>
      </c>
      <c r="T126" s="229">
        <v>2.7461339898742419E-2</v>
      </c>
      <c r="U126" s="229">
        <v>2.6487646378173621E-2</v>
      </c>
      <c r="V126" s="229">
        <v>8.9418528283091107E-3</v>
      </c>
      <c r="W126" s="229">
        <v>9.3085296092400675E-3</v>
      </c>
      <c r="X126" s="229">
        <v>2.815483791146758E-3</v>
      </c>
      <c r="Y126" s="229">
        <v>1.9506247930494609E-3</v>
      </c>
      <c r="DA126" s="73" t="s">
        <v>1372</v>
      </c>
    </row>
    <row r="127" spans="1:105" ht="12" customHeight="1" x14ac:dyDescent="0.25">
      <c r="A127" s="64" t="s">
        <v>32</v>
      </c>
      <c r="B127" s="229">
        <v>1.2997680114515931E-2</v>
      </c>
      <c r="C127" s="229">
        <v>0</v>
      </c>
      <c r="D127" s="229">
        <v>0</v>
      </c>
      <c r="E127" s="229">
        <v>0</v>
      </c>
      <c r="F127" s="229">
        <v>0</v>
      </c>
      <c r="G127" s="229">
        <v>0</v>
      </c>
      <c r="H127" s="229">
        <v>0</v>
      </c>
      <c r="I127" s="229">
        <v>0</v>
      </c>
      <c r="J127" s="229">
        <v>0</v>
      </c>
      <c r="K127" s="229">
        <v>0</v>
      </c>
      <c r="L127" s="229">
        <v>0</v>
      </c>
      <c r="M127" s="229">
        <v>0</v>
      </c>
      <c r="N127" s="229">
        <v>0</v>
      </c>
      <c r="O127" s="229">
        <v>0</v>
      </c>
      <c r="P127" s="229">
        <v>0</v>
      </c>
      <c r="Q127" s="229">
        <v>0</v>
      </c>
      <c r="R127" s="229">
        <v>0</v>
      </c>
      <c r="S127" s="229">
        <v>0</v>
      </c>
      <c r="T127" s="229">
        <v>0</v>
      </c>
      <c r="U127" s="229">
        <v>0</v>
      </c>
      <c r="V127" s="229">
        <v>0</v>
      </c>
      <c r="W127" s="229">
        <v>0</v>
      </c>
      <c r="X127" s="229">
        <v>0</v>
      </c>
      <c r="Y127" s="229">
        <v>0</v>
      </c>
      <c r="DA127" s="73" t="s">
        <v>1373</v>
      </c>
    </row>
    <row r="128" spans="1:105" ht="12" customHeight="1" x14ac:dyDescent="0.25">
      <c r="A128" s="64" t="s">
        <v>33</v>
      </c>
      <c r="B128" s="229">
        <v>0</v>
      </c>
      <c r="C128" s="229">
        <v>0</v>
      </c>
      <c r="D128" s="229">
        <v>0</v>
      </c>
      <c r="E128" s="229">
        <v>0</v>
      </c>
      <c r="F128" s="229">
        <v>0</v>
      </c>
      <c r="G128" s="229">
        <v>0</v>
      </c>
      <c r="H128" s="229">
        <v>0</v>
      </c>
      <c r="I128" s="229">
        <v>0</v>
      </c>
      <c r="J128" s="229">
        <v>0</v>
      </c>
      <c r="K128" s="229">
        <v>0</v>
      </c>
      <c r="L128" s="229">
        <v>0</v>
      </c>
      <c r="M128" s="229">
        <v>0</v>
      </c>
      <c r="N128" s="229">
        <v>0</v>
      </c>
      <c r="O128" s="229">
        <v>0</v>
      </c>
      <c r="P128" s="229">
        <v>0</v>
      </c>
      <c r="Q128" s="229">
        <v>0</v>
      </c>
      <c r="R128" s="229">
        <v>0</v>
      </c>
      <c r="S128" s="229">
        <v>0</v>
      </c>
      <c r="T128" s="229">
        <v>0</v>
      </c>
      <c r="U128" s="229">
        <v>0</v>
      </c>
      <c r="V128" s="229">
        <v>0</v>
      </c>
      <c r="W128" s="229">
        <v>0</v>
      </c>
      <c r="X128" s="229">
        <v>0</v>
      </c>
      <c r="Y128" s="229">
        <v>0</v>
      </c>
      <c r="DA128" s="73" t="s">
        <v>1374</v>
      </c>
    </row>
    <row r="129" spans="1:105" ht="12" customHeight="1" x14ac:dyDescent="0.25">
      <c r="A129" s="64" t="s">
        <v>35</v>
      </c>
      <c r="B129" s="229">
        <v>0.404177075696463</v>
      </c>
      <c r="C129" s="229">
        <v>0.55774089758056067</v>
      </c>
      <c r="D129" s="229">
        <v>0.3817858987455135</v>
      </c>
      <c r="E129" s="229">
        <v>0.43669816900281649</v>
      </c>
      <c r="F129" s="229">
        <v>0.4820896364102894</v>
      </c>
      <c r="G129" s="229">
        <v>0.33646084842317542</v>
      </c>
      <c r="H129" s="229">
        <v>0.38378583448419817</v>
      </c>
      <c r="I129" s="229">
        <v>0.45022177913416239</v>
      </c>
      <c r="J129" s="229">
        <v>0.51051326359971338</v>
      </c>
      <c r="K129" s="229">
        <v>0.15459033037363429</v>
      </c>
      <c r="L129" s="229">
        <v>0.19699430697732581</v>
      </c>
      <c r="M129" s="229">
        <v>0.14360234634000071</v>
      </c>
      <c r="N129" s="229">
        <v>0.23380891293672021</v>
      </c>
      <c r="O129" s="229">
        <v>0.53885758159255914</v>
      </c>
      <c r="P129" s="229">
        <v>9.0285511794823109E-2</v>
      </c>
      <c r="Q129" s="229">
        <v>6.3657005365600719E-2</v>
      </c>
      <c r="R129" s="229">
        <v>9.6761643630392746E-2</v>
      </c>
      <c r="S129" s="229">
        <v>6.0733349139003787E-2</v>
      </c>
      <c r="T129" s="229">
        <v>0.1106906916322631</v>
      </c>
      <c r="U129" s="229">
        <v>9.2942481619833067E-2</v>
      </c>
      <c r="V129" s="229">
        <v>3.886337928335195E-2</v>
      </c>
      <c r="W129" s="229">
        <v>8.3809195367195236E-2</v>
      </c>
      <c r="X129" s="229">
        <v>2.005839699438311E-2</v>
      </c>
      <c r="Y129" s="229">
        <v>7.1236989537043091E-2</v>
      </c>
      <c r="DA129" s="73" t="s">
        <v>1375</v>
      </c>
    </row>
    <row r="130" spans="1:105" ht="12" customHeight="1" x14ac:dyDescent="0.25">
      <c r="A130" s="64" t="s">
        <v>36</v>
      </c>
      <c r="B130" s="229">
        <v>0</v>
      </c>
      <c r="C130" s="229">
        <v>0</v>
      </c>
      <c r="D130" s="229">
        <v>0</v>
      </c>
      <c r="E130" s="229">
        <v>5.4886981332199498E-2</v>
      </c>
      <c r="F130" s="229">
        <v>0</v>
      </c>
      <c r="G130" s="229">
        <v>0</v>
      </c>
      <c r="H130" s="229">
        <v>0</v>
      </c>
      <c r="I130" s="229">
        <v>0</v>
      </c>
      <c r="J130" s="229">
        <v>6.5292935505671681E-2</v>
      </c>
      <c r="K130" s="229">
        <v>1.276965516332328E-2</v>
      </c>
      <c r="L130" s="229">
        <v>0</v>
      </c>
      <c r="M130" s="229">
        <v>0</v>
      </c>
      <c r="N130" s="229">
        <v>7.5137571555236524E-3</v>
      </c>
      <c r="O130" s="229">
        <v>0</v>
      </c>
      <c r="P130" s="229">
        <v>0</v>
      </c>
      <c r="Q130" s="229">
        <v>0</v>
      </c>
      <c r="R130" s="229">
        <v>0</v>
      </c>
      <c r="S130" s="229">
        <v>0</v>
      </c>
      <c r="T130" s="229">
        <v>0</v>
      </c>
      <c r="U130" s="229">
        <v>0</v>
      </c>
      <c r="V130" s="229">
        <v>0</v>
      </c>
      <c r="W130" s="229">
        <v>0</v>
      </c>
      <c r="X130" s="229">
        <v>0</v>
      </c>
      <c r="Y130" s="229">
        <v>0</v>
      </c>
      <c r="DA130" s="73" t="s">
        <v>1376</v>
      </c>
    </row>
    <row r="131" spans="1:105" ht="12" customHeight="1" x14ac:dyDescent="0.25">
      <c r="A131" s="64" t="s">
        <v>38</v>
      </c>
      <c r="B131" s="229">
        <v>0</v>
      </c>
      <c r="C131" s="229">
        <v>0</v>
      </c>
      <c r="D131" s="229">
        <v>0</v>
      </c>
      <c r="E131" s="229">
        <v>0</v>
      </c>
      <c r="F131" s="229">
        <v>0</v>
      </c>
      <c r="G131" s="229">
        <v>0</v>
      </c>
      <c r="H131" s="229">
        <v>0</v>
      </c>
      <c r="I131" s="229">
        <v>0</v>
      </c>
      <c r="J131" s="229">
        <v>0</v>
      </c>
      <c r="K131" s="229">
        <v>0</v>
      </c>
      <c r="L131" s="229">
        <v>0</v>
      </c>
      <c r="M131" s="229">
        <v>0</v>
      </c>
      <c r="N131" s="229">
        <v>0</v>
      </c>
      <c r="O131" s="229">
        <v>0</v>
      </c>
      <c r="P131" s="229">
        <v>0</v>
      </c>
      <c r="Q131" s="229">
        <v>0</v>
      </c>
      <c r="R131" s="229">
        <v>0</v>
      </c>
      <c r="S131" s="229">
        <v>0</v>
      </c>
      <c r="T131" s="229">
        <v>0</v>
      </c>
      <c r="U131" s="229">
        <v>0</v>
      </c>
      <c r="V131" s="229">
        <v>0</v>
      </c>
      <c r="W131" s="229">
        <v>0</v>
      </c>
      <c r="X131" s="229">
        <v>0</v>
      </c>
      <c r="Y131" s="229">
        <v>0</v>
      </c>
      <c r="DA131" s="73" t="s">
        <v>1377</v>
      </c>
    </row>
    <row r="132" spans="1:105" ht="12" customHeight="1" x14ac:dyDescent="0.25">
      <c r="A132" s="64" t="s">
        <v>39</v>
      </c>
      <c r="B132" s="229">
        <v>0</v>
      </c>
      <c r="C132" s="229">
        <v>0</v>
      </c>
      <c r="D132" s="229">
        <v>0</v>
      </c>
      <c r="E132" s="229">
        <v>0</v>
      </c>
      <c r="F132" s="229">
        <v>0</v>
      </c>
      <c r="G132" s="229">
        <v>0</v>
      </c>
      <c r="H132" s="229">
        <v>0</v>
      </c>
      <c r="I132" s="229">
        <v>0</v>
      </c>
      <c r="J132" s="229">
        <v>0</v>
      </c>
      <c r="K132" s="229">
        <v>0</v>
      </c>
      <c r="L132" s="229">
        <v>0</v>
      </c>
      <c r="M132" s="229">
        <v>0</v>
      </c>
      <c r="N132" s="229">
        <v>0</v>
      </c>
      <c r="O132" s="229">
        <v>0</v>
      </c>
      <c r="P132" s="229">
        <v>0</v>
      </c>
      <c r="Q132" s="229">
        <v>0</v>
      </c>
      <c r="R132" s="229">
        <v>0</v>
      </c>
      <c r="S132" s="229">
        <v>0</v>
      </c>
      <c r="T132" s="229">
        <v>0</v>
      </c>
      <c r="U132" s="229">
        <v>0</v>
      </c>
      <c r="V132" s="229">
        <v>0</v>
      </c>
      <c r="W132" s="229">
        <v>0</v>
      </c>
      <c r="X132" s="229">
        <v>0</v>
      </c>
      <c r="Y132" s="229">
        <v>0</v>
      </c>
      <c r="DA132" s="73" t="s">
        <v>1378</v>
      </c>
    </row>
    <row r="133" spans="1:105" ht="12" customHeight="1" x14ac:dyDescent="0.25">
      <c r="A133" s="60" t="s">
        <v>1064</v>
      </c>
      <c r="B133" s="262">
        <v>0</v>
      </c>
      <c r="C133" s="262">
        <v>0</v>
      </c>
      <c r="D133" s="262">
        <v>0</v>
      </c>
      <c r="E133" s="262">
        <v>0</v>
      </c>
      <c r="F133" s="262">
        <v>0</v>
      </c>
      <c r="G133" s="262">
        <v>0</v>
      </c>
      <c r="H133" s="262">
        <v>0</v>
      </c>
      <c r="I133" s="262">
        <v>0</v>
      </c>
      <c r="J133" s="262">
        <v>0</v>
      </c>
      <c r="K133" s="262">
        <v>0</v>
      </c>
      <c r="L133" s="262">
        <v>0</v>
      </c>
      <c r="M133" s="262">
        <v>0</v>
      </c>
      <c r="N133" s="262">
        <v>0</v>
      </c>
      <c r="O133" s="262">
        <v>0</v>
      </c>
      <c r="P133" s="262">
        <v>0</v>
      </c>
      <c r="Q133" s="262">
        <v>0</v>
      </c>
      <c r="R133" s="262">
        <v>0</v>
      </c>
      <c r="S133" s="262">
        <v>0</v>
      </c>
      <c r="T133" s="262">
        <v>0</v>
      </c>
      <c r="U133" s="262">
        <v>0</v>
      </c>
      <c r="V133" s="262">
        <v>0</v>
      </c>
      <c r="W133" s="262">
        <v>0</v>
      </c>
      <c r="X133" s="262">
        <v>0</v>
      </c>
      <c r="Y133" s="262">
        <v>0</v>
      </c>
      <c r="DA133" s="72" t="s">
        <v>1379</v>
      </c>
    </row>
    <row r="134" spans="1:105" ht="12" customHeight="1" x14ac:dyDescent="0.25">
      <c r="A134" s="57" t="s">
        <v>1010</v>
      </c>
      <c r="B134" s="261">
        <v>0.37371739054645731</v>
      </c>
      <c r="C134" s="261">
        <v>0.4434850275938374</v>
      </c>
      <c r="D134" s="261">
        <v>0.39046686091184102</v>
      </c>
      <c r="E134" s="261">
        <v>0.41664018075703591</v>
      </c>
      <c r="F134" s="261">
        <v>0.38823818069809618</v>
      </c>
      <c r="G134" s="261">
        <v>0.29205425416492148</v>
      </c>
      <c r="H134" s="261">
        <v>0.34711112048445142</v>
      </c>
      <c r="I134" s="261">
        <v>0.40358339419385397</v>
      </c>
      <c r="J134" s="261">
        <v>0.51824496207406479</v>
      </c>
      <c r="K134" s="261">
        <v>0.24962739212039339</v>
      </c>
      <c r="L134" s="261">
        <v>0.41264316768411302</v>
      </c>
      <c r="M134" s="261">
        <v>0.4407878873584633</v>
      </c>
      <c r="N134" s="261">
        <v>0.45889719201558549</v>
      </c>
      <c r="O134" s="261">
        <v>0.5180121218406718</v>
      </c>
      <c r="P134" s="261">
        <v>0.31558118190189077</v>
      </c>
      <c r="Q134" s="261">
        <v>0.67454482306223207</v>
      </c>
      <c r="R134" s="261">
        <v>0.69958870603111545</v>
      </c>
      <c r="S134" s="261">
        <v>0.4601503359176326</v>
      </c>
      <c r="T134" s="261">
        <v>0.45119696859120179</v>
      </c>
      <c r="U134" s="261">
        <v>0.39365890504764389</v>
      </c>
      <c r="V134" s="261">
        <v>0.30584547030481801</v>
      </c>
      <c r="W134" s="261">
        <v>0.49036651689334171</v>
      </c>
      <c r="X134" s="261">
        <v>0.24169822964654189</v>
      </c>
      <c r="Y134" s="261">
        <v>0.20030838574987589</v>
      </c>
      <c r="DA134" s="70" t="s">
        <v>1380</v>
      </c>
    </row>
    <row r="135" spans="1:105" ht="12" customHeight="1" x14ac:dyDescent="0.25">
      <c r="A135" s="60" t="s">
        <v>1012</v>
      </c>
      <c r="B135" s="262">
        <v>0.37371739054645731</v>
      </c>
      <c r="C135" s="262">
        <v>0.4434850275938374</v>
      </c>
      <c r="D135" s="262">
        <v>0.39046686091184102</v>
      </c>
      <c r="E135" s="262">
        <v>0.41664018075703591</v>
      </c>
      <c r="F135" s="262">
        <v>0.38823818069809618</v>
      </c>
      <c r="G135" s="262">
        <v>0.29205425416492148</v>
      </c>
      <c r="H135" s="262">
        <v>0.34711112048445142</v>
      </c>
      <c r="I135" s="262">
        <v>0.40358339419385397</v>
      </c>
      <c r="J135" s="262">
        <v>0.51824496207406479</v>
      </c>
      <c r="K135" s="262">
        <v>0.24962739212039339</v>
      </c>
      <c r="L135" s="262">
        <v>0.41264316768411302</v>
      </c>
      <c r="M135" s="262">
        <v>0.4407878873584633</v>
      </c>
      <c r="N135" s="262">
        <v>0.45889719201558549</v>
      </c>
      <c r="O135" s="262">
        <v>0.5180121218406718</v>
      </c>
      <c r="P135" s="262">
        <v>0.31558118190189077</v>
      </c>
      <c r="Q135" s="262">
        <v>0.67454482306223207</v>
      </c>
      <c r="R135" s="262">
        <v>0.69958870603111545</v>
      </c>
      <c r="S135" s="262">
        <v>0.4601503359176326</v>
      </c>
      <c r="T135" s="262">
        <v>0.45119696859120179</v>
      </c>
      <c r="U135" s="262">
        <v>0.39365890504764389</v>
      </c>
      <c r="V135" s="262">
        <v>0.30584547030481801</v>
      </c>
      <c r="W135" s="262">
        <v>0.49036651689334171</v>
      </c>
      <c r="X135" s="262">
        <v>0.24169822964654189</v>
      </c>
      <c r="Y135" s="262">
        <v>0.20030838574987589</v>
      </c>
      <c r="DA135" s="72" t="s">
        <v>1381</v>
      </c>
    </row>
    <row r="136" spans="1:105" ht="12" customHeight="1" x14ac:dyDescent="0.25">
      <c r="A136" s="59" t="s">
        <v>28</v>
      </c>
      <c r="B136" s="230">
        <v>1.1209143264573991E-2</v>
      </c>
      <c r="C136" s="230">
        <v>0</v>
      </c>
      <c r="D136" s="230">
        <v>0</v>
      </c>
      <c r="E136" s="230">
        <v>0</v>
      </c>
      <c r="F136" s="230">
        <v>0</v>
      </c>
      <c r="G136" s="230">
        <v>0</v>
      </c>
      <c r="H136" s="230">
        <v>0</v>
      </c>
      <c r="I136" s="230">
        <v>0</v>
      </c>
      <c r="J136" s="230">
        <v>0</v>
      </c>
      <c r="K136" s="230">
        <v>0</v>
      </c>
      <c r="L136" s="230">
        <v>0</v>
      </c>
      <c r="M136" s="230">
        <v>0</v>
      </c>
      <c r="N136" s="230">
        <v>0</v>
      </c>
      <c r="O136" s="230">
        <v>0</v>
      </c>
      <c r="P136" s="230">
        <v>0</v>
      </c>
      <c r="Q136" s="230">
        <v>0</v>
      </c>
      <c r="R136" s="230">
        <v>0</v>
      </c>
      <c r="S136" s="230">
        <v>0</v>
      </c>
      <c r="T136" s="230">
        <v>0</v>
      </c>
      <c r="U136" s="230">
        <v>0</v>
      </c>
      <c r="V136" s="230">
        <v>0</v>
      </c>
      <c r="W136" s="230">
        <v>0</v>
      </c>
      <c r="X136" s="230">
        <v>0</v>
      </c>
      <c r="Y136" s="230">
        <v>0</v>
      </c>
      <c r="DA136" s="71" t="s">
        <v>1382</v>
      </c>
    </row>
    <row r="137" spans="1:105" ht="12" customHeight="1" x14ac:dyDescent="0.25">
      <c r="A137" s="59" t="s">
        <v>31</v>
      </c>
      <c r="B137" s="295">
        <v>0</v>
      </c>
      <c r="C137" s="295">
        <v>0</v>
      </c>
      <c r="D137" s="295">
        <v>2.0307461419856749E-2</v>
      </c>
      <c r="E137" s="295">
        <v>1.082174875517551E-2</v>
      </c>
      <c r="F137" s="295">
        <v>8.5662846438119729E-3</v>
      </c>
      <c r="G137" s="295">
        <v>6.4729900648029109E-3</v>
      </c>
      <c r="H137" s="295">
        <v>1.523757210790363E-2</v>
      </c>
      <c r="I137" s="295">
        <v>1.8969690327362291E-2</v>
      </c>
      <c r="J137" s="295">
        <v>3.0214013894021449E-2</v>
      </c>
      <c r="K137" s="295">
        <v>3.0178437673839011E-2</v>
      </c>
      <c r="L137" s="295">
        <v>7.8422048936195698E-2</v>
      </c>
      <c r="M137" s="295">
        <v>0.1140708435736376</v>
      </c>
      <c r="N137" s="295">
        <v>8.6275944737719615E-2</v>
      </c>
      <c r="O137" s="295">
        <v>1.8429283387544799E-2</v>
      </c>
      <c r="P137" s="295">
        <v>0.12515143876641099</v>
      </c>
      <c r="Q137" s="295">
        <v>0.1181473906057279</v>
      </c>
      <c r="R137" s="295">
        <v>0.13922421066438689</v>
      </c>
      <c r="S137" s="295">
        <v>0.1167738534217778</v>
      </c>
      <c r="T137" s="295">
        <v>7.292190438337369E-2</v>
      </c>
      <c r="U137" s="295">
        <v>0.1093207148312073</v>
      </c>
      <c r="V137" s="295">
        <v>6.2596432155842777E-2</v>
      </c>
      <c r="W137" s="295">
        <v>5.2759206296219281E-2</v>
      </c>
      <c r="X137" s="295">
        <v>9.656202919512176E-2</v>
      </c>
      <c r="Y137" s="295">
        <v>3.6263042680544652E-4</v>
      </c>
      <c r="DA137" s="122" t="s">
        <v>1383</v>
      </c>
    </row>
    <row r="138" spans="1:105" ht="12" customHeight="1" x14ac:dyDescent="0.25">
      <c r="A138" s="59" t="s">
        <v>159</v>
      </c>
      <c r="B138" s="295">
        <v>0</v>
      </c>
      <c r="C138" s="295">
        <v>0</v>
      </c>
      <c r="D138" s="295">
        <v>0</v>
      </c>
      <c r="E138" s="295">
        <v>1.12697073098819E-2</v>
      </c>
      <c r="F138" s="295">
        <v>0</v>
      </c>
      <c r="G138" s="295">
        <v>0</v>
      </c>
      <c r="H138" s="295">
        <v>7.9456159000513994E-3</v>
      </c>
      <c r="I138" s="295">
        <v>0</v>
      </c>
      <c r="J138" s="295">
        <v>0</v>
      </c>
      <c r="K138" s="295">
        <v>3.2240224576498569E-2</v>
      </c>
      <c r="L138" s="295">
        <v>4.1789087341497208E-2</v>
      </c>
      <c r="M138" s="295">
        <v>6.0644249423213788E-2</v>
      </c>
      <c r="N138" s="295">
        <v>0</v>
      </c>
      <c r="O138" s="295">
        <v>0</v>
      </c>
      <c r="P138" s="295">
        <v>0</v>
      </c>
      <c r="Q138" s="295">
        <v>0.42305018872169498</v>
      </c>
      <c r="R138" s="295">
        <v>0.35467101710842253</v>
      </c>
      <c r="S138" s="295">
        <v>0.17873654196498351</v>
      </c>
      <c r="T138" s="295">
        <v>7.5192090903841768E-2</v>
      </c>
      <c r="U138" s="295">
        <v>6.306155373448602E-2</v>
      </c>
      <c r="V138" s="295">
        <v>4.5499143162309151E-2</v>
      </c>
      <c r="W138" s="295">
        <v>4.3745491086085657E-2</v>
      </c>
      <c r="X138" s="295">
        <v>1.7864420284034229E-2</v>
      </c>
      <c r="Y138" s="295">
        <v>5.3290321206414604E-3</v>
      </c>
      <c r="DA138" s="122" t="s">
        <v>1384</v>
      </c>
    </row>
    <row r="139" spans="1:105" ht="12" customHeight="1" x14ac:dyDescent="0.25">
      <c r="A139" s="59" t="s">
        <v>32</v>
      </c>
      <c r="B139" s="295">
        <v>1.12944663391345E-2</v>
      </c>
      <c r="C139" s="295">
        <v>0</v>
      </c>
      <c r="D139" s="295">
        <v>0</v>
      </c>
      <c r="E139" s="295">
        <v>0</v>
      </c>
      <c r="F139" s="295">
        <v>0</v>
      </c>
      <c r="G139" s="295">
        <v>0</v>
      </c>
      <c r="H139" s="295">
        <v>0</v>
      </c>
      <c r="I139" s="295">
        <v>0</v>
      </c>
      <c r="J139" s="295">
        <v>0</v>
      </c>
      <c r="K139" s="295">
        <v>0</v>
      </c>
      <c r="L139" s="295">
        <v>0</v>
      </c>
      <c r="M139" s="295">
        <v>0</v>
      </c>
      <c r="N139" s="295">
        <v>0</v>
      </c>
      <c r="O139" s="295">
        <v>0</v>
      </c>
      <c r="P139" s="295">
        <v>0</v>
      </c>
      <c r="Q139" s="295">
        <v>0</v>
      </c>
      <c r="R139" s="295">
        <v>0</v>
      </c>
      <c r="S139" s="295">
        <v>0</v>
      </c>
      <c r="T139" s="295">
        <v>0</v>
      </c>
      <c r="U139" s="295">
        <v>0</v>
      </c>
      <c r="V139" s="295">
        <v>0</v>
      </c>
      <c r="W139" s="295">
        <v>0</v>
      </c>
      <c r="X139" s="295">
        <v>0</v>
      </c>
      <c r="Y139" s="295">
        <v>0</v>
      </c>
      <c r="DA139" s="122" t="s">
        <v>1385</v>
      </c>
    </row>
    <row r="140" spans="1:105" ht="12" customHeight="1" x14ac:dyDescent="0.25">
      <c r="A140" s="59" t="s">
        <v>35</v>
      </c>
      <c r="B140" s="295">
        <v>0.35121378094274869</v>
      </c>
      <c r="C140" s="295">
        <v>0.4434850275938374</v>
      </c>
      <c r="D140" s="295">
        <v>0.37015939949198429</v>
      </c>
      <c r="E140" s="295">
        <v>0.39454872469197849</v>
      </c>
      <c r="F140" s="295">
        <v>0.37967189605428431</v>
      </c>
      <c r="G140" s="295">
        <v>0.28558126410011858</v>
      </c>
      <c r="H140" s="295">
        <v>0.32392793247649643</v>
      </c>
      <c r="I140" s="295">
        <v>0.38461370386649169</v>
      </c>
      <c r="J140" s="295">
        <v>0.48803094818004339</v>
      </c>
      <c r="K140" s="295">
        <v>0.1872087298700558</v>
      </c>
      <c r="L140" s="295">
        <v>0.29243203140641999</v>
      </c>
      <c r="M140" s="295">
        <v>0.26607279436161191</v>
      </c>
      <c r="N140" s="295">
        <v>0.37262124727786589</v>
      </c>
      <c r="O140" s="295">
        <v>0.49958283845312701</v>
      </c>
      <c r="P140" s="295">
        <v>0.19042974313547981</v>
      </c>
      <c r="Q140" s="295">
        <v>0.13334724373480911</v>
      </c>
      <c r="R140" s="295">
        <v>0.20569347825830611</v>
      </c>
      <c r="S140" s="295">
        <v>0.16463994053087139</v>
      </c>
      <c r="T140" s="295">
        <v>0.30308297330398631</v>
      </c>
      <c r="U140" s="295">
        <v>0.2212766364819507</v>
      </c>
      <c r="V140" s="295">
        <v>0.19774989498666609</v>
      </c>
      <c r="W140" s="295">
        <v>0.39386181951103671</v>
      </c>
      <c r="X140" s="295">
        <v>0.12727178016738599</v>
      </c>
      <c r="Y140" s="295">
        <v>0.19461672320242901</v>
      </c>
      <c r="DA140" s="122" t="s">
        <v>1386</v>
      </c>
    </row>
    <row r="141" spans="1:105" ht="12" customHeight="1" x14ac:dyDescent="0.25">
      <c r="A141" s="60" t="s">
        <v>1019</v>
      </c>
      <c r="B141" s="262">
        <v>0</v>
      </c>
      <c r="C141" s="262">
        <v>0</v>
      </c>
      <c r="D141" s="262">
        <v>0</v>
      </c>
      <c r="E141" s="262">
        <v>0</v>
      </c>
      <c r="F141" s="262">
        <v>0</v>
      </c>
      <c r="G141" s="262">
        <v>0</v>
      </c>
      <c r="H141" s="262">
        <v>0</v>
      </c>
      <c r="I141" s="262">
        <v>0</v>
      </c>
      <c r="J141" s="262">
        <v>0</v>
      </c>
      <c r="K141" s="262">
        <v>0</v>
      </c>
      <c r="L141" s="262">
        <v>0</v>
      </c>
      <c r="M141" s="262">
        <v>0</v>
      </c>
      <c r="N141" s="262">
        <v>0</v>
      </c>
      <c r="O141" s="262">
        <v>0</v>
      </c>
      <c r="P141" s="262">
        <v>0</v>
      </c>
      <c r="Q141" s="262">
        <v>0</v>
      </c>
      <c r="R141" s="262">
        <v>0</v>
      </c>
      <c r="S141" s="262">
        <v>0</v>
      </c>
      <c r="T141" s="262">
        <v>0</v>
      </c>
      <c r="U141" s="262">
        <v>0</v>
      </c>
      <c r="V141" s="262">
        <v>0</v>
      </c>
      <c r="W141" s="262">
        <v>0</v>
      </c>
      <c r="X141" s="262">
        <v>0</v>
      </c>
      <c r="Y141" s="262">
        <v>0</v>
      </c>
      <c r="DA141" s="72" t="s">
        <v>1387</v>
      </c>
    </row>
    <row r="142" spans="1:105" ht="12" customHeight="1" x14ac:dyDescent="0.25">
      <c r="A142" s="57" t="s">
        <v>1021</v>
      </c>
      <c r="B142" s="261">
        <f t="shared" ref="B142:Y142" si="6">B143+B144+B155</f>
        <v>0.20927116105475613</v>
      </c>
      <c r="C142" s="261">
        <f t="shared" si="6"/>
        <v>0.26406291481160188</v>
      </c>
      <c r="D142" s="261">
        <f t="shared" si="6"/>
        <v>0.17391479240250127</v>
      </c>
      <c r="E142" s="261">
        <f t="shared" si="6"/>
        <v>0.24939205534397507</v>
      </c>
      <c r="F142" s="261">
        <f t="shared" si="6"/>
        <v>0.23977559821082092</v>
      </c>
      <c r="G142" s="261">
        <f t="shared" si="6"/>
        <v>0.17415398937528626</v>
      </c>
      <c r="H142" s="261">
        <f t="shared" si="6"/>
        <v>0.20370500393747121</v>
      </c>
      <c r="I142" s="261">
        <f t="shared" si="6"/>
        <v>0.24220181968036042</v>
      </c>
      <c r="J142" s="261">
        <f t="shared" si="6"/>
        <v>0.28125509771780133</v>
      </c>
      <c r="K142" s="261">
        <f t="shared" si="6"/>
        <v>5.695180372506381E-2</v>
      </c>
      <c r="L142" s="261">
        <f t="shared" si="6"/>
        <v>0.10874186693649618</v>
      </c>
      <c r="M142" s="261">
        <f t="shared" si="6"/>
        <v>9.6707907701163984E-2</v>
      </c>
      <c r="N142" s="261">
        <f t="shared" si="6"/>
        <v>0.15969470595124771</v>
      </c>
      <c r="O142" s="261">
        <f t="shared" si="6"/>
        <v>0.29263017573165845</v>
      </c>
      <c r="P142" s="261">
        <f t="shared" si="6"/>
        <v>6.2544808424490242E-2</v>
      </c>
      <c r="Q142" s="261">
        <f t="shared" si="6"/>
        <v>0.13404025876249195</v>
      </c>
      <c r="R142" s="261">
        <f t="shared" si="6"/>
        <v>0.18104829545242979</v>
      </c>
      <c r="S142" s="261">
        <f t="shared" si="6"/>
        <v>0.11001744645122127</v>
      </c>
      <c r="T142" s="261">
        <f t="shared" si="6"/>
        <v>0.13400812965109282</v>
      </c>
      <c r="U142" s="261">
        <f t="shared" si="6"/>
        <v>9.4026655576221446E-2</v>
      </c>
      <c r="V142" s="261">
        <f t="shared" si="6"/>
        <v>5.1773744397026936E-2</v>
      </c>
      <c r="W142" s="261">
        <f t="shared" si="6"/>
        <v>0.12507793542600565</v>
      </c>
      <c r="X142" s="261">
        <f t="shared" si="6"/>
        <v>5.3573139162342416E-2</v>
      </c>
      <c r="Y142" s="261">
        <f t="shared" si="6"/>
        <v>4.2990672414959623E-2</v>
      </c>
      <c r="DA142" s="70"/>
    </row>
    <row r="143" spans="1:105" ht="12" customHeight="1" x14ac:dyDescent="0.25">
      <c r="A143" s="60" t="s">
        <v>1022</v>
      </c>
      <c r="B143" s="262">
        <v>0.16090286236737131</v>
      </c>
      <c r="C143" s="262">
        <v>0.20133658657658979</v>
      </c>
      <c r="D143" s="262">
        <v>0.1286216286112854</v>
      </c>
      <c r="E143" s="262">
        <v>0.1913559979128113</v>
      </c>
      <c r="F143" s="262">
        <v>0.18433409939492881</v>
      </c>
      <c r="G143" s="262">
        <v>0.13545623748361821</v>
      </c>
      <c r="H143" s="262">
        <v>0.15745343766304351</v>
      </c>
      <c r="I143" s="262">
        <v>0.18907027904204829</v>
      </c>
      <c r="J143" s="262">
        <v>0.21294249854202449</v>
      </c>
      <c r="K143" s="262">
        <v>3.2332866918079649E-2</v>
      </c>
      <c r="L143" s="262">
        <v>7.7479578329182883E-2</v>
      </c>
      <c r="M143" s="262">
        <v>6.9952714456155127E-2</v>
      </c>
      <c r="N143" s="262">
        <v>0.12646598952929819</v>
      </c>
      <c r="O143" s="262">
        <v>0.22979196878827701</v>
      </c>
      <c r="P143" s="262">
        <v>4.57176123205719E-2</v>
      </c>
      <c r="Q143" s="262">
        <v>9.7825103671679153E-2</v>
      </c>
      <c r="R143" s="262">
        <v>0.1440362676691431</v>
      </c>
      <c r="S143" s="262">
        <v>9.0927304891487801E-2</v>
      </c>
      <c r="T143" s="262">
        <v>0.1154756679989916</v>
      </c>
      <c r="U143" s="262">
        <v>7.5430800277740809E-2</v>
      </c>
      <c r="V143" s="262">
        <v>4.5013790603998891E-2</v>
      </c>
      <c r="W143" s="262">
        <v>0.11334285767402701</v>
      </c>
      <c r="X143" s="262">
        <v>4.9289085045091767E-2</v>
      </c>
      <c r="Y143" s="262">
        <v>3.4744699421686821E-2</v>
      </c>
      <c r="DA143" s="72" t="s">
        <v>1388</v>
      </c>
    </row>
    <row r="144" spans="1:105" ht="12" customHeight="1" x14ac:dyDescent="0.25">
      <c r="A144" s="60" t="s">
        <v>1024</v>
      </c>
      <c r="B144" s="262">
        <v>4.836829868738482E-2</v>
      </c>
      <c r="C144" s="262">
        <v>6.2726328235012077E-2</v>
      </c>
      <c r="D144" s="262">
        <v>4.5293163791215868E-2</v>
      </c>
      <c r="E144" s="262">
        <v>5.8036057431163787E-2</v>
      </c>
      <c r="F144" s="262">
        <v>5.5441498815892103E-2</v>
      </c>
      <c r="G144" s="262">
        <v>3.869775189166804E-2</v>
      </c>
      <c r="H144" s="262">
        <v>4.6251566274427683E-2</v>
      </c>
      <c r="I144" s="262">
        <v>5.3131540638312123E-2</v>
      </c>
      <c r="J144" s="262">
        <v>6.8312599175776811E-2</v>
      </c>
      <c r="K144" s="262">
        <v>2.4618936806984161E-2</v>
      </c>
      <c r="L144" s="262">
        <v>3.1262288607313303E-2</v>
      </c>
      <c r="M144" s="262">
        <v>2.675519324500886E-2</v>
      </c>
      <c r="N144" s="262">
        <v>3.3228716421949522E-2</v>
      </c>
      <c r="O144" s="262">
        <v>6.2838206943381436E-2</v>
      </c>
      <c r="P144" s="262">
        <v>1.6827196103918338E-2</v>
      </c>
      <c r="Q144" s="262">
        <v>3.6215155090812801E-2</v>
      </c>
      <c r="R144" s="262">
        <v>3.7012027783286681E-2</v>
      </c>
      <c r="S144" s="262">
        <v>1.9090141559733469E-2</v>
      </c>
      <c r="T144" s="262">
        <v>1.8532461652101231E-2</v>
      </c>
      <c r="U144" s="262">
        <v>1.8595855298480641E-2</v>
      </c>
      <c r="V144" s="262">
        <v>6.7599537930280486E-3</v>
      </c>
      <c r="W144" s="262">
        <v>1.173507775197863E-2</v>
      </c>
      <c r="X144" s="262">
        <v>4.2840541172506474E-3</v>
      </c>
      <c r="Y144" s="262">
        <v>8.2459729932727998E-3</v>
      </c>
      <c r="DA144" s="72" t="s">
        <v>1389</v>
      </c>
    </row>
    <row r="145" spans="1:105" ht="12" customHeight="1" x14ac:dyDescent="0.25">
      <c r="A145" s="64" t="s">
        <v>28</v>
      </c>
      <c r="B145" s="229">
        <v>1.4507411299694521E-3</v>
      </c>
      <c r="C145" s="229">
        <v>0</v>
      </c>
      <c r="D145" s="229">
        <v>0</v>
      </c>
      <c r="E145" s="229">
        <v>0</v>
      </c>
      <c r="F145" s="229">
        <v>0</v>
      </c>
      <c r="G145" s="229">
        <v>0</v>
      </c>
      <c r="H145" s="229">
        <v>0</v>
      </c>
      <c r="I145" s="229">
        <v>0</v>
      </c>
      <c r="J145" s="229">
        <v>0</v>
      </c>
      <c r="K145" s="229">
        <v>0</v>
      </c>
      <c r="L145" s="229">
        <v>0</v>
      </c>
      <c r="M145" s="229">
        <v>0</v>
      </c>
      <c r="N145" s="229">
        <v>0</v>
      </c>
      <c r="O145" s="229">
        <v>0</v>
      </c>
      <c r="P145" s="229">
        <v>0</v>
      </c>
      <c r="Q145" s="229">
        <v>0</v>
      </c>
      <c r="R145" s="229">
        <v>0</v>
      </c>
      <c r="S145" s="229">
        <v>0</v>
      </c>
      <c r="T145" s="229">
        <v>0</v>
      </c>
      <c r="U145" s="229">
        <v>0</v>
      </c>
      <c r="V145" s="229">
        <v>0</v>
      </c>
      <c r="W145" s="229">
        <v>0</v>
      </c>
      <c r="X145" s="229">
        <v>0</v>
      </c>
      <c r="Y145" s="229">
        <v>0</v>
      </c>
      <c r="DA145" s="73" t="s">
        <v>1390</v>
      </c>
    </row>
    <row r="146" spans="1:105" ht="12" customHeight="1" x14ac:dyDescent="0.25">
      <c r="A146" s="64" t="s">
        <v>30</v>
      </c>
      <c r="B146" s="229">
        <v>0</v>
      </c>
      <c r="C146" s="229">
        <v>0</v>
      </c>
      <c r="D146" s="229">
        <v>0</v>
      </c>
      <c r="E146" s="229">
        <v>0</v>
      </c>
      <c r="F146" s="229">
        <v>0</v>
      </c>
      <c r="G146" s="229">
        <v>0</v>
      </c>
      <c r="H146" s="229">
        <v>0</v>
      </c>
      <c r="I146" s="229">
        <v>0</v>
      </c>
      <c r="J146" s="229">
        <v>0</v>
      </c>
      <c r="K146" s="229">
        <v>0</v>
      </c>
      <c r="L146" s="229">
        <v>0</v>
      </c>
      <c r="M146" s="229">
        <v>0</v>
      </c>
      <c r="N146" s="229">
        <v>0</v>
      </c>
      <c r="O146" s="229">
        <v>0</v>
      </c>
      <c r="P146" s="229">
        <v>0</v>
      </c>
      <c r="Q146" s="229">
        <v>0</v>
      </c>
      <c r="R146" s="229">
        <v>0</v>
      </c>
      <c r="S146" s="229">
        <v>0</v>
      </c>
      <c r="T146" s="229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DA146" s="73" t="s">
        <v>1391</v>
      </c>
    </row>
    <row r="147" spans="1:105" ht="12" customHeight="1" x14ac:dyDescent="0.25">
      <c r="A147" s="64" t="s">
        <v>31</v>
      </c>
      <c r="B147" s="229">
        <v>0</v>
      </c>
      <c r="C147" s="229">
        <v>0</v>
      </c>
      <c r="D147" s="229">
        <v>2.355613928735012E-3</v>
      </c>
      <c r="E147" s="229">
        <v>1.347086702043421E-3</v>
      </c>
      <c r="F147" s="229">
        <v>1.2232894227005759E-3</v>
      </c>
      <c r="G147" s="229">
        <v>8.5768366648590188E-4</v>
      </c>
      <c r="H147" s="229">
        <v>2.0303630008351881E-3</v>
      </c>
      <c r="I147" s="229">
        <v>2.4973497101823889E-3</v>
      </c>
      <c r="J147" s="229">
        <v>3.5545568634463881E-3</v>
      </c>
      <c r="K147" s="229">
        <v>2.8026596197877332E-3</v>
      </c>
      <c r="L147" s="229">
        <v>5.9413384711533342E-3</v>
      </c>
      <c r="M147" s="229">
        <v>6.9239367754038899E-3</v>
      </c>
      <c r="N147" s="229">
        <v>6.0883631137735161E-3</v>
      </c>
      <c r="O147" s="229">
        <v>2.2355907796322841E-3</v>
      </c>
      <c r="P147" s="229">
        <v>6.6732363131355278E-3</v>
      </c>
      <c r="Q147" s="229">
        <v>6.3431308462751782E-3</v>
      </c>
      <c r="R147" s="229">
        <v>7.3657140385386061E-3</v>
      </c>
      <c r="S147" s="229">
        <v>4.8445675647541828E-3</v>
      </c>
      <c r="T147" s="229">
        <v>2.9951938746456768E-3</v>
      </c>
      <c r="U147" s="229">
        <v>5.1641463410603038E-3</v>
      </c>
      <c r="V147" s="229">
        <v>1.3835385188480469E-3</v>
      </c>
      <c r="W147" s="229">
        <v>1.2625931149240341E-3</v>
      </c>
      <c r="X147" s="229">
        <v>1.7115431889939681E-3</v>
      </c>
      <c r="Y147" s="229">
        <v>1.4928185331744429E-5</v>
      </c>
      <c r="DA147" s="73" t="s">
        <v>1392</v>
      </c>
    </row>
    <row r="148" spans="1:105" ht="12" customHeight="1" x14ac:dyDescent="0.25">
      <c r="A148" s="64" t="s">
        <v>159</v>
      </c>
      <c r="B148" s="229">
        <v>0</v>
      </c>
      <c r="C148" s="229">
        <v>0</v>
      </c>
      <c r="D148" s="229">
        <v>0</v>
      </c>
      <c r="E148" s="229">
        <v>1.4028483932232291E-3</v>
      </c>
      <c r="F148" s="229">
        <v>0</v>
      </c>
      <c r="G148" s="229">
        <v>0</v>
      </c>
      <c r="H148" s="229">
        <v>1.058730644755691E-3</v>
      </c>
      <c r="I148" s="229">
        <v>0</v>
      </c>
      <c r="J148" s="229">
        <v>0</v>
      </c>
      <c r="K148" s="229">
        <v>2.9941369573206972E-3</v>
      </c>
      <c r="L148" s="229">
        <v>3.1659860417371619E-3</v>
      </c>
      <c r="M148" s="229">
        <v>3.6810190548568571E-3</v>
      </c>
      <c r="N148" s="229">
        <v>0</v>
      </c>
      <c r="O148" s="229">
        <v>0</v>
      </c>
      <c r="P148" s="229">
        <v>0</v>
      </c>
      <c r="Q148" s="229">
        <v>2.2712839342835401E-2</v>
      </c>
      <c r="R148" s="229">
        <v>1.8764015808110591E-2</v>
      </c>
      <c r="S148" s="229">
        <v>7.4151980813060726E-3</v>
      </c>
      <c r="T148" s="229">
        <v>3.0884395025253509E-3</v>
      </c>
      <c r="U148" s="229">
        <v>2.9789330638968648E-3</v>
      </c>
      <c r="V148" s="229">
        <v>1.0056454492951589E-3</v>
      </c>
      <c r="W148" s="229">
        <v>1.0468837522716961E-3</v>
      </c>
      <c r="X148" s="229">
        <v>3.1664337542742019E-4</v>
      </c>
      <c r="Y148" s="229">
        <v>2.1937701101522661E-4</v>
      </c>
      <c r="DA148" s="73" t="s">
        <v>1393</v>
      </c>
    </row>
    <row r="149" spans="1:105" ht="12" customHeight="1" x14ac:dyDescent="0.25">
      <c r="A149" s="64" t="s">
        <v>32</v>
      </c>
      <c r="B149" s="229">
        <v>1.4617840518662221E-3</v>
      </c>
      <c r="C149" s="229">
        <v>0</v>
      </c>
      <c r="D149" s="229">
        <v>0</v>
      </c>
      <c r="E149" s="229">
        <v>0</v>
      </c>
      <c r="F149" s="229">
        <v>0</v>
      </c>
      <c r="G149" s="229">
        <v>0</v>
      </c>
      <c r="H149" s="229">
        <v>0</v>
      </c>
      <c r="I149" s="229">
        <v>0</v>
      </c>
      <c r="J149" s="229">
        <v>0</v>
      </c>
      <c r="K149" s="229">
        <v>0</v>
      </c>
      <c r="L149" s="229">
        <v>0</v>
      </c>
      <c r="M149" s="229">
        <v>0</v>
      </c>
      <c r="N149" s="229">
        <v>0</v>
      </c>
      <c r="O149" s="229">
        <v>0</v>
      </c>
      <c r="P149" s="229">
        <v>0</v>
      </c>
      <c r="Q149" s="229">
        <v>0</v>
      </c>
      <c r="R149" s="229">
        <v>0</v>
      </c>
      <c r="S149" s="229">
        <v>0</v>
      </c>
      <c r="T149" s="229">
        <v>0</v>
      </c>
      <c r="U149" s="229">
        <v>0</v>
      </c>
      <c r="V149" s="229">
        <v>0</v>
      </c>
      <c r="W149" s="229">
        <v>0</v>
      </c>
      <c r="X149" s="229">
        <v>0</v>
      </c>
      <c r="Y149" s="229">
        <v>0</v>
      </c>
      <c r="DA149" s="73" t="s">
        <v>1394</v>
      </c>
    </row>
    <row r="150" spans="1:105" ht="12" customHeight="1" x14ac:dyDescent="0.25">
      <c r="A150" s="64" t="s">
        <v>33</v>
      </c>
      <c r="B150" s="229">
        <v>0</v>
      </c>
      <c r="C150" s="229">
        <v>0</v>
      </c>
      <c r="D150" s="229">
        <v>0</v>
      </c>
      <c r="E150" s="229">
        <v>0</v>
      </c>
      <c r="F150" s="229">
        <v>0</v>
      </c>
      <c r="G150" s="229">
        <v>0</v>
      </c>
      <c r="H150" s="229">
        <v>0</v>
      </c>
      <c r="I150" s="229">
        <v>0</v>
      </c>
      <c r="J150" s="229">
        <v>0</v>
      </c>
      <c r="K150" s="229">
        <v>0</v>
      </c>
      <c r="L150" s="229">
        <v>0</v>
      </c>
      <c r="M150" s="229">
        <v>0</v>
      </c>
      <c r="N150" s="229">
        <v>0</v>
      </c>
      <c r="O150" s="229">
        <v>0</v>
      </c>
      <c r="P150" s="229">
        <v>0</v>
      </c>
      <c r="Q150" s="229">
        <v>0</v>
      </c>
      <c r="R150" s="229">
        <v>0</v>
      </c>
      <c r="S150" s="229">
        <v>0</v>
      </c>
      <c r="T150" s="229">
        <v>0</v>
      </c>
      <c r="U150" s="229">
        <v>0</v>
      </c>
      <c r="V150" s="229">
        <v>0</v>
      </c>
      <c r="W150" s="229">
        <v>0</v>
      </c>
      <c r="X150" s="229">
        <v>0</v>
      </c>
      <c r="Y150" s="229">
        <v>0</v>
      </c>
      <c r="DA150" s="73" t="s">
        <v>1395</v>
      </c>
    </row>
    <row r="151" spans="1:105" ht="12" customHeight="1" x14ac:dyDescent="0.25">
      <c r="A151" s="64" t="s">
        <v>35</v>
      </c>
      <c r="B151" s="229">
        <v>4.5455773505549149E-2</v>
      </c>
      <c r="C151" s="229">
        <v>6.2726328235012077E-2</v>
      </c>
      <c r="D151" s="229">
        <v>4.2937549862480863E-2</v>
      </c>
      <c r="E151" s="229">
        <v>4.9113258158628811E-2</v>
      </c>
      <c r="F151" s="229">
        <v>5.4218209393191517E-2</v>
      </c>
      <c r="G151" s="229">
        <v>3.7840068225182141E-2</v>
      </c>
      <c r="H151" s="229">
        <v>4.3162472628836802E-2</v>
      </c>
      <c r="I151" s="229">
        <v>5.0634190928129742E-2</v>
      </c>
      <c r="J151" s="229">
        <v>5.7414872532738158E-2</v>
      </c>
      <c r="K151" s="229">
        <v>1.738600100340483E-2</v>
      </c>
      <c r="L151" s="229">
        <v>2.2154964094422799E-2</v>
      </c>
      <c r="M151" s="229">
        <v>1.6150237414748119E-2</v>
      </c>
      <c r="N151" s="229">
        <v>2.62953186340826E-2</v>
      </c>
      <c r="O151" s="229">
        <v>6.0602616163749151E-2</v>
      </c>
      <c r="P151" s="229">
        <v>1.015395979078281E-2</v>
      </c>
      <c r="Q151" s="229">
        <v>7.1591849017022197E-3</v>
      </c>
      <c r="R151" s="229">
        <v>1.0882297936637491E-2</v>
      </c>
      <c r="S151" s="229">
        <v>6.8303759136732114E-3</v>
      </c>
      <c r="T151" s="229">
        <v>1.2448828274930211E-2</v>
      </c>
      <c r="U151" s="229">
        <v>1.045277589352347E-2</v>
      </c>
      <c r="V151" s="229">
        <v>4.3707698248848428E-3</v>
      </c>
      <c r="W151" s="229">
        <v>9.4256008847828955E-3</v>
      </c>
      <c r="X151" s="229">
        <v>2.2558675528292602E-3</v>
      </c>
      <c r="Y151" s="229">
        <v>8.0116677969258292E-3</v>
      </c>
      <c r="DA151" s="73" t="s">
        <v>1396</v>
      </c>
    </row>
    <row r="152" spans="1:105" ht="12" customHeight="1" x14ac:dyDescent="0.25">
      <c r="A152" s="64" t="s">
        <v>36</v>
      </c>
      <c r="B152" s="229">
        <v>0</v>
      </c>
      <c r="C152" s="229">
        <v>0</v>
      </c>
      <c r="D152" s="229">
        <v>0</v>
      </c>
      <c r="E152" s="229">
        <v>6.1728641772683251E-3</v>
      </c>
      <c r="F152" s="229">
        <v>0</v>
      </c>
      <c r="G152" s="229">
        <v>0</v>
      </c>
      <c r="H152" s="229">
        <v>0</v>
      </c>
      <c r="I152" s="229">
        <v>0</v>
      </c>
      <c r="J152" s="229">
        <v>7.3431697795922598E-3</v>
      </c>
      <c r="K152" s="229">
        <v>1.436139226470901E-3</v>
      </c>
      <c r="L152" s="229">
        <v>0</v>
      </c>
      <c r="M152" s="229">
        <v>0</v>
      </c>
      <c r="N152" s="229">
        <v>8.4503467409339616E-4</v>
      </c>
      <c r="O152" s="229">
        <v>0</v>
      </c>
      <c r="P152" s="229">
        <v>0</v>
      </c>
      <c r="Q152" s="229">
        <v>0</v>
      </c>
      <c r="R152" s="229">
        <v>0</v>
      </c>
      <c r="S152" s="229">
        <v>0</v>
      </c>
      <c r="T152" s="229">
        <v>0</v>
      </c>
      <c r="U152" s="229">
        <v>0</v>
      </c>
      <c r="V152" s="229">
        <v>0</v>
      </c>
      <c r="W152" s="229">
        <v>0</v>
      </c>
      <c r="X152" s="229">
        <v>0</v>
      </c>
      <c r="Y152" s="229">
        <v>0</v>
      </c>
      <c r="DA152" s="73" t="s">
        <v>1397</v>
      </c>
    </row>
    <row r="153" spans="1:105" ht="12" customHeight="1" x14ac:dyDescent="0.25">
      <c r="A153" s="64" t="s">
        <v>38</v>
      </c>
      <c r="B153" s="229">
        <v>0</v>
      </c>
      <c r="C153" s="229">
        <v>0</v>
      </c>
      <c r="D153" s="229">
        <v>0</v>
      </c>
      <c r="E153" s="229">
        <v>0</v>
      </c>
      <c r="F153" s="229">
        <v>0</v>
      </c>
      <c r="G153" s="229">
        <v>0</v>
      </c>
      <c r="H153" s="229">
        <v>0</v>
      </c>
      <c r="I153" s="229">
        <v>0</v>
      </c>
      <c r="J153" s="229">
        <v>0</v>
      </c>
      <c r="K153" s="229">
        <v>0</v>
      </c>
      <c r="L153" s="229">
        <v>0</v>
      </c>
      <c r="M153" s="229">
        <v>0</v>
      </c>
      <c r="N153" s="229">
        <v>0</v>
      </c>
      <c r="O153" s="229">
        <v>0</v>
      </c>
      <c r="P153" s="229">
        <v>0</v>
      </c>
      <c r="Q153" s="229">
        <v>0</v>
      </c>
      <c r="R153" s="229">
        <v>0</v>
      </c>
      <c r="S153" s="229">
        <v>0</v>
      </c>
      <c r="T153" s="229">
        <v>0</v>
      </c>
      <c r="U153" s="229">
        <v>0</v>
      </c>
      <c r="V153" s="229">
        <v>0</v>
      </c>
      <c r="W153" s="229">
        <v>0</v>
      </c>
      <c r="X153" s="229">
        <v>0</v>
      </c>
      <c r="Y153" s="229">
        <v>0</v>
      </c>
      <c r="DA153" s="73" t="s">
        <v>1398</v>
      </c>
    </row>
    <row r="154" spans="1:105" ht="12" customHeight="1" x14ac:dyDescent="0.25">
      <c r="A154" s="64" t="s">
        <v>39</v>
      </c>
      <c r="B154" s="229">
        <v>0</v>
      </c>
      <c r="C154" s="229">
        <v>0</v>
      </c>
      <c r="D154" s="229">
        <v>0</v>
      </c>
      <c r="E154" s="229">
        <v>0</v>
      </c>
      <c r="F154" s="229">
        <v>0</v>
      </c>
      <c r="G154" s="229">
        <v>0</v>
      </c>
      <c r="H154" s="229">
        <v>0</v>
      </c>
      <c r="I154" s="229">
        <v>0</v>
      </c>
      <c r="J154" s="229">
        <v>0</v>
      </c>
      <c r="K154" s="229">
        <v>0</v>
      </c>
      <c r="L154" s="229">
        <v>0</v>
      </c>
      <c r="M154" s="229">
        <v>0</v>
      </c>
      <c r="N154" s="229">
        <v>0</v>
      </c>
      <c r="O154" s="229">
        <v>0</v>
      </c>
      <c r="P154" s="229">
        <v>0</v>
      </c>
      <c r="Q154" s="229">
        <v>0</v>
      </c>
      <c r="R154" s="229">
        <v>0</v>
      </c>
      <c r="S154" s="229">
        <v>0</v>
      </c>
      <c r="T154" s="229">
        <v>0</v>
      </c>
      <c r="U154" s="229">
        <v>0</v>
      </c>
      <c r="V154" s="229">
        <v>0</v>
      </c>
      <c r="W154" s="229">
        <v>0</v>
      </c>
      <c r="X154" s="229">
        <v>0</v>
      </c>
      <c r="Y154" s="229">
        <v>0</v>
      </c>
      <c r="DA154" s="73" t="s">
        <v>1399</v>
      </c>
    </row>
    <row r="155" spans="1:105" ht="12" customHeight="1" x14ac:dyDescent="0.25">
      <c r="A155" s="60" t="s">
        <v>1036</v>
      </c>
      <c r="B155" s="262">
        <v>0</v>
      </c>
      <c r="C155" s="262">
        <v>0</v>
      </c>
      <c r="D155" s="262">
        <v>0</v>
      </c>
      <c r="E155" s="262">
        <v>0</v>
      </c>
      <c r="F155" s="262">
        <v>0</v>
      </c>
      <c r="G155" s="262">
        <v>0</v>
      </c>
      <c r="H155" s="262">
        <v>0</v>
      </c>
      <c r="I155" s="262">
        <v>0</v>
      </c>
      <c r="J155" s="262">
        <v>0</v>
      </c>
      <c r="K155" s="262">
        <v>0</v>
      </c>
      <c r="L155" s="262">
        <v>0</v>
      </c>
      <c r="M155" s="262">
        <v>0</v>
      </c>
      <c r="N155" s="262">
        <v>0</v>
      </c>
      <c r="O155" s="262">
        <v>0</v>
      </c>
      <c r="P155" s="262">
        <v>0</v>
      </c>
      <c r="Q155" s="262">
        <v>0</v>
      </c>
      <c r="R155" s="262">
        <v>0</v>
      </c>
      <c r="S155" s="262">
        <v>0</v>
      </c>
      <c r="T155" s="262">
        <v>0</v>
      </c>
      <c r="U155" s="262">
        <v>0</v>
      </c>
      <c r="V155" s="262">
        <v>0</v>
      </c>
      <c r="W155" s="262">
        <v>0</v>
      </c>
      <c r="X155" s="262">
        <v>0</v>
      </c>
      <c r="Y155" s="262">
        <v>0</v>
      </c>
      <c r="DA155" s="72" t="s">
        <v>1400</v>
      </c>
    </row>
    <row r="156" spans="1:105" ht="12" customHeight="1" x14ac:dyDescent="0.25">
      <c r="A156" s="132" t="s">
        <v>1038</v>
      </c>
      <c r="B156" s="316">
        <v>0</v>
      </c>
      <c r="C156" s="316">
        <v>0</v>
      </c>
      <c r="D156" s="316">
        <v>0</v>
      </c>
      <c r="E156" s="316">
        <v>0</v>
      </c>
      <c r="F156" s="316">
        <v>0</v>
      </c>
      <c r="G156" s="316">
        <v>0</v>
      </c>
      <c r="H156" s="316">
        <v>0</v>
      </c>
      <c r="I156" s="316">
        <v>0</v>
      </c>
      <c r="J156" s="316">
        <v>0</v>
      </c>
      <c r="K156" s="316">
        <v>0</v>
      </c>
      <c r="L156" s="316">
        <v>0</v>
      </c>
      <c r="M156" s="316">
        <v>0</v>
      </c>
      <c r="N156" s="316">
        <v>0</v>
      </c>
      <c r="O156" s="316">
        <v>0</v>
      </c>
      <c r="P156" s="316">
        <v>0</v>
      </c>
      <c r="Q156" s="316">
        <v>0</v>
      </c>
      <c r="R156" s="316">
        <v>0</v>
      </c>
      <c r="S156" s="316">
        <v>0</v>
      </c>
      <c r="T156" s="316">
        <v>0</v>
      </c>
      <c r="U156" s="316">
        <v>0</v>
      </c>
      <c r="V156" s="316">
        <v>0</v>
      </c>
      <c r="W156" s="316">
        <v>0</v>
      </c>
      <c r="X156" s="316">
        <v>0</v>
      </c>
      <c r="Y156" s="316">
        <v>0</v>
      </c>
      <c r="DA156" s="139" t="s">
        <v>1401</v>
      </c>
    </row>
    <row r="157" spans="1:105" ht="12" customHeight="1" x14ac:dyDescent="0.25">
      <c r="A157" s="172"/>
      <c r="B157" s="172"/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DA157" s="176"/>
    </row>
    <row r="158" spans="1:105" ht="15" customHeight="1" x14ac:dyDescent="0.25">
      <c r="A158" s="32" t="s">
        <v>429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DA158" s="88"/>
    </row>
    <row r="159" spans="1:105" ht="12" customHeight="1" x14ac:dyDescent="0.25">
      <c r="A159" s="172"/>
      <c r="B159" s="172"/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DA159" s="176"/>
    </row>
    <row r="160" spans="1:105" ht="12" customHeight="1" x14ac:dyDescent="0.25">
      <c r="A160" s="35" t="s">
        <v>48</v>
      </c>
      <c r="B160" s="232">
        <f t="shared" ref="B160:Y160" si="7">SUM(B$161:B$167,B$169:B$170,B$172:B$175,B176)</f>
        <v>1</v>
      </c>
      <c r="C160" s="232">
        <f t="shared" si="7"/>
        <v>1</v>
      </c>
      <c r="D160" s="232">
        <f t="shared" si="7"/>
        <v>0.99999999999999989</v>
      </c>
      <c r="E160" s="232">
        <f t="shared" si="7"/>
        <v>1</v>
      </c>
      <c r="F160" s="232">
        <f t="shared" si="7"/>
        <v>1</v>
      </c>
      <c r="G160" s="232">
        <f t="shared" si="7"/>
        <v>1</v>
      </c>
      <c r="H160" s="232">
        <f t="shared" si="7"/>
        <v>1</v>
      </c>
      <c r="I160" s="232">
        <f t="shared" si="7"/>
        <v>0.99999999999999989</v>
      </c>
      <c r="J160" s="232">
        <f t="shared" si="7"/>
        <v>1</v>
      </c>
      <c r="K160" s="232">
        <f t="shared" si="7"/>
        <v>1</v>
      </c>
      <c r="L160" s="232">
        <f t="shared" si="7"/>
        <v>1</v>
      </c>
      <c r="M160" s="232">
        <f t="shared" si="7"/>
        <v>0.99999999999999989</v>
      </c>
      <c r="N160" s="232">
        <f t="shared" si="7"/>
        <v>1</v>
      </c>
      <c r="O160" s="232">
        <f t="shared" si="7"/>
        <v>1</v>
      </c>
      <c r="P160" s="232">
        <f t="shared" si="7"/>
        <v>1.0000000000000002</v>
      </c>
      <c r="Q160" s="232">
        <f t="shared" si="7"/>
        <v>1</v>
      </c>
      <c r="R160" s="232">
        <f t="shared" si="7"/>
        <v>0.99999999999999989</v>
      </c>
      <c r="S160" s="232">
        <f t="shared" si="7"/>
        <v>1</v>
      </c>
      <c r="T160" s="232">
        <f t="shared" si="7"/>
        <v>1</v>
      </c>
      <c r="U160" s="232">
        <f t="shared" si="7"/>
        <v>1</v>
      </c>
      <c r="V160" s="232">
        <f t="shared" si="7"/>
        <v>1</v>
      </c>
      <c r="W160" s="232">
        <f t="shared" si="7"/>
        <v>0.99999999999999989</v>
      </c>
      <c r="X160" s="232">
        <f t="shared" si="7"/>
        <v>1</v>
      </c>
      <c r="Y160" s="232">
        <f t="shared" si="7"/>
        <v>0.99999999999999989</v>
      </c>
      <c r="DA160" s="95"/>
    </row>
    <row r="161" spans="1:105" ht="12" customHeight="1" x14ac:dyDescent="0.25">
      <c r="A161" s="55" t="s">
        <v>91</v>
      </c>
      <c r="B161" s="266">
        <f t="shared" ref="B161:Y161" si="8">IF(B$6=0,0,B$6/B$5)</f>
        <v>0</v>
      </c>
      <c r="C161" s="266">
        <f t="shared" si="8"/>
        <v>0</v>
      </c>
      <c r="D161" s="266">
        <f t="shared" si="8"/>
        <v>0</v>
      </c>
      <c r="E161" s="266">
        <f t="shared" si="8"/>
        <v>0</v>
      </c>
      <c r="F161" s="266">
        <f t="shared" si="8"/>
        <v>0</v>
      </c>
      <c r="G161" s="266">
        <f t="shared" si="8"/>
        <v>0</v>
      </c>
      <c r="H161" s="266">
        <f t="shared" si="8"/>
        <v>0</v>
      </c>
      <c r="I161" s="266">
        <f t="shared" si="8"/>
        <v>0</v>
      </c>
      <c r="J161" s="266">
        <f t="shared" si="8"/>
        <v>0</v>
      </c>
      <c r="K161" s="266">
        <f t="shared" si="8"/>
        <v>0</v>
      </c>
      <c r="L161" s="266">
        <f t="shared" si="8"/>
        <v>0</v>
      </c>
      <c r="M161" s="266">
        <f t="shared" si="8"/>
        <v>0</v>
      </c>
      <c r="N161" s="266">
        <f t="shared" si="8"/>
        <v>0</v>
      </c>
      <c r="O161" s="266">
        <f t="shared" si="8"/>
        <v>0</v>
      </c>
      <c r="P161" s="266">
        <f t="shared" si="8"/>
        <v>0</v>
      </c>
      <c r="Q161" s="266">
        <f t="shared" si="8"/>
        <v>0</v>
      </c>
      <c r="R161" s="266">
        <f t="shared" si="8"/>
        <v>0</v>
      </c>
      <c r="S161" s="266">
        <f t="shared" si="8"/>
        <v>0</v>
      </c>
      <c r="T161" s="266">
        <f t="shared" si="8"/>
        <v>0</v>
      </c>
      <c r="U161" s="266">
        <f t="shared" si="8"/>
        <v>0</v>
      </c>
      <c r="V161" s="266">
        <f t="shared" si="8"/>
        <v>0</v>
      </c>
      <c r="W161" s="266">
        <f t="shared" si="8"/>
        <v>0</v>
      </c>
      <c r="X161" s="266">
        <f t="shared" si="8"/>
        <v>0</v>
      </c>
      <c r="Y161" s="266">
        <f t="shared" si="8"/>
        <v>0</v>
      </c>
      <c r="DA161" s="76"/>
    </row>
    <row r="162" spans="1:105" ht="12" customHeight="1" x14ac:dyDescent="0.25">
      <c r="A162" s="173" t="s">
        <v>92</v>
      </c>
      <c r="B162" s="267">
        <f t="shared" ref="B162:Y162" si="9">IF(B$7=0,0,B$7/B$5)</f>
        <v>0</v>
      </c>
      <c r="C162" s="267">
        <f t="shared" si="9"/>
        <v>0</v>
      </c>
      <c r="D162" s="267">
        <f t="shared" si="9"/>
        <v>0</v>
      </c>
      <c r="E162" s="267">
        <f t="shared" si="9"/>
        <v>0</v>
      </c>
      <c r="F162" s="267">
        <f t="shared" si="9"/>
        <v>0</v>
      </c>
      <c r="G162" s="267">
        <f t="shared" si="9"/>
        <v>0</v>
      </c>
      <c r="H162" s="267">
        <f t="shared" si="9"/>
        <v>0</v>
      </c>
      <c r="I162" s="267">
        <f t="shared" si="9"/>
        <v>0</v>
      </c>
      <c r="J162" s="267">
        <f t="shared" si="9"/>
        <v>0</v>
      </c>
      <c r="K162" s="267">
        <f t="shared" si="9"/>
        <v>0</v>
      </c>
      <c r="L162" s="267">
        <f t="shared" si="9"/>
        <v>0</v>
      </c>
      <c r="M162" s="267">
        <f t="shared" si="9"/>
        <v>0</v>
      </c>
      <c r="N162" s="267">
        <f t="shared" si="9"/>
        <v>0</v>
      </c>
      <c r="O162" s="267">
        <f t="shared" si="9"/>
        <v>0</v>
      </c>
      <c r="P162" s="267">
        <f t="shared" si="9"/>
        <v>0</v>
      </c>
      <c r="Q162" s="267">
        <f t="shared" si="9"/>
        <v>0</v>
      </c>
      <c r="R162" s="267">
        <f t="shared" si="9"/>
        <v>0</v>
      </c>
      <c r="S162" s="267">
        <f t="shared" si="9"/>
        <v>0</v>
      </c>
      <c r="T162" s="267">
        <f t="shared" si="9"/>
        <v>0</v>
      </c>
      <c r="U162" s="267">
        <f t="shared" si="9"/>
        <v>0</v>
      </c>
      <c r="V162" s="267">
        <f t="shared" si="9"/>
        <v>0</v>
      </c>
      <c r="W162" s="267">
        <f t="shared" si="9"/>
        <v>0</v>
      </c>
      <c r="X162" s="267">
        <f t="shared" si="9"/>
        <v>0</v>
      </c>
      <c r="Y162" s="267">
        <f t="shared" si="9"/>
        <v>0</v>
      </c>
      <c r="DA162" s="77"/>
    </row>
    <row r="163" spans="1:105" ht="12" customHeight="1" x14ac:dyDescent="0.25">
      <c r="A163" s="173" t="s">
        <v>93</v>
      </c>
      <c r="B163" s="267">
        <f t="shared" ref="B163:Y163" si="10">IF(B$8=0,0,B$8/B$5)</f>
        <v>0</v>
      </c>
      <c r="C163" s="267">
        <f t="shared" si="10"/>
        <v>0</v>
      </c>
      <c r="D163" s="267">
        <f t="shared" si="10"/>
        <v>0</v>
      </c>
      <c r="E163" s="267">
        <f t="shared" si="10"/>
        <v>0</v>
      </c>
      <c r="F163" s="267">
        <f t="shared" si="10"/>
        <v>0</v>
      </c>
      <c r="G163" s="267">
        <f t="shared" si="10"/>
        <v>0</v>
      </c>
      <c r="H163" s="267">
        <f t="shared" si="10"/>
        <v>0</v>
      </c>
      <c r="I163" s="267">
        <f t="shared" si="10"/>
        <v>0</v>
      </c>
      <c r="J163" s="267">
        <f t="shared" si="10"/>
        <v>0</v>
      </c>
      <c r="K163" s="267">
        <f t="shared" si="10"/>
        <v>0</v>
      </c>
      <c r="L163" s="267">
        <f t="shared" si="10"/>
        <v>0</v>
      </c>
      <c r="M163" s="267">
        <f t="shared" si="10"/>
        <v>0</v>
      </c>
      <c r="N163" s="267">
        <f t="shared" si="10"/>
        <v>0</v>
      </c>
      <c r="O163" s="267">
        <f t="shared" si="10"/>
        <v>0</v>
      </c>
      <c r="P163" s="267">
        <f t="shared" si="10"/>
        <v>0</v>
      </c>
      <c r="Q163" s="267">
        <f t="shared" si="10"/>
        <v>0</v>
      </c>
      <c r="R163" s="267">
        <f t="shared" si="10"/>
        <v>0</v>
      </c>
      <c r="S163" s="267">
        <f t="shared" si="10"/>
        <v>0</v>
      </c>
      <c r="T163" s="267">
        <f t="shared" si="10"/>
        <v>0</v>
      </c>
      <c r="U163" s="267">
        <f t="shared" si="10"/>
        <v>0</v>
      </c>
      <c r="V163" s="267">
        <f t="shared" si="10"/>
        <v>0</v>
      </c>
      <c r="W163" s="267">
        <f t="shared" si="10"/>
        <v>0</v>
      </c>
      <c r="X163" s="267">
        <f t="shared" si="10"/>
        <v>0</v>
      </c>
      <c r="Y163" s="267">
        <f t="shared" si="10"/>
        <v>0</v>
      </c>
      <c r="DA163" s="77"/>
    </row>
    <row r="164" spans="1:105" ht="12" customHeight="1" x14ac:dyDescent="0.25">
      <c r="A164" s="173" t="s">
        <v>94</v>
      </c>
      <c r="B164" s="267">
        <f t="shared" ref="B164:Y164" si="11">IF(B$9=0,0,B$9/B$5)</f>
        <v>0</v>
      </c>
      <c r="C164" s="267">
        <f t="shared" si="11"/>
        <v>0</v>
      </c>
      <c r="D164" s="267">
        <f t="shared" si="11"/>
        <v>0</v>
      </c>
      <c r="E164" s="267">
        <f t="shared" si="11"/>
        <v>0</v>
      </c>
      <c r="F164" s="267">
        <f t="shared" si="11"/>
        <v>0</v>
      </c>
      <c r="G164" s="267">
        <f t="shared" si="11"/>
        <v>0</v>
      </c>
      <c r="H164" s="267">
        <f t="shared" si="11"/>
        <v>0</v>
      </c>
      <c r="I164" s="267">
        <f t="shared" si="11"/>
        <v>0</v>
      </c>
      <c r="J164" s="267">
        <f t="shared" si="11"/>
        <v>0</v>
      </c>
      <c r="K164" s="267">
        <f t="shared" si="11"/>
        <v>0</v>
      </c>
      <c r="L164" s="267">
        <f t="shared" si="11"/>
        <v>0</v>
      </c>
      <c r="M164" s="267">
        <f t="shared" si="11"/>
        <v>0</v>
      </c>
      <c r="N164" s="267">
        <f t="shared" si="11"/>
        <v>0</v>
      </c>
      <c r="O164" s="267">
        <f t="shared" si="11"/>
        <v>0</v>
      </c>
      <c r="P164" s="267">
        <f t="shared" si="11"/>
        <v>0</v>
      </c>
      <c r="Q164" s="267">
        <f t="shared" si="11"/>
        <v>0</v>
      </c>
      <c r="R164" s="267">
        <f t="shared" si="11"/>
        <v>0</v>
      </c>
      <c r="S164" s="267">
        <f t="shared" si="11"/>
        <v>0</v>
      </c>
      <c r="T164" s="267">
        <f t="shared" si="11"/>
        <v>0</v>
      </c>
      <c r="U164" s="267">
        <f t="shared" si="11"/>
        <v>0</v>
      </c>
      <c r="V164" s="267">
        <f t="shared" si="11"/>
        <v>0</v>
      </c>
      <c r="W164" s="267">
        <f t="shared" si="11"/>
        <v>0</v>
      </c>
      <c r="X164" s="267">
        <f t="shared" si="11"/>
        <v>0</v>
      </c>
      <c r="Y164" s="267">
        <f t="shared" si="11"/>
        <v>0</v>
      </c>
      <c r="DA164" s="77"/>
    </row>
    <row r="165" spans="1:105" ht="12" customHeight="1" x14ac:dyDescent="0.25">
      <c r="A165" s="56" t="s">
        <v>95</v>
      </c>
      <c r="B165" s="268">
        <f t="shared" ref="B165:Y165" si="12">IF(B$10=0,0,B$10/B$5)</f>
        <v>1.3666468786763591E-2</v>
      </c>
      <c r="C165" s="268">
        <f t="shared" si="12"/>
        <v>1.2998104882713754E-2</v>
      </c>
      <c r="D165" s="268">
        <f t="shared" si="12"/>
        <v>1.9509794329067714E-2</v>
      </c>
      <c r="E165" s="268">
        <f t="shared" si="12"/>
        <v>2.2359892303322585E-2</v>
      </c>
      <c r="F165" s="268">
        <f t="shared" si="12"/>
        <v>1.6559878099777985E-2</v>
      </c>
      <c r="G165" s="268">
        <f t="shared" si="12"/>
        <v>1.8862095322970143E-2</v>
      </c>
      <c r="H165" s="268">
        <f t="shared" si="12"/>
        <v>2.0973998662706651E-2</v>
      </c>
      <c r="I165" s="268">
        <f t="shared" si="12"/>
        <v>2.1402713694829652E-2</v>
      </c>
      <c r="J165" s="268">
        <f t="shared" si="12"/>
        <v>1.4995124374272866E-2</v>
      </c>
      <c r="K165" s="268">
        <f t="shared" si="12"/>
        <v>5.8350461087439643E-3</v>
      </c>
      <c r="L165" s="268">
        <f t="shared" si="12"/>
        <v>2.4966344254194594E-2</v>
      </c>
      <c r="M165" s="268">
        <f t="shared" si="12"/>
        <v>2.4514619216298512E-2</v>
      </c>
      <c r="N165" s="268">
        <f t="shared" si="12"/>
        <v>1.5864632023043931E-2</v>
      </c>
      <c r="O165" s="268">
        <f t="shared" si="12"/>
        <v>1.8136563170555568E-2</v>
      </c>
      <c r="P165" s="268">
        <f t="shared" si="12"/>
        <v>1.9921845778898307E-2</v>
      </c>
      <c r="Q165" s="268">
        <f t="shared" si="12"/>
        <v>4.8562338889650829E-2</v>
      </c>
      <c r="R165" s="268">
        <f t="shared" si="12"/>
        <v>4.9712619789044309E-2</v>
      </c>
      <c r="S165" s="268">
        <f t="shared" si="12"/>
        <v>4.5925288178382616E-2</v>
      </c>
      <c r="T165" s="268">
        <f t="shared" si="12"/>
        <v>4.2518301265962191E-2</v>
      </c>
      <c r="U165" s="268">
        <f t="shared" si="12"/>
        <v>3.2471436871546952E-2</v>
      </c>
      <c r="V165" s="268">
        <f t="shared" si="12"/>
        <v>2.945808083717371E-2</v>
      </c>
      <c r="W165" s="268">
        <f t="shared" si="12"/>
        <v>4.0454358266254702E-2</v>
      </c>
      <c r="X165" s="268">
        <f t="shared" si="12"/>
        <v>3.8443145859395317E-2</v>
      </c>
      <c r="Y165" s="268">
        <f t="shared" si="12"/>
        <v>2.609220202224766E-2</v>
      </c>
      <c r="DA165" s="78"/>
    </row>
    <row r="166" spans="1:105" ht="12" customHeight="1" x14ac:dyDescent="0.25">
      <c r="A166" s="134" t="s">
        <v>997</v>
      </c>
      <c r="B166" s="317">
        <f t="shared" ref="B166:Y166" si="13">IF(B$16=0,0,B$16/B$5)</f>
        <v>0</v>
      </c>
      <c r="C166" s="317">
        <f t="shared" si="13"/>
        <v>0</v>
      </c>
      <c r="D166" s="317">
        <f t="shared" si="13"/>
        <v>0</v>
      </c>
      <c r="E166" s="317">
        <f t="shared" si="13"/>
        <v>0</v>
      </c>
      <c r="F166" s="317">
        <f t="shared" si="13"/>
        <v>0</v>
      </c>
      <c r="G166" s="317">
        <f t="shared" si="13"/>
        <v>0</v>
      </c>
      <c r="H166" s="317">
        <f t="shared" si="13"/>
        <v>0</v>
      </c>
      <c r="I166" s="317">
        <f t="shared" si="13"/>
        <v>0</v>
      </c>
      <c r="J166" s="317">
        <f t="shared" si="13"/>
        <v>0</v>
      </c>
      <c r="K166" s="317">
        <f t="shared" si="13"/>
        <v>0</v>
      </c>
      <c r="L166" s="317">
        <f t="shared" si="13"/>
        <v>0</v>
      </c>
      <c r="M166" s="317">
        <f t="shared" si="13"/>
        <v>0</v>
      </c>
      <c r="N166" s="317">
        <f t="shared" si="13"/>
        <v>0</v>
      </c>
      <c r="O166" s="317">
        <f t="shared" si="13"/>
        <v>0</v>
      </c>
      <c r="P166" s="317">
        <f t="shared" si="13"/>
        <v>0</v>
      </c>
      <c r="Q166" s="317">
        <f t="shared" si="13"/>
        <v>0</v>
      </c>
      <c r="R166" s="317">
        <f t="shared" si="13"/>
        <v>0</v>
      </c>
      <c r="S166" s="317">
        <f t="shared" si="13"/>
        <v>0</v>
      </c>
      <c r="T166" s="317">
        <f t="shared" si="13"/>
        <v>0</v>
      </c>
      <c r="U166" s="317">
        <f t="shared" si="13"/>
        <v>0</v>
      </c>
      <c r="V166" s="317">
        <f t="shared" si="13"/>
        <v>0</v>
      </c>
      <c r="W166" s="317">
        <f t="shared" si="13"/>
        <v>0</v>
      </c>
      <c r="X166" s="317">
        <f t="shared" si="13"/>
        <v>0</v>
      </c>
      <c r="Y166" s="317">
        <f t="shared" si="13"/>
        <v>0</v>
      </c>
      <c r="DA166" s="140"/>
    </row>
    <row r="167" spans="1:105" ht="12" customHeight="1" x14ac:dyDescent="0.25">
      <c r="A167" s="174" t="s">
        <v>998</v>
      </c>
      <c r="B167" s="269">
        <f t="shared" ref="B167:Y167" si="14">IF(B$25=0,0,B$25/B$5)</f>
        <v>0.17452561332493718</v>
      </c>
      <c r="C167" s="269">
        <f t="shared" si="14"/>
        <v>0.17203349770315024</v>
      </c>
      <c r="D167" s="269">
        <f t="shared" si="14"/>
        <v>0.29186173643896623</v>
      </c>
      <c r="E167" s="269">
        <f t="shared" si="14"/>
        <v>0.28449944522723547</v>
      </c>
      <c r="F167" s="269">
        <f t="shared" si="14"/>
        <v>0.21158858490922458</v>
      </c>
      <c r="G167" s="269">
        <f t="shared" si="14"/>
        <v>0.22891933747057322</v>
      </c>
      <c r="H167" s="269">
        <f t="shared" si="14"/>
        <v>0.25887976716448746</v>
      </c>
      <c r="I167" s="269">
        <f t="shared" si="14"/>
        <v>0.25550758866271445</v>
      </c>
      <c r="J167" s="269">
        <f t="shared" si="14"/>
        <v>0.20435927531639628</v>
      </c>
      <c r="K167" s="269">
        <f t="shared" si="14"/>
        <v>0.16440427234191288</v>
      </c>
      <c r="L167" s="269">
        <f t="shared" si="14"/>
        <v>0.38527522804778686</v>
      </c>
      <c r="M167" s="269">
        <f t="shared" si="14"/>
        <v>0.33711837386485505</v>
      </c>
      <c r="N167" s="269">
        <f t="shared" si="14"/>
        <v>0.17708249791921471</v>
      </c>
      <c r="O167" s="269">
        <f t="shared" si="14"/>
        <v>0.21069282603403694</v>
      </c>
      <c r="P167" s="269">
        <f t="shared" si="14"/>
        <v>0.31150398482535929</v>
      </c>
      <c r="Q167" s="269">
        <f t="shared" si="14"/>
        <v>0.30379480277592713</v>
      </c>
      <c r="R167" s="269">
        <f t="shared" si="14"/>
        <v>0.29799055742370539</v>
      </c>
      <c r="S167" s="269">
        <f t="shared" si="14"/>
        <v>0.25239455341146716</v>
      </c>
      <c r="T167" s="269">
        <f t="shared" si="14"/>
        <v>0.24935522241018326</v>
      </c>
      <c r="U167" s="269">
        <f t="shared" si="14"/>
        <v>0.28111378155755062</v>
      </c>
      <c r="V167" s="269">
        <f t="shared" si="14"/>
        <v>0.15794322274269279</v>
      </c>
      <c r="W167" s="269">
        <f t="shared" si="14"/>
        <v>0.16450793050585388</v>
      </c>
      <c r="X167" s="269">
        <f t="shared" si="14"/>
        <v>0.1285217533696881</v>
      </c>
      <c r="Y167" s="269">
        <f t="shared" si="14"/>
        <v>0.25708350707531691</v>
      </c>
      <c r="DA167" s="79"/>
    </row>
    <row r="168" spans="1:105" ht="12" customHeight="1" x14ac:dyDescent="0.25">
      <c r="A168" s="174" t="s">
        <v>1010</v>
      </c>
      <c r="B168" s="269">
        <f t="shared" ref="B168:Y168" si="15">IF(B$36=0,0,B$36/B$5)</f>
        <v>0.14811726455215479</v>
      </c>
      <c r="C168" s="269">
        <f t="shared" si="15"/>
        <v>0.13359989881146503</v>
      </c>
      <c r="D168" s="269">
        <f t="shared" si="15"/>
        <v>0.2763711458230389</v>
      </c>
      <c r="E168" s="269">
        <f t="shared" si="15"/>
        <v>0.22434101835837025</v>
      </c>
      <c r="F168" s="269">
        <f t="shared" si="15"/>
        <v>0.16274944963044807</v>
      </c>
      <c r="G168" s="269">
        <f t="shared" si="15"/>
        <v>0.18976857442688846</v>
      </c>
      <c r="H168" s="269">
        <f t="shared" si="15"/>
        <v>0.21340481121043284</v>
      </c>
      <c r="I168" s="269">
        <f t="shared" si="15"/>
        <v>0.21318109890543252</v>
      </c>
      <c r="J168" s="269">
        <f t="shared" si="15"/>
        <v>0.17029137298602315</v>
      </c>
      <c r="K168" s="269">
        <f t="shared" si="15"/>
        <v>0.18310493913785794</v>
      </c>
      <c r="L168" s="269">
        <f t="shared" si="15"/>
        <v>0.55858464185360057</v>
      </c>
      <c r="M168" s="269">
        <f t="shared" si="15"/>
        <v>0.61005360381965468</v>
      </c>
      <c r="N168" s="269">
        <f t="shared" si="15"/>
        <v>0.2686219443162674</v>
      </c>
      <c r="O168" s="269">
        <f t="shared" si="15"/>
        <v>0.19077870689435766</v>
      </c>
      <c r="P168" s="269">
        <f t="shared" si="15"/>
        <v>0.6416924992669697</v>
      </c>
      <c r="Q168" s="269">
        <f t="shared" si="15"/>
        <v>0.62153389537937587</v>
      </c>
      <c r="R168" s="269">
        <f t="shared" si="15"/>
        <v>0.61868049843029238</v>
      </c>
      <c r="S168" s="269">
        <f t="shared" si="15"/>
        <v>0.66824326021165814</v>
      </c>
      <c r="T168" s="269">
        <f t="shared" si="15"/>
        <v>0.66683063754744232</v>
      </c>
      <c r="U168" s="269">
        <f t="shared" si="15"/>
        <v>0.65365723619296678</v>
      </c>
      <c r="V168" s="269">
        <f t="shared" si="15"/>
        <v>0.78491627592526614</v>
      </c>
      <c r="W168" s="269">
        <f t="shared" si="15"/>
        <v>0.75506734717470692</v>
      </c>
      <c r="X168" s="269">
        <f t="shared" si="15"/>
        <v>0.7964512107320697</v>
      </c>
      <c r="Y168" s="269">
        <f t="shared" si="15"/>
        <v>0.6859547262045943</v>
      </c>
      <c r="DA168" s="79"/>
    </row>
    <row r="169" spans="1:105" ht="12" customHeight="1" x14ac:dyDescent="0.25">
      <c r="A169" s="62" t="s">
        <v>1012</v>
      </c>
      <c r="B169" s="318">
        <f t="shared" ref="B169:Y169" si="16">IF(B$37=0,0,B$37/B$5)</f>
        <v>0.14811726455215479</v>
      </c>
      <c r="C169" s="318">
        <f t="shared" si="16"/>
        <v>0.13359989881146503</v>
      </c>
      <c r="D169" s="318">
        <f t="shared" si="16"/>
        <v>0.2763711458230389</v>
      </c>
      <c r="E169" s="318">
        <f t="shared" si="16"/>
        <v>0.22434101835837025</v>
      </c>
      <c r="F169" s="318">
        <f t="shared" si="16"/>
        <v>0.16274944963044807</v>
      </c>
      <c r="G169" s="318">
        <f t="shared" si="16"/>
        <v>0.18976857442688846</v>
      </c>
      <c r="H169" s="318">
        <f t="shared" si="16"/>
        <v>0.21340481121043284</v>
      </c>
      <c r="I169" s="318">
        <f t="shared" si="16"/>
        <v>0.21318109890543252</v>
      </c>
      <c r="J169" s="318">
        <f t="shared" si="16"/>
        <v>0.17029137298602315</v>
      </c>
      <c r="K169" s="318">
        <f t="shared" si="16"/>
        <v>0.18310493913785794</v>
      </c>
      <c r="L169" s="318">
        <f t="shared" si="16"/>
        <v>0.55858464185360057</v>
      </c>
      <c r="M169" s="318">
        <f t="shared" si="16"/>
        <v>0.61005360381965468</v>
      </c>
      <c r="N169" s="318">
        <f t="shared" si="16"/>
        <v>0.2686219443162674</v>
      </c>
      <c r="O169" s="318">
        <f t="shared" si="16"/>
        <v>0.19077870689435766</v>
      </c>
      <c r="P169" s="318">
        <f t="shared" si="16"/>
        <v>0.6416924992669697</v>
      </c>
      <c r="Q169" s="318">
        <f t="shared" si="16"/>
        <v>0.62153389537937587</v>
      </c>
      <c r="R169" s="318">
        <f t="shared" si="16"/>
        <v>0.61868049843029238</v>
      </c>
      <c r="S169" s="318">
        <f t="shared" si="16"/>
        <v>0.66824326021165814</v>
      </c>
      <c r="T169" s="318">
        <f t="shared" si="16"/>
        <v>0.66683063754744232</v>
      </c>
      <c r="U169" s="318">
        <f t="shared" si="16"/>
        <v>0.65365723619296678</v>
      </c>
      <c r="V169" s="318">
        <f t="shared" si="16"/>
        <v>0.78491627592526614</v>
      </c>
      <c r="W169" s="318">
        <f t="shared" si="16"/>
        <v>0.75506734717470692</v>
      </c>
      <c r="X169" s="318">
        <f t="shared" si="16"/>
        <v>0.7964512107320697</v>
      </c>
      <c r="Y169" s="318">
        <f t="shared" si="16"/>
        <v>0.6859547262045943</v>
      </c>
      <c r="DA169" s="141"/>
    </row>
    <row r="170" spans="1:105" ht="12" customHeight="1" x14ac:dyDescent="0.25">
      <c r="A170" s="62" t="s">
        <v>1019</v>
      </c>
      <c r="B170" s="318">
        <f t="shared" ref="B170:Y170" si="17">IF(B$43=0,0,B$43/B$5)</f>
        <v>0</v>
      </c>
      <c r="C170" s="318">
        <f t="shared" si="17"/>
        <v>0</v>
      </c>
      <c r="D170" s="318">
        <f t="shared" si="17"/>
        <v>0</v>
      </c>
      <c r="E170" s="318">
        <f t="shared" si="17"/>
        <v>0</v>
      </c>
      <c r="F170" s="318">
        <f t="shared" si="17"/>
        <v>0</v>
      </c>
      <c r="G170" s="318">
        <f t="shared" si="17"/>
        <v>0</v>
      </c>
      <c r="H170" s="318">
        <f t="shared" si="17"/>
        <v>0</v>
      </c>
      <c r="I170" s="318">
        <f t="shared" si="17"/>
        <v>0</v>
      </c>
      <c r="J170" s="318">
        <f t="shared" si="17"/>
        <v>0</v>
      </c>
      <c r="K170" s="318">
        <f t="shared" si="17"/>
        <v>0</v>
      </c>
      <c r="L170" s="318">
        <f t="shared" si="17"/>
        <v>0</v>
      </c>
      <c r="M170" s="318">
        <f t="shared" si="17"/>
        <v>0</v>
      </c>
      <c r="N170" s="318">
        <f t="shared" si="17"/>
        <v>0</v>
      </c>
      <c r="O170" s="318">
        <f t="shared" si="17"/>
        <v>0</v>
      </c>
      <c r="P170" s="318">
        <f t="shared" si="17"/>
        <v>0</v>
      </c>
      <c r="Q170" s="318">
        <f t="shared" si="17"/>
        <v>0</v>
      </c>
      <c r="R170" s="318">
        <f t="shared" si="17"/>
        <v>0</v>
      </c>
      <c r="S170" s="318">
        <f t="shared" si="17"/>
        <v>0</v>
      </c>
      <c r="T170" s="318">
        <f t="shared" si="17"/>
        <v>0</v>
      </c>
      <c r="U170" s="318">
        <f t="shared" si="17"/>
        <v>0</v>
      </c>
      <c r="V170" s="318">
        <f t="shared" si="17"/>
        <v>0</v>
      </c>
      <c r="W170" s="318">
        <f t="shared" si="17"/>
        <v>0</v>
      </c>
      <c r="X170" s="318">
        <f t="shared" si="17"/>
        <v>0</v>
      </c>
      <c r="Y170" s="318">
        <f t="shared" si="17"/>
        <v>0</v>
      </c>
      <c r="DA170" s="141"/>
    </row>
    <row r="171" spans="1:105" ht="12" customHeight="1" x14ac:dyDescent="0.25">
      <c r="A171" s="174" t="s">
        <v>1021</v>
      </c>
      <c r="B171" s="269">
        <f t="shared" ref="B171:Y171" si="18">IF(B$44=0,0,B$44/B$5)</f>
        <v>1.7462704678054317E-2</v>
      </c>
      <c r="C171" s="269">
        <f t="shared" si="18"/>
        <v>1.6759615551793835E-2</v>
      </c>
      <c r="D171" s="269">
        <f t="shared" si="18"/>
        <v>2.5996004772991192E-2</v>
      </c>
      <c r="E171" s="269">
        <f t="shared" si="18"/>
        <v>2.8277524811773192E-2</v>
      </c>
      <c r="F171" s="269">
        <f t="shared" si="18"/>
        <v>2.1162662820953568E-2</v>
      </c>
      <c r="G171" s="269">
        <f t="shared" si="18"/>
        <v>2.3802943245238729E-2</v>
      </c>
      <c r="H171" s="269">
        <f t="shared" si="18"/>
        <v>2.6356817861219357E-2</v>
      </c>
      <c r="I171" s="269">
        <f t="shared" si="18"/>
        <v>2.6903021922970068E-2</v>
      </c>
      <c r="J171" s="269">
        <f t="shared" si="18"/>
        <v>1.9481774306151587E-2</v>
      </c>
      <c r="K171" s="269">
        <f t="shared" si="18"/>
        <v>8.979411052373612E-3</v>
      </c>
      <c r="L171" s="269">
        <f t="shared" si="18"/>
        <v>3.1173785844417976E-2</v>
      </c>
      <c r="M171" s="269">
        <f t="shared" si="18"/>
        <v>2.8313403099191746E-2</v>
      </c>
      <c r="N171" s="269">
        <f t="shared" si="18"/>
        <v>1.9634227800613559E-2</v>
      </c>
      <c r="O171" s="269">
        <f t="shared" si="18"/>
        <v>2.2652062405378544E-2</v>
      </c>
      <c r="P171" s="269">
        <f t="shared" si="18"/>
        <v>2.6881670128772791E-2</v>
      </c>
      <c r="Q171" s="269">
        <f t="shared" si="18"/>
        <v>2.6108962955046184E-2</v>
      </c>
      <c r="R171" s="269">
        <f t="shared" si="18"/>
        <v>3.3616324356957827E-2</v>
      </c>
      <c r="S171" s="269">
        <f t="shared" si="18"/>
        <v>3.3436898198492056E-2</v>
      </c>
      <c r="T171" s="269">
        <f t="shared" si="18"/>
        <v>4.1295838776412172E-2</v>
      </c>
      <c r="U171" s="269">
        <f t="shared" si="18"/>
        <v>3.2757545377935647E-2</v>
      </c>
      <c r="V171" s="269">
        <f t="shared" si="18"/>
        <v>2.7682420494867365E-2</v>
      </c>
      <c r="W171" s="269">
        <f t="shared" si="18"/>
        <v>3.9970364053184534E-2</v>
      </c>
      <c r="X171" s="269">
        <f t="shared" si="18"/>
        <v>3.6583890038846913E-2</v>
      </c>
      <c r="Y171" s="269">
        <f t="shared" si="18"/>
        <v>3.08695646978411E-2</v>
      </c>
      <c r="DA171" s="79"/>
    </row>
    <row r="172" spans="1:105" ht="12" customHeight="1" x14ac:dyDescent="0.25">
      <c r="A172" s="62" t="s">
        <v>1133</v>
      </c>
      <c r="B172" s="318">
        <f t="shared" ref="B172:Y172" si="19">IF(B$45=0,0,B$45/B$5)</f>
        <v>1.3103810028107095E-2</v>
      </c>
      <c r="C172" s="318">
        <f t="shared" si="19"/>
        <v>1.2462963166714821E-2</v>
      </c>
      <c r="D172" s="318">
        <f t="shared" si="19"/>
        <v>1.8706561480106128E-2</v>
      </c>
      <c r="E172" s="318">
        <f t="shared" si="19"/>
        <v>2.1171959696782951E-2</v>
      </c>
      <c r="F172" s="318">
        <f t="shared" si="19"/>
        <v>1.5878095512007515E-2</v>
      </c>
      <c r="G172" s="318">
        <f t="shared" si="19"/>
        <v>1.8085528727335598E-2</v>
      </c>
      <c r="H172" s="318">
        <f t="shared" si="19"/>
        <v>1.9891121448097914E-2</v>
      </c>
      <c r="I172" s="318">
        <f t="shared" si="19"/>
        <v>2.0521547937433958E-2</v>
      </c>
      <c r="J172" s="318">
        <f t="shared" si="19"/>
        <v>1.437776386967056E-2</v>
      </c>
      <c r="K172" s="318">
        <f t="shared" si="19"/>
        <v>4.8733037052222069E-3</v>
      </c>
      <c r="L172" s="318">
        <f t="shared" si="19"/>
        <v>2.155127773056318E-2</v>
      </c>
      <c r="M172" s="318">
        <f t="shared" si="19"/>
        <v>1.9893644828510117E-2</v>
      </c>
      <c r="N172" s="318">
        <f t="shared" si="19"/>
        <v>1.5211473237120136E-2</v>
      </c>
      <c r="O172" s="318">
        <f t="shared" si="19"/>
        <v>1.7389867277193313E-2</v>
      </c>
      <c r="P172" s="318">
        <f t="shared" si="19"/>
        <v>1.9101648463044674E-2</v>
      </c>
      <c r="Q172" s="318">
        <f t="shared" si="19"/>
        <v>1.8521483299344846E-2</v>
      </c>
      <c r="R172" s="318">
        <f t="shared" si="19"/>
        <v>2.6173809635232546E-2</v>
      </c>
      <c r="S172" s="318">
        <f t="shared" si="19"/>
        <v>2.7133174363453881E-2</v>
      </c>
      <c r="T172" s="318">
        <f t="shared" si="19"/>
        <v>3.5068024278625536E-2</v>
      </c>
      <c r="U172" s="318">
        <f t="shared" si="19"/>
        <v>2.5736539491674967E-2</v>
      </c>
      <c r="V172" s="318">
        <f t="shared" si="19"/>
        <v>2.3737682209795396E-2</v>
      </c>
      <c r="W172" s="318">
        <f t="shared" si="19"/>
        <v>3.5861667773625913E-2</v>
      </c>
      <c r="X172" s="318">
        <f t="shared" si="19"/>
        <v>3.3373972752253865E-2</v>
      </c>
      <c r="Y172" s="318">
        <f t="shared" si="19"/>
        <v>2.4448731089344339E-2</v>
      </c>
      <c r="DA172" s="141"/>
    </row>
    <row r="173" spans="1:105" ht="12" customHeight="1" x14ac:dyDescent="0.25">
      <c r="A173" s="62" t="s">
        <v>1024</v>
      </c>
      <c r="B173" s="318">
        <f t="shared" ref="B173:Y173" si="20">IF(B$46=0,0,B$46/B$5)</f>
        <v>4.3588946499472205E-3</v>
      </c>
      <c r="C173" s="318">
        <f t="shared" si="20"/>
        <v>4.296652385079011E-3</v>
      </c>
      <c r="D173" s="318">
        <f t="shared" si="20"/>
        <v>7.2894432928850639E-3</v>
      </c>
      <c r="E173" s="318">
        <f t="shared" si="20"/>
        <v>7.105565114990239E-3</v>
      </c>
      <c r="F173" s="318">
        <f t="shared" si="20"/>
        <v>5.2845673089460523E-3</v>
      </c>
      <c r="G173" s="318">
        <f t="shared" si="20"/>
        <v>5.7174145179031289E-3</v>
      </c>
      <c r="H173" s="318">
        <f t="shared" si="20"/>
        <v>6.465696413121445E-3</v>
      </c>
      <c r="I173" s="318">
        <f t="shared" si="20"/>
        <v>6.3814739855361114E-3</v>
      </c>
      <c r="J173" s="318">
        <f t="shared" si="20"/>
        <v>5.104010436481024E-3</v>
      </c>
      <c r="K173" s="318">
        <f t="shared" si="20"/>
        <v>4.1061073471514052E-3</v>
      </c>
      <c r="L173" s="318">
        <f t="shared" si="20"/>
        <v>9.6225081138547972E-3</v>
      </c>
      <c r="M173" s="318">
        <f t="shared" si="20"/>
        <v>8.4197582706816293E-3</v>
      </c>
      <c r="N173" s="318">
        <f t="shared" si="20"/>
        <v>4.422754563493423E-3</v>
      </c>
      <c r="O173" s="318">
        <f t="shared" si="20"/>
        <v>5.2621951281852332E-3</v>
      </c>
      <c r="P173" s="318">
        <f t="shared" si="20"/>
        <v>7.7800216657281165E-3</v>
      </c>
      <c r="Q173" s="318">
        <f t="shared" si="20"/>
        <v>7.5874796557013364E-3</v>
      </c>
      <c r="R173" s="318">
        <f t="shared" si="20"/>
        <v>7.4425147217252827E-3</v>
      </c>
      <c r="S173" s="318">
        <f t="shared" si="20"/>
        <v>6.3037238350381729E-3</v>
      </c>
      <c r="T173" s="318">
        <f t="shared" si="20"/>
        <v>6.2278144977866304E-3</v>
      </c>
      <c r="U173" s="318">
        <f t="shared" si="20"/>
        <v>7.0210058862606789E-3</v>
      </c>
      <c r="V173" s="318">
        <f t="shared" si="20"/>
        <v>3.9447382850719675E-3</v>
      </c>
      <c r="W173" s="318">
        <f t="shared" si="20"/>
        <v>4.1086962795586195E-3</v>
      </c>
      <c r="X173" s="318">
        <f t="shared" si="20"/>
        <v>3.2099172865930471E-3</v>
      </c>
      <c r="Y173" s="318">
        <f t="shared" si="20"/>
        <v>6.4208336084967624E-3</v>
      </c>
      <c r="DA173" s="141"/>
    </row>
    <row r="174" spans="1:105" ht="12" customHeight="1" x14ac:dyDescent="0.25">
      <c r="A174" s="62" t="s">
        <v>1036</v>
      </c>
      <c r="B174" s="318">
        <f t="shared" ref="B174:Y174" si="21">IF(B$57=0,0,B$57/B$5)</f>
        <v>0</v>
      </c>
      <c r="C174" s="318">
        <f t="shared" si="21"/>
        <v>0</v>
      </c>
      <c r="D174" s="318">
        <f t="shared" si="21"/>
        <v>0</v>
      </c>
      <c r="E174" s="318">
        <f t="shared" si="21"/>
        <v>0</v>
      </c>
      <c r="F174" s="318">
        <f t="shared" si="21"/>
        <v>0</v>
      </c>
      <c r="G174" s="318">
        <f t="shared" si="21"/>
        <v>0</v>
      </c>
      <c r="H174" s="318">
        <f t="shared" si="21"/>
        <v>0</v>
      </c>
      <c r="I174" s="318">
        <f t="shared" si="21"/>
        <v>0</v>
      </c>
      <c r="J174" s="318">
        <f t="shared" si="21"/>
        <v>0</v>
      </c>
      <c r="K174" s="318">
        <f t="shared" si="21"/>
        <v>0</v>
      </c>
      <c r="L174" s="318">
        <f t="shared" si="21"/>
        <v>0</v>
      </c>
      <c r="M174" s="318">
        <f t="shared" si="21"/>
        <v>0</v>
      </c>
      <c r="N174" s="318">
        <f t="shared" si="21"/>
        <v>0</v>
      </c>
      <c r="O174" s="318">
        <f t="shared" si="21"/>
        <v>0</v>
      </c>
      <c r="P174" s="318">
        <f t="shared" si="21"/>
        <v>0</v>
      </c>
      <c r="Q174" s="318">
        <f t="shared" si="21"/>
        <v>0</v>
      </c>
      <c r="R174" s="318">
        <f t="shared" si="21"/>
        <v>0</v>
      </c>
      <c r="S174" s="318">
        <f t="shared" si="21"/>
        <v>0</v>
      </c>
      <c r="T174" s="318">
        <f t="shared" si="21"/>
        <v>0</v>
      </c>
      <c r="U174" s="318">
        <f t="shared" si="21"/>
        <v>0</v>
      </c>
      <c r="V174" s="318">
        <f t="shared" si="21"/>
        <v>0</v>
      </c>
      <c r="W174" s="318">
        <f t="shared" si="21"/>
        <v>0</v>
      </c>
      <c r="X174" s="318">
        <f t="shared" si="21"/>
        <v>0</v>
      </c>
      <c r="Y174" s="318">
        <f t="shared" si="21"/>
        <v>0</v>
      </c>
      <c r="DA174" s="141"/>
    </row>
    <row r="175" spans="1:105" ht="12" customHeight="1" x14ac:dyDescent="0.25">
      <c r="A175" s="174" t="s">
        <v>1038</v>
      </c>
      <c r="B175" s="269">
        <f t="shared" ref="B175:Y175" si="22">IF(B$58=0,0,B$58/B$5)</f>
        <v>0</v>
      </c>
      <c r="C175" s="269">
        <f t="shared" si="22"/>
        <v>0</v>
      </c>
      <c r="D175" s="269">
        <f t="shared" si="22"/>
        <v>0</v>
      </c>
      <c r="E175" s="269">
        <f t="shared" si="22"/>
        <v>0</v>
      </c>
      <c r="F175" s="269">
        <f t="shared" si="22"/>
        <v>0</v>
      </c>
      <c r="G175" s="269">
        <f t="shared" si="22"/>
        <v>0</v>
      </c>
      <c r="H175" s="269">
        <f t="shared" si="22"/>
        <v>0</v>
      </c>
      <c r="I175" s="269">
        <f t="shared" si="22"/>
        <v>0</v>
      </c>
      <c r="J175" s="269">
        <f t="shared" si="22"/>
        <v>0</v>
      </c>
      <c r="K175" s="269">
        <f t="shared" si="22"/>
        <v>0</v>
      </c>
      <c r="L175" s="269">
        <f t="shared" si="22"/>
        <v>0</v>
      </c>
      <c r="M175" s="269">
        <f t="shared" si="22"/>
        <v>0</v>
      </c>
      <c r="N175" s="269">
        <f t="shared" si="22"/>
        <v>0</v>
      </c>
      <c r="O175" s="269">
        <f t="shared" si="22"/>
        <v>0</v>
      </c>
      <c r="P175" s="269">
        <f t="shared" si="22"/>
        <v>0</v>
      </c>
      <c r="Q175" s="269">
        <f t="shared" si="22"/>
        <v>0</v>
      </c>
      <c r="R175" s="269">
        <f t="shared" si="22"/>
        <v>0</v>
      </c>
      <c r="S175" s="269">
        <f t="shared" si="22"/>
        <v>0</v>
      </c>
      <c r="T175" s="269">
        <f t="shared" si="22"/>
        <v>0</v>
      </c>
      <c r="U175" s="269">
        <f t="shared" si="22"/>
        <v>0</v>
      </c>
      <c r="V175" s="269">
        <f t="shared" si="22"/>
        <v>0</v>
      </c>
      <c r="W175" s="269">
        <f t="shared" si="22"/>
        <v>0</v>
      </c>
      <c r="X175" s="269">
        <f t="shared" si="22"/>
        <v>0</v>
      </c>
      <c r="Y175" s="269">
        <f t="shared" si="22"/>
        <v>0</v>
      </c>
      <c r="DA175" s="79"/>
    </row>
    <row r="176" spans="1:105" ht="12" customHeight="1" x14ac:dyDescent="0.25">
      <c r="A176" s="100" t="s">
        <v>105</v>
      </c>
      <c r="B176" s="310">
        <f t="shared" ref="B176:Y176" si="23">IF(B$59=0,0,B$59/B$5)</f>
        <v>0.64622794865809019</v>
      </c>
      <c r="C176" s="310">
        <f t="shared" si="23"/>
        <v>0.66460888305087729</v>
      </c>
      <c r="D176" s="310">
        <f t="shared" si="23"/>
        <v>0.38626131863593594</v>
      </c>
      <c r="E176" s="310">
        <f t="shared" si="23"/>
        <v>0.44052211929929841</v>
      </c>
      <c r="F176" s="310">
        <f t="shared" si="23"/>
        <v>0.5879394245395958</v>
      </c>
      <c r="G176" s="310">
        <f t="shared" si="23"/>
        <v>0.53864704953432951</v>
      </c>
      <c r="H176" s="310">
        <f t="shared" si="23"/>
        <v>0.48038460510115361</v>
      </c>
      <c r="I176" s="310">
        <f t="shared" si="23"/>
        <v>0.48300557681405321</v>
      </c>
      <c r="J176" s="310">
        <f t="shared" si="23"/>
        <v>0.59087245301715607</v>
      </c>
      <c r="K176" s="310">
        <f t="shared" si="23"/>
        <v>0.63767633135911161</v>
      </c>
      <c r="L176" s="310">
        <f t="shared" si="23"/>
        <v>0</v>
      </c>
      <c r="M176" s="310">
        <f t="shared" si="23"/>
        <v>0</v>
      </c>
      <c r="N176" s="310">
        <f t="shared" si="23"/>
        <v>0.51879669794086036</v>
      </c>
      <c r="O176" s="310">
        <f t="shared" si="23"/>
        <v>0.55773984149567124</v>
      </c>
      <c r="P176" s="310">
        <f t="shared" si="23"/>
        <v>0</v>
      </c>
      <c r="Q176" s="310">
        <f t="shared" si="23"/>
        <v>0</v>
      </c>
      <c r="R176" s="310">
        <f t="shared" si="23"/>
        <v>0</v>
      </c>
      <c r="S176" s="310">
        <f t="shared" si="23"/>
        <v>0</v>
      </c>
      <c r="T176" s="310">
        <f t="shared" si="23"/>
        <v>0</v>
      </c>
      <c r="U176" s="310">
        <f t="shared" si="23"/>
        <v>0</v>
      </c>
      <c r="V176" s="310">
        <f t="shared" si="23"/>
        <v>0</v>
      </c>
      <c r="W176" s="310">
        <f t="shared" si="23"/>
        <v>0</v>
      </c>
      <c r="X176" s="310">
        <f t="shared" si="23"/>
        <v>0</v>
      </c>
      <c r="Y176" s="310">
        <f t="shared" si="23"/>
        <v>0</v>
      </c>
      <c r="DA176" s="127"/>
    </row>
    <row r="177" spans="1:105" ht="12" customHeight="1" x14ac:dyDescent="0.25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DA177" s="176"/>
    </row>
    <row r="178" spans="1:105" ht="12" customHeight="1" x14ac:dyDescent="0.25">
      <c r="A178" s="35" t="s">
        <v>49</v>
      </c>
      <c r="B178" s="232">
        <f t="shared" ref="B178:Y178" si="24">SUM(B$179:B$183,B$185:B$186,B$188:B$189,B$191:B$194,B195)</f>
        <v>1</v>
      </c>
      <c r="C178" s="232">
        <f t="shared" si="24"/>
        <v>0.99999999999999967</v>
      </c>
      <c r="D178" s="232">
        <f t="shared" si="24"/>
        <v>1.0000000000000002</v>
      </c>
      <c r="E178" s="232">
        <f t="shared" si="24"/>
        <v>0.99999999999999989</v>
      </c>
      <c r="F178" s="232">
        <f t="shared" si="24"/>
        <v>1</v>
      </c>
      <c r="G178" s="232">
        <f t="shared" si="24"/>
        <v>0.99999999999999978</v>
      </c>
      <c r="H178" s="232">
        <f t="shared" si="24"/>
        <v>1</v>
      </c>
      <c r="I178" s="232">
        <f t="shared" si="24"/>
        <v>1</v>
      </c>
      <c r="J178" s="232">
        <f t="shared" si="24"/>
        <v>1</v>
      </c>
      <c r="K178" s="232">
        <f t="shared" si="24"/>
        <v>1</v>
      </c>
      <c r="L178" s="232">
        <f t="shared" si="24"/>
        <v>1</v>
      </c>
      <c r="M178" s="232">
        <f t="shared" si="24"/>
        <v>0.99999999999999989</v>
      </c>
      <c r="N178" s="232">
        <f t="shared" si="24"/>
        <v>0.99999999999999978</v>
      </c>
      <c r="O178" s="232">
        <f t="shared" si="24"/>
        <v>1</v>
      </c>
      <c r="P178" s="232">
        <f t="shared" si="24"/>
        <v>1</v>
      </c>
      <c r="Q178" s="232">
        <f t="shared" si="24"/>
        <v>1</v>
      </c>
      <c r="R178" s="232">
        <f t="shared" si="24"/>
        <v>0.99999999999999989</v>
      </c>
      <c r="S178" s="232">
        <f t="shared" si="24"/>
        <v>1</v>
      </c>
      <c r="T178" s="232">
        <f t="shared" si="24"/>
        <v>1.0000000000000002</v>
      </c>
      <c r="U178" s="232">
        <f t="shared" si="24"/>
        <v>0.99999999999999989</v>
      </c>
      <c r="V178" s="232">
        <f t="shared" si="24"/>
        <v>0.99999999999999989</v>
      </c>
      <c r="W178" s="232">
        <f t="shared" si="24"/>
        <v>1</v>
      </c>
      <c r="X178" s="232">
        <f t="shared" si="24"/>
        <v>1</v>
      </c>
      <c r="Y178" s="232">
        <f t="shared" si="24"/>
        <v>1</v>
      </c>
      <c r="DA178" s="95"/>
    </row>
    <row r="179" spans="1:105" ht="12" customHeight="1" x14ac:dyDescent="0.25">
      <c r="A179" s="55" t="s">
        <v>91</v>
      </c>
      <c r="B179" s="266">
        <f t="shared" ref="B179:Y179" si="25">IF(B$62=0,0,B$62/B$61)</f>
        <v>0</v>
      </c>
      <c r="C179" s="266">
        <f t="shared" si="25"/>
        <v>0</v>
      </c>
      <c r="D179" s="266">
        <f t="shared" si="25"/>
        <v>0</v>
      </c>
      <c r="E179" s="266">
        <f t="shared" si="25"/>
        <v>0</v>
      </c>
      <c r="F179" s="266">
        <f t="shared" si="25"/>
        <v>0</v>
      </c>
      <c r="G179" s="266">
        <f t="shared" si="25"/>
        <v>0</v>
      </c>
      <c r="H179" s="266">
        <f t="shared" si="25"/>
        <v>0</v>
      </c>
      <c r="I179" s="266">
        <f t="shared" si="25"/>
        <v>0</v>
      </c>
      <c r="J179" s="266">
        <f t="shared" si="25"/>
        <v>0</v>
      </c>
      <c r="K179" s="266">
        <f t="shared" si="25"/>
        <v>0</v>
      </c>
      <c r="L179" s="266">
        <f t="shared" si="25"/>
        <v>0</v>
      </c>
      <c r="M179" s="266">
        <f t="shared" si="25"/>
        <v>0</v>
      </c>
      <c r="N179" s="266">
        <f t="shared" si="25"/>
        <v>0</v>
      </c>
      <c r="O179" s="266">
        <f t="shared" si="25"/>
        <v>0</v>
      </c>
      <c r="P179" s="266">
        <f t="shared" si="25"/>
        <v>0</v>
      </c>
      <c r="Q179" s="266">
        <f t="shared" si="25"/>
        <v>0</v>
      </c>
      <c r="R179" s="266">
        <f t="shared" si="25"/>
        <v>0</v>
      </c>
      <c r="S179" s="266">
        <f t="shared" si="25"/>
        <v>0</v>
      </c>
      <c r="T179" s="266">
        <f t="shared" si="25"/>
        <v>0</v>
      </c>
      <c r="U179" s="266">
        <f t="shared" si="25"/>
        <v>0</v>
      </c>
      <c r="V179" s="266">
        <f t="shared" si="25"/>
        <v>0</v>
      </c>
      <c r="W179" s="266">
        <f t="shared" si="25"/>
        <v>0</v>
      </c>
      <c r="X179" s="266">
        <f t="shared" si="25"/>
        <v>0</v>
      </c>
      <c r="Y179" s="266">
        <f t="shared" si="25"/>
        <v>0</v>
      </c>
      <c r="DA179" s="76"/>
    </row>
    <row r="180" spans="1:105" ht="12" customHeight="1" x14ac:dyDescent="0.25">
      <c r="A180" s="173" t="s">
        <v>92</v>
      </c>
      <c r="B180" s="267">
        <f t="shared" ref="B180:Y180" si="26">IF(B$63=0,0,B$63/B$61)</f>
        <v>0</v>
      </c>
      <c r="C180" s="267">
        <f t="shared" si="26"/>
        <v>0</v>
      </c>
      <c r="D180" s="267">
        <f t="shared" si="26"/>
        <v>0</v>
      </c>
      <c r="E180" s="267">
        <f t="shared" si="26"/>
        <v>0</v>
      </c>
      <c r="F180" s="267">
        <f t="shared" si="26"/>
        <v>0</v>
      </c>
      <c r="G180" s="267">
        <f t="shared" si="26"/>
        <v>0</v>
      </c>
      <c r="H180" s="267">
        <f t="shared" si="26"/>
        <v>0</v>
      </c>
      <c r="I180" s="267">
        <f t="shared" si="26"/>
        <v>0</v>
      </c>
      <c r="J180" s="267">
        <f t="shared" si="26"/>
        <v>0</v>
      </c>
      <c r="K180" s="267">
        <f t="shared" si="26"/>
        <v>0</v>
      </c>
      <c r="L180" s="267">
        <f t="shared" si="26"/>
        <v>0</v>
      </c>
      <c r="M180" s="267">
        <f t="shared" si="26"/>
        <v>0</v>
      </c>
      <c r="N180" s="267">
        <f t="shared" si="26"/>
        <v>0</v>
      </c>
      <c r="O180" s="267">
        <f t="shared" si="26"/>
        <v>0</v>
      </c>
      <c r="P180" s="267">
        <f t="shared" si="26"/>
        <v>0</v>
      </c>
      <c r="Q180" s="267">
        <f t="shared" si="26"/>
        <v>0</v>
      </c>
      <c r="R180" s="267">
        <f t="shared" si="26"/>
        <v>0</v>
      </c>
      <c r="S180" s="267">
        <f t="shared" si="26"/>
        <v>0</v>
      </c>
      <c r="T180" s="267">
        <f t="shared" si="26"/>
        <v>0</v>
      </c>
      <c r="U180" s="267">
        <f t="shared" si="26"/>
        <v>0</v>
      </c>
      <c r="V180" s="267">
        <f t="shared" si="26"/>
        <v>0</v>
      </c>
      <c r="W180" s="267">
        <f t="shared" si="26"/>
        <v>0</v>
      </c>
      <c r="X180" s="267">
        <f t="shared" si="26"/>
        <v>0</v>
      </c>
      <c r="Y180" s="267">
        <f t="shared" si="26"/>
        <v>0</v>
      </c>
      <c r="DA180" s="77"/>
    </row>
    <row r="181" spans="1:105" ht="12" customHeight="1" x14ac:dyDescent="0.25">
      <c r="A181" s="173" t="s">
        <v>93</v>
      </c>
      <c r="B181" s="267">
        <f t="shared" ref="B181:Y181" si="27">IF(B$64=0,0,B$64/B$61)</f>
        <v>0</v>
      </c>
      <c r="C181" s="267">
        <f t="shared" si="27"/>
        <v>0</v>
      </c>
      <c r="D181" s="267">
        <f t="shared" si="27"/>
        <v>0</v>
      </c>
      <c r="E181" s="267">
        <f t="shared" si="27"/>
        <v>0</v>
      </c>
      <c r="F181" s="267">
        <f t="shared" si="27"/>
        <v>0</v>
      </c>
      <c r="G181" s="267">
        <f t="shared" si="27"/>
        <v>0</v>
      </c>
      <c r="H181" s="267">
        <f t="shared" si="27"/>
        <v>0</v>
      </c>
      <c r="I181" s="267">
        <f t="shared" si="27"/>
        <v>0</v>
      </c>
      <c r="J181" s="267">
        <f t="shared" si="27"/>
        <v>0</v>
      </c>
      <c r="K181" s="267">
        <f t="shared" si="27"/>
        <v>0</v>
      </c>
      <c r="L181" s="267">
        <f t="shared" si="27"/>
        <v>0</v>
      </c>
      <c r="M181" s="267">
        <f t="shared" si="27"/>
        <v>0</v>
      </c>
      <c r="N181" s="267">
        <f t="shared" si="27"/>
        <v>0</v>
      </c>
      <c r="O181" s="267">
        <f t="shared" si="27"/>
        <v>0</v>
      </c>
      <c r="P181" s="267">
        <f t="shared" si="27"/>
        <v>0</v>
      </c>
      <c r="Q181" s="267">
        <f t="shared" si="27"/>
        <v>0</v>
      </c>
      <c r="R181" s="267">
        <f t="shared" si="27"/>
        <v>0</v>
      </c>
      <c r="S181" s="267">
        <f t="shared" si="27"/>
        <v>0</v>
      </c>
      <c r="T181" s="267">
        <f t="shared" si="27"/>
        <v>0</v>
      </c>
      <c r="U181" s="267">
        <f t="shared" si="27"/>
        <v>0</v>
      </c>
      <c r="V181" s="267">
        <f t="shared" si="27"/>
        <v>0</v>
      </c>
      <c r="W181" s="267">
        <f t="shared" si="27"/>
        <v>0</v>
      </c>
      <c r="X181" s="267">
        <f t="shared" si="27"/>
        <v>0</v>
      </c>
      <c r="Y181" s="267">
        <f t="shared" si="27"/>
        <v>0</v>
      </c>
      <c r="DA181" s="77"/>
    </row>
    <row r="182" spans="1:105" ht="12" customHeight="1" x14ac:dyDescent="0.25">
      <c r="A182" s="173" t="s">
        <v>94</v>
      </c>
      <c r="B182" s="267">
        <f t="shared" ref="B182:Y182" si="28">IF(B$65=0,0,B$65/B$61)</f>
        <v>0</v>
      </c>
      <c r="C182" s="267">
        <f t="shared" si="28"/>
        <v>0</v>
      </c>
      <c r="D182" s="267">
        <f t="shared" si="28"/>
        <v>0</v>
      </c>
      <c r="E182" s="267">
        <f t="shared" si="28"/>
        <v>0</v>
      </c>
      <c r="F182" s="267">
        <f t="shared" si="28"/>
        <v>0</v>
      </c>
      <c r="G182" s="267">
        <f t="shared" si="28"/>
        <v>0</v>
      </c>
      <c r="H182" s="267">
        <f t="shared" si="28"/>
        <v>0</v>
      </c>
      <c r="I182" s="267">
        <f t="shared" si="28"/>
        <v>0</v>
      </c>
      <c r="J182" s="267">
        <f t="shared" si="28"/>
        <v>0</v>
      </c>
      <c r="K182" s="267">
        <f t="shared" si="28"/>
        <v>0</v>
      </c>
      <c r="L182" s="267">
        <f t="shared" si="28"/>
        <v>0</v>
      </c>
      <c r="M182" s="267">
        <f t="shared" si="28"/>
        <v>0</v>
      </c>
      <c r="N182" s="267">
        <f t="shared" si="28"/>
        <v>0</v>
      </c>
      <c r="O182" s="267">
        <f t="shared" si="28"/>
        <v>0</v>
      </c>
      <c r="P182" s="267">
        <f t="shared" si="28"/>
        <v>0</v>
      </c>
      <c r="Q182" s="267">
        <f t="shared" si="28"/>
        <v>0</v>
      </c>
      <c r="R182" s="267">
        <f t="shared" si="28"/>
        <v>0</v>
      </c>
      <c r="S182" s="267">
        <f t="shared" si="28"/>
        <v>0</v>
      </c>
      <c r="T182" s="267">
        <f t="shared" si="28"/>
        <v>0</v>
      </c>
      <c r="U182" s="267">
        <f t="shared" si="28"/>
        <v>0</v>
      </c>
      <c r="V182" s="267">
        <f t="shared" si="28"/>
        <v>0</v>
      </c>
      <c r="W182" s="267">
        <f t="shared" si="28"/>
        <v>0</v>
      </c>
      <c r="X182" s="267">
        <f t="shared" si="28"/>
        <v>0</v>
      </c>
      <c r="Y182" s="267">
        <f t="shared" si="28"/>
        <v>0</v>
      </c>
      <c r="DA182" s="77"/>
    </row>
    <row r="183" spans="1:105" ht="12" customHeight="1" x14ac:dyDescent="0.25">
      <c r="A183" s="56" t="s">
        <v>95</v>
      </c>
      <c r="B183" s="268">
        <f t="shared" ref="B183:Y183" si="29">IF(B$66=0,0,B$66/B$61)</f>
        <v>4.3696941678518106E-2</v>
      </c>
      <c r="C183" s="268">
        <f t="shared" si="29"/>
        <v>4.3757995840177068E-2</v>
      </c>
      <c r="D183" s="268">
        <f t="shared" si="29"/>
        <v>3.6141195356314812E-2</v>
      </c>
      <c r="E183" s="268">
        <f t="shared" si="29"/>
        <v>4.512192762084348E-2</v>
      </c>
      <c r="F183" s="268">
        <f t="shared" si="29"/>
        <v>4.534049757029588E-2</v>
      </c>
      <c r="G183" s="268">
        <f t="shared" si="29"/>
        <v>4.6181070081403514E-2</v>
      </c>
      <c r="H183" s="268">
        <f t="shared" si="29"/>
        <v>4.5604059697506465E-2</v>
      </c>
      <c r="I183" s="268">
        <f t="shared" si="29"/>
        <v>4.6757697962699338E-2</v>
      </c>
      <c r="J183" s="268">
        <f t="shared" si="29"/>
        <v>4.1477132197090309E-2</v>
      </c>
      <c r="K183" s="268">
        <f t="shared" si="29"/>
        <v>1.8507229558847361E-2</v>
      </c>
      <c r="L183" s="268">
        <f t="shared" si="29"/>
        <v>2.8741861526725268E-2</v>
      </c>
      <c r="M183" s="268">
        <f t="shared" si="29"/>
        <v>2.8364609861594337E-2</v>
      </c>
      <c r="N183" s="268">
        <f t="shared" si="29"/>
        <v>3.7826243602987315E-2</v>
      </c>
      <c r="O183" s="268">
        <f t="shared" si="29"/>
        <v>4.6400871355878309E-2</v>
      </c>
      <c r="P183" s="268">
        <f t="shared" si="29"/>
        <v>2.3132186461142078E-2</v>
      </c>
      <c r="Q183" s="268">
        <f t="shared" si="29"/>
        <v>5.6116966779227402E-2</v>
      </c>
      <c r="R183" s="268">
        <f t="shared" si="29"/>
        <v>5.7315918061583877E-2</v>
      </c>
      <c r="S183" s="268">
        <f t="shared" si="29"/>
        <v>5.3193618163361024E-2</v>
      </c>
      <c r="T183" s="268">
        <f t="shared" si="29"/>
        <v>4.9163024711396892E-2</v>
      </c>
      <c r="U183" s="268">
        <f t="shared" si="29"/>
        <v>3.763025493449524E-2</v>
      </c>
      <c r="V183" s="268">
        <f t="shared" si="29"/>
        <v>3.4572947380773968E-2</v>
      </c>
      <c r="W183" s="268">
        <f t="shared" si="29"/>
        <v>4.7149510526736438E-2</v>
      </c>
      <c r="X183" s="268">
        <f t="shared" si="29"/>
        <v>4.5011079822301348E-2</v>
      </c>
      <c r="Y183" s="268">
        <f t="shared" si="29"/>
        <v>3.03563434261186E-2</v>
      </c>
      <c r="DA183" s="78"/>
    </row>
    <row r="184" spans="1:105" ht="12" customHeight="1" x14ac:dyDescent="0.25">
      <c r="A184" s="174" t="s">
        <v>1051</v>
      </c>
      <c r="B184" s="269">
        <f t="shared" ref="B184:Y184" si="30">IF(B$72=0,0,B$72/B$61)</f>
        <v>0.50640057962969021</v>
      </c>
      <c r="C184" s="269">
        <f t="shared" si="30"/>
        <v>0.52557015802683915</v>
      </c>
      <c r="D184" s="269">
        <f t="shared" si="30"/>
        <v>0.49064488587058164</v>
      </c>
      <c r="E184" s="269">
        <f t="shared" si="30"/>
        <v>0.52100231609604342</v>
      </c>
      <c r="F184" s="269">
        <f t="shared" si="30"/>
        <v>0.52572868435955411</v>
      </c>
      <c r="G184" s="269">
        <f t="shared" si="30"/>
        <v>0.50862397763568734</v>
      </c>
      <c r="H184" s="269">
        <f t="shared" si="30"/>
        <v>0.51081150679066789</v>
      </c>
      <c r="I184" s="269">
        <f t="shared" si="30"/>
        <v>0.50655706354540531</v>
      </c>
      <c r="J184" s="269">
        <f t="shared" si="30"/>
        <v>0.51297156912769515</v>
      </c>
      <c r="K184" s="269">
        <f t="shared" si="30"/>
        <v>0.47320629343009379</v>
      </c>
      <c r="L184" s="269">
        <f t="shared" si="30"/>
        <v>0.40250503487380573</v>
      </c>
      <c r="M184" s="269">
        <f t="shared" si="30"/>
        <v>0.35397645784856269</v>
      </c>
      <c r="N184" s="269">
        <f t="shared" si="30"/>
        <v>0.38315909992608232</v>
      </c>
      <c r="O184" s="269">
        <f t="shared" si="30"/>
        <v>0.48917154316341932</v>
      </c>
      <c r="P184" s="269">
        <f t="shared" si="30"/>
        <v>0.328239626797593</v>
      </c>
      <c r="Q184" s="269">
        <f t="shared" si="30"/>
        <v>0.31857759257423968</v>
      </c>
      <c r="R184" s="269">
        <f t="shared" si="30"/>
        <v>0.31178225816410687</v>
      </c>
      <c r="S184" s="269">
        <f t="shared" si="30"/>
        <v>0.26529429635617896</v>
      </c>
      <c r="T184" s="269">
        <f t="shared" si="30"/>
        <v>0.26165042899059682</v>
      </c>
      <c r="U184" s="269">
        <f t="shared" si="30"/>
        <v>0.29563652182728117</v>
      </c>
      <c r="V184" s="269">
        <f t="shared" si="30"/>
        <v>0.16821830160483894</v>
      </c>
      <c r="W184" s="269">
        <f t="shared" si="30"/>
        <v>0.17399589578197935</v>
      </c>
      <c r="X184" s="269">
        <f t="shared" si="30"/>
        <v>0.1365580942262796</v>
      </c>
      <c r="Y184" s="269">
        <f t="shared" si="30"/>
        <v>0.27142711698578725</v>
      </c>
      <c r="DA184" s="79"/>
    </row>
    <row r="185" spans="1:105" ht="12" customHeight="1" x14ac:dyDescent="0.25">
      <c r="A185" s="62" t="s">
        <v>1052</v>
      </c>
      <c r="B185" s="318">
        <f t="shared" ref="B185:Y185" si="31">IF(B$73=0,0,B$73/B$61)</f>
        <v>0.50640057962969021</v>
      </c>
      <c r="C185" s="318">
        <f t="shared" si="31"/>
        <v>0.52557015802683915</v>
      </c>
      <c r="D185" s="318">
        <f t="shared" si="31"/>
        <v>0.49064488587058164</v>
      </c>
      <c r="E185" s="318">
        <f t="shared" si="31"/>
        <v>0.52100231609604342</v>
      </c>
      <c r="F185" s="318">
        <f t="shared" si="31"/>
        <v>0.52572868435955411</v>
      </c>
      <c r="G185" s="318">
        <f t="shared" si="31"/>
        <v>0.50862397763568734</v>
      </c>
      <c r="H185" s="318">
        <f t="shared" si="31"/>
        <v>0.51081150679066789</v>
      </c>
      <c r="I185" s="318">
        <f t="shared" si="31"/>
        <v>0.50655706354540531</v>
      </c>
      <c r="J185" s="318">
        <f t="shared" si="31"/>
        <v>0.51297156912769515</v>
      </c>
      <c r="K185" s="318">
        <f t="shared" si="31"/>
        <v>0.47320629343009379</v>
      </c>
      <c r="L185" s="318">
        <f t="shared" si="31"/>
        <v>0.40250503487380573</v>
      </c>
      <c r="M185" s="318">
        <f t="shared" si="31"/>
        <v>0.35397645784856269</v>
      </c>
      <c r="N185" s="318">
        <f t="shared" si="31"/>
        <v>0.38315909992608232</v>
      </c>
      <c r="O185" s="318">
        <f t="shared" si="31"/>
        <v>0.48917154316341932</v>
      </c>
      <c r="P185" s="318">
        <f t="shared" si="31"/>
        <v>0.328239626797593</v>
      </c>
      <c r="Q185" s="318">
        <f t="shared" si="31"/>
        <v>0.31857759257423968</v>
      </c>
      <c r="R185" s="318">
        <f t="shared" si="31"/>
        <v>0.31178225816410687</v>
      </c>
      <c r="S185" s="318">
        <f t="shared" si="31"/>
        <v>0.26529429635617896</v>
      </c>
      <c r="T185" s="318">
        <f t="shared" si="31"/>
        <v>0.26165042899059682</v>
      </c>
      <c r="U185" s="318">
        <f t="shared" si="31"/>
        <v>0.29563652182728117</v>
      </c>
      <c r="V185" s="318">
        <f t="shared" si="31"/>
        <v>0.16821830160483894</v>
      </c>
      <c r="W185" s="318">
        <f t="shared" si="31"/>
        <v>0.17399589578197935</v>
      </c>
      <c r="X185" s="318">
        <f t="shared" si="31"/>
        <v>0.1365580942262796</v>
      </c>
      <c r="Y185" s="318">
        <f t="shared" si="31"/>
        <v>0.27142711698578725</v>
      </c>
      <c r="DA185" s="141"/>
    </row>
    <row r="186" spans="1:105" ht="12" customHeight="1" x14ac:dyDescent="0.25">
      <c r="A186" s="62" t="s">
        <v>1064</v>
      </c>
      <c r="B186" s="318">
        <f t="shared" ref="B186:Y186" si="32">IF(B$84=0,0,B$84/B$61)</f>
        <v>0</v>
      </c>
      <c r="C186" s="318">
        <f t="shared" si="32"/>
        <v>0</v>
      </c>
      <c r="D186" s="318">
        <f t="shared" si="32"/>
        <v>0</v>
      </c>
      <c r="E186" s="318">
        <f t="shared" si="32"/>
        <v>0</v>
      </c>
      <c r="F186" s="318">
        <f t="shared" si="32"/>
        <v>0</v>
      </c>
      <c r="G186" s="318">
        <f t="shared" si="32"/>
        <v>0</v>
      </c>
      <c r="H186" s="318">
        <f t="shared" si="32"/>
        <v>0</v>
      </c>
      <c r="I186" s="318">
        <f t="shared" si="32"/>
        <v>0</v>
      </c>
      <c r="J186" s="318">
        <f t="shared" si="32"/>
        <v>0</v>
      </c>
      <c r="K186" s="318">
        <f t="shared" si="32"/>
        <v>0</v>
      </c>
      <c r="L186" s="318">
        <f t="shared" si="32"/>
        <v>0</v>
      </c>
      <c r="M186" s="318">
        <f t="shared" si="32"/>
        <v>0</v>
      </c>
      <c r="N186" s="318">
        <f t="shared" si="32"/>
        <v>0</v>
      </c>
      <c r="O186" s="318">
        <f t="shared" si="32"/>
        <v>0</v>
      </c>
      <c r="P186" s="318">
        <f t="shared" si="32"/>
        <v>0</v>
      </c>
      <c r="Q186" s="318">
        <f t="shared" si="32"/>
        <v>0</v>
      </c>
      <c r="R186" s="318">
        <f t="shared" si="32"/>
        <v>0</v>
      </c>
      <c r="S186" s="318">
        <f t="shared" si="32"/>
        <v>0</v>
      </c>
      <c r="T186" s="318">
        <f t="shared" si="32"/>
        <v>0</v>
      </c>
      <c r="U186" s="318">
        <f t="shared" si="32"/>
        <v>0</v>
      </c>
      <c r="V186" s="318">
        <f t="shared" si="32"/>
        <v>0</v>
      </c>
      <c r="W186" s="318">
        <f t="shared" si="32"/>
        <v>0</v>
      </c>
      <c r="X186" s="318">
        <f t="shared" si="32"/>
        <v>0</v>
      </c>
      <c r="Y186" s="318">
        <f t="shared" si="32"/>
        <v>0</v>
      </c>
      <c r="DA186" s="141"/>
    </row>
    <row r="187" spans="1:105" ht="12" customHeight="1" x14ac:dyDescent="0.25">
      <c r="A187" s="174" t="s">
        <v>1010</v>
      </c>
      <c r="B187" s="269">
        <f t="shared" ref="B187:Y187" si="33">IF(B$85=0,0,B$85/B$61)</f>
        <v>0.39192307303627599</v>
      </c>
      <c r="C187" s="269">
        <f t="shared" si="33"/>
        <v>0.37220648489653779</v>
      </c>
      <c r="D187" s="269">
        <f t="shared" si="33"/>
        <v>0.42368485616458146</v>
      </c>
      <c r="E187" s="269">
        <f t="shared" si="33"/>
        <v>0.37465112816736112</v>
      </c>
      <c r="F187" s="269">
        <f t="shared" si="33"/>
        <v>0.368764491081854</v>
      </c>
      <c r="G187" s="269">
        <f t="shared" si="33"/>
        <v>0.38450214982732461</v>
      </c>
      <c r="H187" s="269">
        <f t="shared" si="33"/>
        <v>0.38399617338534975</v>
      </c>
      <c r="I187" s="269">
        <f t="shared" si="33"/>
        <v>0.38541924517383358</v>
      </c>
      <c r="J187" s="269">
        <f t="shared" si="33"/>
        <v>0.38980886918323676</v>
      </c>
      <c r="K187" s="269">
        <f t="shared" si="33"/>
        <v>0.48061530827845761</v>
      </c>
      <c r="L187" s="269">
        <f t="shared" si="33"/>
        <v>0.5321687268758819</v>
      </c>
      <c r="M187" s="269">
        <f t="shared" si="33"/>
        <v>0.58414421539123784</v>
      </c>
      <c r="N187" s="269">
        <f t="shared" si="33"/>
        <v>0.53003569851971899</v>
      </c>
      <c r="O187" s="269">
        <f t="shared" si="33"/>
        <v>0.40392567995918999</v>
      </c>
      <c r="P187" s="269">
        <f t="shared" si="33"/>
        <v>0.61661558036547848</v>
      </c>
      <c r="Q187" s="269">
        <f t="shared" si="33"/>
        <v>0.59437403860207827</v>
      </c>
      <c r="R187" s="269">
        <f t="shared" si="33"/>
        <v>0.59030362479157761</v>
      </c>
      <c r="S187" s="269">
        <f t="shared" si="33"/>
        <v>0.64053468118224455</v>
      </c>
      <c r="T187" s="269">
        <f t="shared" si="33"/>
        <v>0.63808517674951082</v>
      </c>
      <c r="U187" s="269">
        <f t="shared" si="33"/>
        <v>0.62688250218625852</v>
      </c>
      <c r="V187" s="269">
        <f t="shared" si="33"/>
        <v>0.76235229296044815</v>
      </c>
      <c r="W187" s="269">
        <f t="shared" si="33"/>
        <v>0.72827932758825431</v>
      </c>
      <c r="X187" s="269">
        <f t="shared" si="33"/>
        <v>0.77172062948847164</v>
      </c>
      <c r="Y187" s="269">
        <f t="shared" si="33"/>
        <v>0.66044186989897413</v>
      </c>
      <c r="DA187" s="79"/>
    </row>
    <row r="188" spans="1:105" ht="12" customHeight="1" x14ac:dyDescent="0.25">
      <c r="A188" s="62" t="s">
        <v>1012</v>
      </c>
      <c r="B188" s="318">
        <f t="shared" ref="B188:Y188" si="34">IF(B$86=0,0,B$86/B$61)</f>
        <v>0.39192307303627599</v>
      </c>
      <c r="C188" s="318">
        <f t="shared" si="34"/>
        <v>0.37220648489653779</v>
      </c>
      <c r="D188" s="318">
        <f t="shared" si="34"/>
        <v>0.42368485616458146</v>
      </c>
      <c r="E188" s="318">
        <f t="shared" si="34"/>
        <v>0.37465112816736112</v>
      </c>
      <c r="F188" s="318">
        <f t="shared" si="34"/>
        <v>0.368764491081854</v>
      </c>
      <c r="G188" s="318">
        <f t="shared" si="34"/>
        <v>0.38450214982732461</v>
      </c>
      <c r="H188" s="318">
        <f t="shared" si="34"/>
        <v>0.38399617338534975</v>
      </c>
      <c r="I188" s="318">
        <f t="shared" si="34"/>
        <v>0.38541924517383358</v>
      </c>
      <c r="J188" s="318">
        <f t="shared" si="34"/>
        <v>0.38980886918323676</v>
      </c>
      <c r="K188" s="318">
        <f t="shared" si="34"/>
        <v>0.48061530827845761</v>
      </c>
      <c r="L188" s="318">
        <f t="shared" si="34"/>
        <v>0.5321687268758819</v>
      </c>
      <c r="M188" s="318">
        <f t="shared" si="34"/>
        <v>0.58414421539123784</v>
      </c>
      <c r="N188" s="318">
        <f t="shared" si="34"/>
        <v>0.53003569851971899</v>
      </c>
      <c r="O188" s="318">
        <f t="shared" si="34"/>
        <v>0.40392567995918999</v>
      </c>
      <c r="P188" s="318">
        <f t="shared" si="34"/>
        <v>0.61661558036547848</v>
      </c>
      <c r="Q188" s="318">
        <f t="shared" si="34"/>
        <v>0.59437403860207827</v>
      </c>
      <c r="R188" s="318">
        <f t="shared" si="34"/>
        <v>0.59030362479157761</v>
      </c>
      <c r="S188" s="318">
        <f t="shared" si="34"/>
        <v>0.64053468118224455</v>
      </c>
      <c r="T188" s="318">
        <f t="shared" si="34"/>
        <v>0.63808517674951082</v>
      </c>
      <c r="U188" s="318">
        <f t="shared" si="34"/>
        <v>0.62688250218625852</v>
      </c>
      <c r="V188" s="318">
        <f t="shared" si="34"/>
        <v>0.76235229296044815</v>
      </c>
      <c r="W188" s="318">
        <f t="shared" si="34"/>
        <v>0.72827932758825431</v>
      </c>
      <c r="X188" s="318">
        <f t="shared" si="34"/>
        <v>0.77172062948847164</v>
      </c>
      <c r="Y188" s="318">
        <f t="shared" si="34"/>
        <v>0.66044186989897413</v>
      </c>
      <c r="DA188" s="141"/>
    </row>
    <row r="189" spans="1:105" ht="12" customHeight="1" x14ac:dyDescent="0.25">
      <c r="A189" s="62" t="s">
        <v>1019</v>
      </c>
      <c r="B189" s="318">
        <f t="shared" ref="B189:Y189" si="35">IF(B$92=0,0,B$92/B$61)</f>
        <v>0</v>
      </c>
      <c r="C189" s="318">
        <f t="shared" si="35"/>
        <v>0</v>
      </c>
      <c r="D189" s="318">
        <f t="shared" si="35"/>
        <v>0</v>
      </c>
      <c r="E189" s="318">
        <f t="shared" si="35"/>
        <v>0</v>
      </c>
      <c r="F189" s="318">
        <f t="shared" si="35"/>
        <v>0</v>
      </c>
      <c r="G189" s="318">
        <f t="shared" si="35"/>
        <v>0</v>
      </c>
      <c r="H189" s="318">
        <f t="shared" si="35"/>
        <v>0</v>
      </c>
      <c r="I189" s="318">
        <f t="shared" si="35"/>
        <v>0</v>
      </c>
      <c r="J189" s="318">
        <f t="shared" si="35"/>
        <v>0</v>
      </c>
      <c r="K189" s="318">
        <f t="shared" si="35"/>
        <v>0</v>
      </c>
      <c r="L189" s="318">
        <f t="shared" si="35"/>
        <v>0</v>
      </c>
      <c r="M189" s="318">
        <f t="shared" si="35"/>
        <v>0</v>
      </c>
      <c r="N189" s="318">
        <f t="shared" si="35"/>
        <v>0</v>
      </c>
      <c r="O189" s="318">
        <f t="shared" si="35"/>
        <v>0</v>
      </c>
      <c r="P189" s="318">
        <f t="shared" si="35"/>
        <v>0</v>
      </c>
      <c r="Q189" s="318">
        <f t="shared" si="35"/>
        <v>0</v>
      </c>
      <c r="R189" s="318">
        <f t="shared" si="35"/>
        <v>0</v>
      </c>
      <c r="S189" s="318">
        <f t="shared" si="35"/>
        <v>0</v>
      </c>
      <c r="T189" s="318">
        <f t="shared" si="35"/>
        <v>0</v>
      </c>
      <c r="U189" s="318">
        <f t="shared" si="35"/>
        <v>0</v>
      </c>
      <c r="V189" s="318">
        <f t="shared" si="35"/>
        <v>0</v>
      </c>
      <c r="W189" s="318">
        <f t="shared" si="35"/>
        <v>0</v>
      </c>
      <c r="X189" s="318">
        <f t="shared" si="35"/>
        <v>0</v>
      </c>
      <c r="Y189" s="318">
        <f t="shared" si="35"/>
        <v>0</v>
      </c>
      <c r="DA189" s="141"/>
    </row>
    <row r="190" spans="1:105" ht="12" customHeight="1" x14ac:dyDescent="0.25">
      <c r="A190" s="174" t="s">
        <v>1021</v>
      </c>
      <c r="B190" s="269">
        <f t="shared" ref="B190:Y190" si="36">IF(B$93=0,0,B$93/B$61)</f>
        <v>5.7979405655515709E-2</v>
      </c>
      <c r="C190" s="269">
        <f t="shared" si="36"/>
        <v>5.8465361236445815E-2</v>
      </c>
      <c r="D190" s="269">
        <f t="shared" si="36"/>
        <v>4.9529062608522169E-2</v>
      </c>
      <c r="E190" s="269">
        <f t="shared" si="36"/>
        <v>5.9224628115751819E-2</v>
      </c>
      <c r="F190" s="269">
        <f t="shared" si="36"/>
        <v>6.0166326988295951E-2</v>
      </c>
      <c r="G190" s="269">
        <f t="shared" si="36"/>
        <v>6.0692802455584498E-2</v>
      </c>
      <c r="H190" s="269">
        <f t="shared" si="36"/>
        <v>5.958826012647598E-2</v>
      </c>
      <c r="I190" s="269">
        <f t="shared" si="36"/>
        <v>6.1265993318061741E-2</v>
      </c>
      <c r="J190" s="269">
        <f t="shared" si="36"/>
        <v>5.5742429491977843E-2</v>
      </c>
      <c r="K190" s="269">
        <f t="shared" si="36"/>
        <v>2.7671168732601233E-2</v>
      </c>
      <c r="L190" s="269">
        <f t="shared" si="36"/>
        <v>3.6584376723587164E-2</v>
      </c>
      <c r="M190" s="269">
        <f t="shared" si="36"/>
        <v>3.3514716898604996E-2</v>
      </c>
      <c r="N190" s="269">
        <f t="shared" si="36"/>
        <v>4.8978957951211266E-2</v>
      </c>
      <c r="O190" s="269">
        <f t="shared" si="36"/>
        <v>6.0501905521512397E-2</v>
      </c>
      <c r="P190" s="269">
        <f t="shared" si="36"/>
        <v>3.201260637578645E-2</v>
      </c>
      <c r="Q190" s="269">
        <f t="shared" si="36"/>
        <v>3.0931402044454673E-2</v>
      </c>
      <c r="R190" s="269">
        <f t="shared" si="36"/>
        <v>4.0598198982731551E-2</v>
      </c>
      <c r="S190" s="269">
        <f t="shared" si="36"/>
        <v>4.0977404298215454E-2</v>
      </c>
      <c r="T190" s="269">
        <f t="shared" si="36"/>
        <v>5.1101369548495527E-2</v>
      </c>
      <c r="U190" s="269">
        <f t="shared" si="36"/>
        <v>3.9850721051964896E-2</v>
      </c>
      <c r="V190" s="269">
        <f t="shared" si="36"/>
        <v>3.4856458053938909E-2</v>
      </c>
      <c r="W190" s="269">
        <f t="shared" si="36"/>
        <v>5.0575266103029891E-2</v>
      </c>
      <c r="X190" s="269">
        <f t="shared" si="36"/>
        <v>4.6710196462947412E-2</v>
      </c>
      <c r="Y190" s="269">
        <f t="shared" si="36"/>
        <v>3.7774669689120063E-2</v>
      </c>
      <c r="DA190" s="79"/>
    </row>
    <row r="191" spans="1:105" ht="12" customHeight="1" x14ac:dyDescent="0.25">
      <c r="A191" s="62" t="s">
        <v>1133</v>
      </c>
      <c r="B191" s="318">
        <f t="shared" ref="B191:Y191" si="37">IF(B$94=0,0,B$94/B$61)</f>
        <v>4.6872025873720136E-2</v>
      </c>
      <c r="C191" s="318">
        <f t="shared" si="37"/>
        <v>4.6937516320764053E-2</v>
      </c>
      <c r="D191" s="318">
        <f t="shared" si="37"/>
        <v>3.8767267885961826E-2</v>
      </c>
      <c r="E191" s="318">
        <f t="shared" si="37"/>
        <v>4.779697414998102E-2</v>
      </c>
      <c r="F191" s="318">
        <f t="shared" si="37"/>
        <v>4.8635004959329355E-2</v>
      </c>
      <c r="G191" s="318">
        <f t="shared" si="37"/>
        <v>4.9536654708166206E-2</v>
      </c>
      <c r="H191" s="318">
        <f t="shared" si="37"/>
        <v>4.838413116006722E-2</v>
      </c>
      <c r="I191" s="318">
        <f t="shared" si="37"/>
        <v>5.0155181221313322E-2</v>
      </c>
      <c r="J191" s="318">
        <f t="shared" si="37"/>
        <v>4.4490921763192345E-2</v>
      </c>
      <c r="K191" s="318">
        <f t="shared" si="37"/>
        <v>1.7291871733953631E-2</v>
      </c>
      <c r="L191" s="318">
        <f t="shared" si="37"/>
        <v>2.7755839659712695E-2</v>
      </c>
      <c r="M191" s="318">
        <f t="shared" si="37"/>
        <v>2.5750604633935269E-2</v>
      </c>
      <c r="N191" s="318">
        <f t="shared" si="37"/>
        <v>4.057475422213553E-2</v>
      </c>
      <c r="O191" s="318">
        <f t="shared" si="37"/>
        <v>4.9772427067249297E-2</v>
      </c>
      <c r="P191" s="318">
        <f t="shared" si="37"/>
        <v>2.4813005228130198E-2</v>
      </c>
      <c r="Q191" s="318">
        <f t="shared" si="37"/>
        <v>2.3943727754508509E-2</v>
      </c>
      <c r="R191" s="318">
        <f t="shared" si="37"/>
        <v>3.3759573416412135E-2</v>
      </c>
      <c r="S191" s="318">
        <f t="shared" si="37"/>
        <v>3.5158444719363614E-2</v>
      </c>
      <c r="T191" s="318">
        <f t="shared" si="37"/>
        <v>4.5362334480657497E-2</v>
      </c>
      <c r="U191" s="318">
        <f t="shared" si="37"/>
        <v>3.3366235730668499E-2</v>
      </c>
      <c r="V191" s="318">
        <f t="shared" si="37"/>
        <v>3.1166761325037234E-2</v>
      </c>
      <c r="W191" s="318">
        <f t="shared" si="37"/>
        <v>4.6758843743605595E-2</v>
      </c>
      <c r="X191" s="318">
        <f t="shared" si="37"/>
        <v>4.3714934064237904E-2</v>
      </c>
      <c r="Y191" s="318">
        <f t="shared" si="37"/>
        <v>3.1821192950124956E-2</v>
      </c>
      <c r="DA191" s="141"/>
    </row>
    <row r="192" spans="1:105" ht="12" customHeight="1" x14ac:dyDescent="0.25">
      <c r="A192" s="62" t="s">
        <v>1024</v>
      </c>
      <c r="B192" s="318">
        <f t="shared" ref="B192:Y192" si="38">IF(B$95=0,0,B$95/B$61)</f>
        <v>1.110737978179557E-2</v>
      </c>
      <c r="C192" s="318">
        <f t="shared" si="38"/>
        <v>1.1527844915681758E-2</v>
      </c>
      <c r="D192" s="318">
        <f t="shared" si="38"/>
        <v>1.0761794722560341E-2</v>
      </c>
      <c r="E192" s="318">
        <f t="shared" si="38"/>
        <v>1.1427653965770801E-2</v>
      </c>
      <c r="F192" s="318">
        <f t="shared" si="38"/>
        <v>1.1531322028966595E-2</v>
      </c>
      <c r="G192" s="318">
        <f t="shared" si="38"/>
        <v>1.1156147747418287E-2</v>
      </c>
      <c r="H192" s="318">
        <f t="shared" si="38"/>
        <v>1.1204128966408764E-2</v>
      </c>
      <c r="I192" s="318">
        <f t="shared" si="38"/>
        <v>1.1110812096748423E-2</v>
      </c>
      <c r="J192" s="318">
        <f t="shared" si="38"/>
        <v>1.1251507728785496E-2</v>
      </c>
      <c r="K192" s="318">
        <f t="shared" si="38"/>
        <v>1.0379296998647602E-2</v>
      </c>
      <c r="L192" s="318">
        <f t="shared" si="38"/>
        <v>8.8285370638744691E-3</v>
      </c>
      <c r="M192" s="318">
        <f t="shared" si="38"/>
        <v>7.7641122646697341E-3</v>
      </c>
      <c r="N192" s="318">
        <f t="shared" si="38"/>
        <v>8.4042037290757397E-3</v>
      </c>
      <c r="O192" s="318">
        <f t="shared" si="38"/>
        <v>1.0729478454263098E-2</v>
      </c>
      <c r="P192" s="318">
        <f t="shared" si="38"/>
        <v>7.1996011476562552E-3</v>
      </c>
      <c r="Q192" s="318">
        <f t="shared" si="38"/>
        <v>6.987674289946161E-3</v>
      </c>
      <c r="R192" s="318">
        <f t="shared" si="38"/>
        <v>6.8386255663194133E-3</v>
      </c>
      <c r="S192" s="318">
        <f t="shared" si="38"/>
        <v>5.8189595788518348E-3</v>
      </c>
      <c r="T192" s="318">
        <f t="shared" si="38"/>
        <v>5.7390350678380268E-3</v>
      </c>
      <c r="U192" s="318">
        <f t="shared" si="38"/>
        <v>6.4844853212963948E-3</v>
      </c>
      <c r="V192" s="318">
        <f t="shared" si="38"/>
        <v>3.6896967289016718E-3</v>
      </c>
      <c r="W192" s="318">
        <f t="shared" si="38"/>
        <v>3.8164223594242862E-3</v>
      </c>
      <c r="X192" s="318">
        <f t="shared" si="38"/>
        <v>2.9952623987095123E-3</v>
      </c>
      <c r="Y192" s="318">
        <f t="shared" si="38"/>
        <v>5.9534767389951022E-3</v>
      </c>
      <c r="DA192" s="141"/>
    </row>
    <row r="193" spans="1:105" ht="12" customHeight="1" x14ac:dyDescent="0.25">
      <c r="A193" s="62" t="s">
        <v>1036</v>
      </c>
      <c r="B193" s="318">
        <f t="shared" ref="B193:Y193" si="39">IF(B$106=0,0,B$106/B$61)</f>
        <v>0</v>
      </c>
      <c r="C193" s="318">
        <f t="shared" si="39"/>
        <v>0</v>
      </c>
      <c r="D193" s="318">
        <f t="shared" si="39"/>
        <v>0</v>
      </c>
      <c r="E193" s="318">
        <f t="shared" si="39"/>
        <v>0</v>
      </c>
      <c r="F193" s="318">
        <f t="shared" si="39"/>
        <v>0</v>
      </c>
      <c r="G193" s="318">
        <f t="shared" si="39"/>
        <v>0</v>
      </c>
      <c r="H193" s="318">
        <f t="shared" si="39"/>
        <v>0</v>
      </c>
      <c r="I193" s="318">
        <f t="shared" si="39"/>
        <v>0</v>
      </c>
      <c r="J193" s="318">
        <f t="shared" si="39"/>
        <v>0</v>
      </c>
      <c r="K193" s="318">
        <f t="shared" si="39"/>
        <v>0</v>
      </c>
      <c r="L193" s="318">
        <f t="shared" si="39"/>
        <v>0</v>
      </c>
      <c r="M193" s="318">
        <f t="shared" si="39"/>
        <v>0</v>
      </c>
      <c r="N193" s="318">
        <f t="shared" si="39"/>
        <v>0</v>
      </c>
      <c r="O193" s="318">
        <f t="shared" si="39"/>
        <v>0</v>
      </c>
      <c r="P193" s="318">
        <f t="shared" si="39"/>
        <v>0</v>
      </c>
      <c r="Q193" s="318">
        <f t="shared" si="39"/>
        <v>0</v>
      </c>
      <c r="R193" s="318">
        <f t="shared" si="39"/>
        <v>0</v>
      </c>
      <c r="S193" s="318">
        <f t="shared" si="39"/>
        <v>0</v>
      </c>
      <c r="T193" s="318">
        <f t="shared" si="39"/>
        <v>0</v>
      </c>
      <c r="U193" s="318">
        <f t="shared" si="39"/>
        <v>0</v>
      </c>
      <c r="V193" s="318">
        <f t="shared" si="39"/>
        <v>0</v>
      </c>
      <c r="W193" s="318">
        <f t="shared" si="39"/>
        <v>0</v>
      </c>
      <c r="X193" s="318">
        <f t="shared" si="39"/>
        <v>0</v>
      </c>
      <c r="Y193" s="318">
        <f t="shared" si="39"/>
        <v>0</v>
      </c>
      <c r="DA193" s="141"/>
    </row>
    <row r="194" spans="1:105" ht="12" customHeight="1" x14ac:dyDescent="0.25">
      <c r="A194" s="41" t="s">
        <v>1038</v>
      </c>
      <c r="B194" s="319">
        <f t="shared" ref="B194:Y194" si="40">IF(B$107=0,0,B$107/B$61)</f>
        <v>0</v>
      </c>
      <c r="C194" s="319">
        <f t="shared" si="40"/>
        <v>0</v>
      </c>
      <c r="D194" s="319">
        <f t="shared" si="40"/>
        <v>0</v>
      </c>
      <c r="E194" s="319">
        <f t="shared" si="40"/>
        <v>0</v>
      </c>
      <c r="F194" s="319">
        <f t="shared" si="40"/>
        <v>0</v>
      </c>
      <c r="G194" s="319">
        <f t="shared" si="40"/>
        <v>0</v>
      </c>
      <c r="H194" s="319">
        <f t="shared" si="40"/>
        <v>0</v>
      </c>
      <c r="I194" s="319">
        <f t="shared" si="40"/>
        <v>0</v>
      </c>
      <c r="J194" s="319">
        <f t="shared" si="40"/>
        <v>0</v>
      </c>
      <c r="K194" s="319">
        <f t="shared" si="40"/>
        <v>0</v>
      </c>
      <c r="L194" s="319">
        <f t="shared" si="40"/>
        <v>0</v>
      </c>
      <c r="M194" s="319">
        <f t="shared" si="40"/>
        <v>0</v>
      </c>
      <c r="N194" s="319">
        <f t="shared" si="40"/>
        <v>0</v>
      </c>
      <c r="O194" s="319">
        <f t="shared" si="40"/>
        <v>0</v>
      </c>
      <c r="P194" s="319">
        <f t="shared" si="40"/>
        <v>0</v>
      </c>
      <c r="Q194" s="319">
        <f t="shared" si="40"/>
        <v>0</v>
      </c>
      <c r="R194" s="319">
        <f t="shared" si="40"/>
        <v>0</v>
      </c>
      <c r="S194" s="319">
        <f t="shared" si="40"/>
        <v>0</v>
      </c>
      <c r="T194" s="319">
        <f t="shared" si="40"/>
        <v>0</v>
      </c>
      <c r="U194" s="319">
        <f t="shared" si="40"/>
        <v>0</v>
      </c>
      <c r="V194" s="319">
        <f t="shared" si="40"/>
        <v>0</v>
      </c>
      <c r="W194" s="319">
        <f t="shared" si="40"/>
        <v>0</v>
      </c>
      <c r="X194" s="319">
        <f t="shared" si="40"/>
        <v>0</v>
      </c>
      <c r="Y194" s="319">
        <f t="shared" si="40"/>
        <v>0</v>
      </c>
      <c r="DA194" s="82"/>
    </row>
    <row r="195" spans="1:105" ht="12" customHeight="1" x14ac:dyDescent="0.25">
      <c r="A195" s="100" t="s">
        <v>105</v>
      </c>
      <c r="B195" s="310">
        <f t="shared" ref="B195:Y195" si="41">IF(B$108=0,0,B$108/B$61)</f>
        <v>0</v>
      </c>
      <c r="C195" s="310">
        <f t="shared" si="41"/>
        <v>0</v>
      </c>
      <c r="D195" s="310">
        <f t="shared" si="41"/>
        <v>0</v>
      </c>
      <c r="E195" s="310">
        <f t="shared" si="41"/>
        <v>0</v>
      </c>
      <c r="F195" s="310">
        <f t="shared" si="41"/>
        <v>0</v>
      </c>
      <c r="G195" s="310">
        <f t="shared" si="41"/>
        <v>0</v>
      </c>
      <c r="H195" s="310">
        <f t="shared" si="41"/>
        <v>0</v>
      </c>
      <c r="I195" s="310">
        <f t="shared" si="41"/>
        <v>0</v>
      </c>
      <c r="J195" s="310">
        <f t="shared" si="41"/>
        <v>0</v>
      </c>
      <c r="K195" s="310">
        <f t="shared" si="41"/>
        <v>0</v>
      </c>
      <c r="L195" s="310">
        <f t="shared" si="41"/>
        <v>0</v>
      </c>
      <c r="M195" s="310">
        <f t="shared" si="41"/>
        <v>0</v>
      </c>
      <c r="N195" s="310">
        <f t="shared" si="41"/>
        <v>0</v>
      </c>
      <c r="O195" s="310">
        <f t="shared" si="41"/>
        <v>0</v>
      </c>
      <c r="P195" s="310">
        <f t="shared" si="41"/>
        <v>0</v>
      </c>
      <c r="Q195" s="310">
        <f t="shared" si="41"/>
        <v>0</v>
      </c>
      <c r="R195" s="310">
        <f t="shared" si="41"/>
        <v>0</v>
      </c>
      <c r="S195" s="310">
        <f t="shared" si="41"/>
        <v>0</v>
      </c>
      <c r="T195" s="310">
        <f t="shared" si="41"/>
        <v>0</v>
      </c>
      <c r="U195" s="310">
        <f t="shared" si="41"/>
        <v>0</v>
      </c>
      <c r="V195" s="310">
        <f t="shared" si="41"/>
        <v>0</v>
      </c>
      <c r="W195" s="310">
        <f t="shared" si="41"/>
        <v>0</v>
      </c>
      <c r="X195" s="310">
        <f t="shared" si="41"/>
        <v>0</v>
      </c>
      <c r="Y195" s="310">
        <f t="shared" si="41"/>
        <v>0</v>
      </c>
      <c r="DA195" s="127"/>
    </row>
    <row r="196" spans="1:105" ht="12" customHeight="1" x14ac:dyDescent="0.25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DA196" s="176"/>
    </row>
    <row r="197" spans="1:105" ht="12" customHeight="1" x14ac:dyDescent="0.25">
      <c r="A197" s="35" t="s">
        <v>50</v>
      </c>
      <c r="B197" s="232">
        <f t="shared" ref="B197:Y197" si="42">SUM(B$198:B$202,B$204:B$205,B$207:B$208,B$210:B$213)</f>
        <v>1.0000000000000007</v>
      </c>
      <c r="C197" s="232">
        <f t="shared" si="42"/>
        <v>0.99999999999999978</v>
      </c>
      <c r="D197" s="232">
        <f t="shared" si="42"/>
        <v>1.0000000000000004</v>
      </c>
      <c r="E197" s="232">
        <f t="shared" si="42"/>
        <v>1.0000000000000004</v>
      </c>
      <c r="F197" s="232">
        <f t="shared" si="42"/>
        <v>0.99999999999999967</v>
      </c>
      <c r="G197" s="232">
        <f t="shared" si="42"/>
        <v>0.99999999999999978</v>
      </c>
      <c r="H197" s="232">
        <f t="shared" si="42"/>
        <v>0.99999999999999989</v>
      </c>
      <c r="I197" s="232">
        <f t="shared" si="42"/>
        <v>0.99999999999999978</v>
      </c>
      <c r="J197" s="232">
        <f t="shared" si="42"/>
        <v>1</v>
      </c>
      <c r="K197" s="232">
        <f t="shared" si="42"/>
        <v>1.0000000000000002</v>
      </c>
      <c r="L197" s="232">
        <f t="shared" si="42"/>
        <v>1.0000000000000002</v>
      </c>
      <c r="M197" s="232">
        <f t="shared" si="42"/>
        <v>1</v>
      </c>
      <c r="N197" s="232">
        <f t="shared" si="42"/>
        <v>0.99999999999999989</v>
      </c>
      <c r="O197" s="232">
        <f t="shared" si="42"/>
        <v>0.99999999999999967</v>
      </c>
      <c r="P197" s="232">
        <f t="shared" si="42"/>
        <v>1.0000000000000002</v>
      </c>
      <c r="Q197" s="232">
        <f t="shared" si="42"/>
        <v>0.99999999999999967</v>
      </c>
      <c r="R197" s="232">
        <f t="shared" si="42"/>
        <v>0.99999999999999989</v>
      </c>
      <c r="S197" s="232">
        <f t="shared" si="42"/>
        <v>0.99999999999999978</v>
      </c>
      <c r="T197" s="232">
        <f t="shared" si="42"/>
        <v>0.99999999999999989</v>
      </c>
      <c r="U197" s="232">
        <f t="shared" si="42"/>
        <v>0.99999999999999989</v>
      </c>
      <c r="V197" s="232">
        <f t="shared" si="42"/>
        <v>0.99999999999999978</v>
      </c>
      <c r="W197" s="232">
        <f t="shared" si="42"/>
        <v>1.0000000000000002</v>
      </c>
      <c r="X197" s="232">
        <f t="shared" si="42"/>
        <v>0.99999999999999978</v>
      </c>
      <c r="Y197" s="232">
        <f t="shared" si="42"/>
        <v>1.0000000000000002</v>
      </c>
      <c r="DA197" s="95"/>
    </row>
    <row r="198" spans="1:105" ht="12" customHeight="1" x14ac:dyDescent="0.25">
      <c r="A198" s="55" t="s">
        <v>91</v>
      </c>
      <c r="B198" s="266">
        <f t="shared" ref="B198:Y198" si="43">IF(B$111=0,0,B$111/B$110)</f>
        <v>0</v>
      </c>
      <c r="C198" s="266">
        <f t="shared" si="43"/>
        <v>0</v>
      </c>
      <c r="D198" s="266">
        <f t="shared" si="43"/>
        <v>0</v>
      </c>
      <c r="E198" s="266">
        <f t="shared" si="43"/>
        <v>0</v>
      </c>
      <c r="F198" s="266">
        <f t="shared" si="43"/>
        <v>0</v>
      </c>
      <c r="G198" s="266">
        <f t="shared" si="43"/>
        <v>0</v>
      </c>
      <c r="H198" s="266">
        <f t="shared" si="43"/>
        <v>0</v>
      </c>
      <c r="I198" s="266">
        <f t="shared" si="43"/>
        <v>0</v>
      </c>
      <c r="J198" s="266">
        <f t="shared" si="43"/>
        <v>0</v>
      </c>
      <c r="K198" s="266">
        <f t="shared" si="43"/>
        <v>0</v>
      </c>
      <c r="L198" s="266">
        <f t="shared" si="43"/>
        <v>0</v>
      </c>
      <c r="M198" s="266">
        <f t="shared" si="43"/>
        <v>0</v>
      </c>
      <c r="N198" s="266">
        <f t="shared" si="43"/>
        <v>0</v>
      </c>
      <c r="O198" s="266">
        <f t="shared" si="43"/>
        <v>0</v>
      </c>
      <c r="P198" s="266">
        <f t="shared" si="43"/>
        <v>0</v>
      </c>
      <c r="Q198" s="266">
        <f t="shared" si="43"/>
        <v>0</v>
      </c>
      <c r="R198" s="266">
        <f t="shared" si="43"/>
        <v>0</v>
      </c>
      <c r="S198" s="266">
        <f t="shared" si="43"/>
        <v>0</v>
      </c>
      <c r="T198" s="266">
        <f t="shared" si="43"/>
        <v>0</v>
      </c>
      <c r="U198" s="266">
        <f t="shared" si="43"/>
        <v>0</v>
      </c>
      <c r="V198" s="266">
        <f t="shared" si="43"/>
        <v>0</v>
      </c>
      <c r="W198" s="266">
        <f t="shared" si="43"/>
        <v>0</v>
      </c>
      <c r="X198" s="266">
        <f t="shared" si="43"/>
        <v>0</v>
      </c>
      <c r="Y198" s="266">
        <f t="shared" si="43"/>
        <v>0</v>
      </c>
      <c r="DA198" s="76"/>
    </row>
    <row r="199" spans="1:105" ht="12" customHeight="1" x14ac:dyDescent="0.25">
      <c r="A199" s="173" t="s">
        <v>92</v>
      </c>
      <c r="B199" s="267">
        <f t="shared" ref="B199:Y199" si="44">IF(B$112=0,0,B$112/B$110)</f>
        <v>0</v>
      </c>
      <c r="C199" s="267">
        <f t="shared" si="44"/>
        <v>0</v>
      </c>
      <c r="D199" s="267">
        <f t="shared" si="44"/>
        <v>0</v>
      </c>
      <c r="E199" s="267">
        <f t="shared" si="44"/>
        <v>0</v>
      </c>
      <c r="F199" s="267">
        <f t="shared" si="44"/>
        <v>0</v>
      </c>
      <c r="G199" s="267">
        <f t="shared" si="44"/>
        <v>0</v>
      </c>
      <c r="H199" s="267">
        <f t="shared" si="44"/>
        <v>0</v>
      </c>
      <c r="I199" s="267">
        <f t="shared" si="44"/>
        <v>0</v>
      </c>
      <c r="J199" s="267">
        <f t="shared" si="44"/>
        <v>0</v>
      </c>
      <c r="K199" s="267">
        <f t="shared" si="44"/>
        <v>0</v>
      </c>
      <c r="L199" s="267">
        <f t="shared" si="44"/>
        <v>0</v>
      </c>
      <c r="M199" s="267">
        <f t="shared" si="44"/>
        <v>0</v>
      </c>
      <c r="N199" s="267">
        <f t="shared" si="44"/>
        <v>0</v>
      </c>
      <c r="O199" s="267">
        <f t="shared" si="44"/>
        <v>0</v>
      </c>
      <c r="P199" s="267">
        <f t="shared" si="44"/>
        <v>0</v>
      </c>
      <c r="Q199" s="267">
        <f t="shared" si="44"/>
        <v>0</v>
      </c>
      <c r="R199" s="267">
        <f t="shared" si="44"/>
        <v>0</v>
      </c>
      <c r="S199" s="267">
        <f t="shared" si="44"/>
        <v>0</v>
      </c>
      <c r="T199" s="267">
        <f t="shared" si="44"/>
        <v>0</v>
      </c>
      <c r="U199" s="267">
        <f t="shared" si="44"/>
        <v>0</v>
      </c>
      <c r="V199" s="267">
        <f t="shared" si="44"/>
        <v>0</v>
      </c>
      <c r="W199" s="267">
        <f t="shared" si="44"/>
        <v>0</v>
      </c>
      <c r="X199" s="267">
        <f t="shared" si="44"/>
        <v>0</v>
      </c>
      <c r="Y199" s="267">
        <f t="shared" si="44"/>
        <v>0</v>
      </c>
      <c r="DA199" s="77"/>
    </row>
    <row r="200" spans="1:105" ht="12" customHeight="1" x14ac:dyDescent="0.25">
      <c r="A200" s="173" t="s">
        <v>93</v>
      </c>
      <c r="B200" s="267">
        <f t="shared" ref="B200:Y200" si="45">IF(B$113=0,0,B$113/B$110)</f>
        <v>0</v>
      </c>
      <c r="C200" s="267">
        <f t="shared" si="45"/>
        <v>0</v>
      </c>
      <c r="D200" s="267">
        <f t="shared" si="45"/>
        <v>0</v>
      </c>
      <c r="E200" s="267">
        <f t="shared" si="45"/>
        <v>0</v>
      </c>
      <c r="F200" s="267">
        <f t="shared" si="45"/>
        <v>0</v>
      </c>
      <c r="G200" s="267">
        <f t="shared" si="45"/>
        <v>0</v>
      </c>
      <c r="H200" s="267">
        <f t="shared" si="45"/>
        <v>0</v>
      </c>
      <c r="I200" s="267">
        <f t="shared" si="45"/>
        <v>0</v>
      </c>
      <c r="J200" s="267">
        <f t="shared" si="45"/>
        <v>0</v>
      </c>
      <c r="K200" s="267">
        <f t="shared" si="45"/>
        <v>0</v>
      </c>
      <c r="L200" s="267">
        <f t="shared" si="45"/>
        <v>0</v>
      </c>
      <c r="M200" s="267">
        <f t="shared" si="45"/>
        <v>0</v>
      </c>
      <c r="N200" s="267">
        <f t="shared" si="45"/>
        <v>0</v>
      </c>
      <c r="O200" s="267">
        <f t="shared" si="45"/>
        <v>0</v>
      </c>
      <c r="P200" s="267">
        <f t="shared" si="45"/>
        <v>0</v>
      </c>
      <c r="Q200" s="267">
        <f t="shared" si="45"/>
        <v>0</v>
      </c>
      <c r="R200" s="267">
        <f t="shared" si="45"/>
        <v>0</v>
      </c>
      <c r="S200" s="267">
        <f t="shared" si="45"/>
        <v>0</v>
      </c>
      <c r="T200" s="267">
        <f t="shared" si="45"/>
        <v>0</v>
      </c>
      <c r="U200" s="267">
        <f t="shared" si="45"/>
        <v>0</v>
      </c>
      <c r="V200" s="267">
        <f t="shared" si="45"/>
        <v>0</v>
      </c>
      <c r="W200" s="267">
        <f t="shared" si="45"/>
        <v>0</v>
      </c>
      <c r="X200" s="267">
        <f t="shared" si="45"/>
        <v>0</v>
      </c>
      <c r="Y200" s="267">
        <f t="shared" si="45"/>
        <v>0</v>
      </c>
      <c r="DA200" s="77"/>
    </row>
    <row r="201" spans="1:105" ht="12" customHeight="1" x14ac:dyDescent="0.25">
      <c r="A201" s="173" t="s">
        <v>94</v>
      </c>
      <c r="B201" s="267">
        <f t="shared" ref="B201:Y201" si="46">IF(B$114=0,0,B$114/B$110)</f>
        <v>0</v>
      </c>
      <c r="C201" s="267">
        <f t="shared" si="46"/>
        <v>0</v>
      </c>
      <c r="D201" s="267">
        <f t="shared" si="46"/>
        <v>0</v>
      </c>
      <c r="E201" s="267">
        <f t="shared" si="46"/>
        <v>0</v>
      </c>
      <c r="F201" s="267">
        <f t="shared" si="46"/>
        <v>0</v>
      </c>
      <c r="G201" s="267">
        <f t="shared" si="46"/>
        <v>0</v>
      </c>
      <c r="H201" s="267">
        <f t="shared" si="46"/>
        <v>0</v>
      </c>
      <c r="I201" s="267">
        <f t="shared" si="46"/>
        <v>0</v>
      </c>
      <c r="J201" s="267">
        <f t="shared" si="46"/>
        <v>0</v>
      </c>
      <c r="K201" s="267">
        <f t="shared" si="46"/>
        <v>0</v>
      </c>
      <c r="L201" s="267">
        <f t="shared" si="46"/>
        <v>0</v>
      </c>
      <c r="M201" s="267">
        <f t="shared" si="46"/>
        <v>0</v>
      </c>
      <c r="N201" s="267">
        <f t="shared" si="46"/>
        <v>0</v>
      </c>
      <c r="O201" s="267">
        <f t="shared" si="46"/>
        <v>0</v>
      </c>
      <c r="P201" s="267">
        <f t="shared" si="46"/>
        <v>0</v>
      </c>
      <c r="Q201" s="267">
        <f t="shared" si="46"/>
        <v>0</v>
      </c>
      <c r="R201" s="267">
        <f t="shared" si="46"/>
        <v>0</v>
      </c>
      <c r="S201" s="267">
        <f t="shared" si="46"/>
        <v>0</v>
      </c>
      <c r="T201" s="267">
        <f t="shared" si="46"/>
        <v>0</v>
      </c>
      <c r="U201" s="267">
        <f t="shared" si="46"/>
        <v>0</v>
      </c>
      <c r="V201" s="267">
        <f t="shared" si="46"/>
        <v>0</v>
      </c>
      <c r="W201" s="267">
        <f t="shared" si="46"/>
        <v>0</v>
      </c>
      <c r="X201" s="267">
        <f t="shared" si="46"/>
        <v>0</v>
      </c>
      <c r="Y201" s="267">
        <f t="shared" si="46"/>
        <v>0</v>
      </c>
      <c r="DA201" s="77"/>
    </row>
    <row r="202" spans="1:105" ht="12" customHeight="1" x14ac:dyDescent="0.25">
      <c r="A202" s="56" t="s">
        <v>95</v>
      </c>
      <c r="B202" s="268">
        <f t="shared" ref="B202:Y202" si="47">IF(B$115=0,0,B$115/B$110)</f>
        <v>7.0975299893169502E-2</v>
      </c>
      <c r="C202" s="268">
        <f t="shared" si="47"/>
        <v>7.1097712640536048E-2</v>
      </c>
      <c r="D202" s="268">
        <f t="shared" si="47"/>
        <v>6.0125576090517656E-2</v>
      </c>
      <c r="E202" s="268">
        <f t="shared" si="47"/>
        <v>7.3087099144682727E-2</v>
      </c>
      <c r="F202" s="268">
        <f t="shared" si="47"/>
        <v>7.3299279120794411E-2</v>
      </c>
      <c r="G202" s="268">
        <f t="shared" si="47"/>
        <v>7.4425162244154325E-2</v>
      </c>
      <c r="H202" s="268">
        <f t="shared" si="47"/>
        <v>7.3722932215053064E-2</v>
      </c>
      <c r="I202" s="268">
        <f t="shared" si="47"/>
        <v>7.5213043865757431E-2</v>
      </c>
      <c r="J202" s="268">
        <f t="shared" si="47"/>
        <v>6.7862217748008047E-2</v>
      </c>
      <c r="K202" s="268">
        <f t="shared" si="47"/>
        <v>3.2861651757101117E-2</v>
      </c>
      <c r="L202" s="268">
        <f t="shared" si="47"/>
        <v>4.9237226344411363E-2</v>
      </c>
      <c r="M202" s="268">
        <f t="shared" si="47"/>
        <v>4.8772103860819246E-2</v>
      </c>
      <c r="N202" s="268">
        <f t="shared" si="47"/>
        <v>6.2398556196403651E-2</v>
      </c>
      <c r="O202" s="268">
        <f t="shared" si="47"/>
        <v>7.4688229531041025E-2</v>
      </c>
      <c r="P202" s="268">
        <f t="shared" si="47"/>
        <v>4.0001863160269005E-2</v>
      </c>
      <c r="Q202" s="268">
        <f t="shared" si="47"/>
        <v>9.472021909813283E-2</v>
      </c>
      <c r="R202" s="268">
        <f t="shared" si="47"/>
        <v>9.4447158730243619E-2</v>
      </c>
      <c r="S202" s="268">
        <f t="shared" si="47"/>
        <v>8.7534006114477578E-2</v>
      </c>
      <c r="T202" s="268">
        <f t="shared" si="47"/>
        <v>7.9272902265841966E-2</v>
      </c>
      <c r="U202" s="268">
        <f t="shared" si="47"/>
        <v>6.2980633510741929E-2</v>
      </c>
      <c r="V202" s="268">
        <f t="shared" si="47"/>
        <v>5.8092732132309755E-2</v>
      </c>
      <c r="W202" s="268">
        <f t="shared" si="47"/>
        <v>7.572173278373398E-2</v>
      </c>
      <c r="X202" s="268">
        <f t="shared" si="47"/>
        <v>7.2827880271761222E-2</v>
      </c>
      <c r="Y202" s="268">
        <f t="shared" si="47"/>
        <v>5.1245208375336894E-2</v>
      </c>
      <c r="DA202" s="78"/>
    </row>
    <row r="203" spans="1:105" ht="12" customHeight="1" x14ac:dyDescent="0.25">
      <c r="A203" s="174" t="s">
        <v>1051</v>
      </c>
      <c r="B203" s="269">
        <f t="shared" ref="B203:Y203" si="48">IF(B$121=0,0,B$121/B$110)</f>
        <v>0.39439766063541465</v>
      </c>
      <c r="C203" s="269">
        <f t="shared" si="48"/>
        <v>0.40946128594814424</v>
      </c>
      <c r="D203" s="269">
        <f t="shared" si="48"/>
        <v>0.39138840587631318</v>
      </c>
      <c r="E203" s="269">
        <f t="shared" si="48"/>
        <v>0.40464732734434633</v>
      </c>
      <c r="F203" s="269">
        <f t="shared" si="48"/>
        <v>0.40752948616798707</v>
      </c>
      <c r="G203" s="269">
        <f t="shared" si="48"/>
        <v>0.39303983608793724</v>
      </c>
      <c r="H203" s="269">
        <f t="shared" si="48"/>
        <v>0.39595306450193646</v>
      </c>
      <c r="I203" s="269">
        <f t="shared" si="48"/>
        <v>0.39070805169433453</v>
      </c>
      <c r="J203" s="269">
        <f t="shared" si="48"/>
        <v>0.40243576023777017</v>
      </c>
      <c r="K203" s="269">
        <f t="shared" si="48"/>
        <v>0.4028862363615443</v>
      </c>
      <c r="L203" s="269">
        <f t="shared" si="48"/>
        <v>0.33062367322455033</v>
      </c>
      <c r="M203" s="269">
        <f t="shared" si="48"/>
        <v>0.29184549681338912</v>
      </c>
      <c r="N203" s="269">
        <f t="shared" si="48"/>
        <v>0.30307102107679684</v>
      </c>
      <c r="O203" s="269">
        <f t="shared" si="48"/>
        <v>0.37754711425249737</v>
      </c>
      <c r="P203" s="269">
        <f t="shared" si="48"/>
        <v>0.27216889347642859</v>
      </c>
      <c r="Q203" s="269">
        <f t="shared" si="48"/>
        <v>0.2578384450279646</v>
      </c>
      <c r="R203" s="269">
        <f t="shared" si="48"/>
        <v>0.24634796810504511</v>
      </c>
      <c r="S203" s="269">
        <f t="shared" si="48"/>
        <v>0.20932886975279524</v>
      </c>
      <c r="T203" s="269">
        <f t="shared" si="48"/>
        <v>0.20229798498183882</v>
      </c>
      <c r="U203" s="269">
        <f t="shared" si="48"/>
        <v>0.23725309707518491</v>
      </c>
      <c r="V203" s="269">
        <f t="shared" si="48"/>
        <v>0.1355322295552753</v>
      </c>
      <c r="W203" s="269">
        <f t="shared" si="48"/>
        <v>0.13398812238904487</v>
      </c>
      <c r="X203" s="269">
        <f t="shared" si="48"/>
        <v>0.10594479547488386</v>
      </c>
      <c r="Y203" s="269">
        <f t="shared" si="48"/>
        <v>0.21970552668989002</v>
      </c>
      <c r="DA203" s="79"/>
    </row>
    <row r="204" spans="1:105" ht="12" customHeight="1" x14ac:dyDescent="0.25">
      <c r="A204" s="62" t="s">
        <v>1052</v>
      </c>
      <c r="B204" s="318">
        <f t="shared" ref="B204:Y204" si="49">IF(B$122=0,0,B$122/B$110)</f>
        <v>0.39439766063541465</v>
      </c>
      <c r="C204" s="318">
        <f t="shared" si="49"/>
        <v>0.40946128594814424</v>
      </c>
      <c r="D204" s="318">
        <f t="shared" si="49"/>
        <v>0.39138840587631318</v>
      </c>
      <c r="E204" s="318">
        <f t="shared" si="49"/>
        <v>0.40464732734434633</v>
      </c>
      <c r="F204" s="318">
        <f t="shared" si="49"/>
        <v>0.40752948616798707</v>
      </c>
      <c r="G204" s="318">
        <f t="shared" si="49"/>
        <v>0.39303983608793724</v>
      </c>
      <c r="H204" s="318">
        <f t="shared" si="49"/>
        <v>0.39595306450193646</v>
      </c>
      <c r="I204" s="318">
        <f t="shared" si="49"/>
        <v>0.39070805169433453</v>
      </c>
      <c r="J204" s="318">
        <f t="shared" si="49"/>
        <v>0.40243576023777017</v>
      </c>
      <c r="K204" s="318">
        <f t="shared" si="49"/>
        <v>0.4028862363615443</v>
      </c>
      <c r="L204" s="318">
        <f t="shared" si="49"/>
        <v>0.33062367322455033</v>
      </c>
      <c r="M204" s="318">
        <f t="shared" si="49"/>
        <v>0.29184549681338912</v>
      </c>
      <c r="N204" s="318">
        <f t="shared" si="49"/>
        <v>0.30307102107679684</v>
      </c>
      <c r="O204" s="318">
        <f t="shared" si="49"/>
        <v>0.37754711425249737</v>
      </c>
      <c r="P204" s="318">
        <f t="shared" si="49"/>
        <v>0.27216889347642859</v>
      </c>
      <c r="Q204" s="318">
        <f t="shared" si="49"/>
        <v>0.2578384450279646</v>
      </c>
      <c r="R204" s="318">
        <f t="shared" si="49"/>
        <v>0.24634796810504511</v>
      </c>
      <c r="S204" s="318">
        <f t="shared" si="49"/>
        <v>0.20932886975279524</v>
      </c>
      <c r="T204" s="318">
        <f t="shared" si="49"/>
        <v>0.20229798498183882</v>
      </c>
      <c r="U204" s="318">
        <f t="shared" si="49"/>
        <v>0.23725309707518491</v>
      </c>
      <c r="V204" s="318">
        <f t="shared" si="49"/>
        <v>0.1355322295552753</v>
      </c>
      <c r="W204" s="318">
        <f t="shared" si="49"/>
        <v>0.13398812238904487</v>
      </c>
      <c r="X204" s="318">
        <f t="shared" si="49"/>
        <v>0.10594479547488386</v>
      </c>
      <c r="Y204" s="318">
        <f t="shared" si="49"/>
        <v>0.21970552668989002</v>
      </c>
      <c r="DA204" s="141"/>
    </row>
    <row r="205" spans="1:105" ht="12" customHeight="1" x14ac:dyDescent="0.25">
      <c r="A205" s="62" t="s">
        <v>1064</v>
      </c>
      <c r="B205" s="318">
        <f t="shared" ref="B205:Y205" si="50">IF(B$133=0,0,B$133/B$110)</f>
        <v>0</v>
      </c>
      <c r="C205" s="318">
        <f t="shared" si="50"/>
        <v>0</v>
      </c>
      <c r="D205" s="318">
        <f t="shared" si="50"/>
        <v>0</v>
      </c>
      <c r="E205" s="318">
        <f t="shared" si="50"/>
        <v>0</v>
      </c>
      <c r="F205" s="318">
        <f t="shared" si="50"/>
        <v>0</v>
      </c>
      <c r="G205" s="318">
        <f t="shared" si="50"/>
        <v>0</v>
      </c>
      <c r="H205" s="318">
        <f t="shared" si="50"/>
        <v>0</v>
      </c>
      <c r="I205" s="318">
        <f t="shared" si="50"/>
        <v>0</v>
      </c>
      <c r="J205" s="318">
        <f t="shared" si="50"/>
        <v>0</v>
      </c>
      <c r="K205" s="318">
        <f t="shared" si="50"/>
        <v>0</v>
      </c>
      <c r="L205" s="318">
        <f t="shared" si="50"/>
        <v>0</v>
      </c>
      <c r="M205" s="318">
        <f t="shared" si="50"/>
        <v>0</v>
      </c>
      <c r="N205" s="318">
        <f t="shared" si="50"/>
        <v>0</v>
      </c>
      <c r="O205" s="318">
        <f t="shared" si="50"/>
        <v>0</v>
      </c>
      <c r="P205" s="318">
        <f t="shared" si="50"/>
        <v>0</v>
      </c>
      <c r="Q205" s="318">
        <f t="shared" si="50"/>
        <v>0</v>
      </c>
      <c r="R205" s="318">
        <f t="shared" si="50"/>
        <v>0</v>
      </c>
      <c r="S205" s="318">
        <f t="shared" si="50"/>
        <v>0</v>
      </c>
      <c r="T205" s="318">
        <f t="shared" si="50"/>
        <v>0</v>
      </c>
      <c r="U205" s="318">
        <f t="shared" si="50"/>
        <v>0</v>
      </c>
      <c r="V205" s="318">
        <f t="shared" si="50"/>
        <v>0</v>
      </c>
      <c r="W205" s="318">
        <f t="shared" si="50"/>
        <v>0</v>
      </c>
      <c r="X205" s="318">
        <f t="shared" si="50"/>
        <v>0</v>
      </c>
      <c r="Y205" s="318">
        <f t="shared" si="50"/>
        <v>0</v>
      </c>
      <c r="DA205" s="141"/>
    </row>
    <row r="206" spans="1:105" ht="12" customHeight="1" x14ac:dyDescent="0.25">
      <c r="A206" s="174" t="s">
        <v>1010</v>
      </c>
      <c r="B206" s="269">
        <f t="shared" ref="B206:Y206" si="51">IF(B$134=0,0,B$134/B$110)</f>
        <v>0.34271585875584409</v>
      </c>
      <c r="C206" s="269">
        <f t="shared" si="51"/>
        <v>0.32558119816037312</v>
      </c>
      <c r="D206" s="269">
        <f t="shared" si="51"/>
        <v>0.37946948214520337</v>
      </c>
      <c r="E206" s="269">
        <f t="shared" si="51"/>
        <v>0.32670614297081441</v>
      </c>
      <c r="F206" s="269">
        <f t="shared" si="51"/>
        <v>0.32095170902978043</v>
      </c>
      <c r="G206" s="269">
        <f t="shared" si="51"/>
        <v>0.33360438148370641</v>
      </c>
      <c r="H206" s="269">
        <f t="shared" si="51"/>
        <v>0.33419747686681756</v>
      </c>
      <c r="I206" s="269">
        <f t="shared" si="51"/>
        <v>0.33377254912370413</v>
      </c>
      <c r="J206" s="269">
        <f t="shared" si="51"/>
        <v>0.34335882899218356</v>
      </c>
      <c r="K206" s="269">
        <f t="shared" si="51"/>
        <v>0.4594335985484454</v>
      </c>
      <c r="L206" s="269">
        <f t="shared" si="51"/>
        <v>0.4908007438166026</v>
      </c>
      <c r="M206" s="269">
        <f t="shared" si="51"/>
        <v>0.54074427638625011</v>
      </c>
      <c r="N206" s="269">
        <f t="shared" si="51"/>
        <v>0.47072105243351092</v>
      </c>
      <c r="O206" s="269">
        <f t="shared" si="51"/>
        <v>0.35002951694695839</v>
      </c>
      <c r="P206" s="269">
        <f t="shared" si="51"/>
        <v>0.57405724843170103</v>
      </c>
      <c r="Q206" s="269">
        <f t="shared" si="51"/>
        <v>0.54011409704057045</v>
      </c>
      <c r="R206" s="269">
        <f t="shared" si="51"/>
        <v>0.52368033985603879</v>
      </c>
      <c r="S206" s="269">
        <f t="shared" si="51"/>
        <v>0.5674624099621991</v>
      </c>
      <c r="T206" s="269">
        <f t="shared" si="51"/>
        <v>0.55391355747776283</v>
      </c>
      <c r="U206" s="269">
        <f t="shared" si="51"/>
        <v>0.56485007071857574</v>
      </c>
      <c r="V206" s="269">
        <f t="shared" si="51"/>
        <v>0.68963339411262847</v>
      </c>
      <c r="W206" s="269">
        <f t="shared" si="51"/>
        <v>0.62967798993656876</v>
      </c>
      <c r="X206" s="269">
        <f t="shared" si="51"/>
        <v>0.67222633609923566</v>
      </c>
      <c r="Y206" s="269">
        <f t="shared" si="51"/>
        <v>0.60022707236408324</v>
      </c>
      <c r="DA206" s="79"/>
    </row>
    <row r="207" spans="1:105" ht="12" customHeight="1" x14ac:dyDescent="0.25">
      <c r="A207" s="62" t="s">
        <v>1012</v>
      </c>
      <c r="B207" s="318">
        <f t="shared" ref="B207:Y207" si="52">IF(B$135=0,0,B$135/B$110)</f>
        <v>0.34271585875584409</v>
      </c>
      <c r="C207" s="318">
        <f t="shared" si="52"/>
        <v>0.32558119816037312</v>
      </c>
      <c r="D207" s="318">
        <f t="shared" si="52"/>
        <v>0.37946948214520337</v>
      </c>
      <c r="E207" s="318">
        <f t="shared" si="52"/>
        <v>0.32670614297081441</v>
      </c>
      <c r="F207" s="318">
        <f t="shared" si="52"/>
        <v>0.32095170902978043</v>
      </c>
      <c r="G207" s="318">
        <f t="shared" si="52"/>
        <v>0.33360438148370641</v>
      </c>
      <c r="H207" s="318">
        <f t="shared" si="52"/>
        <v>0.33419747686681756</v>
      </c>
      <c r="I207" s="318">
        <f t="shared" si="52"/>
        <v>0.33377254912370413</v>
      </c>
      <c r="J207" s="318">
        <f t="shared" si="52"/>
        <v>0.34335882899218356</v>
      </c>
      <c r="K207" s="318">
        <f t="shared" si="52"/>
        <v>0.4594335985484454</v>
      </c>
      <c r="L207" s="318">
        <f t="shared" si="52"/>
        <v>0.4908007438166026</v>
      </c>
      <c r="M207" s="318">
        <f t="shared" si="52"/>
        <v>0.54074427638625011</v>
      </c>
      <c r="N207" s="318">
        <f t="shared" si="52"/>
        <v>0.47072105243351092</v>
      </c>
      <c r="O207" s="318">
        <f t="shared" si="52"/>
        <v>0.35002951694695839</v>
      </c>
      <c r="P207" s="318">
        <f t="shared" si="52"/>
        <v>0.57405724843170103</v>
      </c>
      <c r="Q207" s="318">
        <f t="shared" si="52"/>
        <v>0.54011409704057045</v>
      </c>
      <c r="R207" s="318">
        <f t="shared" si="52"/>
        <v>0.52368033985603879</v>
      </c>
      <c r="S207" s="318">
        <f t="shared" si="52"/>
        <v>0.5674624099621991</v>
      </c>
      <c r="T207" s="318">
        <f t="shared" si="52"/>
        <v>0.55391355747776283</v>
      </c>
      <c r="U207" s="318">
        <f t="shared" si="52"/>
        <v>0.56485007071857574</v>
      </c>
      <c r="V207" s="318">
        <f t="shared" si="52"/>
        <v>0.68963339411262847</v>
      </c>
      <c r="W207" s="318">
        <f t="shared" si="52"/>
        <v>0.62967798993656876</v>
      </c>
      <c r="X207" s="318">
        <f t="shared" si="52"/>
        <v>0.67222633609923566</v>
      </c>
      <c r="Y207" s="318">
        <f t="shared" si="52"/>
        <v>0.60022707236408324</v>
      </c>
      <c r="DA207" s="141"/>
    </row>
    <row r="208" spans="1:105" ht="12" customHeight="1" x14ac:dyDescent="0.25">
      <c r="A208" s="62" t="s">
        <v>1019</v>
      </c>
      <c r="B208" s="318">
        <f t="shared" ref="B208:Y208" si="53">IF(B$141=0,0,B$141/B$110)</f>
        <v>0</v>
      </c>
      <c r="C208" s="318">
        <f t="shared" si="53"/>
        <v>0</v>
      </c>
      <c r="D208" s="318">
        <f t="shared" si="53"/>
        <v>0</v>
      </c>
      <c r="E208" s="318">
        <f t="shared" si="53"/>
        <v>0</v>
      </c>
      <c r="F208" s="318">
        <f t="shared" si="53"/>
        <v>0</v>
      </c>
      <c r="G208" s="318">
        <f t="shared" si="53"/>
        <v>0</v>
      </c>
      <c r="H208" s="318">
        <f t="shared" si="53"/>
        <v>0</v>
      </c>
      <c r="I208" s="318">
        <f t="shared" si="53"/>
        <v>0</v>
      </c>
      <c r="J208" s="318">
        <f t="shared" si="53"/>
        <v>0</v>
      </c>
      <c r="K208" s="318">
        <f t="shared" si="53"/>
        <v>0</v>
      </c>
      <c r="L208" s="318">
        <f t="shared" si="53"/>
        <v>0</v>
      </c>
      <c r="M208" s="318">
        <f t="shared" si="53"/>
        <v>0</v>
      </c>
      <c r="N208" s="318">
        <f t="shared" si="53"/>
        <v>0</v>
      </c>
      <c r="O208" s="318">
        <f t="shared" si="53"/>
        <v>0</v>
      </c>
      <c r="P208" s="318">
        <f t="shared" si="53"/>
        <v>0</v>
      </c>
      <c r="Q208" s="318">
        <f t="shared" si="53"/>
        <v>0</v>
      </c>
      <c r="R208" s="318">
        <f t="shared" si="53"/>
        <v>0</v>
      </c>
      <c r="S208" s="318">
        <f t="shared" si="53"/>
        <v>0</v>
      </c>
      <c r="T208" s="318">
        <f t="shared" si="53"/>
        <v>0</v>
      </c>
      <c r="U208" s="318">
        <f t="shared" si="53"/>
        <v>0</v>
      </c>
      <c r="V208" s="318">
        <f t="shared" si="53"/>
        <v>0</v>
      </c>
      <c r="W208" s="318">
        <f t="shared" si="53"/>
        <v>0</v>
      </c>
      <c r="X208" s="318">
        <f t="shared" si="53"/>
        <v>0</v>
      </c>
      <c r="Y208" s="318">
        <f t="shared" si="53"/>
        <v>0</v>
      </c>
      <c r="DA208" s="141"/>
    </row>
    <row r="209" spans="1:105" ht="12" customHeight="1" x14ac:dyDescent="0.25">
      <c r="A209" s="174" t="s">
        <v>1021</v>
      </c>
      <c r="B209" s="269">
        <f t="shared" ref="B209:Y209" si="54">IF(B$142=0,0,B$142/B$110)</f>
        <v>0.19191118071557234</v>
      </c>
      <c r="C209" s="269">
        <f t="shared" si="54"/>
        <v>0.19385980325094646</v>
      </c>
      <c r="D209" s="269">
        <f t="shared" si="54"/>
        <v>0.16901653588796628</v>
      </c>
      <c r="E209" s="269">
        <f t="shared" si="54"/>
        <v>0.19555943054015693</v>
      </c>
      <c r="F209" s="269">
        <f t="shared" si="54"/>
        <v>0.19821952568143772</v>
      </c>
      <c r="G209" s="269">
        <f t="shared" si="54"/>
        <v>0.19893062018420188</v>
      </c>
      <c r="H209" s="269">
        <f t="shared" si="54"/>
        <v>0.19612652641619271</v>
      </c>
      <c r="I209" s="269">
        <f t="shared" si="54"/>
        <v>0.20030635531620372</v>
      </c>
      <c r="J209" s="269">
        <f t="shared" si="54"/>
        <v>0.18634319302203842</v>
      </c>
      <c r="K209" s="269">
        <f t="shared" si="54"/>
        <v>0.10481851333290927</v>
      </c>
      <c r="L209" s="269">
        <f t="shared" si="54"/>
        <v>0.12933835661443607</v>
      </c>
      <c r="M209" s="269">
        <f t="shared" si="54"/>
        <v>0.1186381229395416</v>
      </c>
      <c r="N209" s="269">
        <f t="shared" si="54"/>
        <v>0.16380937029328854</v>
      </c>
      <c r="O209" s="269">
        <f t="shared" si="54"/>
        <v>0.19773513926950292</v>
      </c>
      <c r="P209" s="269">
        <f t="shared" si="54"/>
        <v>0.11377199493160155</v>
      </c>
      <c r="Q209" s="269">
        <f t="shared" si="54"/>
        <v>0.10732723883333184</v>
      </c>
      <c r="R209" s="269">
        <f t="shared" si="54"/>
        <v>0.13552453330867245</v>
      </c>
      <c r="S209" s="269">
        <f t="shared" si="54"/>
        <v>0.13567471417052793</v>
      </c>
      <c r="T209" s="269">
        <f t="shared" si="54"/>
        <v>0.1645155552745563</v>
      </c>
      <c r="U209" s="269">
        <f t="shared" si="54"/>
        <v>0.13491619869549734</v>
      </c>
      <c r="V209" s="269">
        <f t="shared" si="54"/>
        <v>0.11674164419978629</v>
      </c>
      <c r="W209" s="269">
        <f t="shared" si="54"/>
        <v>0.16061215489065253</v>
      </c>
      <c r="X209" s="269">
        <f t="shared" si="54"/>
        <v>0.149000988154119</v>
      </c>
      <c r="Y209" s="269">
        <f t="shared" si="54"/>
        <v>0.12882219257069</v>
      </c>
      <c r="DA209" s="79"/>
    </row>
    <row r="210" spans="1:105" ht="12" customHeight="1" x14ac:dyDescent="0.25">
      <c r="A210" s="62" t="s">
        <v>1133</v>
      </c>
      <c r="B210" s="318">
        <f t="shared" ref="B210:Y210" si="55">IF(B$143=0,0,B$143/B$110)</f>
        <v>0.14755524909310322</v>
      </c>
      <c r="C210" s="318">
        <f t="shared" si="55"/>
        <v>0.14780974105660358</v>
      </c>
      <c r="D210" s="318">
        <f t="shared" si="55"/>
        <v>0.12499904009220628</v>
      </c>
      <c r="E210" s="318">
        <f t="shared" si="55"/>
        <v>0.15005077018455584</v>
      </c>
      <c r="F210" s="318">
        <f t="shared" si="55"/>
        <v>0.1523867233430963</v>
      </c>
      <c r="G210" s="318">
        <f t="shared" si="55"/>
        <v>0.15472739629505494</v>
      </c>
      <c r="H210" s="318">
        <f t="shared" si="55"/>
        <v>0.15159566630292673</v>
      </c>
      <c r="I210" s="318">
        <f t="shared" si="55"/>
        <v>0.15636537555131036</v>
      </c>
      <c r="J210" s="318">
        <f t="shared" si="55"/>
        <v>0.14108325655389581</v>
      </c>
      <c r="K210" s="318">
        <f t="shared" si="55"/>
        <v>5.9507914068969471E-2</v>
      </c>
      <c r="L210" s="318">
        <f t="shared" si="55"/>
        <v>9.2154766279009787E-2</v>
      </c>
      <c r="M210" s="318">
        <f t="shared" si="55"/>
        <v>8.5815720088255942E-2</v>
      </c>
      <c r="N210" s="318">
        <f t="shared" si="55"/>
        <v>0.12972448889217608</v>
      </c>
      <c r="O210" s="318">
        <f t="shared" si="55"/>
        <v>0.15527430429126274</v>
      </c>
      <c r="P210" s="318">
        <f t="shared" si="55"/>
        <v>8.3162521210703083E-2</v>
      </c>
      <c r="Q210" s="318">
        <f t="shared" si="55"/>
        <v>7.8329438950648617E-2</v>
      </c>
      <c r="R210" s="318">
        <f t="shared" si="55"/>
        <v>0.10781900987580752</v>
      </c>
      <c r="S210" s="318">
        <f t="shared" si="55"/>
        <v>0.11213254351362115</v>
      </c>
      <c r="T210" s="318">
        <f t="shared" si="55"/>
        <v>0.14176411305058081</v>
      </c>
      <c r="U210" s="318">
        <f t="shared" si="55"/>
        <v>0.10823352990346806</v>
      </c>
      <c r="V210" s="318">
        <f t="shared" si="55"/>
        <v>0.10149901244302285</v>
      </c>
      <c r="W210" s="318">
        <f t="shared" si="55"/>
        <v>0.14554318114132436</v>
      </c>
      <c r="X210" s="318">
        <f t="shared" si="55"/>
        <v>0.13708590707511509</v>
      </c>
      <c r="Y210" s="318">
        <f t="shared" si="55"/>
        <v>0.10411301122505331</v>
      </c>
      <c r="DA210" s="141"/>
    </row>
    <row r="211" spans="1:105" ht="12" customHeight="1" x14ac:dyDescent="0.25">
      <c r="A211" s="62" t="s">
        <v>1024</v>
      </c>
      <c r="B211" s="318">
        <f t="shared" ref="B211:Y211" si="56">IF(B$144=0,0,B$144/B$110)</f>
        <v>4.435593162246914E-2</v>
      </c>
      <c r="C211" s="318">
        <f t="shared" si="56"/>
        <v>4.6050062194342871E-2</v>
      </c>
      <c r="D211" s="318">
        <f t="shared" si="56"/>
        <v>4.4017495795759989E-2</v>
      </c>
      <c r="E211" s="318">
        <f t="shared" si="56"/>
        <v>4.5508660355601097E-2</v>
      </c>
      <c r="F211" s="318">
        <f t="shared" si="56"/>
        <v>4.5832802338341409E-2</v>
      </c>
      <c r="G211" s="318">
        <f t="shared" si="56"/>
        <v>4.420322388914693E-2</v>
      </c>
      <c r="H211" s="318">
        <f t="shared" si="56"/>
        <v>4.4530860113265999E-2</v>
      </c>
      <c r="I211" s="318">
        <f t="shared" si="56"/>
        <v>4.3940979764893355E-2</v>
      </c>
      <c r="J211" s="318">
        <f t="shared" si="56"/>
        <v>4.5259936468142574E-2</v>
      </c>
      <c r="K211" s="318">
        <f t="shared" si="56"/>
        <v>4.5310599263939794E-2</v>
      </c>
      <c r="L211" s="318">
        <f t="shared" si="56"/>
        <v>3.718359033542628E-2</v>
      </c>
      <c r="M211" s="318">
        <f t="shared" si="56"/>
        <v>3.2822402851285647E-2</v>
      </c>
      <c r="N211" s="318">
        <f t="shared" si="56"/>
        <v>3.4084881401112467E-2</v>
      </c>
      <c r="O211" s="318">
        <f t="shared" si="56"/>
        <v>4.2460834978240179E-2</v>
      </c>
      <c r="P211" s="318">
        <f t="shared" si="56"/>
        <v>3.0609473720898457E-2</v>
      </c>
      <c r="Q211" s="318">
        <f t="shared" si="56"/>
        <v>2.899779988268323E-2</v>
      </c>
      <c r="R211" s="318">
        <f t="shared" si="56"/>
        <v>2.7705523432864927E-2</v>
      </c>
      <c r="S211" s="318">
        <f t="shared" si="56"/>
        <v>2.3542170656906784E-2</v>
      </c>
      <c r="T211" s="318">
        <f t="shared" si="56"/>
        <v>2.2751442223975488E-2</v>
      </c>
      <c r="U211" s="318">
        <f t="shared" si="56"/>
        <v>2.6682668792029296E-2</v>
      </c>
      <c r="V211" s="318">
        <f t="shared" si="56"/>
        <v>1.5242631756763445E-2</v>
      </c>
      <c r="W211" s="318">
        <f t="shared" si="56"/>
        <v>1.5068973749328163E-2</v>
      </c>
      <c r="X211" s="318">
        <f t="shared" si="56"/>
        <v>1.1915081079003889E-2</v>
      </c>
      <c r="Y211" s="318">
        <f t="shared" si="56"/>
        <v>2.4709181345636676E-2</v>
      </c>
      <c r="DA211" s="141"/>
    </row>
    <row r="212" spans="1:105" ht="12" customHeight="1" x14ac:dyDescent="0.25">
      <c r="A212" s="62" t="s">
        <v>1036</v>
      </c>
      <c r="B212" s="318">
        <f t="shared" ref="B212:Y212" si="57">IF(B$155=0,0,B$155/B$110)</f>
        <v>0</v>
      </c>
      <c r="C212" s="318">
        <f t="shared" si="57"/>
        <v>0</v>
      </c>
      <c r="D212" s="318">
        <f t="shared" si="57"/>
        <v>0</v>
      </c>
      <c r="E212" s="318">
        <f t="shared" si="57"/>
        <v>0</v>
      </c>
      <c r="F212" s="318">
        <f t="shared" si="57"/>
        <v>0</v>
      </c>
      <c r="G212" s="318">
        <f t="shared" si="57"/>
        <v>0</v>
      </c>
      <c r="H212" s="318">
        <f t="shared" si="57"/>
        <v>0</v>
      </c>
      <c r="I212" s="318">
        <f t="shared" si="57"/>
        <v>0</v>
      </c>
      <c r="J212" s="318">
        <f t="shared" si="57"/>
        <v>0</v>
      </c>
      <c r="K212" s="318">
        <f t="shared" si="57"/>
        <v>0</v>
      </c>
      <c r="L212" s="318">
        <f t="shared" si="57"/>
        <v>0</v>
      </c>
      <c r="M212" s="318">
        <f t="shared" si="57"/>
        <v>0</v>
      </c>
      <c r="N212" s="318">
        <f t="shared" si="57"/>
        <v>0</v>
      </c>
      <c r="O212" s="318">
        <f t="shared" si="57"/>
        <v>0</v>
      </c>
      <c r="P212" s="318">
        <f t="shared" si="57"/>
        <v>0</v>
      </c>
      <c r="Q212" s="318">
        <f t="shared" si="57"/>
        <v>0</v>
      </c>
      <c r="R212" s="318">
        <f t="shared" si="57"/>
        <v>0</v>
      </c>
      <c r="S212" s="318">
        <f t="shared" si="57"/>
        <v>0</v>
      </c>
      <c r="T212" s="318">
        <f t="shared" si="57"/>
        <v>0</v>
      </c>
      <c r="U212" s="318">
        <f t="shared" si="57"/>
        <v>0</v>
      </c>
      <c r="V212" s="318">
        <f t="shared" si="57"/>
        <v>0</v>
      </c>
      <c r="W212" s="318">
        <f t="shared" si="57"/>
        <v>0</v>
      </c>
      <c r="X212" s="318">
        <f t="shared" si="57"/>
        <v>0</v>
      </c>
      <c r="Y212" s="318">
        <f t="shared" si="57"/>
        <v>0</v>
      </c>
      <c r="DA212" s="141"/>
    </row>
    <row r="213" spans="1:105" ht="12" customHeight="1" x14ac:dyDescent="0.25">
      <c r="A213" s="41" t="s">
        <v>1038</v>
      </c>
      <c r="B213" s="319">
        <f t="shared" ref="B213:Y213" si="58">IF(B$156=0,0,B$156/B$110)</f>
        <v>0</v>
      </c>
      <c r="C213" s="319">
        <f t="shared" si="58"/>
        <v>0</v>
      </c>
      <c r="D213" s="319">
        <f t="shared" si="58"/>
        <v>0</v>
      </c>
      <c r="E213" s="319">
        <f t="shared" si="58"/>
        <v>0</v>
      </c>
      <c r="F213" s="319">
        <f t="shared" si="58"/>
        <v>0</v>
      </c>
      <c r="G213" s="319">
        <f t="shared" si="58"/>
        <v>0</v>
      </c>
      <c r="H213" s="319">
        <f t="shared" si="58"/>
        <v>0</v>
      </c>
      <c r="I213" s="319">
        <f t="shared" si="58"/>
        <v>0</v>
      </c>
      <c r="J213" s="319">
        <f t="shared" si="58"/>
        <v>0</v>
      </c>
      <c r="K213" s="319">
        <f t="shared" si="58"/>
        <v>0</v>
      </c>
      <c r="L213" s="319">
        <f t="shared" si="58"/>
        <v>0</v>
      </c>
      <c r="M213" s="319">
        <f t="shared" si="58"/>
        <v>0</v>
      </c>
      <c r="N213" s="319">
        <f t="shared" si="58"/>
        <v>0</v>
      </c>
      <c r="O213" s="319">
        <f t="shared" si="58"/>
        <v>0</v>
      </c>
      <c r="P213" s="319">
        <f t="shared" si="58"/>
        <v>0</v>
      </c>
      <c r="Q213" s="319">
        <f t="shared" si="58"/>
        <v>0</v>
      </c>
      <c r="R213" s="319">
        <f t="shared" si="58"/>
        <v>0</v>
      </c>
      <c r="S213" s="319">
        <f t="shared" si="58"/>
        <v>0</v>
      </c>
      <c r="T213" s="319">
        <f t="shared" si="58"/>
        <v>0</v>
      </c>
      <c r="U213" s="319">
        <f t="shared" si="58"/>
        <v>0</v>
      </c>
      <c r="V213" s="319">
        <f t="shared" si="58"/>
        <v>0</v>
      </c>
      <c r="W213" s="319">
        <f t="shared" si="58"/>
        <v>0</v>
      </c>
      <c r="X213" s="319">
        <f t="shared" si="58"/>
        <v>0</v>
      </c>
      <c r="Y213" s="319">
        <f t="shared" si="58"/>
        <v>0</v>
      </c>
      <c r="DA213" s="82"/>
    </row>
    <row r="214" spans="1:105" ht="12" customHeight="1" x14ac:dyDescent="0.25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DA214" s="176"/>
    </row>
    <row r="215" spans="1:105" ht="15" customHeight="1" x14ac:dyDescent="0.25">
      <c r="A215" s="32" t="s">
        <v>430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DA215" s="88"/>
    </row>
    <row r="216" spans="1:105" ht="12" customHeight="1" x14ac:dyDescent="0.25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DA216" s="176"/>
    </row>
    <row r="217" spans="1:105" ht="12" customHeight="1" x14ac:dyDescent="0.25">
      <c r="A217" s="35" t="s">
        <v>1402</v>
      </c>
      <c r="B217" s="320">
        <f>IF(B$5=0,0,(B$5-B$16-B$59)/(CHI_fec!B$5-CHI_fec!B$16))</f>
        <v>1.2453470320519002</v>
      </c>
      <c r="C217" s="320">
        <f>IF(C$5=0,0,(C$5-C$16-C$59)/(CHI_fec!C$5-CHI_fec!C$16))</f>
        <v>1.3008437150733954</v>
      </c>
      <c r="D217" s="320">
        <f>IF(D$5=0,0,(D$5-D$16-D$59)/(CHI_fec!D$5-CHI_fec!D$16))</f>
        <v>0.95349661083332582</v>
      </c>
      <c r="E217" s="320">
        <f>IF(E$5=0,0,(E$5-E$16-E$59)/(CHI_fec!E$5-CHI_fec!E$16))</f>
        <v>1.3287980711380902</v>
      </c>
      <c r="F217" s="320">
        <f>IF(F$5=0,0,(F$5-F$16-F$59)/(CHI_fec!F$5-CHI_fec!F$16))</f>
        <v>1.3714421534090955</v>
      </c>
      <c r="G217" s="320">
        <f>IF(G$5=0,0,(G$5-G$16-G$59)/(CHI_fec!G$5-CHI_fec!G$16))</f>
        <v>1.2877074477069248</v>
      </c>
      <c r="H217" s="320">
        <f>IF(H$5=0,0,(H$5-H$16-H$59)/(CHI_fec!H$5-CHI_fec!H$16))</f>
        <v>1.2978048321161164</v>
      </c>
      <c r="I217" s="320">
        <f>IF(I$5=0,0,(I$5-I$16-I$59)/(CHI_fec!I$5-CHI_fec!I$16))</f>
        <v>1.3069726728630751</v>
      </c>
      <c r="J217" s="320">
        <f>IF(J$5=0,0,(J$5-J$16-J$59)/(CHI_fec!J$5-CHI_fec!J$16))</f>
        <v>1.1799924665552013</v>
      </c>
      <c r="K217" s="320">
        <f>IF(K$5=0,0,(K$5-K$16-K$59)/(CHI_fec!K$5-CHI_fec!K$16))</f>
        <v>0.52239347801127867</v>
      </c>
      <c r="L217" s="320">
        <f>IF(L$5=0,0,(L$5-L$16-L$59)/(CHI_fec!L$5-CHI_fec!L$16))</f>
        <v>0.63949966502927547</v>
      </c>
      <c r="M217" s="320">
        <f>IF(M$5=0,0,(M$5-M$16-M$59)/(CHI_fec!M$5-CHI_fec!M$16))</f>
        <v>0.57096021503154237</v>
      </c>
      <c r="N217" s="320">
        <f>IF(N$5=0,0,(N$5-N$16-N$59)/(CHI_fec!N$5-CHI_fec!N$16))</f>
        <v>0.72538877869543583</v>
      </c>
      <c r="O217" s="320">
        <f>IF(O$5=0,0,(O$5-O$16-O$59)/(CHI_fec!O$5-CHI_fec!O$16))</f>
        <v>1.1894972435165942</v>
      </c>
      <c r="P217" s="320">
        <f>IF(P$5=0,0,(P$5-P$16-P$59)/(CHI_fec!P$5-CHI_fec!P$16))</f>
        <v>0.49732340295150629</v>
      </c>
      <c r="Q217" s="320">
        <f>IF(Q$5=0,0,(Q$5-Q$16-Q$59)/(CHI_fec!Q$5-CHI_fec!Q$16))</f>
        <v>0.84038326308435018</v>
      </c>
      <c r="R217" s="320">
        <f>IF(R$5=0,0,(R$5-R$16-R$59)/(CHI_fec!R$5-CHI_fec!R$16))</f>
        <v>0.82931173097697208</v>
      </c>
      <c r="S217" s="320">
        <f>IF(S$5=0,0,(S$5-S$16-S$59)/(CHI_fec!S$5-CHI_fec!S$16))</f>
        <v>0.67875271760549649</v>
      </c>
      <c r="T217" s="320">
        <f>IF(T$5=0,0,(T$5-T$16-T$59)/(CHI_fec!T$5-CHI_fec!T$16))</f>
        <v>0.58182343788892954</v>
      </c>
      <c r="U217" s="320">
        <f>IF(U$5=0,0,(U$5-U$16-U$59)/(CHI_fec!U$5-CHI_fec!U$16))</f>
        <v>0.57983754853424629</v>
      </c>
      <c r="V217" s="320">
        <f>IF(V$5=0,0,(V$5-V$16-V$59)/(CHI_fec!V$5-CHI_fec!V$16))</f>
        <v>0.33770846154185352</v>
      </c>
      <c r="W217" s="320">
        <f>IF(W$5=0,0,(W$5-W$16-W$59)/(CHI_fec!W$5-CHI_fec!W$16))</f>
        <v>0.40079287347057313</v>
      </c>
      <c r="X217" s="320">
        <f>IF(X$5=0,0,(X$5-X$16-X$59)/(CHI_fec!X$5-CHI_fec!X$16))</f>
        <v>0.38084025610664174</v>
      </c>
      <c r="Y217" s="320">
        <f>IF(Y$5=0,0,(Y$5-Y$16-Y$59)/(CHI_fec!Y$5-CHI_fec!Y$16))</f>
        <v>0.34908651595161866</v>
      </c>
      <c r="DA217" s="95"/>
    </row>
    <row r="218" spans="1:105" ht="12" customHeight="1" x14ac:dyDescent="0.25">
      <c r="A218" s="55" t="s">
        <v>91</v>
      </c>
      <c r="B218" s="273">
        <f>IF(B$6=0,0,B$6/CHI_fec!B$6)</f>
        <v>0</v>
      </c>
      <c r="C218" s="273">
        <f>IF(C$6=0,0,C$6/CHI_fec!C$6)</f>
        <v>0</v>
      </c>
      <c r="D218" s="273">
        <f>IF(D$6=0,0,D$6/CHI_fec!D$6)</f>
        <v>0</v>
      </c>
      <c r="E218" s="273">
        <f>IF(E$6=0,0,E$6/CHI_fec!E$6)</f>
        <v>0</v>
      </c>
      <c r="F218" s="273">
        <f>IF(F$6=0,0,F$6/CHI_fec!F$6)</f>
        <v>0</v>
      </c>
      <c r="G218" s="273">
        <f>IF(G$6=0,0,G$6/CHI_fec!G$6)</f>
        <v>0</v>
      </c>
      <c r="H218" s="273">
        <f>IF(H$6=0,0,H$6/CHI_fec!H$6)</f>
        <v>0</v>
      </c>
      <c r="I218" s="273">
        <f>IF(I$6=0,0,I$6/CHI_fec!I$6)</f>
        <v>0</v>
      </c>
      <c r="J218" s="273">
        <f>IF(J$6=0,0,J$6/CHI_fec!J$6)</f>
        <v>0</v>
      </c>
      <c r="K218" s="273">
        <f>IF(K$6=0,0,K$6/CHI_fec!K$6)</f>
        <v>0</v>
      </c>
      <c r="L218" s="273">
        <f>IF(L$6=0,0,L$6/CHI_fec!L$6)</f>
        <v>0</v>
      </c>
      <c r="M218" s="273">
        <f>IF(M$6=0,0,M$6/CHI_fec!M$6)</f>
        <v>0</v>
      </c>
      <c r="N218" s="273">
        <f>IF(N$6=0,0,N$6/CHI_fec!N$6)</f>
        <v>0</v>
      </c>
      <c r="O218" s="273">
        <f>IF(O$6=0,0,O$6/CHI_fec!O$6)</f>
        <v>0</v>
      </c>
      <c r="P218" s="273">
        <f>IF(P$6=0,0,P$6/CHI_fec!P$6)</f>
        <v>0</v>
      </c>
      <c r="Q218" s="273">
        <f>IF(Q$6=0,0,Q$6/CHI_fec!Q$6)</f>
        <v>0</v>
      </c>
      <c r="R218" s="273">
        <f>IF(R$6=0,0,R$6/CHI_fec!R$6)</f>
        <v>0</v>
      </c>
      <c r="S218" s="273">
        <f>IF(S$6=0,0,S$6/CHI_fec!S$6)</f>
        <v>0</v>
      </c>
      <c r="T218" s="273">
        <f>IF(T$6=0,0,T$6/CHI_fec!T$6)</f>
        <v>0</v>
      </c>
      <c r="U218" s="273">
        <f>IF(U$6=0,0,U$6/CHI_fec!U$6)</f>
        <v>0</v>
      </c>
      <c r="V218" s="273">
        <f>IF(V$6=0,0,V$6/CHI_fec!V$6)</f>
        <v>0</v>
      </c>
      <c r="W218" s="273">
        <f>IF(W$6=0,0,W$6/CHI_fec!W$6)</f>
        <v>0</v>
      </c>
      <c r="X218" s="273">
        <f>IF(X$6=0,0,X$6/CHI_fec!X$6)</f>
        <v>0</v>
      </c>
      <c r="Y218" s="273">
        <f>IF(Y$6=0,0,Y$6/CHI_fec!Y$6)</f>
        <v>0</v>
      </c>
      <c r="DA218" s="76"/>
    </row>
    <row r="219" spans="1:105" ht="12" customHeight="1" x14ac:dyDescent="0.25">
      <c r="A219" s="173" t="s">
        <v>92</v>
      </c>
      <c r="B219" s="274">
        <f>IF(B$7=0,0,B$7/CHI_fec!B$7)</f>
        <v>0</v>
      </c>
      <c r="C219" s="274">
        <f>IF(C$7=0,0,C$7/CHI_fec!C$7)</f>
        <v>0</v>
      </c>
      <c r="D219" s="274">
        <f>IF(D$7=0,0,D$7/CHI_fec!D$7)</f>
        <v>0</v>
      </c>
      <c r="E219" s="274">
        <f>IF(E$7=0,0,E$7/CHI_fec!E$7)</f>
        <v>0</v>
      </c>
      <c r="F219" s="274">
        <f>IF(F$7=0,0,F$7/CHI_fec!F$7)</f>
        <v>0</v>
      </c>
      <c r="G219" s="274">
        <f>IF(G$7=0,0,G$7/CHI_fec!G$7)</f>
        <v>0</v>
      </c>
      <c r="H219" s="274">
        <f>IF(H$7=0,0,H$7/CHI_fec!H$7)</f>
        <v>0</v>
      </c>
      <c r="I219" s="274">
        <f>IF(I$7=0,0,I$7/CHI_fec!I$7)</f>
        <v>0</v>
      </c>
      <c r="J219" s="274">
        <f>IF(J$7=0,0,J$7/CHI_fec!J$7)</f>
        <v>0</v>
      </c>
      <c r="K219" s="274">
        <f>IF(K$7=0,0,K$7/CHI_fec!K$7)</f>
        <v>0</v>
      </c>
      <c r="L219" s="274">
        <f>IF(L$7=0,0,L$7/CHI_fec!L$7)</f>
        <v>0</v>
      </c>
      <c r="M219" s="274">
        <f>IF(M$7=0,0,M$7/CHI_fec!M$7)</f>
        <v>0</v>
      </c>
      <c r="N219" s="274">
        <f>IF(N$7=0,0,N$7/CHI_fec!N$7)</f>
        <v>0</v>
      </c>
      <c r="O219" s="274">
        <f>IF(O$7=0,0,O$7/CHI_fec!O$7)</f>
        <v>0</v>
      </c>
      <c r="P219" s="274">
        <f>IF(P$7=0,0,P$7/CHI_fec!P$7)</f>
        <v>0</v>
      </c>
      <c r="Q219" s="274">
        <f>IF(Q$7=0,0,Q$7/CHI_fec!Q$7)</f>
        <v>0</v>
      </c>
      <c r="R219" s="274">
        <f>IF(R$7=0,0,R$7/CHI_fec!R$7)</f>
        <v>0</v>
      </c>
      <c r="S219" s="274">
        <f>IF(S$7=0,0,S$7/CHI_fec!S$7)</f>
        <v>0</v>
      </c>
      <c r="T219" s="274">
        <f>IF(T$7=0,0,T$7/CHI_fec!T$7)</f>
        <v>0</v>
      </c>
      <c r="U219" s="274">
        <f>IF(U$7=0,0,U$7/CHI_fec!U$7)</f>
        <v>0</v>
      </c>
      <c r="V219" s="274">
        <f>IF(V$7=0,0,V$7/CHI_fec!V$7)</f>
        <v>0</v>
      </c>
      <c r="W219" s="274">
        <f>IF(W$7=0,0,W$7/CHI_fec!W$7)</f>
        <v>0</v>
      </c>
      <c r="X219" s="274">
        <f>IF(X$7=0,0,X$7/CHI_fec!X$7)</f>
        <v>0</v>
      </c>
      <c r="Y219" s="274">
        <f>IF(Y$7=0,0,Y$7/CHI_fec!Y$7)</f>
        <v>0</v>
      </c>
      <c r="DA219" s="77"/>
    </row>
    <row r="220" spans="1:105" ht="12" customHeight="1" x14ac:dyDescent="0.25">
      <c r="A220" s="173" t="s">
        <v>93</v>
      </c>
      <c r="B220" s="274">
        <f>IF(B$8=0,0,B$8/CHI_fec!B$8)</f>
        <v>0</v>
      </c>
      <c r="C220" s="274">
        <f>IF(C$8=0,0,C$8/CHI_fec!C$8)</f>
        <v>0</v>
      </c>
      <c r="D220" s="274">
        <f>IF(D$8=0,0,D$8/CHI_fec!D$8)</f>
        <v>0</v>
      </c>
      <c r="E220" s="274">
        <f>IF(E$8=0,0,E$8/CHI_fec!E$8)</f>
        <v>0</v>
      </c>
      <c r="F220" s="274">
        <f>IF(F$8=0,0,F$8/CHI_fec!F$8)</f>
        <v>0</v>
      </c>
      <c r="G220" s="274">
        <f>IF(G$8=0,0,G$8/CHI_fec!G$8)</f>
        <v>0</v>
      </c>
      <c r="H220" s="274">
        <f>IF(H$8=0,0,H$8/CHI_fec!H$8)</f>
        <v>0</v>
      </c>
      <c r="I220" s="274">
        <f>IF(I$8=0,0,I$8/CHI_fec!I$8)</f>
        <v>0</v>
      </c>
      <c r="J220" s="274">
        <f>IF(J$8=0,0,J$8/CHI_fec!J$8)</f>
        <v>0</v>
      </c>
      <c r="K220" s="274">
        <f>IF(K$8=0,0,K$8/CHI_fec!K$8)</f>
        <v>0</v>
      </c>
      <c r="L220" s="274">
        <f>IF(L$8=0,0,L$8/CHI_fec!L$8)</f>
        <v>0</v>
      </c>
      <c r="M220" s="274">
        <f>IF(M$8=0,0,M$8/CHI_fec!M$8)</f>
        <v>0</v>
      </c>
      <c r="N220" s="274">
        <f>IF(N$8=0,0,N$8/CHI_fec!N$8)</f>
        <v>0</v>
      </c>
      <c r="O220" s="274">
        <f>IF(O$8=0,0,O$8/CHI_fec!O$8)</f>
        <v>0</v>
      </c>
      <c r="P220" s="274">
        <f>IF(P$8=0,0,P$8/CHI_fec!P$8)</f>
        <v>0</v>
      </c>
      <c r="Q220" s="274">
        <f>IF(Q$8=0,0,Q$8/CHI_fec!Q$8)</f>
        <v>0</v>
      </c>
      <c r="R220" s="274">
        <f>IF(R$8=0,0,R$8/CHI_fec!R$8)</f>
        <v>0</v>
      </c>
      <c r="S220" s="274">
        <f>IF(S$8=0,0,S$8/CHI_fec!S$8)</f>
        <v>0</v>
      </c>
      <c r="T220" s="274">
        <f>IF(T$8=0,0,T$8/CHI_fec!T$8)</f>
        <v>0</v>
      </c>
      <c r="U220" s="274">
        <f>IF(U$8=0,0,U$8/CHI_fec!U$8)</f>
        <v>0</v>
      </c>
      <c r="V220" s="274">
        <f>IF(V$8=0,0,V$8/CHI_fec!V$8)</f>
        <v>0</v>
      </c>
      <c r="W220" s="274">
        <f>IF(W$8=0,0,W$8/CHI_fec!W$8)</f>
        <v>0</v>
      </c>
      <c r="X220" s="274">
        <f>IF(X$8=0,0,X$8/CHI_fec!X$8)</f>
        <v>0</v>
      </c>
      <c r="Y220" s="274">
        <f>IF(Y$8=0,0,Y$8/CHI_fec!Y$8)</f>
        <v>0</v>
      </c>
      <c r="DA220" s="77"/>
    </row>
    <row r="221" spans="1:105" ht="12" customHeight="1" x14ac:dyDescent="0.25">
      <c r="A221" s="173" t="s">
        <v>94</v>
      </c>
      <c r="B221" s="274">
        <f>IF(B$9=0,0,B$9/CHI_fec!B$9)</f>
        <v>0</v>
      </c>
      <c r="C221" s="274">
        <f>IF(C$9=0,0,C$9/CHI_fec!C$9)</f>
        <v>0</v>
      </c>
      <c r="D221" s="274">
        <f>IF(D$9=0,0,D$9/CHI_fec!D$9)</f>
        <v>0</v>
      </c>
      <c r="E221" s="274">
        <f>IF(E$9=0,0,E$9/CHI_fec!E$9)</f>
        <v>0</v>
      </c>
      <c r="F221" s="274">
        <f>IF(F$9=0,0,F$9/CHI_fec!F$9)</f>
        <v>0</v>
      </c>
      <c r="G221" s="274">
        <f>IF(G$9=0,0,G$9/CHI_fec!G$9)</f>
        <v>0</v>
      </c>
      <c r="H221" s="274">
        <f>IF(H$9=0,0,H$9/CHI_fec!H$9)</f>
        <v>0</v>
      </c>
      <c r="I221" s="274">
        <f>IF(I$9=0,0,I$9/CHI_fec!I$9)</f>
        <v>0</v>
      </c>
      <c r="J221" s="274">
        <f>IF(J$9=0,0,J$9/CHI_fec!J$9)</f>
        <v>0</v>
      </c>
      <c r="K221" s="274">
        <f>IF(K$9=0,0,K$9/CHI_fec!K$9)</f>
        <v>0</v>
      </c>
      <c r="L221" s="274">
        <f>IF(L$9=0,0,L$9/CHI_fec!L$9)</f>
        <v>0</v>
      </c>
      <c r="M221" s="274">
        <f>IF(M$9=0,0,M$9/CHI_fec!M$9)</f>
        <v>0</v>
      </c>
      <c r="N221" s="274">
        <f>IF(N$9=0,0,N$9/CHI_fec!N$9)</f>
        <v>0</v>
      </c>
      <c r="O221" s="274">
        <f>IF(O$9=0,0,O$9/CHI_fec!O$9)</f>
        <v>0</v>
      </c>
      <c r="P221" s="274">
        <f>IF(P$9=0,0,P$9/CHI_fec!P$9)</f>
        <v>0</v>
      </c>
      <c r="Q221" s="274">
        <f>IF(Q$9=0,0,Q$9/CHI_fec!Q$9)</f>
        <v>0</v>
      </c>
      <c r="R221" s="274">
        <f>IF(R$9=0,0,R$9/CHI_fec!R$9)</f>
        <v>0</v>
      </c>
      <c r="S221" s="274">
        <f>IF(S$9=0,0,S$9/CHI_fec!S$9)</f>
        <v>0</v>
      </c>
      <c r="T221" s="274">
        <f>IF(T$9=0,0,T$9/CHI_fec!T$9)</f>
        <v>0</v>
      </c>
      <c r="U221" s="274">
        <f>IF(U$9=0,0,U$9/CHI_fec!U$9)</f>
        <v>0</v>
      </c>
      <c r="V221" s="274">
        <f>IF(V$9=0,0,V$9/CHI_fec!V$9)</f>
        <v>0</v>
      </c>
      <c r="W221" s="274">
        <f>IF(W$9=0,0,W$9/CHI_fec!W$9)</f>
        <v>0</v>
      </c>
      <c r="X221" s="274">
        <f>IF(X$9=0,0,X$9/CHI_fec!X$9)</f>
        <v>0</v>
      </c>
      <c r="Y221" s="274">
        <f>IF(Y$9=0,0,Y$9/CHI_fec!Y$9)</f>
        <v>0</v>
      </c>
      <c r="DA221" s="77"/>
    </row>
    <row r="222" spans="1:105" ht="12" customHeight="1" x14ac:dyDescent="0.25">
      <c r="A222" s="56" t="s">
        <v>95</v>
      </c>
      <c r="B222" s="275">
        <f>IF(B$10=0,0,B$10/CHI_fec!B$10)</f>
        <v>1.8158327190285821</v>
      </c>
      <c r="C222" s="275">
        <f>IF(C$10=0,0,C$10/CHI_fec!C$10)</f>
        <v>1.8637988307927518</v>
      </c>
      <c r="D222" s="275">
        <f>IF(D$10=0,0,D$10/CHI_fec!D$10)</f>
        <v>1.1668800411715825</v>
      </c>
      <c r="E222" s="275">
        <f>IF(E$10=0,0,E$10/CHI_fec!E$10)</f>
        <v>1.9782817662702308</v>
      </c>
      <c r="F222" s="275">
        <f>IF(F$10=0,0,F$10/CHI_fec!F$10)</f>
        <v>1.9967914117627152</v>
      </c>
      <c r="G222" s="275">
        <f>IF(G$10=0,0,G$10/CHI_fec!G$10)</f>
        <v>1.9465165260573964</v>
      </c>
      <c r="H222" s="275">
        <f>IF(H$10=0,0,H$10/CHI_fec!H$10)</f>
        <v>1.9418527986011438</v>
      </c>
      <c r="I222" s="275">
        <f>IF(I$10=0,0,I$10/CHI_fec!I$10)</f>
        <v>1.9904390063221766</v>
      </c>
      <c r="J222" s="275">
        <f>IF(J$10=0,0,J$10/CHI_fec!J$10)</f>
        <v>1.6750651436252266</v>
      </c>
      <c r="K222" s="275">
        <f>IF(K$10=0,0,K$10/CHI_fec!K$10)</f>
        <v>0.28564224959262252</v>
      </c>
      <c r="L222" s="275">
        <f>IF(L$10=0,0,L$10/CHI_fec!L$10)</f>
        <v>0.62015357325727982</v>
      </c>
      <c r="M222" s="275">
        <f>IF(M$10=0,0,M$10/CHI_fec!M$10)</f>
        <v>0.56451195174492164</v>
      </c>
      <c r="N222" s="275">
        <f>IF(N$10=0,0,N$10/CHI_fec!N$10)</f>
        <v>1.0065821165985798</v>
      </c>
      <c r="O222" s="275">
        <f>IF(O$10=0,0,O$10/CHI_fec!O$10)</f>
        <v>1.8528055328143023</v>
      </c>
      <c r="P222" s="275">
        <f>IF(P$10=0,0,P$10/CHI_fec!P$10)</f>
        <v>0.40075190466874833</v>
      </c>
      <c r="Q222" s="275">
        <f>IF(Q$10=0,0,Q$10/CHI_fec!Q$10)</f>
        <v>1.8907678189382247</v>
      </c>
      <c r="R222" s="275">
        <f>IF(R$10=0,0,R$10/CHI_fec!R$10)</f>
        <v>1.9253902305396093</v>
      </c>
      <c r="S222" s="275">
        <f>IF(S$10=0,0,S$10/CHI_fec!S$10)</f>
        <v>1.5593119774613053</v>
      </c>
      <c r="T222" s="275">
        <f>IF(T$10=0,0,T$10/CHI_fec!T$10)</f>
        <v>1.203946942466205</v>
      </c>
      <c r="U222" s="275">
        <f>IF(U$10=0,0,U$10/CHI_fec!U$10)</f>
        <v>0.85978089315347095</v>
      </c>
      <c r="V222" s="275">
        <f>IF(V$10=0,0,V$10/CHI_fec!V$10)</f>
        <v>0.51198698809102838</v>
      </c>
      <c r="W222" s="275">
        <f>IF(W$10=0,0,W$10/CHI_fec!W$10)</f>
        <v>0.87923786013661454</v>
      </c>
      <c r="X222" s="275">
        <f>IF(X$10=0,0,X$10/CHI_fec!X$10)</f>
        <v>0.94100244876858874</v>
      </c>
      <c r="Y222" s="275">
        <f>IF(Y$10=0,0,Y$10/CHI_fec!Y$10)</f>
        <v>0.37843793510350654</v>
      </c>
      <c r="DA222" s="78"/>
    </row>
    <row r="223" spans="1:105" ht="12" customHeight="1" x14ac:dyDescent="0.25">
      <c r="A223" s="134" t="s">
        <v>997</v>
      </c>
      <c r="B223" s="321">
        <f>IF(B$16=0,0,B$16/CHI_fec!B$16)</f>
        <v>0</v>
      </c>
      <c r="C223" s="321">
        <f>IF(C$16=0,0,C$16/CHI_fec!C$16)</f>
        <v>0</v>
      </c>
      <c r="D223" s="321">
        <f>IF(D$16=0,0,D$16/CHI_fec!D$16)</f>
        <v>0</v>
      </c>
      <c r="E223" s="321">
        <f>IF(E$16=0,0,E$16/CHI_fec!E$16)</f>
        <v>0</v>
      </c>
      <c r="F223" s="321">
        <f>IF(F$16=0,0,F$16/CHI_fec!F$16)</f>
        <v>0</v>
      </c>
      <c r="G223" s="321">
        <f>IF(G$16=0,0,G$16/CHI_fec!G$16)</f>
        <v>0</v>
      </c>
      <c r="H223" s="321">
        <f>IF(H$16=0,0,H$16/CHI_fec!H$16)</f>
        <v>0</v>
      </c>
      <c r="I223" s="321">
        <f>IF(I$16=0,0,I$16/CHI_fec!I$16)</f>
        <v>0</v>
      </c>
      <c r="J223" s="321">
        <f>IF(J$16=0,0,J$16/CHI_fec!J$16)</f>
        <v>0</v>
      </c>
      <c r="K223" s="321">
        <f>IF(K$16=0,0,K$16/CHI_fec!K$16)</f>
        <v>0</v>
      </c>
      <c r="L223" s="321">
        <f>IF(L$16=0,0,L$16/CHI_fec!L$16)</f>
        <v>0</v>
      </c>
      <c r="M223" s="321">
        <f>IF(M$16=0,0,M$16/CHI_fec!M$16)</f>
        <v>0</v>
      </c>
      <c r="N223" s="321">
        <f>IF(N$16=0,0,N$16/CHI_fec!N$16)</f>
        <v>0</v>
      </c>
      <c r="O223" s="321">
        <f>IF(O$16=0,0,O$16/CHI_fec!O$16)</f>
        <v>0</v>
      </c>
      <c r="P223" s="321">
        <f>IF(P$16=0,0,P$16/CHI_fec!P$16)</f>
        <v>0</v>
      </c>
      <c r="Q223" s="321">
        <f>IF(Q$16=0,0,Q$16/CHI_fec!Q$16)</f>
        <v>0</v>
      </c>
      <c r="R223" s="321">
        <f>IF(R$16=0,0,R$16/CHI_fec!R$16)</f>
        <v>0</v>
      </c>
      <c r="S223" s="321">
        <f>IF(S$16=0,0,S$16/CHI_fec!S$16)</f>
        <v>0</v>
      </c>
      <c r="T223" s="321">
        <f>IF(T$16=0,0,T$16/CHI_fec!T$16)</f>
        <v>0</v>
      </c>
      <c r="U223" s="321">
        <f>IF(U$16=0,0,U$16/CHI_fec!U$16)</f>
        <v>0</v>
      </c>
      <c r="V223" s="321">
        <f>IF(V$16=0,0,V$16/CHI_fec!V$16)</f>
        <v>0</v>
      </c>
      <c r="W223" s="321">
        <f>IF(W$16=0,0,W$16/CHI_fec!W$16)</f>
        <v>0</v>
      </c>
      <c r="X223" s="321">
        <f>IF(X$16=0,0,X$16/CHI_fec!X$16)</f>
        <v>0</v>
      </c>
      <c r="Y223" s="321">
        <f>IF(Y$16=0,0,Y$16/CHI_fec!Y$16)</f>
        <v>0</v>
      </c>
      <c r="DA223" s="140"/>
    </row>
    <row r="224" spans="1:105" ht="12" customHeight="1" x14ac:dyDescent="0.25">
      <c r="A224" s="174" t="s">
        <v>998</v>
      </c>
      <c r="B224" s="276">
        <f>IF(B$25=0,0,B$25/CHI_fec!B$25)</f>
        <v>1.4282595105672475</v>
      </c>
      <c r="C224" s="276">
        <f>IF(C$25=0,0,C$25/CHI_fec!C$25)</f>
        <v>1.5713306756066485</v>
      </c>
      <c r="D224" s="276">
        <f>IF(D$25=0,0,D$25/CHI_fec!D$25)</f>
        <v>1.1495255718651542</v>
      </c>
      <c r="E224" s="276">
        <f>IF(E$25=0,0,E$25/CHI_fec!E$25)</f>
        <v>1.5116661548614252</v>
      </c>
      <c r="F224" s="276">
        <f>IF(F$25=0,0,F$25/CHI_fec!F$25)</f>
        <v>1.6093380584295203</v>
      </c>
      <c r="G224" s="276">
        <f>IF(G$25=0,0,G$25/CHI_fec!G$25)</f>
        <v>1.454803609473464</v>
      </c>
      <c r="H224" s="276">
        <f>IF(H$25=0,0,H$25/CHI_fec!H$25)</f>
        <v>1.4765682177936348</v>
      </c>
      <c r="I224" s="276">
        <f>IF(I$25=0,0,I$25/CHI_fec!I$25)</f>
        <v>1.4511556357030551</v>
      </c>
      <c r="J224" s="276">
        <f>IF(J$25=0,0,J$25/CHI_fec!J$25)</f>
        <v>1.375483409148553</v>
      </c>
      <c r="K224" s="276">
        <f>IF(K$25=0,0,K$25/CHI_fec!K$25)</f>
        <v>0.69255971314975839</v>
      </c>
      <c r="L224" s="276">
        <f>IF(L$25=0,0,L$25/CHI_fec!L$25)</f>
        <v>0.61448941567262072</v>
      </c>
      <c r="M224" s="276">
        <f>IF(M$25=0,0,M$25/CHI_fec!M$25)</f>
        <v>0.45611099164654539</v>
      </c>
      <c r="N224" s="276">
        <f>IF(N$25=0,0,N$25/CHI_fec!N$25)</f>
        <v>0.60676936005114157</v>
      </c>
      <c r="O224" s="276">
        <f>IF(O$25=0,0,O$25/CHI_fec!O$25)</f>
        <v>1.2906854119482665</v>
      </c>
      <c r="P224" s="276">
        <f>IF(P$25=0,0,P$25/CHI_fec!P$25)</f>
        <v>0.36177731839381105</v>
      </c>
      <c r="Q224" s="276">
        <f>IF(Q$25=0,0,Q$25/CHI_fec!Q$25)</f>
        <v>0.50353062298722717</v>
      </c>
      <c r="R224" s="276">
        <f>IF(R$25=0,0,R$25/CHI_fec!R$25)</f>
        <v>0.47941885505366194</v>
      </c>
      <c r="S224" s="276">
        <f>IF(S$25=0,0,S$25/CHI_fec!S$25)</f>
        <v>0.32514088256604895</v>
      </c>
      <c r="T224" s="276">
        <f>IF(T$25=0,0,T$25/CHI_fec!T$25)</f>
        <v>0.28452701648852285</v>
      </c>
      <c r="U224" s="276">
        <f>IF(U$25=0,0,U$25/CHI_fec!U$25)</f>
        <v>0.34216622539930591</v>
      </c>
      <c r="V224" s="276">
        <f>IF(V$25=0,0,V$25/CHI_fec!V$25)</f>
        <v>0.10051358849505733</v>
      </c>
      <c r="W224" s="276">
        <f>IF(W$25=0,0,W$25/CHI_fec!W$25)</f>
        <v>0.12016158520083835</v>
      </c>
      <c r="X224" s="276">
        <f>IF(X$25=0,0,X$25/CHI_fec!X$25)</f>
        <v>8.1041399068721862E-2</v>
      </c>
      <c r="Y224" s="276">
        <f>IF(Y$25=0,0,Y$25/CHI_fec!Y$25)</f>
        <v>0.20347365479708637</v>
      </c>
      <c r="DA224" s="79"/>
    </row>
    <row r="225" spans="1:105" ht="12" customHeight="1" x14ac:dyDescent="0.25">
      <c r="A225" s="174" t="s">
        <v>1010</v>
      </c>
      <c r="B225" s="276">
        <f>IF(B$36=0,0,B$36/CHI_fec!B$36)</f>
        <v>2.3371125886240933</v>
      </c>
      <c r="C225" s="276">
        <f>IF(C$36=0,0,C$36/CHI_fec!C$36)</f>
        <v>2.2892248085182305</v>
      </c>
      <c r="D225" s="276">
        <f>IF(D$36=0,0,D$36/CHI_fec!D$36)</f>
        <v>2.1543613157033765</v>
      </c>
      <c r="E225" s="276">
        <f>IF(E$36=0,0,E$36/CHI_fec!E$36)</f>
        <v>2.3268119931467699</v>
      </c>
      <c r="F225" s="276">
        <f>IF(F$36=0,0,F$36/CHI_fec!F$36)</f>
        <v>2.3145584058058564</v>
      </c>
      <c r="G225" s="276">
        <f>IF(G$36=0,0,G$36/CHI_fec!G$36)</f>
        <v>2.3078312539899382</v>
      </c>
      <c r="H225" s="276">
        <f>IF(H$36=0,0,H$36/CHI_fec!H$36)</f>
        <v>2.3251661567820014</v>
      </c>
      <c r="I225" s="276">
        <f>IF(I$36=0,0,I$36/CHI_fec!I$36)</f>
        <v>2.3210734683186112</v>
      </c>
      <c r="J225" s="276">
        <f>IF(J$36=0,0,J$36/CHI_fec!J$36)</f>
        <v>2.2772689639744312</v>
      </c>
      <c r="K225" s="276">
        <f>IF(K$36=0,0,K$36/CHI_fec!K$36)</f>
        <v>1.4741529714216206</v>
      </c>
      <c r="L225" s="276">
        <f>IF(L$36=0,0,L$36/CHI_fec!L$36)</f>
        <v>1.9862186990382549</v>
      </c>
      <c r="M225" s="276">
        <f>IF(M$36=0,0,M$36/CHI_fec!M$36)</f>
        <v>1.9981386675208688</v>
      </c>
      <c r="N225" s="276">
        <f>IF(N$36=0,0,N$36/CHI_fec!N$36)</f>
        <v>2.1599752405966521</v>
      </c>
      <c r="O225" s="276">
        <f>IF(O$36=0,0,O$36/CHI_fec!O$36)</f>
        <v>2.2985248552070345</v>
      </c>
      <c r="P225" s="276">
        <f>IF(P$36=0,0,P$36/CHI_fec!P$36)</f>
        <v>1.8800445512979043</v>
      </c>
      <c r="Q225" s="276">
        <f>IF(Q$36=0,0,Q$36/CHI_fec!Q$36)</f>
        <v>2.7202810551189671</v>
      </c>
      <c r="R225" s="276">
        <f>IF(R$36=0,0,R$36/CHI_fec!R$36)</f>
        <v>2.6549008150022617</v>
      </c>
      <c r="S225" s="276">
        <f>IF(S$36=0,0,S$36/CHI_fec!S$36)</f>
        <v>2.5400361978883397</v>
      </c>
      <c r="T225" s="276">
        <f>IF(T$36=0,0,T$36/CHI_fec!T$36)</f>
        <v>2.2514793312598713</v>
      </c>
      <c r="U225" s="276">
        <f>IF(U$36=0,0,U$36/CHI_fec!U$36)</f>
        <v>2.1862677964039214</v>
      </c>
      <c r="V225" s="276">
        <f>IF(V$36=0,0,V$36/CHI_fec!V$36)</f>
        <v>1.8684377354593507</v>
      </c>
      <c r="W225" s="276">
        <f>IF(W$36=0,0,W$36/CHI_fec!W$36)</f>
        <v>2.0613427962754276</v>
      </c>
      <c r="X225" s="276">
        <f>IF(X$36=0,0,X$36/CHI_fec!X$36)</f>
        <v>2.1857983946124961</v>
      </c>
      <c r="Y225" s="276">
        <f>IF(Y$36=0,0,Y$36/CHI_fec!Y$36)</f>
        <v>1.483645473491406</v>
      </c>
      <c r="DA225" s="79"/>
    </row>
    <row r="226" spans="1:105" ht="12" customHeight="1" x14ac:dyDescent="0.25">
      <c r="A226" s="174" t="s">
        <v>1021</v>
      </c>
      <c r="B226" s="276">
        <f>IF(B$44=0,0,B$44/CHI_fec!B$44)</f>
        <v>1.7006402864372674</v>
      </c>
      <c r="C226" s="276">
        <f>IF(C$44=0,0,C$44/CHI_fec!C$44)</f>
        <v>1.7789136213955188</v>
      </c>
      <c r="D226" s="276">
        <f>IF(D$44=0,0,D$44/CHI_fec!D$44)</f>
        <v>1.1619610953198585</v>
      </c>
      <c r="E226" s="276">
        <f>IF(E$44=0,0,E$44/CHI_fec!E$44)</f>
        <v>1.8227750667591736</v>
      </c>
      <c r="F226" s="276">
        <f>IF(F$44=0,0,F$44/CHI_fec!F$44)</f>
        <v>1.8835541463810659</v>
      </c>
      <c r="G226" s="276">
        <f>IF(G$44=0,0,G$44/CHI_fec!G$44)</f>
        <v>1.8003545809472505</v>
      </c>
      <c r="H226" s="276">
        <f>IF(H$44=0,0,H$44/CHI_fec!H$44)</f>
        <v>1.7910031526825874</v>
      </c>
      <c r="I226" s="276">
        <f>IF(I$44=0,0,I$44/CHI_fec!I$44)</f>
        <v>1.8291952051543843</v>
      </c>
      <c r="J226" s="276">
        <f>IF(J$44=0,0,J$44/CHI_fec!J$44)</f>
        <v>1.5846430672852818</v>
      </c>
      <c r="K226" s="276">
        <f>IF(K$44=0,0,K$44/CHI_fec!K$44)</f>
        <v>0.34997386155926641</v>
      </c>
      <c r="L226" s="276">
        <f>IF(L$44=0,0,L$44/CHI_fec!L$44)</f>
        <v>0.57321352236382328</v>
      </c>
      <c r="M226" s="276">
        <f>IF(M$44=0,0,M$44/CHI_fec!M$44)</f>
        <v>0.46976881334963461</v>
      </c>
      <c r="N226" s="276">
        <f>IF(N$44=0,0,N$44/CHI_fec!N$44)</f>
        <v>0.87648791221587841</v>
      </c>
      <c r="O226" s="276">
        <f>IF(O$44=0,0,O$44/CHI_fec!O$44)</f>
        <v>1.6825732552243939</v>
      </c>
      <c r="P226" s="276">
        <f>IF(P$44=0,0,P$44/CHI_fec!P$44)</f>
        <v>0.38863459532361139</v>
      </c>
      <c r="Q226" s="276">
        <f>IF(Q$44=0,0,Q$44/CHI_fec!Q$44)</f>
        <v>0.70561683118014085</v>
      </c>
      <c r="R226" s="276">
        <f>IF(R$44=0,0,R$44/CHI_fec!R$44)</f>
        <v>0.88438663108857907</v>
      </c>
      <c r="S226" s="276">
        <f>IF(S$44=0,0,S$44/CHI_fec!S$44)</f>
        <v>0.7239873618523035</v>
      </c>
      <c r="T226" s="276">
        <f>IF(T$44=0,0,T$44/CHI_fec!T$44)</f>
        <v>0.74490330309258812</v>
      </c>
      <c r="U226" s="276">
        <f>IF(U$44=0,0,U$44/CHI_fec!U$44)</f>
        <v>0.57855301401785175</v>
      </c>
      <c r="V226" s="276">
        <f>IF(V$44=0,0,V$44/CHI_fec!V$44)</f>
        <v>0.29288361166433358</v>
      </c>
      <c r="W226" s="276">
        <f>IF(W$44=0,0,W$44/CHI_fec!W$44)</f>
        <v>0.51095612401111723</v>
      </c>
      <c r="X226" s="276">
        <f>IF(X$44=0,0,X$44/CHI_fec!X$44)</f>
        <v>0.46578149057224716</v>
      </c>
      <c r="Y226" s="276">
        <f>IF(Y$44=0,0,Y$44/CHI_fec!Y$44)</f>
        <v>0.31591865367772276</v>
      </c>
      <c r="DA226" s="79"/>
    </row>
    <row r="227" spans="1:105" ht="12" customHeight="1" x14ac:dyDescent="0.25">
      <c r="A227" s="41" t="s">
        <v>1038</v>
      </c>
      <c r="B227" s="277">
        <f>IF(B$58=0,0,B$58/CHI_fec!B$58)</f>
        <v>0</v>
      </c>
      <c r="C227" s="277">
        <f>IF(C$58=0,0,C$58/CHI_fec!C$58)</f>
        <v>0</v>
      </c>
      <c r="D227" s="277">
        <f>IF(D$58=0,0,D$58/CHI_fec!D$58)</f>
        <v>0</v>
      </c>
      <c r="E227" s="277">
        <f>IF(E$58=0,0,E$58/CHI_fec!E$58)</f>
        <v>0</v>
      </c>
      <c r="F227" s="277">
        <f>IF(F$58=0,0,F$58/CHI_fec!F$58)</f>
        <v>0</v>
      </c>
      <c r="G227" s="277">
        <f>IF(G$58=0,0,G$58/CHI_fec!G$58)</f>
        <v>0</v>
      </c>
      <c r="H227" s="277">
        <f>IF(H$58=0,0,H$58/CHI_fec!H$58)</f>
        <v>0</v>
      </c>
      <c r="I227" s="277">
        <f>IF(I$58=0,0,I$58/CHI_fec!I$58)</f>
        <v>0</v>
      </c>
      <c r="J227" s="277">
        <f>IF(J$58=0,0,J$58/CHI_fec!J$58)</f>
        <v>0</v>
      </c>
      <c r="K227" s="277">
        <f>IF(K$58=0,0,K$58/CHI_fec!K$58)</f>
        <v>0</v>
      </c>
      <c r="L227" s="277">
        <f>IF(L$58=0,0,L$58/CHI_fec!L$58)</f>
        <v>0</v>
      </c>
      <c r="M227" s="277">
        <f>IF(M$58=0,0,M$58/CHI_fec!M$58)</f>
        <v>0</v>
      </c>
      <c r="N227" s="277">
        <f>IF(N$58=0,0,N$58/CHI_fec!N$58)</f>
        <v>0</v>
      </c>
      <c r="O227" s="277">
        <f>IF(O$58=0,0,O$58/CHI_fec!O$58)</f>
        <v>0</v>
      </c>
      <c r="P227" s="277">
        <f>IF(P$58=0,0,P$58/CHI_fec!P$58)</f>
        <v>0</v>
      </c>
      <c r="Q227" s="277">
        <f>IF(Q$58=0,0,Q$58/CHI_fec!Q$58)</f>
        <v>0</v>
      </c>
      <c r="R227" s="277">
        <f>IF(R$58=0,0,R$58/CHI_fec!R$58)</f>
        <v>0</v>
      </c>
      <c r="S227" s="277">
        <f>IF(S$58=0,0,S$58/CHI_fec!S$58)</f>
        <v>0</v>
      </c>
      <c r="T227" s="277">
        <f>IF(T$58=0,0,T$58/CHI_fec!T$58)</f>
        <v>0</v>
      </c>
      <c r="U227" s="277">
        <f>IF(U$58=0,0,U$58/CHI_fec!U$58)</f>
        <v>0</v>
      </c>
      <c r="V227" s="277">
        <f>IF(V$58=0,0,V$58/CHI_fec!V$58)</f>
        <v>0</v>
      </c>
      <c r="W227" s="277">
        <f>IF(W$58=0,0,W$58/CHI_fec!W$58)</f>
        <v>0</v>
      </c>
      <c r="X227" s="277">
        <f>IF(X$58=0,0,X$58/CHI_fec!X$58)</f>
        <v>0</v>
      </c>
      <c r="Y227" s="277">
        <f>IF(Y$58=0,0,Y$58/CHI_fec!Y$58)</f>
        <v>0</v>
      </c>
      <c r="DA227" s="82"/>
    </row>
    <row r="228" spans="1:105" ht="12" customHeight="1" x14ac:dyDescent="0.25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DA228" s="176"/>
    </row>
    <row r="229" spans="1:105" ht="12" customHeight="1" x14ac:dyDescent="0.25">
      <c r="A229" s="35" t="s">
        <v>1403</v>
      </c>
      <c r="B229" s="320">
        <f>IF(B$61=0,0,(B$61-B$108)/CHI_fec!B$61)</f>
        <v>1.2304049539844453</v>
      </c>
      <c r="C229" s="320">
        <f>IF(C$61=0,0,(C$61-C$108)/CHI_fec!C$61)</f>
        <v>1.2873398163482186</v>
      </c>
      <c r="D229" s="320">
        <f>IF(D$61=0,0,(D$61-D$108)/CHI_fec!D$61)</f>
        <v>0.92347864004557201</v>
      </c>
      <c r="E229" s="320">
        <f>IF(E$61=0,0,(E$61-E$108)/CHI_fec!E$61)</f>
        <v>1.322550262931609</v>
      </c>
      <c r="F229" s="320">
        <f>IF(F$61=0,0,(F$61-F$108)/CHI_fec!F$61)</f>
        <v>1.3653037615124897</v>
      </c>
      <c r="G229" s="320">
        <f>IF(G$61=0,0,(G$61-G$108)/CHI_fec!G$61)</f>
        <v>1.2790781666164053</v>
      </c>
      <c r="H229" s="320">
        <f>IF(H$61=0,0,(H$61-H$108)/CHI_fec!H$61)</f>
        <v>1.2883401021153205</v>
      </c>
      <c r="I229" s="320">
        <f>IF(I$61=0,0,(I$61-I$108)/CHI_fec!I$61)</f>
        <v>1.3010671909838964</v>
      </c>
      <c r="J229" s="320">
        <f>IF(J$61=0,0,(J$61-J$108)/CHI_fec!J$61)</f>
        <v>1.1622439795306778</v>
      </c>
      <c r="K229" s="320">
        <f>IF(K$61=0,0,(K$61-K$108)/CHI_fec!K$61)</f>
        <v>0.49223727962774744</v>
      </c>
      <c r="L229" s="320">
        <f>IF(L$61=0,0,(L$61-L$108)/CHI_fec!L$61)</f>
        <v>0.60902529189072974</v>
      </c>
      <c r="M229" s="320">
        <f>IF(M$61=0,0,(M$61-M$108)/CHI_fec!M$61)</f>
        <v>0.54253494007058933</v>
      </c>
      <c r="N229" s="320">
        <f>IF(N$61=0,0,(N$61-N$108)/CHI_fec!N$61)</f>
        <v>0.70045252603415675</v>
      </c>
      <c r="O229" s="320">
        <f>IF(O$61=0,0,(O$61-O$108)/CHI_fec!O$61)</f>
        <v>1.1771877069015888</v>
      </c>
      <c r="P229" s="320">
        <f>IF(P$61=0,0,(P$61-P$108)/CHI_fec!P$61)</f>
        <v>0.47088805083676177</v>
      </c>
      <c r="Q229" s="320">
        <f>IF(Q$61=0,0,(Q$61-Q$108)/CHI_fec!Q$61)</f>
        <v>0.8185821601330302</v>
      </c>
      <c r="R229" s="320">
        <f>IF(R$61=0,0,(R$61-R$108)/CHI_fec!R$61)</f>
        <v>0.81142147198434933</v>
      </c>
      <c r="S229" s="320">
        <f>IF(S$61=0,0,(S$61-S$108)/CHI_fec!S$61)</f>
        <v>0.65970161547845274</v>
      </c>
      <c r="T229" s="320">
        <f>IF(T$61=0,0,(T$61-T$108)/CHI_fec!T$61)</f>
        <v>0.5633181359984375</v>
      </c>
      <c r="U229" s="320">
        <f>IF(U$61=0,0,(U$61-U$108)/CHI_fec!U$61)</f>
        <v>0.55630234607295614</v>
      </c>
      <c r="V229" s="320">
        <f>IF(V$61=0,0,(V$61-V$108)/CHI_fec!V$61)</f>
        <v>0.32063192018769721</v>
      </c>
      <c r="W229" s="320">
        <f>IF(W$61=0,0,(W$61-W$108)/CHI_fec!W$61)</f>
        <v>0.38522865149057484</v>
      </c>
      <c r="X229" s="320">
        <f>IF(X$61=0,0,(X$61-X$108)/CHI_fec!X$61)</f>
        <v>0.36784528860010479</v>
      </c>
      <c r="Y229" s="320">
        <f>IF(Y$61=0,0,(Y$61-Y$108)/CHI_fec!Y$61)</f>
        <v>0.32996463051954306</v>
      </c>
      <c r="DA229" s="95"/>
    </row>
    <row r="230" spans="1:105" ht="12" customHeight="1" x14ac:dyDescent="0.25">
      <c r="A230" s="55" t="s">
        <v>91</v>
      </c>
      <c r="B230" s="273">
        <f>IF(B$62=0,0,B$62/CHI_fec!B$62)</f>
        <v>0</v>
      </c>
      <c r="C230" s="273">
        <f>IF(C$62=0,0,C$62/CHI_fec!C$62)</f>
        <v>0</v>
      </c>
      <c r="D230" s="273">
        <f>IF(D$62=0,0,D$62/CHI_fec!D$62)</f>
        <v>0</v>
      </c>
      <c r="E230" s="273">
        <f>IF(E$62=0,0,E$62/CHI_fec!E$62)</f>
        <v>0</v>
      </c>
      <c r="F230" s="273">
        <f>IF(F$62=0,0,F$62/CHI_fec!F$62)</f>
        <v>0</v>
      </c>
      <c r="G230" s="273">
        <f>IF(G$62=0,0,G$62/CHI_fec!G$62)</f>
        <v>0</v>
      </c>
      <c r="H230" s="273">
        <f>IF(H$62=0,0,H$62/CHI_fec!H$62)</f>
        <v>0</v>
      </c>
      <c r="I230" s="273">
        <f>IF(I$62=0,0,I$62/CHI_fec!I$62)</f>
        <v>0</v>
      </c>
      <c r="J230" s="273">
        <f>IF(J$62=0,0,J$62/CHI_fec!J$62)</f>
        <v>0</v>
      </c>
      <c r="K230" s="273">
        <f>IF(K$62=0,0,K$62/CHI_fec!K$62)</f>
        <v>0</v>
      </c>
      <c r="L230" s="273">
        <f>IF(L$62=0,0,L$62/CHI_fec!L$62)</f>
        <v>0</v>
      </c>
      <c r="M230" s="273">
        <f>IF(M$62=0,0,M$62/CHI_fec!M$62)</f>
        <v>0</v>
      </c>
      <c r="N230" s="273">
        <f>IF(N$62=0,0,N$62/CHI_fec!N$62)</f>
        <v>0</v>
      </c>
      <c r="O230" s="273">
        <f>IF(O$62=0,0,O$62/CHI_fec!O$62)</f>
        <v>0</v>
      </c>
      <c r="P230" s="273">
        <f>IF(P$62=0,0,P$62/CHI_fec!P$62)</f>
        <v>0</v>
      </c>
      <c r="Q230" s="273">
        <f>IF(Q$62=0,0,Q$62/CHI_fec!Q$62)</f>
        <v>0</v>
      </c>
      <c r="R230" s="273">
        <f>IF(R$62=0,0,R$62/CHI_fec!R$62)</f>
        <v>0</v>
      </c>
      <c r="S230" s="273">
        <f>IF(S$62=0,0,S$62/CHI_fec!S$62)</f>
        <v>0</v>
      </c>
      <c r="T230" s="273">
        <f>IF(T$62=0,0,T$62/CHI_fec!T$62)</f>
        <v>0</v>
      </c>
      <c r="U230" s="273">
        <f>IF(U$62=0,0,U$62/CHI_fec!U$62)</f>
        <v>0</v>
      </c>
      <c r="V230" s="273">
        <f>IF(V$62=0,0,V$62/CHI_fec!V$62)</f>
        <v>0</v>
      </c>
      <c r="W230" s="273">
        <f>IF(W$62=0,0,W$62/CHI_fec!W$62)</f>
        <v>0</v>
      </c>
      <c r="X230" s="273">
        <f>IF(X$62=0,0,X$62/CHI_fec!X$62)</f>
        <v>0</v>
      </c>
      <c r="Y230" s="273">
        <f>IF(Y$62=0,0,Y$62/CHI_fec!Y$62)</f>
        <v>0</v>
      </c>
      <c r="DA230" s="76"/>
    </row>
    <row r="231" spans="1:105" ht="12" customHeight="1" x14ac:dyDescent="0.25">
      <c r="A231" s="173" t="s">
        <v>92</v>
      </c>
      <c r="B231" s="274">
        <f>IF(B$63=0,0,B$63/CHI_fec!B$63)</f>
        <v>0</v>
      </c>
      <c r="C231" s="274">
        <f>IF(C$63=0,0,C$63/CHI_fec!C$63)</f>
        <v>0</v>
      </c>
      <c r="D231" s="274">
        <f>IF(D$63=0,0,D$63/CHI_fec!D$63)</f>
        <v>0</v>
      </c>
      <c r="E231" s="274">
        <f>IF(E$63=0,0,E$63/CHI_fec!E$63)</f>
        <v>0</v>
      </c>
      <c r="F231" s="274">
        <f>IF(F$63=0,0,F$63/CHI_fec!F$63)</f>
        <v>0</v>
      </c>
      <c r="G231" s="274">
        <f>IF(G$63=0,0,G$63/CHI_fec!G$63)</f>
        <v>0</v>
      </c>
      <c r="H231" s="274">
        <f>IF(H$63=0,0,H$63/CHI_fec!H$63)</f>
        <v>0</v>
      </c>
      <c r="I231" s="274">
        <f>IF(I$63=0,0,I$63/CHI_fec!I$63)</f>
        <v>0</v>
      </c>
      <c r="J231" s="274">
        <f>IF(J$63=0,0,J$63/CHI_fec!J$63)</f>
        <v>0</v>
      </c>
      <c r="K231" s="274">
        <f>IF(K$63=0,0,K$63/CHI_fec!K$63)</f>
        <v>0</v>
      </c>
      <c r="L231" s="274">
        <f>IF(L$63=0,0,L$63/CHI_fec!L$63)</f>
        <v>0</v>
      </c>
      <c r="M231" s="274">
        <f>IF(M$63=0,0,M$63/CHI_fec!M$63)</f>
        <v>0</v>
      </c>
      <c r="N231" s="274">
        <f>IF(N$63=0,0,N$63/CHI_fec!N$63)</f>
        <v>0</v>
      </c>
      <c r="O231" s="274">
        <f>IF(O$63=0,0,O$63/CHI_fec!O$63)</f>
        <v>0</v>
      </c>
      <c r="P231" s="274">
        <f>IF(P$63=0,0,P$63/CHI_fec!P$63)</f>
        <v>0</v>
      </c>
      <c r="Q231" s="274">
        <f>IF(Q$63=0,0,Q$63/CHI_fec!Q$63)</f>
        <v>0</v>
      </c>
      <c r="R231" s="274">
        <f>IF(R$63=0,0,R$63/CHI_fec!R$63)</f>
        <v>0</v>
      </c>
      <c r="S231" s="274">
        <f>IF(S$63=0,0,S$63/CHI_fec!S$63)</f>
        <v>0</v>
      </c>
      <c r="T231" s="274">
        <f>IF(T$63=0,0,T$63/CHI_fec!T$63)</f>
        <v>0</v>
      </c>
      <c r="U231" s="274">
        <f>IF(U$63=0,0,U$63/CHI_fec!U$63)</f>
        <v>0</v>
      </c>
      <c r="V231" s="274">
        <f>IF(V$63=0,0,V$63/CHI_fec!V$63)</f>
        <v>0</v>
      </c>
      <c r="W231" s="274">
        <f>IF(W$63=0,0,W$63/CHI_fec!W$63)</f>
        <v>0</v>
      </c>
      <c r="X231" s="274">
        <f>IF(X$63=0,0,X$63/CHI_fec!X$63)</f>
        <v>0</v>
      </c>
      <c r="Y231" s="274">
        <f>IF(Y$63=0,0,Y$63/CHI_fec!Y$63)</f>
        <v>0</v>
      </c>
      <c r="DA231" s="77"/>
    </row>
    <row r="232" spans="1:105" ht="12" customHeight="1" x14ac:dyDescent="0.25">
      <c r="A232" s="173" t="s">
        <v>93</v>
      </c>
      <c r="B232" s="274">
        <f>IF(B$64=0,0,B$64/CHI_fec!B$64)</f>
        <v>0</v>
      </c>
      <c r="C232" s="274">
        <f>IF(C$64=0,0,C$64/CHI_fec!C$64)</f>
        <v>0</v>
      </c>
      <c r="D232" s="274">
        <f>IF(D$64=0,0,D$64/CHI_fec!D$64)</f>
        <v>0</v>
      </c>
      <c r="E232" s="274">
        <f>IF(E$64=0,0,E$64/CHI_fec!E$64)</f>
        <v>0</v>
      </c>
      <c r="F232" s="274">
        <f>IF(F$64=0,0,F$64/CHI_fec!F$64)</f>
        <v>0</v>
      </c>
      <c r="G232" s="274">
        <f>IF(G$64=0,0,G$64/CHI_fec!G$64)</f>
        <v>0</v>
      </c>
      <c r="H232" s="274">
        <f>IF(H$64=0,0,H$64/CHI_fec!H$64)</f>
        <v>0</v>
      </c>
      <c r="I232" s="274">
        <f>IF(I$64=0,0,I$64/CHI_fec!I$64)</f>
        <v>0</v>
      </c>
      <c r="J232" s="274">
        <f>IF(J$64=0,0,J$64/CHI_fec!J$64)</f>
        <v>0</v>
      </c>
      <c r="K232" s="274">
        <f>IF(K$64=0,0,K$64/CHI_fec!K$64)</f>
        <v>0</v>
      </c>
      <c r="L232" s="274">
        <f>IF(L$64=0,0,L$64/CHI_fec!L$64)</f>
        <v>0</v>
      </c>
      <c r="M232" s="274">
        <f>IF(M$64=0,0,M$64/CHI_fec!M$64)</f>
        <v>0</v>
      </c>
      <c r="N232" s="274">
        <f>IF(N$64=0,0,N$64/CHI_fec!N$64)</f>
        <v>0</v>
      </c>
      <c r="O232" s="274">
        <f>IF(O$64=0,0,O$64/CHI_fec!O$64)</f>
        <v>0</v>
      </c>
      <c r="P232" s="274">
        <f>IF(P$64=0,0,P$64/CHI_fec!P$64)</f>
        <v>0</v>
      </c>
      <c r="Q232" s="274">
        <f>IF(Q$64=0,0,Q$64/CHI_fec!Q$64)</f>
        <v>0</v>
      </c>
      <c r="R232" s="274">
        <f>IF(R$64=0,0,R$64/CHI_fec!R$64)</f>
        <v>0</v>
      </c>
      <c r="S232" s="274">
        <f>IF(S$64=0,0,S$64/CHI_fec!S$64)</f>
        <v>0</v>
      </c>
      <c r="T232" s="274">
        <f>IF(T$64=0,0,T$64/CHI_fec!T$64)</f>
        <v>0</v>
      </c>
      <c r="U232" s="274">
        <f>IF(U$64=0,0,U$64/CHI_fec!U$64)</f>
        <v>0</v>
      </c>
      <c r="V232" s="274">
        <f>IF(V$64=0,0,V$64/CHI_fec!V$64)</f>
        <v>0</v>
      </c>
      <c r="W232" s="274">
        <f>IF(W$64=0,0,W$64/CHI_fec!W$64)</f>
        <v>0</v>
      </c>
      <c r="X232" s="274">
        <f>IF(X$64=0,0,X$64/CHI_fec!X$64)</f>
        <v>0</v>
      </c>
      <c r="Y232" s="274">
        <f>IF(Y$64=0,0,Y$64/CHI_fec!Y$64)</f>
        <v>0</v>
      </c>
      <c r="DA232" s="77"/>
    </row>
    <row r="233" spans="1:105" ht="12" customHeight="1" x14ac:dyDescent="0.25">
      <c r="A233" s="173" t="s">
        <v>94</v>
      </c>
      <c r="B233" s="274">
        <f>IF(B$65=0,0,B$65/CHI_fec!B$65)</f>
        <v>0</v>
      </c>
      <c r="C233" s="274">
        <f>IF(C$65=0,0,C$65/CHI_fec!C$65)</f>
        <v>0</v>
      </c>
      <c r="D233" s="274">
        <f>IF(D$65=0,0,D$65/CHI_fec!D$65)</f>
        <v>0</v>
      </c>
      <c r="E233" s="274">
        <f>IF(E$65=0,0,E$65/CHI_fec!E$65)</f>
        <v>0</v>
      </c>
      <c r="F233" s="274">
        <f>IF(F$65=0,0,F$65/CHI_fec!F$65)</f>
        <v>0</v>
      </c>
      <c r="G233" s="274">
        <f>IF(G$65=0,0,G$65/CHI_fec!G$65)</f>
        <v>0</v>
      </c>
      <c r="H233" s="274">
        <f>IF(H$65=0,0,H$65/CHI_fec!H$65)</f>
        <v>0</v>
      </c>
      <c r="I233" s="274">
        <f>IF(I$65=0,0,I$65/CHI_fec!I$65)</f>
        <v>0</v>
      </c>
      <c r="J233" s="274">
        <f>IF(J$65=0,0,J$65/CHI_fec!J$65)</f>
        <v>0</v>
      </c>
      <c r="K233" s="274">
        <f>IF(K$65=0,0,K$65/CHI_fec!K$65)</f>
        <v>0</v>
      </c>
      <c r="L233" s="274">
        <f>IF(L$65=0,0,L$65/CHI_fec!L$65)</f>
        <v>0</v>
      </c>
      <c r="M233" s="274">
        <f>IF(M$65=0,0,M$65/CHI_fec!M$65)</f>
        <v>0</v>
      </c>
      <c r="N233" s="274">
        <f>IF(N$65=0,0,N$65/CHI_fec!N$65)</f>
        <v>0</v>
      </c>
      <c r="O233" s="274">
        <f>IF(O$65=0,0,O$65/CHI_fec!O$65)</f>
        <v>0</v>
      </c>
      <c r="P233" s="274">
        <f>IF(P$65=0,0,P$65/CHI_fec!P$65)</f>
        <v>0</v>
      </c>
      <c r="Q233" s="274">
        <f>IF(Q$65=0,0,Q$65/CHI_fec!Q$65)</f>
        <v>0</v>
      </c>
      <c r="R233" s="274">
        <f>IF(R$65=0,0,R$65/CHI_fec!R$65)</f>
        <v>0</v>
      </c>
      <c r="S233" s="274">
        <f>IF(S$65=0,0,S$65/CHI_fec!S$65)</f>
        <v>0</v>
      </c>
      <c r="T233" s="274">
        <f>IF(T$65=0,0,T$65/CHI_fec!T$65)</f>
        <v>0</v>
      </c>
      <c r="U233" s="274">
        <f>IF(U$65=0,0,U$65/CHI_fec!U$65)</f>
        <v>0</v>
      </c>
      <c r="V233" s="274">
        <f>IF(V$65=0,0,V$65/CHI_fec!V$65)</f>
        <v>0</v>
      </c>
      <c r="W233" s="274">
        <f>IF(W$65=0,0,W$65/CHI_fec!W$65)</f>
        <v>0</v>
      </c>
      <c r="X233" s="274">
        <f>IF(X$65=0,0,X$65/CHI_fec!X$65)</f>
        <v>0</v>
      </c>
      <c r="Y233" s="274">
        <f>IF(Y$65=0,0,Y$65/CHI_fec!Y$65)</f>
        <v>0</v>
      </c>
      <c r="DA233" s="77"/>
    </row>
    <row r="234" spans="1:105" ht="12" customHeight="1" x14ac:dyDescent="0.25">
      <c r="A234" s="56" t="s">
        <v>95</v>
      </c>
      <c r="B234" s="275">
        <f>IF(B$66=0,0,B$66/CHI_fec!B$66)</f>
        <v>1.8158327190285821</v>
      </c>
      <c r="C234" s="275">
        <f>IF(C$66=0,0,C$66/CHI_fec!C$66)</f>
        <v>1.863798830792752</v>
      </c>
      <c r="D234" s="275">
        <f>IF(D$66=0,0,D$66/CHI_fec!D$66)</f>
        <v>1.1668800411715827</v>
      </c>
      <c r="E234" s="275">
        <f>IF(E$66=0,0,E$66/CHI_fec!E$66)</f>
        <v>1.9782817662702308</v>
      </c>
      <c r="F234" s="275">
        <f>IF(F$66=0,0,F$66/CHI_fec!F$66)</f>
        <v>1.9967914117627157</v>
      </c>
      <c r="G234" s="275">
        <f>IF(G$66=0,0,G$66/CHI_fec!G$66)</f>
        <v>1.9465165260573971</v>
      </c>
      <c r="H234" s="275">
        <f>IF(H$66=0,0,H$66/CHI_fec!H$66)</f>
        <v>1.9418527986011436</v>
      </c>
      <c r="I234" s="275">
        <f>IF(I$66=0,0,I$66/CHI_fec!I$66)</f>
        <v>1.9904390063221764</v>
      </c>
      <c r="J234" s="275">
        <f>IF(J$66=0,0,J$66/CHI_fec!J$66)</f>
        <v>1.6750651436252266</v>
      </c>
      <c r="K234" s="275">
        <f>IF(K$66=0,0,K$66/CHI_fec!K$66)</f>
        <v>0.28564224959262258</v>
      </c>
      <c r="L234" s="275">
        <f>IF(L$66=0,0,L$66/CHI_fec!L$66)</f>
        <v>0.62015357325727982</v>
      </c>
      <c r="M234" s="275">
        <f>IF(M$66=0,0,M$66/CHI_fec!M$66)</f>
        <v>0.5645119517449213</v>
      </c>
      <c r="N234" s="275">
        <f>IF(N$66=0,0,N$66/CHI_fec!N$66)</f>
        <v>1.0065821165985798</v>
      </c>
      <c r="O234" s="275">
        <f>IF(O$66=0,0,O$66/CHI_fec!O$66)</f>
        <v>1.8528055328143029</v>
      </c>
      <c r="P234" s="275">
        <f>IF(P$66=0,0,P$66/CHI_fec!P$66)</f>
        <v>0.40075190466874827</v>
      </c>
      <c r="Q234" s="275">
        <f>IF(Q$66=0,0,Q$66/CHI_fec!Q$66)</f>
        <v>1.8907678189382233</v>
      </c>
      <c r="R234" s="275">
        <f>IF(R$66=0,0,R$66/CHI_fec!R$66)</f>
        <v>1.9253902305396098</v>
      </c>
      <c r="S234" s="275">
        <f>IF(S$66=0,0,S$66/CHI_fec!S$66)</f>
        <v>1.5593119774613053</v>
      </c>
      <c r="T234" s="275">
        <f>IF(T$66=0,0,T$66/CHI_fec!T$66)</f>
        <v>1.2039469424662053</v>
      </c>
      <c r="U234" s="275">
        <f>IF(U$66=0,0,U$66/CHI_fec!U$66)</f>
        <v>0.85978089315347095</v>
      </c>
      <c r="V234" s="275">
        <f>IF(V$66=0,0,V$66/CHI_fec!V$66)</f>
        <v>0.51198698809102861</v>
      </c>
      <c r="W234" s="275">
        <f>IF(W$66=0,0,W$66/CHI_fec!W$66)</f>
        <v>0.87923786013661465</v>
      </c>
      <c r="X234" s="275">
        <f>IF(X$66=0,0,X$66/CHI_fec!X$66)</f>
        <v>0.94100244876858885</v>
      </c>
      <c r="Y234" s="275">
        <f>IF(Y$66=0,0,Y$66/CHI_fec!Y$66)</f>
        <v>0.3784379351035066</v>
      </c>
      <c r="DA234" s="78"/>
    </row>
    <row r="235" spans="1:105" ht="12" customHeight="1" x14ac:dyDescent="0.25">
      <c r="A235" s="174" t="s">
        <v>1051</v>
      </c>
      <c r="B235" s="276">
        <f>IF(B$72=0,0,B$72/CHI_fec!B$72)</f>
        <v>1.4271201044078432</v>
      </c>
      <c r="C235" s="276">
        <f>IF(C$72=0,0,C$72/CHI_fec!C$72)</f>
        <v>1.5700538226113487</v>
      </c>
      <c r="D235" s="276">
        <f>IF(D$72=0,0,D$72/CHI_fec!D$72)</f>
        <v>1.1482636432297095</v>
      </c>
      <c r="E235" s="276">
        <f>IF(E$72=0,0,E$72/CHI_fec!E$72)</f>
        <v>1.5106234783327663</v>
      </c>
      <c r="F235" s="276">
        <f>IF(F$72=0,0,F$72/CHI_fec!F$72)</f>
        <v>1.6081876235996178</v>
      </c>
      <c r="G235" s="276">
        <f>IF(G$72=0,0,G$72/CHI_fec!G$72)</f>
        <v>1.4537483098653448</v>
      </c>
      <c r="H235" s="276">
        <f>IF(H$72=0,0,H$72/CHI_fec!H$72)</f>
        <v>1.4754850677598303</v>
      </c>
      <c r="I235" s="276">
        <f>IF(I$72=0,0,I$72/CHI_fec!I$72)</f>
        <v>1.4501599651490695</v>
      </c>
      <c r="J235" s="276">
        <f>IF(J$72=0,0,J$72/CHI_fec!J$72)</f>
        <v>1.3743328964460018</v>
      </c>
      <c r="K235" s="276">
        <f>IF(K$72=0,0,K$72/CHI_fec!K$72)</f>
        <v>0.69148622738015675</v>
      </c>
      <c r="L235" s="276">
        <f>IF(L$72=0,0,L$72/CHI_fec!L$72)</f>
        <v>0.61379625188754683</v>
      </c>
      <c r="M235" s="276">
        <f>IF(M$72=0,0,M$72/CHI_fec!M$72)</f>
        <v>0.4556445948669316</v>
      </c>
      <c r="N235" s="276">
        <f>IF(N$72=0,0,N$72/CHI_fec!N$72)</f>
        <v>0.60623356238273451</v>
      </c>
      <c r="O235" s="276">
        <f>IF(O$72=0,0,O$72/CHI_fec!O$72)</f>
        <v>1.2897151055980136</v>
      </c>
      <c r="P235" s="276">
        <f>IF(P$72=0,0,P$72/CHI_fec!P$72)</f>
        <v>0.36141465752482388</v>
      </c>
      <c r="Q235" s="276">
        <f>IF(Q$72=0,0,Q$72/CHI_fec!Q$72)</f>
        <v>0.50324193149252738</v>
      </c>
      <c r="R235" s="276">
        <f>IF(R$72=0,0,R$72/CHI_fec!R$72)</f>
        <v>0.47916204118686223</v>
      </c>
      <c r="S235" s="276">
        <f>IF(S$72=0,0,S$72/CHI_fec!S$72)</f>
        <v>0.32496608312856295</v>
      </c>
      <c r="T235" s="276">
        <f>IF(T$72=0,0,T$72/CHI_fec!T$72)</f>
        <v>0.28435115688298185</v>
      </c>
      <c r="U235" s="276">
        <f>IF(U$72=0,0,U$72/CHI_fec!U$72)</f>
        <v>0.34190771694216632</v>
      </c>
      <c r="V235" s="276">
        <f>IF(V$72=0,0,V$72/CHI_fec!V$72)</f>
        <v>0.10045079964673813</v>
      </c>
      <c r="W235" s="276">
        <f>IF(W$72=0,0,W$72/CHI_fec!W$72)</f>
        <v>0.12009586626108171</v>
      </c>
      <c r="X235" s="276">
        <f>IF(X$72=0,0,X$72/CHI_fec!X$72)</f>
        <v>8.1009564710688486E-2</v>
      </c>
      <c r="Y235" s="276">
        <f>IF(Y$72=0,0,Y$72/CHI_fec!Y$72)</f>
        <v>0.20327802201821527</v>
      </c>
      <c r="DA235" s="79"/>
    </row>
    <row r="236" spans="1:105" ht="12" customHeight="1" x14ac:dyDescent="0.25">
      <c r="A236" s="174" t="s">
        <v>1010</v>
      </c>
      <c r="B236" s="276">
        <f>IF(B$85=0,0,B$85/CHI_fec!B$85)</f>
        <v>2.3371125886240924</v>
      </c>
      <c r="C236" s="276">
        <f>IF(C$85=0,0,C$85/CHI_fec!C$85)</f>
        <v>2.2892248085182292</v>
      </c>
      <c r="D236" s="276">
        <f>IF(D$85=0,0,D$85/CHI_fec!D$85)</f>
        <v>2.1543613157033765</v>
      </c>
      <c r="E236" s="276">
        <f>IF(E$85=0,0,E$85/CHI_fec!E$85)</f>
        <v>2.3268119931467703</v>
      </c>
      <c r="F236" s="276">
        <f>IF(F$85=0,0,F$85/CHI_fec!F$85)</f>
        <v>2.3145584058058555</v>
      </c>
      <c r="G236" s="276">
        <f>IF(G$85=0,0,G$85/CHI_fec!G$85)</f>
        <v>2.3078312539899382</v>
      </c>
      <c r="H236" s="276">
        <f>IF(H$85=0,0,H$85/CHI_fec!H$85)</f>
        <v>2.325166156782001</v>
      </c>
      <c r="I236" s="276">
        <f>IF(I$85=0,0,I$85/CHI_fec!I$85)</f>
        <v>2.3210734683186116</v>
      </c>
      <c r="J236" s="276">
        <f>IF(J$85=0,0,J$85/CHI_fec!J$85)</f>
        <v>2.2772689639744321</v>
      </c>
      <c r="K236" s="276">
        <f>IF(K$85=0,0,K$85/CHI_fec!K$85)</f>
        <v>1.4741529714216204</v>
      </c>
      <c r="L236" s="276">
        <f>IF(L$85=0,0,L$85/CHI_fec!L$85)</f>
        <v>1.9862186990382535</v>
      </c>
      <c r="M236" s="276">
        <f>IF(M$85=0,0,M$85/CHI_fec!M$85)</f>
        <v>1.9981386675208692</v>
      </c>
      <c r="N236" s="276">
        <f>IF(N$85=0,0,N$85/CHI_fec!N$85)</f>
        <v>2.1599752405966517</v>
      </c>
      <c r="O236" s="276">
        <f>IF(O$85=0,0,O$85/CHI_fec!O$85)</f>
        <v>2.2985248552070354</v>
      </c>
      <c r="P236" s="276">
        <f>IF(P$85=0,0,P$85/CHI_fec!P$85)</f>
        <v>1.8800445512979049</v>
      </c>
      <c r="Q236" s="276">
        <f>IF(Q$85=0,0,Q$85/CHI_fec!Q$85)</f>
        <v>2.720281055118968</v>
      </c>
      <c r="R236" s="276">
        <f>IF(R$85=0,0,R$85/CHI_fec!R$85)</f>
        <v>2.6549008150022617</v>
      </c>
      <c r="S236" s="276">
        <f>IF(S$85=0,0,S$85/CHI_fec!S$85)</f>
        <v>2.5400361978883406</v>
      </c>
      <c r="T236" s="276">
        <f>IF(T$85=0,0,T$85/CHI_fec!T$85)</f>
        <v>2.2514793312598709</v>
      </c>
      <c r="U236" s="276">
        <f>IF(U$85=0,0,U$85/CHI_fec!U$85)</f>
        <v>2.1862677964039223</v>
      </c>
      <c r="V236" s="276">
        <f>IF(V$85=0,0,V$85/CHI_fec!V$85)</f>
        <v>1.8684377354593504</v>
      </c>
      <c r="W236" s="276">
        <f>IF(W$85=0,0,W$85/CHI_fec!W$85)</f>
        <v>2.0613427962754285</v>
      </c>
      <c r="X236" s="276">
        <f>IF(X$85=0,0,X$85/CHI_fec!X$85)</f>
        <v>2.1857983946124957</v>
      </c>
      <c r="Y236" s="276">
        <f>IF(Y$85=0,0,Y$85/CHI_fec!Y$85)</f>
        <v>1.4836454734914055</v>
      </c>
      <c r="DA236" s="79"/>
    </row>
    <row r="237" spans="1:105" ht="12" customHeight="1" x14ac:dyDescent="0.25">
      <c r="A237" s="174" t="s">
        <v>1021</v>
      </c>
      <c r="B237" s="276">
        <f>IF(B$93=0,0,B$93/CHI_fec!B$93)</f>
        <v>1.7261000764473808</v>
      </c>
      <c r="C237" s="276">
        <f>IF(C$93=0,0,C$93/CHI_fec!C$93)</f>
        <v>1.7978196956301422</v>
      </c>
      <c r="D237" s="276">
        <f>IF(D$93=0,0,D$93/CHI_fec!D$93)</f>
        <v>1.1630648068999432</v>
      </c>
      <c r="E237" s="276">
        <f>IF(E$93=0,0,E$93/CHI_fec!E$93)</f>
        <v>1.8524742938068659</v>
      </c>
      <c r="F237" s="276">
        <f>IF(F$93=0,0,F$93/CHI_fec!F$93)</f>
        <v>1.9087190289629725</v>
      </c>
      <c r="G237" s="276">
        <f>IF(G$93=0,0,G$93/CHI_fec!G$93)</f>
        <v>1.8326579549711652</v>
      </c>
      <c r="H237" s="276">
        <f>IF(H$93=0,0,H$93/CHI_fec!H$93)</f>
        <v>1.8204304526877628</v>
      </c>
      <c r="I237" s="276">
        <f>IF(I$93=0,0,I$93/CHI_fec!I$93)</f>
        <v>1.8647628287752211</v>
      </c>
      <c r="J237" s="276">
        <f>IF(J$93=0,0,J$93/CHI_fec!J$93)</f>
        <v>1.6045257852699752</v>
      </c>
      <c r="K237" s="276">
        <f>IF(K$93=0,0,K$93/CHI_fec!K$93)</f>
        <v>0.32558462644180858</v>
      </c>
      <c r="L237" s="276">
        <f>IF(L$93=0,0,L$93/CHI_fec!L$93)</f>
        <v>0.56948668544938386</v>
      </c>
      <c r="M237" s="276">
        <f>IF(M$93=0,0,M$93/CHI_fec!M$93)</f>
        <v>0.47108813586433573</v>
      </c>
      <c r="N237" s="276">
        <f>IF(N$93=0,0,N$93/CHI_fec!N$93)</f>
        <v>0.90433535850962821</v>
      </c>
      <c r="O237" s="276">
        <f>IF(O$93=0,0,O$93/CHI_fec!O$93)</f>
        <v>1.7199629302933312</v>
      </c>
      <c r="P237" s="276">
        <f>IF(P$93=0,0,P$93/CHI_fec!P$93)</f>
        <v>0.39127194924416925</v>
      </c>
      <c r="Q237" s="276">
        <f>IF(Q$93=0,0,Q$93/CHI_fec!Q$93)</f>
        <v>0.73242637760349538</v>
      </c>
      <c r="R237" s="276">
        <f>IF(R$93=0,0,R$93/CHI_fec!R$93)</f>
        <v>0.93828608238845412</v>
      </c>
      <c r="S237" s="276">
        <f>IF(S$93=0,0,S$93/CHI_fec!S$93)</f>
        <v>0.77875412767859342</v>
      </c>
      <c r="T237" s="276">
        <f>IF(T$93=0,0,T$93/CHI_fec!T$93)</f>
        <v>0.80387827190576944</v>
      </c>
      <c r="U237" s="276">
        <f>IF(U$93=0,0,U$93/CHI_fec!U$93)</f>
        <v>0.60605865050421737</v>
      </c>
      <c r="V237" s="276">
        <f>IF(V$93=0,0,V$93/CHI_fec!V$93)</f>
        <v>0.31897245810815594</v>
      </c>
      <c r="W237" s="276">
        <f>IF(W$93=0,0,W$93/CHI_fec!W$93)</f>
        <v>0.56714880723799255</v>
      </c>
      <c r="X237" s="276">
        <f>IF(X$93=0,0,X$93/CHI_fec!X$93)</f>
        <v>0.53104949769522081</v>
      </c>
      <c r="Y237" s="276">
        <f>IF(Y$93=0,0,Y$93/CHI_fec!Y$93)</f>
        <v>0.32743208659965822</v>
      </c>
      <c r="DA237" s="79"/>
    </row>
    <row r="238" spans="1:105" ht="12" customHeight="1" x14ac:dyDescent="0.25">
      <c r="A238" s="41" t="s">
        <v>1038</v>
      </c>
      <c r="B238" s="277">
        <f>IF(B$107=0,0,B$107/CHI_fec!B$107)</f>
        <v>0</v>
      </c>
      <c r="C238" s="277">
        <f>IF(C$107=0,0,C$107/CHI_fec!C$107)</f>
        <v>0</v>
      </c>
      <c r="D238" s="277">
        <f>IF(D$107=0,0,D$107/CHI_fec!D$107)</f>
        <v>0</v>
      </c>
      <c r="E238" s="277">
        <f>IF(E$107=0,0,E$107/CHI_fec!E$107)</f>
        <v>0</v>
      </c>
      <c r="F238" s="277">
        <f>IF(F$107=0,0,F$107/CHI_fec!F$107)</f>
        <v>0</v>
      </c>
      <c r="G238" s="277">
        <f>IF(G$107=0,0,G$107/CHI_fec!G$107)</f>
        <v>0</v>
      </c>
      <c r="H238" s="277">
        <f>IF(H$107=0,0,H$107/CHI_fec!H$107)</f>
        <v>0</v>
      </c>
      <c r="I238" s="277">
        <f>IF(I$107=0,0,I$107/CHI_fec!I$107)</f>
        <v>0</v>
      </c>
      <c r="J238" s="277">
        <f>IF(J$107=0,0,J$107/CHI_fec!J$107)</f>
        <v>0</v>
      </c>
      <c r="K238" s="277">
        <f>IF(K$107=0,0,K$107/CHI_fec!K$107)</f>
        <v>0</v>
      </c>
      <c r="L238" s="277">
        <f>IF(L$107=0,0,L$107/CHI_fec!L$107)</f>
        <v>0</v>
      </c>
      <c r="M238" s="277">
        <f>IF(M$107=0,0,M$107/CHI_fec!M$107)</f>
        <v>0</v>
      </c>
      <c r="N238" s="277">
        <f>IF(N$107=0,0,N$107/CHI_fec!N$107)</f>
        <v>0</v>
      </c>
      <c r="O238" s="277">
        <f>IF(O$107=0,0,O$107/CHI_fec!O$107)</f>
        <v>0</v>
      </c>
      <c r="P238" s="277">
        <f>IF(P$107=0,0,P$107/CHI_fec!P$107)</f>
        <v>0</v>
      </c>
      <c r="Q238" s="277">
        <f>IF(Q$107=0,0,Q$107/CHI_fec!Q$107)</f>
        <v>0</v>
      </c>
      <c r="R238" s="277">
        <f>IF(R$107=0,0,R$107/CHI_fec!R$107)</f>
        <v>0</v>
      </c>
      <c r="S238" s="277">
        <f>IF(S$107=0,0,S$107/CHI_fec!S$107)</f>
        <v>0</v>
      </c>
      <c r="T238" s="277">
        <f>IF(T$107=0,0,T$107/CHI_fec!T$107)</f>
        <v>0</v>
      </c>
      <c r="U238" s="277">
        <f>IF(U$107=0,0,U$107/CHI_fec!U$107)</f>
        <v>0</v>
      </c>
      <c r="V238" s="277">
        <f>IF(V$107=0,0,V$107/CHI_fec!V$107)</f>
        <v>0</v>
      </c>
      <c r="W238" s="277">
        <f>IF(W$107=0,0,W$107/CHI_fec!W$107)</f>
        <v>0</v>
      </c>
      <c r="X238" s="277">
        <f>IF(X$107=0,0,X$107/CHI_fec!X$107)</f>
        <v>0</v>
      </c>
      <c r="Y238" s="277">
        <f>IF(Y$107=0,0,Y$107/CHI_fec!Y$107)</f>
        <v>0</v>
      </c>
      <c r="DA238" s="82"/>
    </row>
    <row r="239" spans="1:105" ht="12" customHeight="1" x14ac:dyDescent="0.25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DA239" s="176"/>
    </row>
    <row r="240" spans="1:105" ht="12" customHeight="1" x14ac:dyDescent="0.25">
      <c r="A240" s="35" t="s">
        <v>50</v>
      </c>
      <c r="B240" s="320">
        <f>IF(B$110=0,0,B$110/CHI_fec!B$110)</f>
        <v>1.4051451587404622</v>
      </c>
      <c r="C240" s="320">
        <f>IF(C$110=0,0,C$110/CHI_fec!C$110)</f>
        <v>1.4668746214610582</v>
      </c>
      <c r="D240" s="320">
        <f>IF(D$110=0,0,D$110/CHI_fec!D$110)</f>
        <v>1.056071301113235</v>
      </c>
      <c r="E240" s="320">
        <f>IF(E$110=0,0,E$110/CHI_fec!E$110)</f>
        <v>1.4992563103427765</v>
      </c>
      <c r="F240" s="320">
        <f>IF(F$110=0,0,F$110/CHI_fec!F$110)</f>
        <v>1.5471107246574209</v>
      </c>
      <c r="G240" s="320">
        <f>IF(G$110=0,0,G$110/CHI_fec!G$110)</f>
        <v>1.4595729276359051</v>
      </c>
      <c r="H240" s="320">
        <f>IF(H$110=0,0,H$110/CHI_fec!H$110)</f>
        <v>1.4672281082104377</v>
      </c>
      <c r="I240" s="320">
        <f>IF(I$110=0,0,I$110/CHI_fec!I$110)</f>
        <v>1.4815994176344411</v>
      </c>
      <c r="J240" s="320">
        <f>IF(J$110=0,0,J$110/CHI_fec!J$110)</f>
        <v>1.3267174883724502</v>
      </c>
      <c r="K240" s="320">
        <f>IF(K$110=0,0,K$110/CHI_fec!K$110)</f>
        <v>0.53249255264042583</v>
      </c>
      <c r="L240" s="320">
        <f>IF(L$110=0,0,L$110/CHI_fec!L$110)</f>
        <v>0.68047209477135873</v>
      </c>
      <c r="M240" s="320">
        <f>IF(M$110=0,0,M$110/CHI_fec!M$110)</f>
        <v>0.60326661244067048</v>
      </c>
      <c r="N240" s="320">
        <f>IF(N$110=0,0,N$110/CHI_fec!N$110)</f>
        <v>0.80661476943994292</v>
      </c>
      <c r="O240" s="320">
        <f>IF(O$110=0,0,O$110/CHI_fec!O$110)</f>
        <v>1.3530773388831923</v>
      </c>
      <c r="P240" s="320">
        <f>IF(P$110=0,0,P$110/CHI_fec!P$110)</f>
        <v>0.52073388576252189</v>
      </c>
      <c r="Q240" s="320">
        <f>IF(Q$110=0,0,Q$110/CHI_fec!Q$110)</f>
        <v>0.93539643114526538</v>
      </c>
      <c r="R240" s="320">
        <f>IF(R$110=0,0,R$110/CHI_fec!R$110)</f>
        <v>0.92755874282705442</v>
      </c>
      <c r="S240" s="320">
        <f>IF(S$110=0,0,S$110/CHI_fec!S$110)</f>
        <v>0.72854929802487578</v>
      </c>
      <c r="T240" s="320">
        <f>IF(T$110=0,0,T$110/CHI_fec!T$110)</f>
        <v>0.65458895085282143</v>
      </c>
      <c r="U240" s="320">
        <f>IF(U$110=0,0,U$110/CHI_fec!U$110)</f>
        <v>0.57213554780441767</v>
      </c>
      <c r="V240" s="320">
        <f>IF(V$110=0,0,V$110/CHI_fec!V$110)</f>
        <v>0.35367688895189153</v>
      </c>
      <c r="W240" s="320">
        <f>IF(W$110=0,0,W$110/CHI_fec!W$110)</f>
        <v>0.46379833536108467</v>
      </c>
      <c r="X240" s="320">
        <f>IF(X$110=0,0,X$110/CHI_fec!X$110)</f>
        <v>0.38110361314744734</v>
      </c>
      <c r="Y240" s="320">
        <f>IF(Y$110=0,0,Y$110/CHI_fec!Y$110)</f>
        <v>0.30425573542816609</v>
      </c>
      <c r="DA240" s="95"/>
    </row>
    <row r="241" spans="1:105" ht="12" customHeight="1" x14ac:dyDescent="0.25">
      <c r="A241" s="55" t="s">
        <v>91</v>
      </c>
      <c r="B241" s="273">
        <f>IF(B$111=0,0,B$111/CHI_fec!B$111)</f>
        <v>0</v>
      </c>
      <c r="C241" s="273">
        <f>IF(C$111=0,0,C$111/CHI_fec!C$111)</f>
        <v>0</v>
      </c>
      <c r="D241" s="273">
        <f>IF(D$111=0,0,D$111/CHI_fec!D$111)</f>
        <v>0</v>
      </c>
      <c r="E241" s="273">
        <f>IF(E$111=0,0,E$111/CHI_fec!E$111)</f>
        <v>0</v>
      </c>
      <c r="F241" s="273">
        <f>IF(F$111=0,0,F$111/CHI_fec!F$111)</f>
        <v>0</v>
      </c>
      <c r="G241" s="273">
        <f>IF(G$111=0,0,G$111/CHI_fec!G$111)</f>
        <v>0</v>
      </c>
      <c r="H241" s="273">
        <f>IF(H$111=0,0,H$111/CHI_fec!H$111)</f>
        <v>0</v>
      </c>
      <c r="I241" s="273">
        <f>IF(I$111=0,0,I$111/CHI_fec!I$111)</f>
        <v>0</v>
      </c>
      <c r="J241" s="273">
        <f>IF(J$111=0,0,J$111/CHI_fec!J$111)</f>
        <v>0</v>
      </c>
      <c r="K241" s="273">
        <f>IF(K$111=0,0,K$111/CHI_fec!K$111)</f>
        <v>0</v>
      </c>
      <c r="L241" s="273">
        <f>IF(L$111=0,0,L$111/CHI_fec!L$111)</f>
        <v>0</v>
      </c>
      <c r="M241" s="273">
        <f>IF(M$111=0,0,M$111/CHI_fec!M$111)</f>
        <v>0</v>
      </c>
      <c r="N241" s="273">
        <f>IF(N$111=0,0,N$111/CHI_fec!N$111)</f>
        <v>0</v>
      </c>
      <c r="O241" s="273">
        <f>IF(O$111=0,0,O$111/CHI_fec!O$111)</f>
        <v>0</v>
      </c>
      <c r="P241" s="273">
        <f>IF(P$111=0,0,P$111/CHI_fec!P$111)</f>
        <v>0</v>
      </c>
      <c r="Q241" s="273">
        <f>IF(Q$111=0,0,Q$111/CHI_fec!Q$111)</f>
        <v>0</v>
      </c>
      <c r="R241" s="273">
        <f>IF(R$111=0,0,R$111/CHI_fec!R$111)</f>
        <v>0</v>
      </c>
      <c r="S241" s="273">
        <f>IF(S$111=0,0,S$111/CHI_fec!S$111)</f>
        <v>0</v>
      </c>
      <c r="T241" s="273">
        <f>IF(T$111=0,0,T$111/CHI_fec!T$111)</f>
        <v>0</v>
      </c>
      <c r="U241" s="273">
        <f>IF(U$111=0,0,U$111/CHI_fec!U$111)</f>
        <v>0</v>
      </c>
      <c r="V241" s="273">
        <f>IF(V$111=0,0,V$111/CHI_fec!V$111)</f>
        <v>0</v>
      </c>
      <c r="W241" s="273">
        <f>IF(W$111=0,0,W$111/CHI_fec!W$111)</f>
        <v>0</v>
      </c>
      <c r="X241" s="273">
        <f>IF(X$111=0,0,X$111/CHI_fec!X$111)</f>
        <v>0</v>
      </c>
      <c r="Y241" s="273">
        <f>IF(Y$111=0,0,Y$111/CHI_fec!Y$111)</f>
        <v>0</v>
      </c>
      <c r="DA241" s="76"/>
    </row>
    <row r="242" spans="1:105" ht="12" customHeight="1" x14ac:dyDescent="0.25">
      <c r="A242" s="173" t="s">
        <v>92</v>
      </c>
      <c r="B242" s="274">
        <f>IF(B$112=0,0,B$112/CHI_fec!B$112)</f>
        <v>0</v>
      </c>
      <c r="C242" s="274">
        <f>IF(C$112=0,0,C$112/CHI_fec!C$112)</f>
        <v>0</v>
      </c>
      <c r="D242" s="274">
        <f>IF(D$112=0,0,D$112/CHI_fec!D$112)</f>
        <v>0</v>
      </c>
      <c r="E242" s="274">
        <f>IF(E$112=0,0,E$112/CHI_fec!E$112)</f>
        <v>0</v>
      </c>
      <c r="F242" s="274">
        <f>IF(F$112=0,0,F$112/CHI_fec!F$112)</f>
        <v>0</v>
      </c>
      <c r="G242" s="274">
        <f>IF(G$112=0,0,G$112/CHI_fec!G$112)</f>
        <v>0</v>
      </c>
      <c r="H242" s="274">
        <f>IF(H$112=0,0,H$112/CHI_fec!H$112)</f>
        <v>0</v>
      </c>
      <c r="I242" s="274">
        <f>IF(I$112=0,0,I$112/CHI_fec!I$112)</f>
        <v>0</v>
      </c>
      <c r="J242" s="274">
        <f>IF(J$112=0,0,J$112/CHI_fec!J$112)</f>
        <v>0</v>
      </c>
      <c r="K242" s="274">
        <f>IF(K$112=0,0,K$112/CHI_fec!K$112)</f>
        <v>0</v>
      </c>
      <c r="L242" s="274">
        <f>IF(L$112=0,0,L$112/CHI_fec!L$112)</f>
        <v>0</v>
      </c>
      <c r="M242" s="274">
        <f>IF(M$112=0,0,M$112/CHI_fec!M$112)</f>
        <v>0</v>
      </c>
      <c r="N242" s="274">
        <f>IF(N$112=0,0,N$112/CHI_fec!N$112)</f>
        <v>0</v>
      </c>
      <c r="O242" s="274">
        <f>IF(O$112=0,0,O$112/CHI_fec!O$112)</f>
        <v>0</v>
      </c>
      <c r="P242" s="274">
        <f>IF(P$112=0,0,P$112/CHI_fec!P$112)</f>
        <v>0</v>
      </c>
      <c r="Q242" s="274">
        <f>IF(Q$112=0,0,Q$112/CHI_fec!Q$112)</f>
        <v>0</v>
      </c>
      <c r="R242" s="274">
        <f>IF(R$112=0,0,R$112/CHI_fec!R$112)</f>
        <v>0</v>
      </c>
      <c r="S242" s="274">
        <f>IF(S$112=0,0,S$112/CHI_fec!S$112)</f>
        <v>0</v>
      </c>
      <c r="T242" s="274">
        <f>IF(T$112=0,0,T$112/CHI_fec!T$112)</f>
        <v>0</v>
      </c>
      <c r="U242" s="274">
        <f>IF(U$112=0,0,U$112/CHI_fec!U$112)</f>
        <v>0</v>
      </c>
      <c r="V242" s="274">
        <f>IF(V$112=0,0,V$112/CHI_fec!V$112)</f>
        <v>0</v>
      </c>
      <c r="W242" s="274">
        <f>IF(W$112=0,0,W$112/CHI_fec!W$112)</f>
        <v>0</v>
      </c>
      <c r="X242" s="274">
        <f>IF(X$112=0,0,X$112/CHI_fec!X$112)</f>
        <v>0</v>
      </c>
      <c r="Y242" s="274">
        <f>IF(Y$112=0,0,Y$112/CHI_fec!Y$112)</f>
        <v>0</v>
      </c>
      <c r="DA242" s="77"/>
    </row>
    <row r="243" spans="1:105" ht="12" customHeight="1" x14ac:dyDescent="0.25">
      <c r="A243" s="173" t="s">
        <v>93</v>
      </c>
      <c r="B243" s="274">
        <f>IF(B$113=0,0,B$113/CHI_fec!B$113)</f>
        <v>0</v>
      </c>
      <c r="C243" s="274">
        <f>IF(C$113=0,0,C$113/CHI_fec!C$113)</f>
        <v>0</v>
      </c>
      <c r="D243" s="274">
        <f>IF(D$113=0,0,D$113/CHI_fec!D$113)</f>
        <v>0</v>
      </c>
      <c r="E243" s="274">
        <f>IF(E$113=0,0,E$113/CHI_fec!E$113)</f>
        <v>0</v>
      </c>
      <c r="F243" s="274">
        <f>IF(F$113=0,0,F$113/CHI_fec!F$113)</f>
        <v>0</v>
      </c>
      <c r="G243" s="274">
        <f>IF(G$113=0,0,G$113/CHI_fec!G$113)</f>
        <v>0</v>
      </c>
      <c r="H243" s="274">
        <f>IF(H$113=0,0,H$113/CHI_fec!H$113)</f>
        <v>0</v>
      </c>
      <c r="I243" s="274">
        <f>IF(I$113=0,0,I$113/CHI_fec!I$113)</f>
        <v>0</v>
      </c>
      <c r="J243" s="274">
        <f>IF(J$113=0,0,J$113/CHI_fec!J$113)</f>
        <v>0</v>
      </c>
      <c r="K243" s="274">
        <f>IF(K$113=0,0,K$113/CHI_fec!K$113)</f>
        <v>0</v>
      </c>
      <c r="L243" s="274">
        <f>IF(L$113=0,0,L$113/CHI_fec!L$113)</f>
        <v>0</v>
      </c>
      <c r="M243" s="274">
        <f>IF(M$113=0,0,M$113/CHI_fec!M$113)</f>
        <v>0</v>
      </c>
      <c r="N243" s="274">
        <f>IF(N$113=0,0,N$113/CHI_fec!N$113)</f>
        <v>0</v>
      </c>
      <c r="O243" s="274">
        <f>IF(O$113=0,0,O$113/CHI_fec!O$113)</f>
        <v>0</v>
      </c>
      <c r="P243" s="274">
        <f>IF(P$113=0,0,P$113/CHI_fec!P$113)</f>
        <v>0</v>
      </c>
      <c r="Q243" s="274">
        <f>IF(Q$113=0,0,Q$113/CHI_fec!Q$113)</f>
        <v>0</v>
      </c>
      <c r="R243" s="274">
        <f>IF(R$113=0,0,R$113/CHI_fec!R$113)</f>
        <v>0</v>
      </c>
      <c r="S243" s="274">
        <f>IF(S$113=0,0,S$113/CHI_fec!S$113)</f>
        <v>0</v>
      </c>
      <c r="T243" s="274">
        <f>IF(T$113=0,0,T$113/CHI_fec!T$113)</f>
        <v>0</v>
      </c>
      <c r="U243" s="274">
        <f>IF(U$113=0,0,U$113/CHI_fec!U$113)</f>
        <v>0</v>
      </c>
      <c r="V243" s="274">
        <f>IF(V$113=0,0,V$113/CHI_fec!V$113)</f>
        <v>0</v>
      </c>
      <c r="W243" s="274">
        <f>IF(W$113=0,0,W$113/CHI_fec!W$113)</f>
        <v>0</v>
      </c>
      <c r="X243" s="274">
        <f>IF(X$113=0,0,X$113/CHI_fec!X$113)</f>
        <v>0</v>
      </c>
      <c r="Y243" s="274">
        <f>IF(Y$113=0,0,Y$113/CHI_fec!Y$113)</f>
        <v>0</v>
      </c>
      <c r="DA243" s="77"/>
    </row>
    <row r="244" spans="1:105" ht="12" customHeight="1" x14ac:dyDescent="0.25">
      <c r="A244" s="173" t="s">
        <v>94</v>
      </c>
      <c r="B244" s="274">
        <f>IF(B$114=0,0,B$114/CHI_fec!B$114)</f>
        <v>0</v>
      </c>
      <c r="C244" s="274">
        <f>IF(C$114=0,0,C$114/CHI_fec!C$114)</f>
        <v>0</v>
      </c>
      <c r="D244" s="274">
        <f>IF(D$114=0,0,D$114/CHI_fec!D$114)</f>
        <v>0</v>
      </c>
      <c r="E244" s="274">
        <f>IF(E$114=0,0,E$114/CHI_fec!E$114)</f>
        <v>0</v>
      </c>
      <c r="F244" s="274">
        <f>IF(F$114=0,0,F$114/CHI_fec!F$114)</f>
        <v>0</v>
      </c>
      <c r="G244" s="274">
        <f>IF(G$114=0,0,G$114/CHI_fec!G$114)</f>
        <v>0</v>
      </c>
      <c r="H244" s="274">
        <f>IF(H$114=0,0,H$114/CHI_fec!H$114)</f>
        <v>0</v>
      </c>
      <c r="I244" s="274">
        <f>IF(I$114=0,0,I$114/CHI_fec!I$114)</f>
        <v>0</v>
      </c>
      <c r="J244" s="274">
        <f>IF(J$114=0,0,J$114/CHI_fec!J$114)</f>
        <v>0</v>
      </c>
      <c r="K244" s="274">
        <f>IF(K$114=0,0,K$114/CHI_fec!K$114)</f>
        <v>0</v>
      </c>
      <c r="L244" s="274">
        <f>IF(L$114=0,0,L$114/CHI_fec!L$114)</f>
        <v>0</v>
      </c>
      <c r="M244" s="274">
        <f>IF(M$114=0,0,M$114/CHI_fec!M$114)</f>
        <v>0</v>
      </c>
      <c r="N244" s="274">
        <f>IF(N$114=0,0,N$114/CHI_fec!N$114)</f>
        <v>0</v>
      </c>
      <c r="O244" s="274">
        <f>IF(O$114=0,0,O$114/CHI_fec!O$114)</f>
        <v>0</v>
      </c>
      <c r="P244" s="274">
        <f>IF(P$114=0,0,P$114/CHI_fec!P$114)</f>
        <v>0</v>
      </c>
      <c r="Q244" s="274">
        <f>IF(Q$114=0,0,Q$114/CHI_fec!Q$114)</f>
        <v>0</v>
      </c>
      <c r="R244" s="274">
        <f>IF(R$114=0,0,R$114/CHI_fec!R$114)</f>
        <v>0</v>
      </c>
      <c r="S244" s="274">
        <f>IF(S$114=0,0,S$114/CHI_fec!S$114)</f>
        <v>0</v>
      </c>
      <c r="T244" s="274">
        <f>IF(T$114=0,0,T$114/CHI_fec!T$114)</f>
        <v>0</v>
      </c>
      <c r="U244" s="274">
        <f>IF(U$114=0,0,U$114/CHI_fec!U$114)</f>
        <v>0</v>
      </c>
      <c r="V244" s="274">
        <f>IF(V$114=0,0,V$114/CHI_fec!V$114)</f>
        <v>0</v>
      </c>
      <c r="W244" s="274">
        <f>IF(W$114=0,0,W$114/CHI_fec!W$114)</f>
        <v>0</v>
      </c>
      <c r="X244" s="274">
        <f>IF(X$114=0,0,X$114/CHI_fec!X$114)</f>
        <v>0</v>
      </c>
      <c r="Y244" s="274">
        <f>IF(Y$114=0,0,Y$114/CHI_fec!Y$114)</f>
        <v>0</v>
      </c>
      <c r="DA244" s="77"/>
    </row>
    <row r="245" spans="1:105" ht="12" customHeight="1" x14ac:dyDescent="0.25">
      <c r="A245" s="56" t="s">
        <v>95</v>
      </c>
      <c r="B245" s="275">
        <f>IF(B$115=0,0,B$115/CHI_fec!B$115)</f>
        <v>1.8158327190285819</v>
      </c>
      <c r="C245" s="275">
        <f>IF(C$115=0,0,C$115/CHI_fec!C$115)</f>
        <v>1.863798830792752</v>
      </c>
      <c r="D245" s="275">
        <f>IF(D$115=0,0,D$115/CHI_fec!D$115)</f>
        <v>1.1668800411715827</v>
      </c>
      <c r="E245" s="275">
        <f>IF(E$115=0,0,E$115/CHI_fec!E$115)</f>
        <v>1.9782817662702312</v>
      </c>
      <c r="F245" s="275">
        <f>IF(F$115=0,0,F$115/CHI_fec!F$115)</f>
        <v>1.9967914117627152</v>
      </c>
      <c r="G245" s="275">
        <f>IF(G$115=0,0,G$115/CHI_fec!G$115)</f>
        <v>1.9465165260573969</v>
      </c>
      <c r="H245" s="275">
        <f>IF(H$115=0,0,H$115/CHI_fec!H$115)</f>
        <v>1.9418527986011438</v>
      </c>
      <c r="I245" s="275">
        <f>IF(I$115=0,0,I$115/CHI_fec!I$115)</f>
        <v>1.9904390063221764</v>
      </c>
      <c r="J245" s="275">
        <f>IF(J$115=0,0,J$115/CHI_fec!J$115)</f>
        <v>1.6750651436252271</v>
      </c>
      <c r="K245" s="275">
        <f>IF(K$115=0,0,K$115/CHI_fec!K$115)</f>
        <v>0.28564224959262252</v>
      </c>
      <c r="L245" s="275">
        <f>IF(L$115=0,0,L$115/CHI_fec!L$115)</f>
        <v>0.62015357325727982</v>
      </c>
      <c r="M245" s="275">
        <f>IF(M$115=0,0,M$115/CHI_fec!M$115)</f>
        <v>0.56451195174492141</v>
      </c>
      <c r="N245" s="275">
        <f>IF(N$115=0,0,N$115/CHI_fec!N$115)</f>
        <v>1.0065821165985798</v>
      </c>
      <c r="O245" s="275">
        <f>IF(O$115=0,0,O$115/CHI_fec!O$115)</f>
        <v>1.8528055328143027</v>
      </c>
      <c r="P245" s="275">
        <f>IF(P$115=0,0,P$115/CHI_fec!P$115)</f>
        <v>0.40075190466874833</v>
      </c>
      <c r="Q245" s="275">
        <f>IF(Q$115=0,0,Q$115/CHI_fec!Q$115)</f>
        <v>1.8907678189382235</v>
      </c>
      <c r="R245" s="275">
        <f>IF(R$115=0,0,R$115/CHI_fec!R$115)</f>
        <v>1.9253902305396087</v>
      </c>
      <c r="S245" s="275">
        <f>IF(S$115=0,0,S$115/CHI_fec!S$115)</f>
        <v>1.5593119774613053</v>
      </c>
      <c r="T245" s="275">
        <f>IF(T$115=0,0,T$115/CHI_fec!T$115)</f>
        <v>1.203946942466205</v>
      </c>
      <c r="U245" s="275">
        <f>IF(U$115=0,0,U$115/CHI_fec!U$115)</f>
        <v>0.85978089315347106</v>
      </c>
      <c r="V245" s="275">
        <f>IF(V$115=0,0,V$115/CHI_fec!V$115)</f>
        <v>0.51198698809102861</v>
      </c>
      <c r="W245" s="275">
        <f>IF(W$115=0,0,W$115/CHI_fec!W$115)</f>
        <v>0.87923786013661442</v>
      </c>
      <c r="X245" s="275">
        <f>IF(X$115=0,0,X$115/CHI_fec!X$115)</f>
        <v>0.94100244876858852</v>
      </c>
      <c r="Y245" s="275">
        <f>IF(Y$115=0,0,Y$115/CHI_fec!Y$115)</f>
        <v>0.3784379351035066</v>
      </c>
      <c r="DA245" s="78"/>
    </row>
    <row r="246" spans="1:105" ht="12" customHeight="1" x14ac:dyDescent="0.25">
      <c r="A246" s="174" t="s">
        <v>1051</v>
      </c>
      <c r="B246" s="276">
        <f>IF(B$121=0,0,B$121/CHI_fec!B$121)</f>
        <v>1.4266474266322982</v>
      </c>
      <c r="C246" s="276">
        <f>IF(C$121=0,0,C$121/CHI_fec!C$121)</f>
        <v>1.5695241367300634</v>
      </c>
      <c r="D246" s="276">
        <f>IF(D$121=0,0,D$121/CHI_fec!D$121)</f>
        <v>1.1477403598997964</v>
      </c>
      <c r="E246" s="276">
        <f>IF(E$121=0,0,E$121/CHI_fec!E$121)</f>
        <v>1.5101908622770603</v>
      </c>
      <c r="F246" s="276">
        <f>IF(F$121=0,0,F$121/CHI_fec!F$121)</f>
        <v>1.6077103145973475</v>
      </c>
      <c r="G246" s="276">
        <f>IF(G$121=0,0,G$121/CHI_fec!G$121)</f>
        <v>1.4533104784707647</v>
      </c>
      <c r="H246" s="276">
        <f>IF(H$121=0,0,H$121/CHI_fec!H$121)</f>
        <v>1.4750356867493009</v>
      </c>
      <c r="I246" s="276">
        <f>IF(I$121=0,0,I$121/CHI_fec!I$121)</f>
        <v>1.4497468501797681</v>
      </c>
      <c r="J246" s="276">
        <f>IF(J$121=0,0,J$121/CHI_fec!J$121)</f>
        <v>1.3738556373116264</v>
      </c>
      <c r="K246" s="276">
        <f>IF(K$121=0,0,K$121/CHI_fec!K$121)</f>
        <v>0.69104137061176907</v>
      </c>
      <c r="L246" s="276">
        <f>IF(L$121=0,0,L$121/CHI_fec!L$121)</f>
        <v>0.61350883031361592</v>
      </c>
      <c r="M246" s="276">
        <f>IF(M$121=0,0,M$121/CHI_fec!M$121)</f>
        <v>0.45545117373617328</v>
      </c>
      <c r="N246" s="276">
        <f>IF(N$121=0,0,N$121/CHI_fec!N$121)</f>
        <v>0.60601131584788859</v>
      </c>
      <c r="O246" s="276">
        <f>IF(O$121=0,0,O$121/CHI_fec!O$121)</f>
        <v>1.2893125519465034</v>
      </c>
      <c r="P246" s="276">
        <f>IF(P$121=0,0,P$121/CHI_fec!P$121)</f>
        <v>0.36126425281359281</v>
      </c>
      <c r="Q246" s="276">
        <f>IF(Q$121=0,0,Q$121/CHI_fec!Q$121)</f>
        <v>0.50312213099827574</v>
      </c>
      <c r="R246" s="276">
        <f>IF(R$121=0,0,R$121/CHI_fec!R$121)</f>
        <v>0.47905546351117462</v>
      </c>
      <c r="S246" s="276">
        <f>IF(S$121=0,0,S$121/CHI_fec!S$121)</f>
        <v>0.32489354161441852</v>
      </c>
      <c r="T246" s="276">
        <f>IF(T$121=0,0,T$121/CHI_fec!T$121)</f>
        <v>0.28427818371439739</v>
      </c>
      <c r="U246" s="276">
        <f>IF(U$121=0,0,U$121/CHI_fec!U$121)</f>
        <v>0.34180046939728892</v>
      </c>
      <c r="V246" s="276">
        <f>IF(V$121=0,0,V$121/CHI_fec!V$121)</f>
        <v>0.10042474557727993</v>
      </c>
      <c r="W246" s="276">
        <f>IF(W$121=0,0,W$121/CHI_fec!W$121)</f>
        <v>0.12006859335546156</v>
      </c>
      <c r="X246" s="276">
        <f>IF(X$121=0,0,X$121/CHI_fec!X$121)</f>
        <v>8.0996350789672308E-2</v>
      </c>
      <c r="Y246" s="276">
        <f>IF(Y$121=0,0,Y$121/CHI_fec!Y$121)</f>
        <v>0.20319688340736761</v>
      </c>
      <c r="DA246" s="79"/>
    </row>
    <row r="247" spans="1:105" ht="12" customHeight="1" x14ac:dyDescent="0.25">
      <c r="A247" s="174" t="s">
        <v>1010</v>
      </c>
      <c r="B247" s="276">
        <f>IF(B$134=0,0,B$134/CHI_fec!B$134)</f>
        <v>2.3371125886240938</v>
      </c>
      <c r="C247" s="276">
        <f>IF(C$134=0,0,C$134/CHI_fec!C$134)</f>
        <v>2.2892248085182301</v>
      </c>
      <c r="D247" s="276">
        <f>IF(D$134=0,0,D$134/CHI_fec!D$134)</f>
        <v>2.154361315703377</v>
      </c>
      <c r="E247" s="276">
        <f>IF(E$134=0,0,E$134/CHI_fec!E$134)</f>
        <v>2.3268119931467703</v>
      </c>
      <c r="F247" s="276">
        <f>IF(F$134=0,0,F$134/CHI_fec!F$134)</f>
        <v>2.3145584058058559</v>
      </c>
      <c r="G247" s="276">
        <f>IF(G$134=0,0,G$134/CHI_fec!G$134)</f>
        <v>2.3078312539899364</v>
      </c>
      <c r="H247" s="276">
        <f>IF(H$134=0,0,H$134/CHI_fec!H$134)</f>
        <v>2.325166156782001</v>
      </c>
      <c r="I247" s="276">
        <f>IF(I$134=0,0,I$134/CHI_fec!I$134)</f>
        <v>2.3210734683186098</v>
      </c>
      <c r="J247" s="276">
        <f>IF(J$134=0,0,J$134/CHI_fec!J$134)</f>
        <v>2.2772689639744312</v>
      </c>
      <c r="K247" s="276">
        <f>IF(K$134=0,0,K$134/CHI_fec!K$134)</f>
        <v>1.4741529714216202</v>
      </c>
      <c r="L247" s="276">
        <f>IF(L$134=0,0,L$134/CHI_fec!L$134)</f>
        <v>1.9862186990382542</v>
      </c>
      <c r="M247" s="276">
        <f>IF(M$134=0,0,M$134/CHI_fec!M$134)</f>
        <v>1.998138667520869</v>
      </c>
      <c r="N247" s="276">
        <f>IF(N$134=0,0,N$134/CHI_fec!N$134)</f>
        <v>2.1599752405966521</v>
      </c>
      <c r="O247" s="276">
        <f>IF(O$134=0,0,O$134/CHI_fec!O$134)</f>
        <v>2.2985248552070354</v>
      </c>
      <c r="P247" s="276">
        <f>IF(P$134=0,0,P$134/CHI_fec!P$134)</f>
        <v>1.8800445512979036</v>
      </c>
      <c r="Q247" s="276">
        <f>IF(Q$134=0,0,Q$134/CHI_fec!Q$134)</f>
        <v>2.7202810551189671</v>
      </c>
      <c r="R247" s="276">
        <f>IF(R$134=0,0,R$134/CHI_fec!R$134)</f>
        <v>2.6549008150022608</v>
      </c>
      <c r="S247" s="276">
        <f>IF(S$134=0,0,S$134/CHI_fec!S$134)</f>
        <v>2.5400361978883397</v>
      </c>
      <c r="T247" s="276">
        <f>IF(T$134=0,0,T$134/CHI_fec!T$134)</f>
        <v>2.2514793312598713</v>
      </c>
      <c r="U247" s="276">
        <f>IF(U$134=0,0,U$134/CHI_fec!U$134)</f>
        <v>2.1862677964039219</v>
      </c>
      <c r="V247" s="276">
        <f>IF(V$134=0,0,V$134/CHI_fec!V$134)</f>
        <v>1.8684377354593509</v>
      </c>
      <c r="W247" s="276">
        <f>IF(W$134=0,0,W$134/CHI_fec!W$134)</f>
        <v>2.061342796275428</v>
      </c>
      <c r="X247" s="276">
        <f>IF(X$134=0,0,X$134/CHI_fec!X$134)</f>
        <v>2.1857983946124961</v>
      </c>
      <c r="Y247" s="276">
        <f>IF(Y$134=0,0,Y$134/CHI_fec!Y$134)</f>
        <v>1.4836454734914049</v>
      </c>
      <c r="DA247" s="79"/>
    </row>
    <row r="248" spans="1:105" ht="12" customHeight="1" x14ac:dyDescent="0.25">
      <c r="A248" s="174" t="s">
        <v>1021</v>
      </c>
      <c r="B248" s="276">
        <f>IF(B$142=0,0,B$142/CHI_fec!B$142)</f>
        <v>1.7086670926193006</v>
      </c>
      <c r="C248" s="276">
        <f>IF(C$142=0,0,C$142/CHI_fec!C$142)</f>
        <v>1.784883161757417</v>
      </c>
      <c r="D248" s="276">
        <f>IF(D$142=0,0,D$142/CHI_fec!D$142)</f>
        <v>1.162310097504236</v>
      </c>
      <c r="E248" s="276">
        <f>IF(E$142=0,0,E$142/CHI_fec!E$142)</f>
        <v>1.832126796371192</v>
      </c>
      <c r="F248" s="276">
        <f>IF(F$142=0,0,F$142/CHI_fec!F$142)</f>
        <v>1.8914964360204982</v>
      </c>
      <c r="G248" s="276">
        <f>IF(G$142=0,0,G$142/CHI_fec!G$142)</f>
        <v>1.8105389114585126</v>
      </c>
      <c r="H248" s="276">
        <f>IF(H$142=0,0,H$142/CHI_fec!H$142)</f>
        <v>1.8002801338879608</v>
      </c>
      <c r="I248" s="276">
        <f>IF(I$142=0,0,I$142/CHI_fec!I$142)</f>
        <v>1.8404044437368652</v>
      </c>
      <c r="J248" s="276">
        <f>IF(J$142=0,0,J$142/CHI_fec!J$142)</f>
        <v>1.590905338582657</v>
      </c>
      <c r="K248" s="276">
        <f>IF(K$142=0,0,K$142/CHI_fec!K$142)</f>
        <v>0.3421757788262218</v>
      </c>
      <c r="L248" s="276">
        <f>IF(L$142=0,0,L$142/CHI_fec!L$142)</f>
        <v>0.57203620340304284</v>
      </c>
      <c r="M248" s="276">
        <f>IF(M$142=0,0,M$142/CHI_fec!M$142)</f>
        <v>0.4701839483677912</v>
      </c>
      <c r="N248" s="276">
        <f>IF(N$142=0,0,N$142/CHI_fec!N$142)</f>
        <v>0.8852140707268239</v>
      </c>
      <c r="O248" s="276">
        <f>IF(O$142=0,0,O$142/CHI_fec!O$142)</f>
        <v>1.6943469555595112</v>
      </c>
      <c r="P248" s="276">
        <f>IF(P$142=0,0,P$142/CHI_fec!P$142)</f>
        <v>0.38946362982324173</v>
      </c>
      <c r="Q248" s="276">
        <f>IF(Q$142=0,0,Q$142/CHI_fec!Q$142)</f>
        <v>0.7138667100899948</v>
      </c>
      <c r="R248" s="276">
        <f>IF(R$142=0,0,R$142/CHI_fec!R$142)</f>
        <v>0.90096828570994425</v>
      </c>
      <c r="S248" s="276">
        <f>IF(S$142=0,0,S$142/CHI_fec!S$142)</f>
        <v>0.74079253269629031</v>
      </c>
      <c r="T248" s="276">
        <f>IF(T$142=0,0,T$142/CHI_fec!T$142)</f>
        <v>0.76310192551766787</v>
      </c>
      <c r="U248" s="276">
        <f>IF(U$142=0,0,U$142/CHI_fec!U$142)</f>
        <v>0.58710229466454589</v>
      </c>
      <c r="V248" s="276">
        <f>IF(V$142=0,0,V$142/CHI_fec!V$142)</f>
        <v>0.30089724652234096</v>
      </c>
      <c r="W248" s="276">
        <f>IF(W$142=0,0,W$142/CHI_fec!W$142)</f>
        <v>0.52813102942678158</v>
      </c>
      <c r="X248" s="276">
        <f>IF(X$142=0,0,X$142/CHI_fec!X$142)</f>
        <v>0.48542198301834916</v>
      </c>
      <c r="Y248" s="276">
        <f>IF(Y$142=0,0,Y$142/CHI_fec!Y$142)</f>
        <v>0.31952837457801353</v>
      </c>
      <c r="DA248" s="79"/>
    </row>
    <row r="249" spans="1:105" ht="12" customHeight="1" x14ac:dyDescent="0.25">
      <c r="A249" s="41" t="s">
        <v>1038</v>
      </c>
      <c r="B249" s="277">
        <f>IF(B$156=0,0,B$156/CHI_fec!B$156)</f>
        <v>0</v>
      </c>
      <c r="C249" s="277">
        <f>IF(C$156=0,0,C$156/CHI_fec!C$156)</f>
        <v>0</v>
      </c>
      <c r="D249" s="277">
        <f>IF(D$156=0,0,D$156/CHI_fec!D$156)</f>
        <v>0</v>
      </c>
      <c r="E249" s="277">
        <f>IF(E$156=0,0,E$156/CHI_fec!E$156)</f>
        <v>0</v>
      </c>
      <c r="F249" s="277">
        <f>IF(F$156=0,0,F$156/CHI_fec!F$156)</f>
        <v>0</v>
      </c>
      <c r="G249" s="277">
        <f>IF(G$156=0,0,G$156/CHI_fec!G$156)</f>
        <v>0</v>
      </c>
      <c r="H249" s="277">
        <f>IF(H$156=0,0,H$156/CHI_fec!H$156)</f>
        <v>0</v>
      </c>
      <c r="I249" s="277">
        <f>IF(I$156=0,0,I$156/CHI_fec!I$156)</f>
        <v>0</v>
      </c>
      <c r="J249" s="277">
        <f>IF(J$156=0,0,J$156/CHI_fec!J$156)</f>
        <v>0</v>
      </c>
      <c r="K249" s="277">
        <f>IF(K$156=0,0,K$156/CHI_fec!K$156)</f>
        <v>0</v>
      </c>
      <c r="L249" s="277">
        <f>IF(L$156=0,0,L$156/CHI_fec!L$156)</f>
        <v>0</v>
      </c>
      <c r="M249" s="277">
        <f>IF(M$156=0,0,M$156/CHI_fec!M$156)</f>
        <v>0</v>
      </c>
      <c r="N249" s="277">
        <f>IF(N$156=0,0,N$156/CHI_fec!N$156)</f>
        <v>0</v>
      </c>
      <c r="O249" s="277">
        <f>IF(O$156=0,0,O$156/CHI_fec!O$156)</f>
        <v>0</v>
      </c>
      <c r="P249" s="277">
        <f>IF(P$156=0,0,P$156/CHI_fec!P$156)</f>
        <v>0</v>
      </c>
      <c r="Q249" s="277">
        <f>IF(Q$156=0,0,Q$156/CHI_fec!Q$156)</f>
        <v>0</v>
      </c>
      <c r="R249" s="277">
        <f>IF(R$156=0,0,R$156/CHI_fec!R$156)</f>
        <v>0</v>
      </c>
      <c r="S249" s="277">
        <f>IF(S$156=0,0,S$156/CHI_fec!S$156)</f>
        <v>0</v>
      </c>
      <c r="T249" s="277">
        <f>IF(T$156=0,0,T$156/CHI_fec!T$156)</f>
        <v>0</v>
      </c>
      <c r="U249" s="277">
        <f>IF(U$156=0,0,U$156/CHI_fec!U$156)</f>
        <v>0</v>
      </c>
      <c r="V249" s="277">
        <f>IF(V$156=0,0,V$156/CHI_fec!V$156)</f>
        <v>0</v>
      </c>
      <c r="W249" s="277">
        <f>IF(W$156=0,0,W$156/CHI_fec!W$156)</f>
        <v>0</v>
      </c>
      <c r="X249" s="277">
        <f>IF(X$156=0,0,X$156/CHI_fec!X$156)</f>
        <v>0</v>
      </c>
      <c r="Y249" s="277">
        <f>IF(Y$156=0,0,Y$156/CHI_fec!Y$156)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Y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products"</f>
        <v>EE: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SUM(B4:B6)</f>
        <v>175.26617973079968</v>
      </c>
      <c r="C3" s="203">
        <f t="shared" si="0"/>
        <v>195.37173049566775</v>
      </c>
      <c r="D3" s="203">
        <f t="shared" si="0"/>
        <v>206.21078490113845</v>
      </c>
      <c r="E3" s="203">
        <f t="shared" si="0"/>
        <v>258.91379882217558</v>
      </c>
      <c r="F3" s="203">
        <f t="shared" si="0"/>
        <v>276.04645710119087</v>
      </c>
      <c r="G3" s="203">
        <f t="shared" si="0"/>
        <v>324.7727728906907</v>
      </c>
      <c r="H3" s="203">
        <f t="shared" si="0"/>
        <v>395.03573973663822</v>
      </c>
      <c r="I3" s="203">
        <f t="shared" si="0"/>
        <v>448.02366422701266</v>
      </c>
      <c r="J3" s="203">
        <f t="shared" si="0"/>
        <v>298.01417423081455</v>
      </c>
      <c r="K3" s="203">
        <f t="shared" si="0"/>
        <v>162.37838154619499</v>
      </c>
      <c r="L3" s="203">
        <f t="shared" si="0"/>
        <v>180.69895470383275</v>
      </c>
      <c r="M3" s="203">
        <f t="shared" si="0"/>
        <v>210.62800085843696</v>
      </c>
      <c r="N3" s="203">
        <f t="shared" si="0"/>
        <v>203.6692567640751</v>
      </c>
      <c r="O3" s="203">
        <f t="shared" si="0"/>
        <v>202.30019480250343</v>
      </c>
      <c r="P3" s="203">
        <f t="shared" si="0"/>
        <v>209.14769420294246</v>
      </c>
      <c r="Q3" s="203">
        <f t="shared" si="0"/>
        <v>220.57898999999998</v>
      </c>
      <c r="R3" s="203">
        <f t="shared" si="0"/>
        <v>248.32073618550544</v>
      </c>
      <c r="S3" s="203">
        <f t="shared" si="0"/>
        <v>279.18098791352207</v>
      </c>
      <c r="T3" s="203">
        <f t="shared" si="0"/>
        <v>257.35764163372858</v>
      </c>
      <c r="U3" s="203">
        <f t="shared" si="0"/>
        <v>254.08636564124293</v>
      </c>
      <c r="V3" s="203">
        <f t="shared" si="0"/>
        <v>214.74033370563313</v>
      </c>
      <c r="W3" s="203">
        <f t="shared" si="0"/>
        <v>238.34408855739264</v>
      </c>
      <c r="X3" s="203">
        <f t="shared" si="0"/>
        <v>212.46011827732551</v>
      </c>
      <c r="Y3" s="203">
        <f t="shared" si="0"/>
        <v>201.7</v>
      </c>
      <c r="DA3" s="112"/>
    </row>
    <row r="4" spans="1:105" ht="12" customHeight="1" x14ac:dyDescent="0.25">
      <c r="A4" s="50" t="s">
        <v>51</v>
      </c>
      <c r="B4" s="241">
        <v>66.181882753983786</v>
      </c>
      <c r="C4" s="241">
        <v>78.887142018107625</v>
      </c>
      <c r="D4" s="241">
        <v>94.082178385437032</v>
      </c>
      <c r="E4" s="241">
        <v>111.9867843557649</v>
      </c>
      <c r="F4" s="241">
        <v>130.5352226825708</v>
      </c>
      <c r="G4" s="241">
        <v>180.99740990565809</v>
      </c>
      <c r="H4" s="241">
        <v>206.144526999844</v>
      </c>
      <c r="I4" s="241">
        <v>257.02400139090201</v>
      </c>
      <c r="J4" s="241">
        <v>164.77503439005611</v>
      </c>
      <c r="K4" s="241">
        <v>53.945378452048303</v>
      </c>
      <c r="L4" s="241">
        <v>67.510431029164195</v>
      </c>
      <c r="M4" s="241">
        <v>113.0604727296889</v>
      </c>
      <c r="N4" s="241">
        <v>106.5402243933752</v>
      </c>
      <c r="O4" s="241">
        <v>100.0275605929459</v>
      </c>
      <c r="P4" s="241">
        <v>113.788408696986</v>
      </c>
      <c r="Q4" s="241">
        <v>119.6382822468461</v>
      </c>
      <c r="R4" s="241">
        <v>143.10661306190531</v>
      </c>
      <c r="S4" s="241">
        <v>163.31896092627341</v>
      </c>
      <c r="T4" s="241">
        <v>146.90085127670241</v>
      </c>
      <c r="U4" s="241">
        <v>131.8092944762349</v>
      </c>
      <c r="V4" s="241">
        <v>157.6893673239131</v>
      </c>
      <c r="W4" s="241">
        <v>200.91729454706461</v>
      </c>
      <c r="X4" s="241">
        <v>183.2208137492147</v>
      </c>
      <c r="Y4" s="241">
        <v>130.35354857646021</v>
      </c>
      <c r="DA4" s="83" t="s">
        <v>1404</v>
      </c>
    </row>
    <row r="5" spans="1:105" ht="12" customHeight="1" x14ac:dyDescent="0.25">
      <c r="A5" s="144" t="s">
        <v>52</v>
      </c>
      <c r="B5" s="282">
        <v>14.90248360785608</v>
      </c>
      <c r="C5" s="282">
        <v>25.160775009449299</v>
      </c>
      <c r="D5" s="282">
        <v>10.450400047959221</v>
      </c>
      <c r="E5" s="282">
        <v>14.371453453208259</v>
      </c>
      <c r="F5" s="282">
        <v>12.67887233549857</v>
      </c>
      <c r="G5" s="282">
        <v>12.252713478705401</v>
      </c>
      <c r="H5" s="282">
        <v>19.393730288152231</v>
      </c>
      <c r="I5" s="282">
        <v>26.157761193681552</v>
      </c>
      <c r="J5" s="282">
        <v>27.165613777820042</v>
      </c>
      <c r="K5" s="282">
        <v>17.51639189574955</v>
      </c>
      <c r="L5" s="282">
        <v>18.992763026932039</v>
      </c>
      <c r="M5" s="282">
        <v>24.73677235775078</v>
      </c>
      <c r="N5" s="282">
        <v>23.485644104825312</v>
      </c>
      <c r="O5" s="282">
        <v>30.470805478142172</v>
      </c>
      <c r="P5" s="282">
        <v>25.146268940964081</v>
      </c>
      <c r="Q5" s="282">
        <v>24.361087811786209</v>
      </c>
      <c r="R5" s="282">
        <v>25.409896531433059</v>
      </c>
      <c r="S5" s="282">
        <v>35.588687253933159</v>
      </c>
      <c r="T5" s="282">
        <v>34.836922139948072</v>
      </c>
      <c r="U5" s="282">
        <v>36.468201346461854</v>
      </c>
      <c r="V5" s="282">
        <v>26.499718784163441</v>
      </c>
      <c r="W5" s="282">
        <v>3.183480633100729</v>
      </c>
      <c r="X5" s="282">
        <v>2.646145317237885</v>
      </c>
      <c r="Y5" s="282">
        <v>46.148523627825071</v>
      </c>
      <c r="DA5" s="94" t="s">
        <v>1405</v>
      </c>
    </row>
    <row r="6" spans="1:105" ht="12" customHeight="1" x14ac:dyDescent="0.25">
      <c r="A6" s="49" t="s">
        <v>60</v>
      </c>
      <c r="B6" s="242">
        <v>94.181813368959808</v>
      </c>
      <c r="C6" s="242">
        <v>91.323813468110828</v>
      </c>
      <c r="D6" s="242">
        <v>101.6782064677422</v>
      </c>
      <c r="E6" s="242">
        <v>132.55556101320241</v>
      </c>
      <c r="F6" s="242">
        <v>132.8323620831215</v>
      </c>
      <c r="G6" s="242">
        <v>131.52264950632721</v>
      </c>
      <c r="H6" s="242">
        <v>169.49748244864199</v>
      </c>
      <c r="I6" s="242">
        <v>164.84190164242909</v>
      </c>
      <c r="J6" s="242">
        <v>106.0735260629384</v>
      </c>
      <c r="K6" s="242">
        <v>90.916611198397121</v>
      </c>
      <c r="L6" s="242">
        <v>94.19576064773652</v>
      </c>
      <c r="M6" s="242">
        <v>72.8307557709973</v>
      </c>
      <c r="N6" s="242">
        <v>73.643388265874606</v>
      </c>
      <c r="O6" s="242">
        <v>71.801828731415355</v>
      </c>
      <c r="P6" s="242">
        <v>70.213016564992387</v>
      </c>
      <c r="Q6" s="242">
        <v>76.579619941367653</v>
      </c>
      <c r="R6" s="242">
        <v>79.804226592167097</v>
      </c>
      <c r="S6" s="242">
        <v>80.27333973331551</v>
      </c>
      <c r="T6" s="242">
        <v>75.619868217078093</v>
      </c>
      <c r="U6" s="242">
        <v>85.808869818546185</v>
      </c>
      <c r="V6" s="242">
        <v>30.551247597556589</v>
      </c>
      <c r="W6" s="242">
        <v>34.243313377227267</v>
      </c>
      <c r="X6" s="242">
        <v>26.593159210872919</v>
      </c>
      <c r="Y6" s="242">
        <v>25.197927795714701</v>
      </c>
      <c r="DA6" s="84" t="s">
        <v>1406</v>
      </c>
    </row>
    <row r="7" spans="1:105" ht="12" customHeight="1" x14ac:dyDescent="0.25">
      <c r="A7" s="172"/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DA7" s="176"/>
    </row>
    <row r="8" spans="1:105" ht="12" customHeight="1" x14ac:dyDescent="0.25">
      <c r="A8" s="30" t="s">
        <v>437</v>
      </c>
      <c r="B8" s="203"/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DA8" s="112"/>
    </row>
    <row r="9" spans="1:105" ht="12" customHeight="1" x14ac:dyDescent="0.25">
      <c r="A9" s="50" t="s">
        <v>1407</v>
      </c>
      <c r="B9" s="241">
        <v>329</v>
      </c>
      <c r="C9" s="241">
        <v>405</v>
      </c>
      <c r="D9" s="241">
        <v>411</v>
      </c>
      <c r="E9" s="241">
        <v>414.2</v>
      </c>
      <c r="F9" s="241">
        <v>520</v>
      </c>
      <c r="G9" s="241">
        <v>676</v>
      </c>
      <c r="H9" s="241">
        <v>678.9</v>
      </c>
      <c r="I9" s="241">
        <v>937.4</v>
      </c>
      <c r="J9" s="241">
        <v>808</v>
      </c>
      <c r="K9" s="241">
        <v>326</v>
      </c>
      <c r="L9" s="241">
        <v>375</v>
      </c>
      <c r="M9" s="241">
        <v>451</v>
      </c>
      <c r="N9" s="241">
        <v>482</v>
      </c>
      <c r="O9" s="241">
        <v>457</v>
      </c>
      <c r="P9" s="241">
        <v>447</v>
      </c>
      <c r="Q9" s="241">
        <v>395</v>
      </c>
      <c r="R9" s="241">
        <v>398.8</v>
      </c>
      <c r="S9" s="241">
        <v>502.9</v>
      </c>
      <c r="T9" s="241">
        <v>526.9</v>
      </c>
      <c r="U9" s="241">
        <v>411.3</v>
      </c>
      <c r="V9" s="241">
        <v>258.39999999999998</v>
      </c>
      <c r="W9" s="241">
        <v>365.9</v>
      </c>
      <c r="X9" s="241">
        <v>256.60000000000002</v>
      </c>
      <c r="Y9" s="241">
        <v>198.69027237354089</v>
      </c>
      <c r="DA9" s="83" t="s">
        <v>1408</v>
      </c>
    </row>
    <row r="10" spans="1:105" ht="12" customHeight="1" x14ac:dyDescent="0.25">
      <c r="A10" s="144" t="s">
        <v>1409</v>
      </c>
      <c r="B10" s="282">
        <v>717.34094999999991</v>
      </c>
      <c r="C10" s="282">
        <v>1250.7859834162589</v>
      </c>
      <c r="D10" s="282">
        <v>442.05627922348663</v>
      </c>
      <c r="E10" s="282">
        <v>514.70004194006492</v>
      </c>
      <c r="F10" s="282">
        <v>489.06484834533592</v>
      </c>
      <c r="G10" s="282">
        <v>443.11536000000001</v>
      </c>
      <c r="H10" s="282">
        <v>618.45135000000005</v>
      </c>
      <c r="I10" s="282">
        <v>923.76612000000011</v>
      </c>
      <c r="J10" s="282">
        <v>1289.88105</v>
      </c>
      <c r="K10" s="282">
        <v>1085.5427864159999</v>
      </c>
      <c r="L10" s="282">
        <v>924.07099391999998</v>
      </c>
      <c r="M10" s="282">
        <v>1051.5817979999999</v>
      </c>
      <c r="N10" s="282">
        <v>863.53966439999988</v>
      </c>
      <c r="O10" s="282">
        <v>1409.0893685999999</v>
      </c>
      <c r="P10" s="282">
        <v>1037.3419876559999</v>
      </c>
      <c r="Q10" s="282">
        <v>370.20600000000002</v>
      </c>
      <c r="R10" s="282">
        <v>243.08292968999999</v>
      </c>
      <c r="S10" s="282">
        <v>411.16294932000011</v>
      </c>
      <c r="T10" s="282">
        <v>586.55072239200001</v>
      </c>
      <c r="U10" s="282">
        <v>653.94240000000002</v>
      </c>
      <c r="V10" s="282">
        <v>80.584373563199989</v>
      </c>
      <c r="W10" s="282">
        <v>6.6723693629999996</v>
      </c>
      <c r="X10" s="282">
        <v>10.576010999999999</v>
      </c>
      <c r="Y10" s="282">
        <v>174.70322999999999</v>
      </c>
      <c r="DA10" s="94" t="s">
        <v>1410</v>
      </c>
    </row>
    <row r="11" spans="1:105" ht="12" customHeight="1" x14ac:dyDescent="0.25">
      <c r="A11" s="49" t="s">
        <v>1411</v>
      </c>
      <c r="B11" s="242">
        <v>59.146999999999998</v>
      </c>
      <c r="C11" s="242">
        <v>59.23</v>
      </c>
      <c r="D11" s="242">
        <v>56.113999999999997</v>
      </c>
      <c r="E11" s="242">
        <v>61.936999999999998</v>
      </c>
      <c r="F11" s="242">
        <v>66.847999999999999</v>
      </c>
      <c r="G11" s="242">
        <v>62.055999999999997</v>
      </c>
      <c r="H11" s="242">
        <v>70.519000000000005</v>
      </c>
      <c r="I11" s="242">
        <v>75.95</v>
      </c>
      <c r="J11" s="242">
        <v>65.710662999999997</v>
      </c>
      <c r="K11" s="242">
        <v>62.957999999999998</v>
      </c>
      <c r="L11" s="242">
        <v>81.597335000000001</v>
      </c>
      <c r="M11" s="242">
        <v>81.447000000000003</v>
      </c>
      <c r="N11" s="242">
        <v>73.88</v>
      </c>
      <c r="O11" s="242">
        <v>83.915000000000006</v>
      </c>
      <c r="P11" s="242">
        <v>63.835999999999999</v>
      </c>
      <c r="Q11" s="242">
        <v>88.04</v>
      </c>
      <c r="R11" s="242">
        <v>81.515000000000001</v>
      </c>
      <c r="S11" s="242">
        <v>84.849000000000004</v>
      </c>
      <c r="T11" s="242">
        <v>86.242999999999995</v>
      </c>
      <c r="U11" s="242">
        <v>86.683000000000007</v>
      </c>
      <c r="V11" s="242">
        <v>22.9971</v>
      </c>
      <c r="W11" s="242">
        <v>25.411588040226761</v>
      </c>
      <c r="X11" s="242">
        <v>23.205910103129099</v>
      </c>
      <c r="Y11" s="242">
        <v>23.31025377606252</v>
      </c>
      <c r="DA11" s="84" t="s">
        <v>1412</v>
      </c>
    </row>
    <row r="12" spans="1:105" ht="12" customHeight="1" x14ac:dyDescent="0.25">
      <c r="A12" s="172"/>
      <c r="B12" s="172"/>
      <c r="C12" s="172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DA12" s="176"/>
    </row>
    <row r="13" spans="1:105" ht="12" customHeight="1" x14ac:dyDescent="0.25">
      <c r="A13" s="30" t="s">
        <v>445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DA13" s="112"/>
    </row>
    <row r="14" spans="1:105" ht="12" customHeight="1" x14ac:dyDescent="0.25">
      <c r="A14" s="50" t="s">
        <v>1407</v>
      </c>
      <c r="B14" s="241">
        <v>680</v>
      </c>
      <c r="C14" s="241">
        <v>680</v>
      </c>
      <c r="D14" s="241">
        <v>618.07845514620931</v>
      </c>
      <c r="E14" s="241">
        <v>618.07845514620931</v>
      </c>
      <c r="F14" s="241">
        <v>618.07845514620931</v>
      </c>
      <c r="G14" s="241">
        <v>741.92154485379081</v>
      </c>
      <c r="H14" s="241">
        <v>741.92154485379081</v>
      </c>
      <c r="I14" s="241">
        <v>989.6077242689538</v>
      </c>
      <c r="J14" s="241">
        <v>989.6077242689538</v>
      </c>
      <c r="K14" s="241">
        <v>989.6077242689538</v>
      </c>
      <c r="L14" s="241">
        <v>927.68617941516311</v>
      </c>
      <c r="M14" s="241">
        <v>927.68617941516311</v>
      </c>
      <c r="N14" s="241">
        <v>927.68617941516311</v>
      </c>
      <c r="O14" s="241">
        <v>927.68617941516311</v>
      </c>
      <c r="P14" s="241">
        <v>865.76463456137242</v>
      </c>
      <c r="Q14" s="241">
        <v>865.76463456137242</v>
      </c>
      <c r="R14" s="241">
        <v>865.76463456137242</v>
      </c>
      <c r="S14" s="241">
        <v>865.76463456137242</v>
      </c>
      <c r="T14" s="241">
        <v>865.76463456137242</v>
      </c>
      <c r="U14" s="241">
        <v>865.76463456137242</v>
      </c>
      <c r="V14" s="241">
        <v>865.76463456137242</v>
      </c>
      <c r="W14" s="241">
        <v>865.76463456137242</v>
      </c>
      <c r="X14" s="241">
        <v>865.76463456137242</v>
      </c>
      <c r="Y14" s="241">
        <v>865.76463456137242</v>
      </c>
      <c r="DA14" s="83" t="s">
        <v>1413</v>
      </c>
    </row>
    <row r="15" spans="1:105" ht="12" customHeight="1" x14ac:dyDescent="0.25">
      <c r="A15" s="107" t="s">
        <v>1409</v>
      </c>
      <c r="B15" s="282">
        <v>797.04549999999983</v>
      </c>
      <c r="C15" s="282">
        <v>1352.447444552763</v>
      </c>
      <c r="D15" s="282">
        <v>1352.447444552763</v>
      </c>
      <c r="E15" s="282">
        <v>1352.447444552763</v>
      </c>
      <c r="F15" s="282">
        <v>1283.022201483667</v>
      </c>
      <c r="G15" s="282">
        <v>1283.022201483667</v>
      </c>
      <c r="H15" s="282">
        <v>1213.5969584145721</v>
      </c>
      <c r="I15" s="282">
        <v>1213.5969584145721</v>
      </c>
      <c r="J15" s="282">
        <v>1421.8726876218579</v>
      </c>
      <c r="K15" s="282">
        <v>1352.447444552763</v>
      </c>
      <c r="L15" s="282">
        <v>1352.447444552763</v>
      </c>
      <c r="M15" s="282">
        <v>1352.447444552763</v>
      </c>
      <c r="N15" s="282">
        <v>1283.022201483667</v>
      </c>
      <c r="O15" s="282">
        <v>1491.2979306909531</v>
      </c>
      <c r="P15" s="282">
        <v>1421.8726876218579</v>
      </c>
      <c r="Q15" s="282">
        <v>1421.8726876218579</v>
      </c>
      <c r="R15" s="282">
        <v>1421.8726876218579</v>
      </c>
      <c r="S15" s="282">
        <v>1421.8726876218579</v>
      </c>
      <c r="T15" s="282">
        <v>1421.8726876218579</v>
      </c>
      <c r="U15" s="282">
        <v>1421.8726876218579</v>
      </c>
      <c r="V15" s="282">
        <v>1421.8726876218579</v>
      </c>
      <c r="W15" s="282">
        <v>1421.8726876218579</v>
      </c>
      <c r="X15" s="282">
        <v>1421.8726876218579</v>
      </c>
      <c r="Y15" s="282">
        <v>1421.8726876218579</v>
      </c>
      <c r="DA15" s="94" t="s">
        <v>1414</v>
      </c>
    </row>
    <row r="16" spans="1:105" ht="12" customHeight="1" x14ac:dyDescent="0.25">
      <c r="A16" s="49" t="s">
        <v>1411</v>
      </c>
      <c r="B16" s="242">
        <v>83.333333333333343</v>
      </c>
      <c r="C16" s="242">
        <v>79.947265110480117</v>
      </c>
      <c r="D16" s="242">
        <v>74.837458939196225</v>
      </c>
      <c r="E16" s="242">
        <v>78.22352716204945</v>
      </c>
      <c r="F16" s="242">
        <v>79.885857436472008</v>
      </c>
      <c r="G16" s="242">
        <v>79.885857436472008</v>
      </c>
      <c r="H16" s="242">
        <v>90.10546977903978</v>
      </c>
      <c r="I16" s="242">
        <v>91.829207727470447</v>
      </c>
      <c r="J16" s="242">
        <v>86.719401556186554</v>
      </c>
      <c r="K16" s="242">
        <v>83.333333333333329</v>
      </c>
      <c r="L16" s="242">
        <v>93.5529456759011</v>
      </c>
      <c r="M16" s="242">
        <v>90.166877453047874</v>
      </c>
      <c r="N16" s="242">
        <v>85.057071281763996</v>
      </c>
      <c r="O16" s="242">
        <v>93.5529456759011</v>
      </c>
      <c r="P16" s="242">
        <v>88.443139504617221</v>
      </c>
      <c r="Q16" s="242">
        <v>96.939013898754325</v>
      </c>
      <c r="R16" s="242">
        <v>96.939013898754325</v>
      </c>
      <c r="S16" s="242">
        <v>96.939013898754325</v>
      </c>
      <c r="T16" s="242">
        <v>96.939013898754325</v>
      </c>
      <c r="U16" s="242">
        <v>96.939013898754325</v>
      </c>
      <c r="V16" s="242">
        <v>96.939013898754325</v>
      </c>
      <c r="W16" s="242">
        <v>96.939013898754325</v>
      </c>
      <c r="X16" s="242">
        <v>96.939013898754325</v>
      </c>
      <c r="Y16" s="242">
        <v>96.939013898754325</v>
      </c>
      <c r="DA16" s="84" t="s">
        <v>1415</v>
      </c>
    </row>
    <row r="17" spans="1:105" ht="12" customHeight="1" x14ac:dyDescent="0.25">
      <c r="A17" s="108" t="s">
        <v>450</v>
      </c>
      <c r="B17" s="210"/>
      <c r="C17" s="210"/>
      <c r="D17" s="210"/>
      <c r="E17" s="210"/>
      <c r="F17" s="210"/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DA17" s="109"/>
    </row>
    <row r="18" spans="1:105" ht="12" customHeight="1" x14ac:dyDescent="0.25">
      <c r="A18" s="51" t="s">
        <v>1407</v>
      </c>
      <c r="B18" s="246">
        <v>0</v>
      </c>
      <c r="C18" s="241">
        <v>0</v>
      </c>
      <c r="D18" s="241">
        <v>0</v>
      </c>
      <c r="E18" s="241">
        <v>0</v>
      </c>
      <c r="F18" s="241">
        <v>0</v>
      </c>
      <c r="G18" s="241">
        <v>123.8430897075815</v>
      </c>
      <c r="H18" s="241">
        <v>61.921544853790742</v>
      </c>
      <c r="I18" s="241">
        <v>247.686179415163</v>
      </c>
      <c r="J18" s="241">
        <v>0</v>
      </c>
      <c r="K18" s="241">
        <v>0</v>
      </c>
      <c r="L18" s="241">
        <v>0</v>
      </c>
      <c r="M18" s="241">
        <v>0</v>
      </c>
      <c r="N18" s="241">
        <v>0</v>
      </c>
      <c r="O18" s="241">
        <v>0</v>
      </c>
      <c r="P18" s="241">
        <v>0</v>
      </c>
      <c r="Q18" s="241">
        <v>0</v>
      </c>
      <c r="R18" s="241">
        <v>0</v>
      </c>
      <c r="S18" s="241">
        <v>0</v>
      </c>
      <c r="T18" s="241">
        <v>61.921544853790742</v>
      </c>
      <c r="U18" s="241">
        <v>0</v>
      </c>
      <c r="V18" s="241">
        <v>0</v>
      </c>
      <c r="W18" s="241">
        <v>0</v>
      </c>
      <c r="X18" s="241">
        <v>61.921544853790742</v>
      </c>
      <c r="Y18" s="241">
        <v>0</v>
      </c>
      <c r="DA18" s="83" t="s">
        <v>1416</v>
      </c>
    </row>
    <row r="19" spans="1:105" ht="12" customHeight="1" x14ac:dyDescent="0.25">
      <c r="A19" s="99" t="s">
        <v>1409</v>
      </c>
      <c r="B19" s="283">
        <v>0</v>
      </c>
      <c r="C19" s="282">
        <v>624.82718762185823</v>
      </c>
      <c r="D19" s="282">
        <v>0</v>
      </c>
      <c r="E19" s="282">
        <v>0</v>
      </c>
      <c r="F19" s="282">
        <v>0</v>
      </c>
      <c r="G19" s="282">
        <v>0</v>
      </c>
      <c r="H19" s="282">
        <v>0</v>
      </c>
      <c r="I19" s="282">
        <v>0</v>
      </c>
      <c r="J19" s="282">
        <v>208.2757292072861</v>
      </c>
      <c r="K19" s="282">
        <v>0</v>
      </c>
      <c r="L19" s="282">
        <v>0</v>
      </c>
      <c r="M19" s="282">
        <v>0</v>
      </c>
      <c r="N19" s="282">
        <v>0</v>
      </c>
      <c r="O19" s="282">
        <v>208.2757292072861</v>
      </c>
      <c r="P19" s="282">
        <v>0</v>
      </c>
      <c r="Q19" s="282">
        <v>0</v>
      </c>
      <c r="R19" s="282">
        <v>0</v>
      </c>
      <c r="S19" s="282">
        <v>69.425243069095359</v>
      </c>
      <c r="T19" s="282">
        <v>0</v>
      </c>
      <c r="U19" s="282">
        <v>69.425243069095359</v>
      </c>
      <c r="V19" s="282">
        <v>0</v>
      </c>
      <c r="W19" s="282">
        <v>0</v>
      </c>
      <c r="X19" s="282">
        <v>69.425243069095359</v>
      </c>
      <c r="Y19" s="282">
        <v>0</v>
      </c>
      <c r="DA19" s="94" t="s">
        <v>1417</v>
      </c>
    </row>
    <row r="20" spans="1:105" ht="12" customHeight="1" x14ac:dyDescent="0.25">
      <c r="A20" s="52" t="s">
        <v>1411</v>
      </c>
      <c r="B20" s="247">
        <v>0</v>
      </c>
      <c r="C20" s="242">
        <v>0</v>
      </c>
      <c r="D20" s="242">
        <v>0</v>
      </c>
      <c r="E20" s="242">
        <v>6.7721364457064439</v>
      </c>
      <c r="F20" s="242">
        <v>6.7721364457064439</v>
      </c>
      <c r="G20" s="242">
        <v>3.386068222853222</v>
      </c>
      <c r="H20" s="242">
        <v>15.32941851385165</v>
      </c>
      <c r="I20" s="242">
        <v>5.1098061712838847</v>
      </c>
      <c r="J20" s="242">
        <v>0</v>
      </c>
      <c r="K20" s="242">
        <v>0</v>
      </c>
      <c r="L20" s="242">
        <v>15.32941851385165</v>
      </c>
      <c r="M20" s="242">
        <v>0</v>
      </c>
      <c r="N20" s="242">
        <v>0</v>
      </c>
      <c r="O20" s="242">
        <v>11.881942616990329</v>
      </c>
      <c r="P20" s="242">
        <v>0</v>
      </c>
      <c r="Q20" s="242">
        <v>11.881942616990329</v>
      </c>
      <c r="R20" s="242">
        <v>5.1098061712838847</v>
      </c>
      <c r="S20" s="242">
        <v>3.386068222853222</v>
      </c>
      <c r="T20" s="242">
        <v>5.1098061712838847</v>
      </c>
      <c r="U20" s="242">
        <v>3.386068222853222</v>
      </c>
      <c r="V20" s="242">
        <v>5.1098061712838847</v>
      </c>
      <c r="W20" s="242">
        <v>3.386068222853222</v>
      </c>
      <c r="X20" s="242">
        <v>5.1098061712838847</v>
      </c>
      <c r="Y20" s="242">
        <v>3.386068222853222</v>
      </c>
      <c r="DA20" s="84" t="s">
        <v>1418</v>
      </c>
    </row>
    <row r="21" spans="1:105" ht="12" customHeight="1" x14ac:dyDescent="0.25">
      <c r="A21" s="108" t="s">
        <v>455</v>
      </c>
      <c r="B21" s="245"/>
      <c r="C21" s="210"/>
      <c r="D21" s="210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0"/>
      <c r="U21" s="210"/>
      <c r="V21" s="210"/>
      <c r="W21" s="210"/>
      <c r="X21" s="210"/>
      <c r="Y21" s="210"/>
      <c r="DA21" s="109"/>
    </row>
    <row r="22" spans="1:105" ht="12" customHeight="1" x14ac:dyDescent="0.25">
      <c r="A22" s="51" t="s">
        <v>1407</v>
      </c>
      <c r="B22" s="246"/>
      <c r="C22" s="241">
        <f t="shared" ref="C22:Y22" si="1">B14+C18-C14</f>
        <v>0</v>
      </c>
      <c r="D22" s="241">
        <f t="shared" si="1"/>
        <v>61.921544853790692</v>
      </c>
      <c r="E22" s="241">
        <f t="shared" si="1"/>
        <v>0</v>
      </c>
      <c r="F22" s="241">
        <f t="shared" si="1"/>
        <v>0</v>
      </c>
      <c r="G22" s="241">
        <f t="shared" si="1"/>
        <v>0</v>
      </c>
      <c r="H22" s="241">
        <f t="shared" si="1"/>
        <v>61.921544853790692</v>
      </c>
      <c r="I22" s="241">
        <f t="shared" si="1"/>
        <v>0</v>
      </c>
      <c r="J22" s="241">
        <f t="shared" si="1"/>
        <v>0</v>
      </c>
      <c r="K22" s="241">
        <f t="shared" si="1"/>
        <v>0</v>
      </c>
      <c r="L22" s="241">
        <f t="shared" si="1"/>
        <v>61.921544853790692</v>
      </c>
      <c r="M22" s="241">
        <f t="shared" si="1"/>
        <v>0</v>
      </c>
      <c r="N22" s="241">
        <f t="shared" si="1"/>
        <v>0</v>
      </c>
      <c r="O22" s="241">
        <f t="shared" si="1"/>
        <v>0</v>
      </c>
      <c r="P22" s="241">
        <f t="shared" si="1"/>
        <v>61.921544853790692</v>
      </c>
      <c r="Q22" s="241">
        <f t="shared" si="1"/>
        <v>0</v>
      </c>
      <c r="R22" s="241">
        <f t="shared" si="1"/>
        <v>0</v>
      </c>
      <c r="S22" s="241">
        <f t="shared" si="1"/>
        <v>0</v>
      </c>
      <c r="T22" s="241">
        <f t="shared" si="1"/>
        <v>61.921544853790692</v>
      </c>
      <c r="U22" s="241">
        <f t="shared" si="1"/>
        <v>0</v>
      </c>
      <c r="V22" s="241">
        <f t="shared" si="1"/>
        <v>0</v>
      </c>
      <c r="W22" s="241">
        <f t="shared" si="1"/>
        <v>0</v>
      </c>
      <c r="X22" s="241">
        <f t="shared" si="1"/>
        <v>61.921544853790692</v>
      </c>
      <c r="Y22" s="241">
        <f t="shared" si="1"/>
        <v>0</v>
      </c>
      <c r="DA22" s="83"/>
    </row>
    <row r="23" spans="1:105" ht="12" customHeight="1" x14ac:dyDescent="0.25">
      <c r="A23" s="99" t="s">
        <v>1409</v>
      </c>
      <c r="B23" s="283"/>
      <c r="C23" s="282">
        <f t="shared" ref="C23:Y23" si="2">B15+C19-C15</f>
        <v>69.425243069094904</v>
      </c>
      <c r="D23" s="282">
        <f t="shared" si="2"/>
        <v>0</v>
      </c>
      <c r="E23" s="282">
        <f t="shared" si="2"/>
        <v>0</v>
      </c>
      <c r="F23" s="282">
        <f t="shared" si="2"/>
        <v>69.425243069096041</v>
      </c>
      <c r="G23" s="282">
        <f t="shared" si="2"/>
        <v>0</v>
      </c>
      <c r="H23" s="282">
        <f t="shared" si="2"/>
        <v>69.425243069094904</v>
      </c>
      <c r="I23" s="282">
        <f t="shared" si="2"/>
        <v>0</v>
      </c>
      <c r="J23" s="282">
        <f t="shared" si="2"/>
        <v>0</v>
      </c>
      <c r="K23" s="282">
        <f t="shared" si="2"/>
        <v>69.425243069094904</v>
      </c>
      <c r="L23" s="282">
        <f t="shared" si="2"/>
        <v>0</v>
      </c>
      <c r="M23" s="282">
        <f t="shared" si="2"/>
        <v>0</v>
      </c>
      <c r="N23" s="282">
        <f t="shared" si="2"/>
        <v>69.425243069096041</v>
      </c>
      <c r="O23" s="282">
        <f t="shared" si="2"/>
        <v>0</v>
      </c>
      <c r="P23" s="282">
        <f t="shared" si="2"/>
        <v>69.425243069095131</v>
      </c>
      <c r="Q23" s="282">
        <f t="shared" si="2"/>
        <v>0</v>
      </c>
      <c r="R23" s="282">
        <f t="shared" si="2"/>
        <v>0</v>
      </c>
      <c r="S23" s="282">
        <f t="shared" si="2"/>
        <v>69.425243069095359</v>
      </c>
      <c r="T23" s="282">
        <f t="shared" si="2"/>
        <v>0</v>
      </c>
      <c r="U23" s="282">
        <f t="shared" si="2"/>
        <v>69.425243069095359</v>
      </c>
      <c r="V23" s="282">
        <f t="shared" si="2"/>
        <v>0</v>
      </c>
      <c r="W23" s="282">
        <f t="shared" si="2"/>
        <v>0</v>
      </c>
      <c r="X23" s="282">
        <f t="shared" si="2"/>
        <v>69.425243069095359</v>
      </c>
      <c r="Y23" s="282">
        <f t="shared" si="2"/>
        <v>0</v>
      </c>
      <c r="DA23" s="94"/>
    </row>
    <row r="24" spans="1:105" ht="12" customHeight="1" x14ac:dyDescent="0.25">
      <c r="A24" s="52" t="s">
        <v>1411</v>
      </c>
      <c r="B24" s="247"/>
      <c r="C24" s="242">
        <f t="shared" ref="C24:Y24" si="3">B16+C20-C16</f>
        <v>3.3860682228532255</v>
      </c>
      <c r="D24" s="242">
        <f t="shared" si="3"/>
        <v>5.1098061712838927</v>
      </c>
      <c r="E24" s="242">
        <f t="shared" si="3"/>
        <v>3.3860682228532113</v>
      </c>
      <c r="F24" s="242">
        <f t="shared" si="3"/>
        <v>5.1098061712838785</v>
      </c>
      <c r="G24" s="242">
        <f t="shared" si="3"/>
        <v>3.3860682228532255</v>
      </c>
      <c r="H24" s="242">
        <f t="shared" si="3"/>
        <v>5.1098061712838785</v>
      </c>
      <c r="I24" s="242">
        <f t="shared" si="3"/>
        <v>3.3860682228532113</v>
      </c>
      <c r="J24" s="242">
        <f t="shared" si="3"/>
        <v>5.1098061712838927</v>
      </c>
      <c r="K24" s="242">
        <f t="shared" si="3"/>
        <v>3.3860682228532255</v>
      </c>
      <c r="L24" s="242">
        <f t="shared" si="3"/>
        <v>5.1098061712838785</v>
      </c>
      <c r="M24" s="242">
        <f t="shared" si="3"/>
        <v>3.3860682228532255</v>
      </c>
      <c r="N24" s="242">
        <f t="shared" si="3"/>
        <v>5.1098061712838785</v>
      </c>
      <c r="O24" s="242">
        <f t="shared" si="3"/>
        <v>3.3860682228532255</v>
      </c>
      <c r="P24" s="242">
        <f t="shared" si="3"/>
        <v>5.1098061712838785</v>
      </c>
      <c r="Q24" s="242">
        <f t="shared" si="3"/>
        <v>3.3860682228532255</v>
      </c>
      <c r="R24" s="242">
        <f t="shared" si="3"/>
        <v>5.1098061712838785</v>
      </c>
      <c r="S24" s="242">
        <f t="shared" si="3"/>
        <v>3.3860682228532255</v>
      </c>
      <c r="T24" s="242">
        <f t="shared" si="3"/>
        <v>5.1098061712838785</v>
      </c>
      <c r="U24" s="242">
        <f t="shared" si="3"/>
        <v>3.3860682228532255</v>
      </c>
      <c r="V24" s="242">
        <f t="shared" si="3"/>
        <v>5.1098061712838785</v>
      </c>
      <c r="W24" s="242">
        <f t="shared" si="3"/>
        <v>3.3860682228532255</v>
      </c>
      <c r="X24" s="242">
        <f t="shared" si="3"/>
        <v>5.1098061712838785</v>
      </c>
      <c r="Y24" s="242">
        <f t="shared" si="3"/>
        <v>3.3860682228532255</v>
      </c>
      <c r="DA24" s="84"/>
    </row>
    <row r="25" spans="1:105" ht="12" customHeight="1" x14ac:dyDescent="0.25">
      <c r="A25" s="30" t="s">
        <v>456</v>
      </c>
      <c r="B25" s="203"/>
      <c r="C25" s="203"/>
      <c r="D25" s="203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DA25" s="112"/>
    </row>
    <row r="26" spans="1:105" ht="12" customHeight="1" x14ac:dyDescent="0.25">
      <c r="A26" s="50" t="s">
        <v>1407</v>
      </c>
      <c r="B26" s="241">
        <f t="shared" ref="B26:Y26" si="4">B14-B9</f>
        <v>351</v>
      </c>
      <c r="C26" s="241">
        <f t="shared" si="4"/>
        <v>275</v>
      </c>
      <c r="D26" s="241">
        <f t="shared" si="4"/>
        <v>207.07845514620931</v>
      </c>
      <c r="E26" s="241">
        <f t="shared" si="4"/>
        <v>203.87845514620932</v>
      </c>
      <c r="F26" s="241">
        <f t="shared" si="4"/>
        <v>98.078455146209308</v>
      </c>
      <c r="G26" s="241">
        <f t="shared" si="4"/>
        <v>65.921544853790806</v>
      </c>
      <c r="H26" s="241">
        <f t="shared" si="4"/>
        <v>63.021544853790829</v>
      </c>
      <c r="I26" s="241">
        <f t="shared" si="4"/>
        <v>52.207724268953825</v>
      </c>
      <c r="J26" s="241">
        <f t="shared" si="4"/>
        <v>181.6077242689538</v>
      </c>
      <c r="K26" s="241">
        <f t="shared" si="4"/>
        <v>663.6077242689538</v>
      </c>
      <c r="L26" s="241">
        <f t="shared" si="4"/>
        <v>552.68617941516311</v>
      </c>
      <c r="M26" s="241">
        <f t="shared" si="4"/>
        <v>476.68617941516311</v>
      </c>
      <c r="N26" s="241">
        <f t="shared" si="4"/>
        <v>445.68617941516311</v>
      </c>
      <c r="O26" s="241">
        <f t="shared" si="4"/>
        <v>470.68617941516311</v>
      </c>
      <c r="P26" s="241">
        <f t="shared" si="4"/>
        <v>418.76463456137242</v>
      </c>
      <c r="Q26" s="241">
        <f t="shared" si="4"/>
        <v>470.76463456137242</v>
      </c>
      <c r="R26" s="241">
        <f t="shared" si="4"/>
        <v>466.96463456137241</v>
      </c>
      <c r="S26" s="241">
        <f t="shared" si="4"/>
        <v>362.86463456137244</v>
      </c>
      <c r="T26" s="241">
        <f t="shared" si="4"/>
        <v>338.86463456137244</v>
      </c>
      <c r="U26" s="241">
        <f t="shared" si="4"/>
        <v>454.46463456137241</v>
      </c>
      <c r="V26" s="241">
        <f t="shared" si="4"/>
        <v>607.36463456137244</v>
      </c>
      <c r="W26" s="241">
        <f t="shared" si="4"/>
        <v>499.86463456137244</v>
      </c>
      <c r="X26" s="241">
        <f t="shared" si="4"/>
        <v>609.1646345613724</v>
      </c>
      <c r="Y26" s="241">
        <f t="shared" si="4"/>
        <v>667.07436218783153</v>
      </c>
      <c r="DA26" s="83"/>
    </row>
    <row r="27" spans="1:105" ht="12" customHeight="1" x14ac:dyDescent="0.25">
      <c r="A27" s="107" t="s">
        <v>1409</v>
      </c>
      <c r="B27" s="282">
        <f t="shared" ref="B27:Y27" si="5">B15-B10</f>
        <v>79.704549999999927</v>
      </c>
      <c r="C27" s="282">
        <f t="shared" si="5"/>
        <v>101.66146113650416</v>
      </c>
      <c r="D27" s="282">
        <f t="shared" si="5"/>
        <v>910.39116532927642</v>
      </c>
      <c r="E27" s="282">
        <f t="shared" si="5"/>
        <v>837.74740261269812</v>
      </c>
      <c r="F27" s="282">
        <f t="shared" si="5"/>
        <v>793.95735313833109</v>
      </c>
      <c r="G27" s="282">
        <f t="shared" si="5"/>
        <v>839.90684148366699</v>
      </c>
      <c r="H27" s="282">
        <f t="shared" si="5"/>
        <v>595.14560841457205</v>
      </c>
      <c r="I27" s="282">
        <f t="shared" si="5"/>
        <v>289.83083841457199</v>
      </c>
      <c r="J27" s="282">
        <f t="shared" si="5"/>
        <v>131.99163762185799</v>
      </c>
      <c r="K27" s="282">
        <f t="shared" si="5"/>
        <v>266.90465813676315</v>
      </c>
      <c r="L27" s="282">
        <f t="shared" si="5"/>
        <v>428.37645063276307</v>
      </c>
      <c r="M27" s="282">
        <f t="shared" si="5"/>
        <v>300.86564655276311</v>
      </c>
      <c r="N27" s="282">
        <f t="shared" si="5"/>
        <v>419.48253708366713</v>
      </c>
      <c r="O27" s="282">
        <f t="shared" si="5"/>
        <v>82.208562090953137</v>
      </c>
      <c r="P27" s="282">
        <f t="shared" si="5"/>
        <v>384.53069996585805</v>
      </c>
      <c r="Q27" s="282">
        <f t="shared" si="5"/>
        <v>1051.6666876218578</v>
      </c>
      <c r="R27" s="282">
        <f t="shared" si="5"/>
        <v>1178.789757931858</v>
      </c>
      <c r="S27" s="282">
        <f t="shared" si="5"/>
        <v>1010.7097383018579</v>
      </c>
      <c r="T27" s="282">
        <f t="shared" si="5"/>
        <v>835.32196522985794</v>
      </c>
      <c r="U27" s="282">
        <f t="shared" si="5"/>
        <v>767.93028762185793</v>
      </c>
      <c r="V27" s="282">
        <f t="shared" si="5"/>
        <v>1341.288314058658</v>
      </c>
      <c r="W27" s="282">
        <f t="shared" si="5"/>
        <v>1415.200318258858</v>
      </c>
      <c r="X27" s="282">
        <f t="shared" si="5"/>
        <v>1411.2966766218578</v>
      </c>
      <c r="Y27" s="282">
        <f t="shared" si="5"/>
        <v>1247.1694576218579</v>
      </c>
      <c r="DA27" s="94"/>
    </row>
    <row r="28" spans="1:105" ht="12" customHeight="1" x14ac:dyDescent="0.25">
      <c r="A28" s="49" t="s">
        <v>1411</v>
      </c>
      <c r="B28" s="242">
        <f t="shared" ref="B28:Y28" si="6">B16-B11</f>
        <v>24.186333333333344</v>
      </c>
      <c r="C28" s="242">
        <f t="shared" si="6"/>
        <v>20.71726511048012</v>
      </c>
      <c r="D28" s="242">
        <f t="shared" si="6"/>
        <v>18.723458939196227</v>
      </c>
      <c r="E28" s="242">
        <f t="shared" si="6"/>
        <v>16.286527162049452</v>
      </c>
      <c r="F28" s="242">
        <f t="shared" si="6"/>
        <v>13.037857436472009</v>
      </c>
      <c r="G28" s="242">
        <f t="shared" si="6"/>
        <v>17.829857436472011</v>
      </c>
      <c r="H28" s="242">
        <f t="shared" si="6"/>
        <v>19.586469779039774</v>
      </c>
      <c r="I28" s="242">
        <f t="shared" si="6"/>
        <v>15.879207727470444</v>
      </c>
      <c r="J28" s="242">
        <f t="shared" si="6"/>
        <v>21.008738556186557</v>
      </c>
      <c r="K28" s="242">
        <f t="shared" si="6"/>
        <v>20.37533333333333</v>
      </c>
      <c r="L28" s="242">
        <f t="shared" si="6"/>
        <v>11.955610675901099</v>
      </c>
      <c r="M28" s="242">
        <f t="shared" si="6"/>
        <v>8.7198774530478715</v>
      </c>
      <c r="N28" s="242">
        <f t="shared" si="6"/>
        <v>11.177071281764</v>
      </c>
      <c r="O28" s="242">
        <f t="shared" si="6"/>
        <v>9.6379456759010935</v>
      </c>
      <c r="P28" s="242">
        <f t="shared" si="6"/>
        <v>24.607139504617223</v>
      </c>
      <c r="Q28" s="242">
        <f t="shared" si="6"/>
        <v>8.899013898754319</v>
      </c>
      <c r="R28" s="242">
        <f t="shared" si="6"/>
        <v>15.424013898754325</v>
      </c>
      <c r="S28" s="242">
        <f t="shared" si="6"/>
        <v>12.090013898754322</v>
      </c>
      <c r="T28" s="242">
        <f t="shared" si="6"/>
        <v>10.69601389875433</v>
      </c>
      <c r="U28" s="242">
        <f t="shared" si="6"/>
        <v>10.256013898754318</v>
      </c>
      <c r="V28" s="242">
        <f t="shared" si="6"/>
        <v>73.941913898754322</v>
      </c>
      <c r="W28" s="242">
        <f t="shared" si="6"/>
        <v>71.527425858527565</v>
      </c>
      <c r="X28" s="242">
        <f t="shared" si="6"/>
        <v>73.733103795625226</v>
      </c>
      <c r="Y28" s="242">
        <f t="shared" si="6"/>
        <v>73.628760122691801</v>
      </c>
      <c r="DA28" s="84"/>
    </row>
    <row r="29" spans="1:105" ht="12" customHeight="1" x14ac:dyDescent="0.25">
      <c r="A29" s="142"/>
      <c r="B29" s="244"/>
      <c r="C29" s="244"/>
      <c r="D29" s="244"/>
      <c r="E29" s="244"/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Y29" s="244"/>
      <c r="DA29" s="176"/>
    </row>
    <row r="30" spans="1:105" ht="12" customHeight="1" x14ac:dyDescent="0.25">
      <c r="A30" s="30" t="s">
        <v>69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DA30" s="112"/>
    </row>
    <row r="31" spans="1:105" ht="12" customHeight="1" x14ac:dyDescent="0.25">
      <c r="A31" s="31" t="s">
        <v>70</v>
      </c>
      <c r="B31" s="210">
        <v>121.6608770421324</v>
      </c>
      <c r="C31" s="210">
        <v>163.83198624247629</v>
      </c>
      <c r="D31" s="210">
        <v>99.100343938091157</v>
      </c>
      <c r="E31" s="210">
        <v>94.761908856405839</v>
      </c>
      <c r="F31" s="210">
        <v>104.67523645743771</v>
      </c>
      <c r="G31" s="210">
        <v>121.3045571797076</v>
      </c>
      <c r="H31" s="210">
        <v>123.030524505589</v>
      </c>
      <c r="I31" s="210">
        <v>200.810834049871</v>
      </c>
      <c r="J31" s="210">
        <v>196.2239896818572</v>
      </c>
      <c r="K31" s="210">
        <v>116.6709372312984</v>
      </c>
      <c r="L31" s="210">
        <v>113.62708512467751</v>
      </c>
      <c r="M31" s="210">
        <v>128.067067927773</v>
      </c>
      <c r="N31" s="210">
        <v>116.78134135855549</v>
      </c>
      <c r="O31" s="210">
        <v>165.4338779019777</v>
      </c>
      <c r="P31" s="210">
        <v>129.3454858125537</v>
      </c>
      <c r="Q31" s="210">
        <v>84.991057609630275</v>
      </c>
      <c r="R31" s="210">
        <v>74.216938950988805</v>
      </c>
      <c r="S31" s="210">
        <v>95.187446259673237</v>
      </c>
      <c r="T31" s="210">
        <v>107.1591573516767</v>
      </c>
      <c r="U31" s="210">
        <v>96.448065348237321</v>
      </c>
      <c r="V31" s="210">
        <v>33.552708512467753</v>
      </c>
      <c r="W31" s="210">
        <v>31.622527944969899</v>
      </c>
      <c r="X31" s="210">
        <v>25.842476354256231</v>
      </c>
      <c r="Y31" s="210">
        <v>33.567411865864138</v>
      </c>
      <c r="DA31" s="109" t="s">
        <v>1419</v>
      </c>
    </row>
    <row r="32" spans="1:105" ht="12" customHeight="1" x14ac:dyDescent="0.25">
      <c r="A32" s="24" t="s">
        <v>28</v>
      </c>
      <c r="B32" s="213">
        <v>84.685124677558036</v>
      </c>
      <c r="C32" s="213">
        <v>113.3375752364574</v>
      </c>
      <c r="D32" s="213">
        <v>61.72089423903698</v>
      </c>
      <c r="E32" s="213">
        <v>50.546775580395533</v>
      </c>
      <c r="F32" s="213">
        <v>58.53972484952709</v>
      </c>
      <c r="G32" s="213">
        <v>76.37042132416164</v>
      </c>
      <c r="H32" s="213">
        <v>77.580481513327584</v>
      </c>
      <c r="I32" s="213">
        <v>147.26397248495269</v>
      </c>
      <c r="J32" s="213">
        <v>146.79484092863279</v>
      </c>
      <c r="K32" s="213">
        <v>80.447549441100591</v>
      </c>
      <c r="L32" s="213">
        <v>73.25494411006018</v>
      </c>
      <c r="M32" s="213">
        <v>88.012209802235589</v>
      </c>
      <c r="N32" s="213">
        <v>74.71057609630266</v>
      </c>
      <c r="O32" s="213">
        <v>66.91186586414446</v>
      </c>
      <c r="P32" s="213">
        <v>75.41883061049009</v>
      </c>
      <c r="Q32" s="213">
        <v>29.227687016337061</v>
      </c>
      <c r="R32" s="213">
        <v>22.707480653482371</v>
      </c>
      <c r="S32" s="213">
        <v>37.846431642304381</v>
      </c>
      <c r="T32" s="213">
        <v>45.542906276870163</v>
      </c>
      <c r="U32" s="213">
        <v>47.097850386930347</v>
      </c>
      <c r="V32" s="213">
        <v>6.5262252794496991</v>
      </c>
      <c r="W32" s="213">
        <v>0</v>
      </c>
      <c r="X32" s="213">
        <v>2.5482373172828892</v>
      </c>
      <c r="Y32" s="213">
        <v>4.7319002579535683</v>
      </c>
      <c r="DA32" s="85" t="s">
        <v>1420</v>
      </c>
    </row>
    <row r="33" spans="1:105" ht="12" customHeight="1" x14ac:dyDescent="0.25">
      <c r="A33" s="14" t="s">
        <v>29</v>
      </c>
      <c r="B33" s="204">
        <f t="shared" ref="B33:Y33" si="7">B34+B35+B36+B37+B38</f>
        <v>5.8755803955288037</v>
      </c>
      <c r="C33" s="204">
        <f t="shared" si="7"/>
        <v>9.6684436801375746</v>
      </c>
      <c r="D33" s="204">
        <f t="shared" si="7"/>
        <v>4.9274290627687005</v>
      </c>
      <c r="E33" s="204">
        <f t="shared" si="7"/>
        <v>5.8755803955288037</v>
      </c>
      <c r="F33" s="204">
        <f t="shared" si="7"/>
        <v>5.9377472055030092</v>
      </c>
      <c r="G33" s="204">
        <f t="shared" si="7"/>
        <v>4.9274290627687005</v>
      </c>
      <c r="H33" s="204">
        <f t="shared" si="7"/>
        <v>3.0309544282029228</v>
      </c>
      <c r="I33" s="204">
        <f t="shared" si="7"/>
        <v>5.0515907136715388</v>
      </c>
      <c r="J33" s="204">
        <f t="shared" si="7"/>
        <v>4.9895098882201196</v>
      </c>
      <c r="K33" s="204">
        <f t="shared" si="7"/>
        <v>1.010318142734308</v>
      </c>
      <c r="L33" s="204">
        <f t="shared" si="7"/>
        <v>2.968873602751505</v>
      </c>
      <c r="M33" s="204">
        <f t="shared" si="7"/>
        <v>2.9573516766981944</v>
      </c>
      <c r="N33" s="204">
        <f t="shared" si="7"/>
        <v>1.9470335339638867</v>
      </c>
      <c r="O33" s="204">
        <f t="shared" si="7"/>
        <v>1.9470335339638867</v>
      </c>
      <c r="P33" s="204">
        <f t="shared" si="7"/>
        <v>1.010318142734308</v>
      </c>
      <c r="Q33" s="204">
        <f t="shared" si="7"/>
        <v>1.010318142734308</v>
      </c>
      <c r="R33" s="204">
        <f t="shared" si="7"/>
        <v>1.010318142734308</v>
      </c>
      <c r="S33" s="204">
        <f t="shared" si="7"/>
        <v>1.010318142734308</v>
      </c>
      <c r="T33" s="204">
        <f t="shared" si="7"/>
        <v>1.010318142734308</v>
      </c>
      <c r="U33" s="204">
        <f t="shared" si="7"/>
        <v>0.20206362854686161</v>
      </c>
      <c r="V33" s="204">
        <f t="shared" si="7"/>
        <v>3.0352536543422182E-2</v>
      </c>
      <c r="W33" s="204">
        <f t="shared" si="7"/>
        <v>3.0352536543422182E-2</v>
      </c>
      <c r="X33" s="204">
        <f t="shared" si="7"/>
        <v>5.0558899398108342E-2</v>
      </c>
      <c r="Y33" s="204">
        <f t="shared" si="7"/>
        <v>3.9766981943250217</v>
      </c>
      <c r="DA33" s="71"/>
    </row>
    <row r="34" spans="1:105" ht="12" customHeight="1" x14ac:dyDescent="0.25">
      <c r="A34" s="18" t="s">
        <v>30</v>
      </c>
      <c r="B34" s="204">
        <v>0</v>
      </c>
      <c r="C34" s="204">
        <v>0</v>
      </c>
      <c r="D34" s="204">
        <v>0</v>
      </c>
      <c r="E34" s="204">
        <v>0</v>
      </c>
      <c r="F34" s="204">
        <v>0</v>
      </c>
      <c r="G34" s="204">
        <v>0</v>
      </c>
      <c r="H34" s="204">
        <v>0</v>
      </c>
      <c r="I34" s="204">
        <v>0</v>
      </c>
      <c r="J34" s="204">
        <v>0</v>
      </c>
      <c r="K34" s="204">
        <v>0</v>
      </c>
      <c r="L34" s="204">
        <v>0</v>
      </c>
      <c r="M34" s="204">
        <v>0</v>
      </c>
      <c r="N34" s="204">
        <v>0</v>
      </c>
      <c r="O34" s="204">
        <v>0</v>
      </c>
      <c r="P34" s="204">
        <v>0</v>
      </c>
      <c r="Q34" s="204">
        <v>0</v>
      </c>
      <c r="R34" s="204">
        <v>0</v>
      </c>
      <c r="S34" s="204">
        <v>0</v>
      </c>
      <c r="T34" s="204">
        <v>0</v>
      </c>
      <c r="U34" s="204">
        <v>0</v>
      </c>
      <c r="V34" s="204">
        <v>0</v>
      </c>
      <c r="W34" s="204">
        <v>0</v>
      </c>
      <c r="X34" s="204">
        <v>0</v>
      </c>
      <c r="Y34" s="204">
        <v>0</v>
      </c>
      <c r="DA34" s="71" t="s">
        <v>1421</v>
      </c>
    </row>
    <row r="35" spans="1:105" ht="12" customHeight="1" x14ac:dyDescent="0.25">
      <c r="A35" s="18" t="s">
        <v>31</v>
      </c>
      <c r="B35" s="204">
        <v>0</v>
      </c>
      <c r="C35" s="204">
        <v>0</v>
      </c>
      <c r="D35" s="204">
        <v>0</v>
      </c>
      <c r="E35" s="204">
        <v>0</v>
      </c>
      <c r="F35" s="204">
        <v>0</v>
      </c>
      <c r="G35" s="204">
        <v>0</v>
      </c>
      <c r="H35" s="204">
        <v>0</v>
      </c>
      <c r="I35" s="204">
        <v>0</v>
      </c>
      <c r="J35" s="204">
        <v>0</v>
      </c>
      <c r="K35" s="204">
        <v>0</v>
      </c>
      <c r="L35" s="204">
        <v>0</v>
      </c>
      <c r="M35" s="204">
        <v>0</v>
      </c>
      <c r="N35" s="204">
        <v>0</v>
      </c>
      <c r="O35" s="204">
        <v>0</v>
      </c>
      <c r="P35" s="204">
        <v>0</v>
      </c>
      <c r="Q35" s="204">
        <v>0</v>
      </c>
      <c r="R35" s="204">
        <v>0</v>
      </c>
      <c r="S35" s="204">
        <v>0</v>
      </c>
      <c r="T35" s="204">
        <v>0</v>
      </c>
      <c r="U35" s="204">
        <v>0</v>
      </c>
      <c r="V35" s="204">
        <v>0</v>
      </c>
      <c r="W35" s="204">
        <v>0</v>
      </c>
      <c r="X35" s="204">
        <v>0</v>
      </c>
      <c r="Y35" s="204">
        <v>2.690799656061909</v>
      </c>
      <c r="DA35" s="71" t="s">
        <v>1422</v>
      </c>
    </row>
    <row r="36" spans="1:105" ht="12" customHeight="1" x14ac:dyDescent="0.25">
      <c r="A36" s="18" t="s">
        <v>71</v>
      </c>
      <c r="B36" s="204">
        <v>3.0309544282029228</v>
      </c>
      <c r="C36" s="204">
        <v>3.0309544282029228</v>
      </c>
      <c r="D36" s="204">
        <v>3.0309544282029228</v>
      </c>
      <c r="E36" s="204">
        <v>3.0309544282029228</v>
      </c>
      <c r="F36" s="204">
        <v>4.041272570937231</v>
      </c>
      <c r="G36" s="204">
        <v>3.0309544282029228</v>
      </c>
      <c r="H36" s="204">
        <v>3.0309544282029228</v>
      </c>
      <c r="I36" s="204">
        <v>5.0515907136715388</v>
      </c>
      <c r="J36" s="204">
        <v>4.041272570937231</v>
      </c>
      <c r="K36" s="204">
        <v>1.010318142734308</v>
      </c>
      <c r="L36" s="204">
        <v>2.020636285468616</v>
      </c>
      <c r="M36" s="204">
        <v>2.020636285468616</v>
      </c>
      <c r="N36" s="204">
        <v>1.010318142734308</v>
      </c>
      <c r="O36" s="204">
        <v>1.010318142734308</v>
      </c>
      <c r="P36" s="204">
        <v>1.010318142734308</v>
      </c>
      <c r="Q36" s="204">
        <v>1.010318142734308</v>
      </c>
      <c r="R36" s="204">
        <v>1.010318142734308</v>
      </c>
      <c r="S36" s="204">
        <v>1.010318142734308</v>
      </c>
      <c r="T36" s="204">
        <v>1.010318142734308</v>
      </c>
      <c r="U36" s="204">
        <v>0.20206362854686161</v>
      </c>
      <c r="V36" s="204">
        <v>3.0352536543422182E-2</v>
      </c>
      <c r="W36" s="204">
        <v>3.0352536543422182E-2</v>
      </c>
      <c r="X36" s="204">
        <v>5.0558899398108342E-2</v>
      </c>
      <c r="Y36" s="204">
        <v>0.1637145313843508</v>
      </c>
      <c r="DA36" s="71" t="s">
        <v>1423</v>
      </c>
    </row>
    <row r="37" spans="1:105" ht="12" customHeight="1" x14ac:dyDescent="0.25">
      <c r="A37" s="18" t="s">
        <v>32</v>
      </c>
      <c r="B37" s="204">
        <v>2.8446259673258809</v>
      </c>
      <c r="C37" s="204">
        <v>6.6374892519346513</v>
      </c>
      <c r="D37" s="204">
        <v>1.8964746345657779</v>
      </c>
      <c r="E37" s="204">
        <v>2.8446259673258809</v>
      </c>
      <c r="F37" s="204">
        <v>1.8964746345657779</v>
      </c>
      <c r="G37" s="204">
        <v>1.8964746345657779</v>
      </c>
      <c r="H37" s="204">
        <v>0</v>
      </c>
      <c r="I37" s="204">
        <v>0</v>
      </c>
      <c r="J37" s="204">
        <v>0.94823731728288907</v>
      </c>
      <c r="K37" s="204">
        <v>0</v>
      </c>
      <c r="L37" s="204">
        <v>0.94823731728288907</v>
      </c>
      <c r="M37" s="204">
        <v>0.93671539122957859</v>
      </c>
      <c r="N37" s="204">
        <v>0.93671539122957859</v>
      </c>
      <c r="O37" s="204">
        <v>0.93671539122957859</v>
      </c>
      <c r="P37" s="204">
        <v>0</v>
      </c>
      <c r="Q37" s="204">
        <v>0</v>
      </c>
      <c r="R37" s="204">
        <v>0</v>
      </c>
      <c r="S37" s="204">
        <v>0</v>
      </c>
      <c r="T37" s="204">
        <v>0</v>
      </c>
      <c r="U37" s="204">
        <v>0</v>
      </c>
      <c r="V37" s="204">
        <v>0</v>
      </c>
      <c r="W37" s="204">
        <v>0</v>
      </c>
      <c r="X37" s="204">
        <v>0</v>
      </c>
      <c r="Y37" s="204">
        <v>1.1221840068787621</v>
      </c>
      <c r="DA37" s="71" t="s">
        <v>1424</v>
      </c>
    </row>
    <row r="38" spans="1:105" ht="12" customHeight="1" x14ac:dyDescent="0.25">
      <c r="A38" s="18" t="s">
        <v>33</v>
      </c>
      <c r="B38" s="204">
        <v>0</v>
      </c>
      <c r="C38" s="204">
        <v>0</v>
      </c>
      <c r="D38" s="204">
        <v>0</v>
      </c>
      <c r="E38" s="204">
        <v>0</v>
      </c>
      <c r="F38" s="204">
        <v>0</v>
      </c>
      <c r="G38" s="204">
        <v>0</v>
      </c>
      <c r="H38" s="204">
        <v>0</v>
      </c>
      <c r="I38" s="204">
        <v>0</v>
      </c>
      <c r="J38" s="204">
        <v>0</v>
      </c>
      <c r="K38" s="204">
        <v>0</v>
      </c>
      <c r="L38" s="204">
        <v>0</v>
      </c>
      <c r="M38" s="204">
        <v>0</v>
      </c>
      <c r="N38" s="204">
        <v>0</v>
      </c>
      <c r="O38" s="204">
        <v>0</v>
      </c>
      <c r="P38" s="204">
        <v>0</v>
      </c>
      <c r="Q38" s="204">
        <v>0</v>
      </c>
      <c r="R38" s="204">
        <v>0</v>
      </c>
      <c r="S38" s="204">
        <v>0</v>
      </c>
      <c r="T38" s="204">
        <v>0</v>
      </c>
      <c r="U38" s="204">
        <v>0</v>
      </c>
      <c r="V38" s="204">
        <v>0</v>
      </c>
      <c r="W38" s="204">
        <v>0</v>
      </c>
      <c r="X38" s="204">
        <v>0</v>
      </c>
      <c r="Y38" s="204">
        <v>0</v>
      </c>
      <c r="DA38" s="71" t="s">
        <v>1425</v>
      </c>
    </row>
    <row r="39" spans="1:105" ht="12" customHeight="1" x14ac:dyDescent="0.25">
      <c r="A39" s="14" t="s">
        <v>34</v>
      </c>
      <c r="B39" s="204">
        <f t="shared" ref="B39:Y39" si="8">B40+B41</f>
        <v>16.659501289767839</v>
      </c>
      <c r="C39" s="204">
        <f t="shared" si="8"/>
        <v>24.785038693035251</v>
      </c>
      <c r="D39" s="204">
        <f t="shared" si="8"/>
        <v>15.799656061908861</v>
      </c>
      <c r="E39" s="204">
        <f t="shared" si="8"/>
        <v>19.389509888220118</v>
      </c>
      <c r="F39" s="204">
        <f t="shared" si="8"/>
        <v>19.77644024075666</v>
      </c>
      <c r="G39" s="204">
        <f t="shared" si="8"/>
        <v>18.486672398968189</v>
      </c>
      <c r="H39" s="204">
        <f t="shared" si="8"/>
        <v>19.948409286328459</v>
      </c>
      <c r="I39" s="204">
        <f t="shared" si="8"/>
        <v>21.45313843508168</v>
      </c>
      <c r="J39" s="204">
        <f t="shared" si="8"/>
        <v>18.572656921754081</v>
      </c>
      <c r="K39" s="204">
        <f t="shared" si="8"/>
        <v>15.842648323301811</v>
      </c>
      <c r="L39" s="204">
        <f t="shared" si="8"/>
        <v>18.05674978503869</v>
      </c>
      <c r="M39" s="204">
        <f t="shared" si="8"/>
        <v>18.271711092003439</v>
      </c>
      <c r="N39" s="204">
        <f t="shared" si="8"/>
        <v>20.786758383490969</v>
      </c>
      <c r="O39" s="204">
        <f t="shared" si="8"/>
        <v>20.63628546861565</v>
      </c>
      <c r="P39" s="204">
        <f t="shared" si="8"/>
        <v>16.745485812553738</v>
      </c>
      <c r="Q39" s="204">
        <f t="shared" si="8"/>
        <v>15.47721410146174</v>
      </c>
      <c r="R39" s="204">
        <f t="shared" si="8"/>
        <v>17.476354256233879</v>
      </c>
      <c r="S39" s="204">
        <f t="shared" si="8"/>
        <v>14.930868443680129</v>
      </c>
      <c r="T39" s="204">
        <f t="shared" si="8"/>
        <v>17.040039478550991</v>
      </c>
      <c r="U39" s="204">
        <f t="shared" si="8"/>
        <v>11.03530781336412</v>
      </c>
      <c r="V39" s="204">
        <f t="shared" si="8"/>
        <v>9.4152506216014729</v>
      </c>
      <c r="W39" s="204">
        <f t="shared" si="8"/>
        <v>14.233338160191479</v>
      </c>
      <c r="X39" s="204">
        <f t="shared" si="8"/>
        <v>9.4359107913424101</v>
      </c>
      <c r="Y39" s="204">
        <f t="shared" si="8"/>
        <v>9.7740882769075945</v>
      </c>
      <c r="DA39" s="71"/>
    </row>
    <row r="40" spans="1:105" ht="12" customHeight="1" x14ac:dyDescent="0.25">
      <c r="A40" s="18" t="s">
        <v>73</v>
      </c>
      <c r="B40" s="204">
        <v>16.659501289767839</v>
      </c>
      <c r="C40" s="204">
        <v>24.785038693035251</v>
      </c>
      <c r="D40" s="204">
        <v>15.799656061908861</v>
      </c>
      <c r="E40" s="204">
        <v>19.389509888220118</v>
      </c>
      <c r="F40" s="204">
        <v>19.77644024075666</v>
      </c>
      <c r="G40" s="204">
        <v>18.486672398968189</v>
      </c>
      <c r="H40" s="204">
        <v>19.948409286328459</v>
      </c>
      <c r="I40" s="204">
        <v>21.45313843508168</v>
      </c>
      <c r="J40" s="204">
        <v>18.572656921754081</v>
      </c>
      <c r="K40" s="204">
        <v>15.842648323301811</v>
      </c>
      <c r="L40" s="204">
        <v>18.05674978503869</v>
      </c>
      <c r="M40" s="204">
        <v>18.271711092003439</v>
      </c>
      <c r="N40" s="204">
        <v>20.786758383490969</v>
      </c>
      <c r="O40" s="204">
        <v>20.63628546861565</v>
      </c>
      <c r="P40" s="204">
        <v>16.745485812553738</v>
      </c>
      <c r="Q40" s="204">
        <v>15.47721410146174</v>
      </c>
      <c r="R40" s="204">
        <v>17.476354256233879</v>
      </c>
      <c r="S40" s="204">
        <v>14.930868443680129</v>
      </c>
      <c r="T40" s="204">
        <v>17.040039478550991</v>
      </c>
      <c r="U40" s="204">
        <v>11.03530781336412</v>
      </c>
      <c r="V40" s="204">
        <v>9.4152506216014729</v>
      </c>
      <c r="W40" s="204">
        <v>14.233338160191479</v>
      </c>
      <c r="X40" s="204">
        <v>9.4359107913424101</v>
      </c>
      <c r="Y40" s="204">
        <v>9.7740882769075945</v>
      </c>
      <c r="DA40" s="71" t="s">
        <v>1426</v>
      </c>
    </row>
    <row r="41" spans="1:105" ht="12" customHeight="1" x14ac:dyDescent="0.25">
      <c r="A41" s="18" t="s">
        <v>36</v>
      </c>
      <c r="B41" s="204">
        <v>0</v>
      </c>
      <c r="C41" s="204">
        <v>0</v>
      </c>
      <c r="D41" s="204">
        <v>0</v>
      </c>
      <c r="E41" s="204">
        <v>0</v>
      </c>
      <c r="F41" s="204">
        <v>0</v>
      </c>
      <c r="G41" s="204">
        <v>0</v>
      </c>
      <c r="H41" s="204">
        <v>0</v>
      </c>
      <c r="I41" s="204">
        <v>0</v>
      </c>
      <c r="J41" s="204">
        <v>0</v>
      </c>
      <c r="K41" s="204">
        <v>0</v>
      </c>
      <c r="L41" s="204">
        <v>0</v>
      </c>
      <c r="M41" s="204">
        <v>0</v>
      </c>
      <c r="N41" s="204">
        <v>0</v>
      </c>
      <c r="O41" s="204">
        <v>0</v>
      </c>
      <c r="P41" s="204">
        <v>0</v>
      </c>
      <c r="Q41" s="204">
        <v>0</v>
      </c>
      <c r="R41" s="204">
        <v>0</v>
      </c>
      <c r="S41" s="204">
        <v>0</v>
      </c>
      <c r="T41" s="204">
        <v>0</v>
      </c>
      <c r="U41" s="204">
        <v>0</v>
      </c>
      <c r="V41" s="204">
        <v>0</v>
      </c>
      <c r="W41" s="204">
        <v>0</v>
      </c>
      <c r="X41" s="204">
        <v>0</v>
      </c>
      <c r="Y41" s="204">
        <v>0</v>
      </c>
      <c r="DA41" s="71" t="s">
        <v>1427</v>
      </c>
    </row>
    <row r="42" spans="1:105" ht="12" customHeight="1" x14ac:dyDescent="0.25">
      <c r="A42" s="14" t="s">
        <v>37</v>
      </c>
      <c r="B42" s="204">
        <f t="shared" ref="B42:Y42" si="9">B43+B44+B45+B46+B47+B48</f>
        <v>0.57325881341358553</v>
      </c>
      <c r="C42" s="204">
        <f t="shared" si="9"/>
        <v>0.76431642304385194</v>
      </c>
      <c r="D42" s="204">
        <f t="shared" si="9"/>
        <v>0.76431642304385194</v>
      </c>
      <c r="E42" s="204">
        <f t="shared" si="9"/>
        <v>0.5493551160791057</v>
      </c>
      <c r="F42" s="204">
        <f t="shared" si="9"/>
        <v>0.42992261392949271</v>
      </c>
      <c r="G42" s="204">
        <f t="shared" si="9"/>
        <v>0.5493551160791057</v>
      </c>
      <c r="H42" s="204">
        <f t="shared" si="9"/>
        <v>0.66878761822871879</v>
      </c>
      <c r="I42" s="204">
        <f t="shared" si="9"/>
        <v>0.83594153052450548</v>
      </c>
      <c r="J42" s="204">
        <f t="shared" si="9"/>
        <v>0.76431642304385194</v>
      </c>
      <c r="K42" s="204">
        <f t="shared" si="9"/>
        <v>0.35829750644883918</v>
      </c>
      <c r="L42" s="204">
        <f t="shared" si="9"/>
        <v>0.23886500429922611</v>
      </c>
      <c r="M42" s="204">
        <f t="shared" si="9"/>
        <v>0.16715391229578669</v>
      </c>
      <c r="N42" s="204">
        <f t="shared" si="9"/>
        <v>0.19105760963026661</v>
      </c>
      <c r="O42" s="204">
        <f t="shared" si="9"/>
        <v>58.135081685296633</v>
      </c>
      <c r="P42" s="204">
        <f t="shared" si="9"/>
        <v>16.93422184006879</v>
      </c>
      <c r="Q42" s="204">
        <f t="shared" si="9"/>
        <v>24.171195184866729</v>
      </c>
      <c r="R42" s="204">
        <f t="shared" si="9"/>
        <v>17.244625967325881</v>
      </c>
      <c r="S42" s="204">
        <f t="shared" si="9"/>
        <v>26.782459157351671</v>
      </c>
      <c r="T42" s="204">
        <f t="shared" si="9"/>
        <v>24.615850461259843</v>
      </c>
      <c r="U42" s="204">
        <f t="shared" si="9"/>
        <v>20.198656073136313</v>
      </c>
      <c r="V42" s="204">
        <f t="shared" si="9"/>
        <v>4.4627373405653366</v>
      </c>
      <c r="W42" s="204">
        <f t="shared" si="9"/>
        <v>0.51713475468384784</v>
      </c>
      <c r="X42" s="204">
        <f t="shared" si="9"/>
        <v>0.40974699025690109</v>
      </c>
      <c r="Y42" s="204">
        <f t="shared" si="9"/>
        <v>0.68403726049566982</v>
      </c>
      <c r="DA42" s="71"/>
    </row>
    <row r="43" spans="1:105" ht="12" customHeight="1" x14ac:dyDescent="0.25">
      <c r="A43" s="18" t="s">
        <v>38</v>
      </c>
      <c r="B43" s="204">
        <v>0.57325881341358553</v>
      </c>
      <c r="C43" s="204">
        <v>0.76431642304385194</v>
      </c>
      <c r="D43" s="204">
        <v>0.76431642304385194</v>
      </c>
      <c r="E43" s="204">
        <v>0.5493551160791057</v>
      </c>
      <c r="F43" s="204">
        <v>0.42992261392949271</v>
      </c>
      <c r="G43" s="204">
        <v>0.5493551160791057</v>
      </c>
      <c r="H43" s="204">
        <v>0.66878761822871879</v>
      </c>
      <c r="I43" s="204">
        <v>0.83594153052450548</v>
      </c>
      <c r="J43" s="204">
        <v>0.76431642304385194</v>
      </c>
      <c r="K43" s="204">
        <v>0.35829750644883918</v>
      </c>
      <c r="L43" s="204">
        <v>0.23886500429922611</v>
      </c>
      <c r="M43" s="204">
        <v>0.16715391229578669</v>
      </c>
      <c r="N43" s="204">
        <v>0.19105760963026661</v>
      </c>
      <c r="O43" s="204">
        <v>58.135081685296633</v>
      </c>
      <c r="P43" s="204">
        <v>16.93422184006879</v>
      </c>
      <c r="Q43" s="204">
        <v>24.171195184866729</v>
      </c>
      <c r="R43" s="204">
        <v>17.244625967325881</v>
      </c>
      <c r="S43" s="204">
        <v>26.782459157351671</v>
      </c>
      <c r="T43" s="204">
        <v>24.539466895958721</v>
      </c>
      <c r="U43" s="204">
        <v>20.115219260533099</v>
      </c>
      <c r="V43" s="204">
        <v>4.3447979363714531</v>
      </c>
      <c r="W43" s="204">
        <v>0.26448839208942387</v>
      </c>
      <c r="X43" s="204">
        <v>0.19535683576956139</v>
      </c>
      <c r="Y43" s="204">
        <v>0.3028374892519346</v>
      </c>
      <c r="DA43" s="71" t="s">
        <v>1428</v>
      </c>
    </row>
    <row r="44" spans="1:105" ht="12" customHeight="1" x14ac:dyDescent="0.25">
      <c r="A44" s="18" t="s">
        <v>74</v>
      </c>
      <c r="B44" s="204">
        <v>0</v>
      </c>
      <c r="C44" s="204">
        <v>0</v>
      </c>
      <c r="D44" s="204">
        <v>0</v>
      </c>
      <c r="E44" s="204">
        <v>0</v>
      </c>
      <c r="F44" s="204">
        <v>0</v>
      </c>
      <c r="G44" s="204">
        <v>0</v>
      </c>
      <c r="H44" s="204">
        <v>0</v>
      </c>
      <c r="I44" s="204">
        <v>0</v>
      </c>
      <c r="J44" s="204">
        <v>0</v>
      </c>
      <c r="K44" s="204">
        <v>0</v>
      </c>
      <c r="L44" s="204">
        <v>0</v>
      </c>
      <c r="M44" s="204">
        <v>0</v>
      </c>
      <c r="N44" s="204">
        <v>0</v>
      </c>
      <c r="O44" s="204">
        <v>0</v>
      </c>
      <c r="P44" s="204">
        <v>0</v>
      </c>
      <c r="Q44" s="204">
        <v>0</v>
      </c>
      <c r="R44" s="204">
        <v>0</v>
      </c>
      <c r="S44" s="204">
        <v>0</v>
      </c>
      <c r="T44" s="204">
        <v>7.638356530112253E-2</v>
      </c>
      <c r="U44" s="204">
        <v>8.343681260321445E-2</v>
      </c>
      <c r="V44" s="204">
        <v>0.1179394041938837</v>
      </c>
      <c r="W44" s="204">
        <v>0.25264636259442391</v>
      </c>
      <c r="X44" s="204">
        <v>0.2143901544873397</v>
      </c>
      <c r="Y44" s="204">
        <v>0.38119977124373522</v>
      </c>
      <c r="DA44" s="71" t="s">
        <v>1429</v>
      </c>
    </row>
    <row r="45" spans="1:105" ht="12" customHeight="1" x14ac:dyDescent="0.25">
      <c r="A45" s="18" t="s">
        <v>75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0</v>
      </c>
      <c r="Q45" s="204">
        <v>0</v>
      </c>
      <c r="R45" s="204">
        <v>0</v>
      </c>
      <c r="S45" s="204">
        <v>0</v>
      </c>
      <c r="T45" s="204">
        <v>0</v>
      </c>
      <c r="U45" s="204">
        <v>0</v>
      </c>
      <c r="V45" s="204">
        <v>0</v>
      </c>
      <c r="W45" s="204">
        <v>0</v>
      </c>
      <c r="X45" s="204">
        <v>0</v>
      </c>
      <c r="Y45" s="204">
        <v>0</v>
      </c>
      <c r="DA45" s="71" t="s">
        <v>1430</v>
      </c>
    </row>
    <row r="46" spans="1:105" ht="12" customHeight="1" x14ac:dyDescent="0.25">
      <c r="A46" s="18" t="s">
        <v>76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1431</v>
      </c>
    </row>
    <row r="47" spans="1:105" ht="12" customHeight="1" x14ac:dyDescent="0.25">
      <c r="A47" s="18" t="s">
        <v>77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1432</v>
      </c>
    </row>
    <row r="48" spans="1:105" ht="12" customHeight="1" x14ac:dyDescent="0.25">
      <c r="A48" s="18" t="s">
        <v>78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1433</v>
      </c>
    </row>
    <row r="49" spans="1:105" ht="12" customHeight="1" x14ac:dyDescent="0.25">
      <c r="A49" s="14" t="s">
        <v>39</v>
      </c>
      <c r="B49" s="204">
        <v>0.88374892519346515</v>
      </c>
      <c r="C49" s="204">
        <v>1.0031814273430779</v>
      </c>
      <c r="D49" s="204">
        <v>1.098710232158211</v>
      </c>
      <c r="E49" s="204">
        <v>1.7196904557179711</v>
      </c>
      <c r="F49" s="204">
        <v>2.7944969905417021</v>
      </c>
      <c r="G49" s="204">
        <v>3.3438521066208078</v>
      </c>
      <c r="H49" s="204">
        <v>3.0572656921754078</v>
      </c>
      <c r="I49" s="204">
        <v>3.6782459157351668</v>
      </c>
      <c r="J49" s="204">
        <v>4.0364574376612206</v>
      </c>
      <c r="K49" s="204">
        <v>1.385296646603611</v>
      </c>
      <c r="L49" s="204">
        <v>1.050902837489252</v>
      </c>
      <c r="M49" s="204">
        <v>1.2897678417884779</v>
      </c>
      <c r="N49" s="204">
        <v>1.4331040412725711</v>
      </c>
      <c r="O49" s="204">
        <v>1.1226139294926909</v>
      </c>
      <c r="P49" s="204">
        <v>1.265864144453998</v>
      </c>
      <c r="Q49" s="204">
        <v>1.4331040412725711</v>
      </c>
      <c r="R49" s="204">
        <v>1.9346517626827171</v>
      </c>
      <c r="S49" s="204">
        <v>1.7196904557179711</v>
      </c>
      <c r="T49" s="204">
        <v>2.2690455717970761</v>
      </c>
      <c r="U49" s="204">
        <v>1.9107480653482369</v>
      </c>
      <c r="V49" s="204">
        <v>1.671883061049011</v>
      </c>
      <c r="W49" s="204">
        <v>1.8391229578675841</v>
      </c>
      <c r="X49" s="204">
        <v>1.1942390369733451</v>
      </c>
      <c r="Y49" s="204">
        <v>2.9674118658641451</v>
      </c>
      <c r="DA49" s="71" t="s">
        <v>1434</v>
      </c>
    </row>
    <row r="50" spans="1:105" ht="12" customHeight="1" x14ac:dyDescent="0.25">
      <c r="A50" s="21" t="s">
        <v>40</v>
      </c>
      <c r="B50" s="207">
        <v>12.98366294067068</v>
      </c>
      <c r="C50" s="207">
        <v>14.27343078245916</v>
      </c>
      <c r="D50" s="207">
        <v>14.78933791917455</v>
      </c>
      <c r="E50" s="207">
        <v>16.680997420464319</v>
      </c>
      <c r="F50" s="207">
        <v>17.19690455717971</v>
      </c>
      <c r="G50" s="207">
        <v>17.626827171109198</v>
      </c>
      <c r="H50" s="207">
        <v>18.744625967325881</v>
      </c>
      <c r="I50" s="207">
        <v>22.52794496990542</v>
      </c>
      <c r="J50" s="207">
        <v>21.066208082545138</v>
      </c>
      <c r="K50" s="207">
        <v>17.626827171109198</v>
      </c>
      <c r="L50" s="207">
        <v>18.05674978503869</v>
      </c>
      <c r="M50" s="207">
        <v>17.368873602751499</v>
      </c>
      <c r="N50" s="207">
        <v>17.712811693895102</v>
      </c>
      <c r="O50" s="207">
        <v>16.680997420464319</v>
      </c>
      <c r="P50" s="207">
        <v>17.97076526225279</v>
      </c>
      <c r="Q50" s="207">
        <v>13.671539122957871</v>
      </c>
      <c r="R50" s="207">
        <v>13.843508168529659</v>
      </c>
      <c r="S50" s="207">
        <v>12.89767841788478</v>
      </c>
      <c r="T50" s="207">
        <v>16.680997420464319</v>
      </c>
      <c r="U50" s="207">
        <v>16.003439380911431</v>
      </c>
      <c r="V50" s="207">
        <v>11.44625967325881</v>
      </c>
      <c r="W50" s="207">
        <v>15.002579535683569</v>
      </c>
      <c r="X50" s="207">
        <v>12.20378331900258</v>
      </c>
      <c r="Y50" s="207">
        <v>11.43327601031814</v>
      </c>
      <c r="DA50" s="86" t="s">
        <v>1435</v>
      </c>
    </row>
    <row r="51" spans="1:105" ht="12" customHeight="1" x14ac:dyDescent="0.25">
      <c r="A51" s="114" t="s">
        <v>144</v>
      </c>
      <c r="B51" s="284">
        <f t="shared" ref="B51:Y51" si="10">SUM(B52:B54)</f>
        <v>121.66087704213241</v>
      </c>
      <c r="C51" s="284">
        <f t="shared" si="10"/>
        <v>163.83198624247635</v>
      </c>
      <c r="D51" s="284">
        <f t="shared" si="10"/>
        <v>99.100343938091157</v>
      </c>
      <c r="E51" s="284">
        <f t="shared" si="10"/>
        <v>94.761908856405825</v>
      </c>
      <c r="F51" s="284">
        <f t="shared" si="10"/>
        <v>104.67523645743766</v>
      </c>
      <c r="G51" s="284">
        <f t="shared" si="10"/>
        <v>121.30455717970759</v>
      </c>
      <c r="H51" s="284">
        <f t="shared" si="10"/>
        <v>123.030524505589</v>
      </c>
      <c r="I51" s="284">
        <f t="shared" si="10"/>
        <v>200.810834049871</v>
      </c>
      <c r="J51" s="284">
        <f t="shared" si="10"/>
        <v>196.2239896818572</v>
      </c>
      <c r="K51" s="284">
        <f t="shared" si="10"/>
        <v>116.67093723129834</v>
      </c>
      <c r="L51" s="284">
        <f t="shared" si="10"/>
        <v>113.62708512467754</v>
      </c>
      <c r="M51" s="284">
        <f t="shared" si="10"/>
        <v>128.06706792777297</v>
      </c>
      <c r="N51" s="284">
        <f t="shared" si="10"/>
        <v>116.78134135855544</v>
      </c>
      <c r="O51" s="284">
        <f t="shared" si="10"/>
        <v>165.43387790197775</v>
      </c>
      <c r="P51" s="284">
        <f t="shared" si="10"/>
        <v>129.34548581255373</v>
      </c>
      <c r="Q51" s="284">
        <f t="shared" si="10"/>
        <v>84.991057609630275</v>
      </c>
      <c r="R51" s="284">
        <f t="shared" si="10"/>
        <v>74.216938950988791</v>
      </c>
      <c r="S51" s="284">
        <f t="shared" si="10"/>
        <v>95.187446259673266</v>
      </c>
      <c r="T51" s="284">
        <f t="shared" si="10"/>
        <v>107.1591573516767</v>
      </c>
      <c r="U51" s="284">
        <f t="shared" si="10"/>
        <v>96.448065348237321</v>
      </c>
      <c r="V51" s="284">
        <f t="shared" si="10"/>
        <v>33.552708512467738</v>
      </c>
      <c r="W51" s="284">
        <f t="shared" si="10"/>
        <v>31.622527944969896</v>
      </c>
      <c r="X51" s="284">
        <f t="shared" si="10"/>
        <v>25.842476354256249</v>
      </c>
      <c r="Y51" s="284">
        <f t="shared" si="10"/>
        <v>33.567411865864138</v>
      </c>
      <c r="DA51" s="118"/>
    </row>
    <row r="52" spans="1:105" ht="12" customHeight="1" x14ac:dyDescent="0.25">
      <c r="A52" s="51" t="s">
        <v>51</v>
      </c>
      <c r="B52" s="241">
        <f>NMM_fec!B5</f>
        <v>37.506000000000007</v>
      </c>
      <c r="C52" s="241">
        <f>NMM_fec!C5</f>
        <v>44.896840114367834</v>
      </c>
      <c r="D52" s="241">
        <f>NMM_fec!D5</f>
        <v>46.692700749120739</v>
      </c>
      <c r="E52" s="241">
        <f>NMM_fec!E5</f>
        <v>41.883746174277498</v>
      </c>
      <c r="F52" s="241">
        <f>NMM_fec!F5</f>
        <v>52.853930542305157</v>
      </c>
      <c r="G52" s="241">
        <f>NMM_fec!G5</f>
        <v>71.380453185963887</v>
      </c>
      <c r="H52" s="241">
        <f>NMM_fec!H5</f>
        <v>62.978783288304257</v>
      </c>
      <c r="I52" s="241">
        <f>NMM_fec!I5</f>
        <v>101.6877747413179</v>
      </c>
      <c r="J52" s="241">
        <f>NMM_fec!J5</f>
        <v>81.196565724735322</v>
      </c>
      <c r="K52" s="241">
        <f>NMM_fec!K5</f>
        <v>29.051480824879231</v>
      </c>
      <c r="L52" s="241">
        <f>NMM_fec!L5</f>
        <v>33.200059043373336</v>
      </c>
      <c r="M52" s="241">
        <f>NMM_fec!M5</f>
        <v>39.675121996296276</v>
      </c>
      <c r="N52" s="241">
        <f>NMM_fec!N5</f>
        <v>42.611049836522369</v>
      </c>
      <c r="O52" s="241">
        <f>NMM_fec!O5</f>
        <v>43.62888047174318</v>
      </c>
      <c r="P52" s="241">
        <f>NMM_fec!P5</f>
        <v>41.699053455292322</v>
      </c>
      <c r="Q52" s="241">
        <f>NMM_fec!Q5</f>
        <v>38.037775406427279</v>
      </c>
      <c r="R52" s="241">
        <f>NMM_fec!R5</f>
        <v>38.341584096210667</v>
      </c>
      <c r="S52" s="241">
        <f>NMM_fec!S5</f>
        <v>47.657575629335312</v>
      </c>
      <c r="T52" s="241">
        <f>NMM_fec!T5</f>
        <v>48.044669107197812</v>
      </c>
      <c r="U52" s="241">
        <f>NMM_fec!U5</f>
        <v>35.870115509614081</v>
      </c>
      <c r="V52" s="241">
        <f>NMM_fec!V5</f>
        <v>23.362091955359318</v>
      </c>
      <c r="W52" s="241">
        <f>NMM_fec!W5</f>
        <v>27.07020613115948</v>
      </c>
      <c r="X52" s="241">
        <f>NMM_fec!X5</f>
        <v>20.64878833773728</v>
      </c>
      <c r="Y52" s="241">
        <f>NMM_fec!Y5</f>
        <v>14.902855585395089</v>
      </c>
      <c r="DA52" s="83"/>
    </row>
    <row r="53" spans="1:105" ht="12" customHeight="1" x14ac:dyDescent="0.25">
      <c r="A53" s="99" t="s">
        <v>52</v>
      </c>
      <c r="B53" s="282">
        <f>NMM_fec!B48</f>
        <v>67.400151415542439</v>
      </c>
      <c r="C53" s="282">
        <f>NMM_fec!C48</f>
        <v>103.0002817086466</v>
      </c>
      <c r="D53" s="282">
        <f>NMM_fec!D48</f>
        <v>37.30606053794962</v>
      </c>
      <c r="E53" s="282">
        <f>NMM_fec!E48</f>
        <v>38.661996931168417</v>
      </c>
      <c r="F53" s="282">
        <f>NMM_fec!F48</f>
        <v>36.926236670239327</v>
      </c>
      <c r="G53" s="282">
        <f>NMM_fec!G48</f>
        <v>35.667861120008787</v>
      </c>
      <c r="H53" s="282">
        <f>NMM_fec!H48</f>
        <v>44.453946675814777</v>
      </c>
      <c r="I53" s="282">
        <f>NMM_fec!I48</f>
        <v>79.312265031239747</v>
      </c>
      <c r="J53" s="282">
        <f>NMM_fec!J48</f>
        <v>99.567351282075592</v>
      </c>
      <c r="K53" s="282">
        <f>NMM_fec!K48</f>
        <v>74.308520006264246</v>
      </c>
      <c r="L53" s="282">
        <f>NMM_fec!L48</f>
        <v>62.842567184033832</v>
      </c>
      <c r="M53" s="282">
        <f>NMM_fec!M48</f>
        <v>71.060094510068268</v>
      </c>
      <c r="N53" s="282">
        <f>NMM_fec!N48</f>
        <v>58.640609846660411</v>
      </c>
      <c r="O53" s="282">
        <f>NMM_fec!O48</f>
        <v>102.9166069590019</v>
      </c>
      <c r="P53" s="282">
        <f>NMM_fec!P48</f>
        <v>74.033738902841378</v>
      </c>
      <c r="Q53" s="282">
        <f>NMM_fec!Q48</f>
        <v>27.27410573232665</v>
      </c>
      <c r="R53" s="282">
        <f>NMM_fec!R48</f>
        <v>17.879625444849541</v>
      </c>
      <c r="S53" s="282">
        <f>NMM_fec!S48</f>
        <v>29.146805875828861</v>
      </c>
      <c r="T53" s="282">
        <f>NMM_fec!T48</f>
        <v>40.907411764964912</v>
      </c>
      <c r="U53" s="282">
        <f>NMM_fec!U48</f>
        <v>43.138671390807318</v>
      </c>
      <c r="V53" s="282">
        <f>NMM_fec!V48</f>
        <v>5.510909215331421</v>
      </c>
      <c r="W53" s="282">
        <f>NMM_fec!W48</f>
        <v>0.37338978766169661</v>
      </c>
      <c r="X53" s="282">
        <f>NMM_fec!X48</f>
        <v>0.95446418330618432</v>
      </c>
      <c r="Y53" s="282">
        <f>NMM_fec!Y48</f>
        <v>14.69581391125665</v>
      </c>
      <c r="DA53" s="94"/>
    </row>
    <row r="54" spans="1:105" ht="12" customHeight="1" x14ac:dyDescent="0.25">
      <c r="A54" s="52" t="s">
        <v>53</v>
      </c>
      <c r="B54" s="242">
        <f>NMM_fec!B99</f>
        <v>16.75472562658997</v>
      </c>
      <c r="C54" s="242">
        <f>NMM_fec!C99</f>
        <v>15.93486441946192</v>
      </c>
      <c r="D54" s="242">
        <f>NMM_fec!D99</f>
        <v>15.101582651020809</v>
      </c>
      <c r="E54" s="242">
        <f>NMM_fec!E99</f>
        <v>14.21616575095991</v>
      </c>
      <c r="F54" s="242">
        <f>NMM_fec!F99</f>
        <v>14.895069244893181</v>
      </c>
      <c r="G54" s="242">
        <f>NMM_fec!G99</f>
        <v>14.256242873734919</v>
      </c>
      <c r="H54" s="242">
        <f>NMM_fec!H99</f>
        <v>15.59779454146997</v>
      </c>
      <c r="I54" s="242">
        <f>NMM_fec!I99</f>
        <v>19.810794277313359</v>
      </c>
      <c r="J54" s="242">
        <f>NMM_fec!J99</f>
        <v>15.460072675046289</v>
      </c>
      <c r="K54" s="242">
        <f>NMM_fec!K99</f>
        <v>13.31093640015486</v>
      </c>
      <c r="L54" s="242">
        <f>NMM_fec!L99</f>
        <v>17.58445889727037</v>
      </c>
      <c r="M54" s="242">
        <f>NMM_fec!M99</f>
        <v>17.33185142140843</v>
      </c>
      <c r="N54" s="242">
        <f>NMM_fec!N99</f>
        <v>15.529681675372659</v>
      </c>
      <c r="O54" s="242">
        <f>NMM_fec!O99</f>
        <v>18.888390471232679</v>
      </c>
      <c r="P54" s="242">
        <f>NMM_fec!P99</f>
        <v>13.612693454420031</v>
      </c>
      <c r="Q54" s="242">
        <f>NMM_fec!Q99</f>
        <v>19.679176470876349</v>
      </c>
      <c r="R54" s="242">
        <f>NMM_fec!R99</f>
        <v>17.99572940992859</v>
      </c>
      <c r="S54" s="242">
        <f>NMM_fec!S99</f>
        <v>18.383064754509089</v>
      </c>
      <c r="T54" s="242">
        <f>NMM_fec!T99</f>
        <v>18.207076479513979</v>
      </c>
      <c r="U54" s="242">
        <f>NMM_fec!U99</f>
        <v>17.439278447815919</v>
      </c>
      <c r="V54" s="242">
        <f>NMM_fec!V99</f>
        <v>4.6797073417769983</v>
      </c>
      <c r="W54" s="242">
        <f>NMM_fec!W99</f>
        <v>4.1789320261487166</v>
      </c>
      <c r="X54" s="242">
        <f>NMM_fec!X99</f>
        <v>4.2392238332127841</v>
      </c>
      <c r="Y54" s="242">
        <f>NMM_fec!Y99</f>
        <v>3.9687423692123991</v>
      </c>
      <c r="DA54" s="84"/>
    </row>
    <row r="55" spans="1:105" ht="12" customHeight="1" x14ac:dyDescent="0.25">
      <c r="A55" s="172"/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DA55" s="176"/>
    </row>
    <row r="56" spans="1:105" ht="12" customHeight="1" x14ac:dyDescent="0.25">
      <c r="A56" s="30" t="s">
        <v>84</v>
      </c>
      <c r="B56" s="203">
        <f t="shared" ref="B56:Y56" si="11">SUM(B57:B58)</f>
        <v>813.46268391197395</v>
      </c>
      <c r="C56" s="203">
        <f t="shared" si="11"/>
        <v>971.46613878654364</v>
      </c>
      <c r="D56" s="203">
        <f t="shared" si="11"/>
        <v>705.66588048560266</v>
      </c>
      <c r="E56" s="203">
        <f t="shared" si="11"/>
        <v>651.97752596102464</v>
      </c>
      <c r="F56" s="203">
        <f t="shared" si="11"/>
        <v>718.67016813755413</v>
      </c>
      <c r="G56" s="203">
        <f t="shared" si="11"/>
        <v>797.19706939609705</v>
      </c>
      <c r="H56" s="203">
        <f t="shared" si="11"/>
        <v>841.76444009881823</v>
      </c>
      <c r="I56" s="203">
        <f t="shared" si="11"/>
        <v>1319.673842846646</v>
      </c>
      <c r="J56" s="203">
        <f t="shared" si="11"/>
        <v>1314.5094745504166</v>
      </c>
      <c r="K56" s="203">
        <f t="shared" si="11"/>
        <v>650.96162660388927</v>
      </c>
      <c r="L56" s="203">
        <f t="shared" si="11"/>
        <v>693.71616456596325</v>
      </c>
      <c r="M56" s="203">
        <f t="shared" si="11"/>
        <v>868.71734241021181</v>
      </c>
      <c r="N56" s="203">
        <f t="shared" si="11"/>
        <v>1032.9391672274685</v>
      </c>
      <c r="O56" s="203">
        <f t="shared" si="11"/>
        <v>1251.8086136475993</v>
      </c>
      <c r="P56" s="203">
        <f t="shared" si="11"/>
        <v>884.8148678969311</v>
      </c>
      <c r="Q56" s="203">
        <f t="shared" si="11"/>
        <v>522.71614283447184</v>
      </c>
      <c r="R56" s="203">
        <f t="shared" si="11"/>
        <v>471.99734753676978</v>
      </c>
      <c r="S56" s="203">
        <f t="shared" si="11"/>
        <v>647.22714796113212</v>
      </c>
      <c r="T56" s="203">
        <f t="shared" si="11"/>
        <v>648.22515828262249</v>
      </c>
      <c r="U56" s="203">
        <f t="shared" si="11"/>
        <v>677.82478093879649</v>
      </c>
      <c r="V56" s="203">
        <f t="shared" si="11"/>
        <v>139.14070516448416</v>
      </c>
      <c r="W56" s="203">
        <f t="shared" si="11"/>
        <v>92.610012939019711</v>
      </c>
      <c r="X56" s="203">
        <f t="shared" si="11"/>
        <v>65.483524124784736</v>
      </c>
      <c r="Y56" s="203">
        <f t="shared" si="11"/>
        <v>86.234364982615119</v>
      </c>
      <c r="DA56" s="112"/>
    </row>
    <row r="57" spans="1:105" ht="12" customHeight="1" x14ac:dyDescent="0.25">
      <c r="A57" s="24" t="s">
        <v>145</v>
      </c>
      <c r="B57" s="213">
        <f>(NMM_emi!B5-NMM_emi!B46)+(NMM_emi!B48-NMM_emi!B97)+(NMM_emi!B99-NMM_emi!B128)</f>
        <v>413.58801391197397</v>
      </c>
      <c r="C57" s="213">
        <f>(NMM_emi!C5-NMM_emi!C46)+(NMM_emi!C48-NMM_emi!C97)+(NMM_emi!C99-NMM_emi!C128)</f>
        <v>563.98433878654362</v>
      </c>
      <c r="D57" s="213">
        <f>(NMM_emi!D5-NMM_emi!D46)+(NMM_emi!D48-NMM_emi!D97)+(NMM_emi!D99-NMM_emi!D128)</f>
        <v>314.66054048560272</v>
      </c>
      <c r="E57" s="213">
        <f>(NMM_emi!E5-NMM_emi!E46)+(NMM_emi!E48-NMM_emi!E97)+(NMM_emi!E99-NMM_emi!E128)</f>
        <v>279.14527596102471</v>
      </c>
      <c r="F57" s="213">
        <f>(NMM_emi!F5-NMM_emi!F46)+(NMM_emi!F48-NMM_emi!F97)+(NMM_emi!F99-NMM_emi!F128)</f>
        <v>313.27957813755415</v>
      </c>
      <c r="G57" s="213">
        <f>(NMM_emi!G5-NMM_emi!G46)+(NMM_emi!G48-NMM_emi!G97)+(NMM_emi!G99-NMM_emi!G128)</f>
        <v>383.61008939609701</v>
      </c>
      <c r="H57" s="213">
        <f>(NMM_emi!H5-NMM_emi!H46)+(NMM_emi!H48-NMM_emi!H97)+(NMM_emi!H99-NMM_emi!H128)</f>
        <v>381.08239009881822</v>
      </c>
      <c r="I57" s="213">
        <f>(NMM_emi!I5-NMM_emi!I46)+(NMM_emi!I48-NMM_emi!I97)+(NMM_emi!I99-NMM_emi!I128)</f>
        <v>673.87183284664616</v>
      </c>
      <c r="J57" s="213">
        <f>(NMM_emi!J5-NMM_emi!J46)+(NMM_emi!J48-NMM_emi!J97)+(NMM_emi!J99-NMM_emi!J128)</f>
        <v>670.3851945504166</v>
      </c>
      <c r="K57" s="213">
        <f>(NMM_emi!K5-NMM_emi!K46)+(NMM_emi!K48-NMM_emi!K97)+(NMM_emi!K99-NMM_emi!K128)</f>
        <v>369.82276660388931</v>
      </c>
      <c r="L57" s="213">
        <f>(NMM_emi!L5-NMM_emi!L46)+(NMM_emi!L48-NMM_emi!L97)+(NMM_emi!L99-NMM_emi!L128)</f>
        <v>355.20670456596326</v>
      </c>
      <c r="M57" s="213">
        <f>(NMM_emi!M5-NMM_emi!M46)+(NMM_emi!M48-NMM_emi!M97)+(NMM_emi!M99-NMM_emi!M128)</f>
        <v>416.5265624102118</v>
      </c>
      <c r="N57" s="213">
        <f>(NMM_emi!N5-NMM_emi!N46)+(NMM_emi!N48-NMM_emi!N97)+(NMM_emi!N99-NMM_emi!N128)</f>
        <v>363.83519722746848</v>
      </c>
      <c r="O57" s="213">
        <f>(NMM_emi!O5-NMM_emi!O46)+(NMM_emi!O48-NMM_emi!O97)+(NMM_emi!O99-NMM_emi!O128)</f>
        <v>557.51450364759933</v>
      </c>
      <c r="P57" s="213">
        <f>(NMM_emi!P5-NMM_emi!P46)+(NMM_emi!P48-NMM_emi!P97)+(NMM_emi!P99-NMM_emi!P128)</f>
        <v>420.53063789693113</v>
      </c>
      <c r="Q57" s="213">
        <f>(NMM_emi!Q5-NMM_emi!Q46)+(NMM_emi!Q48-NMM_emi!Q97)+(NMM_emi!Q99-NMM_emi!Q128)</f>
        <v>259.87528283447182</v>
      </c>
      <c r="R57" s="213">
        <f>(NMM_emi!R5-NMM_emi!R46)+(NMM_emi!R48-NMM_emi!R97)+(NMM_emi!R99-NMM_emi!R128)</f>
        <v>234.79322753676982</v>
      </c>
      <c r="S57" s="213">
        <f>(NMM_emi!S5-NMM_emi!S46)+(NMM_emi!S48-NMM_emi!S97)+(NMM_emi!S99-NMM_emi!S128)</f>
        <v>272.55357796113213</v>
      </c>
      <c r="T57" s="213">
        <f>(NMM_emi!T5-NMM_emi!T46)+(NMM_emi!T48-NMM_emi!T97)+(NMM_emi!T99-NMM_emi!T128)</f>
        <v>285.1876882826225</v>
      </c>
      <c r="U57" s="213">
        <f>(NMM_emi!U5-NMM_emi!U46)+(NMM_emi!U48-NMM_emi!U97)+(NMM_emi!U99-NMM_emi!U128)</f>
        <v>318.59998093879648</v>
      </c>
      <c r="V57" s="213">
        <f>(NMM_emi!V5-NMM_emi!V46)+(NMM_emi!V48-NMM_emi!V97)+(NMM_emi!V99-NMM_emi!V128)</f>
        <v>68.826295164484165</v>
      </c>
      <c r="W57" s="213">
        <f>(NMM_emi!W5-NMM_emi!W46)+(NMM_emi!W48-NMM_emi!W97)+(NMM_emi!W99-NMM_emi!W128)</f>
        <v>33.78018293901971</v>
      </c>
      <c r="X57" s="213">
        <f>(NMM_emi!X5-NMM_emi!X46)+(NMM_emi!X48-NMM_emi!X97)+(NMM_emi!X99-NMM_emi!X128)</f>
        <v>32.840564124784741</v>
      </c>
      <c r="Y57" s="213">
        <f>(NMM_emi!Y5-NMM_emi!Y46)+(NMM_emi!Y48-NMM_emi!Y97)+(NMM_emi!Y99-NMM_emi!Y128)</f>
        <v>54.043974982615126</v>
      </c>
      <c r="DA57" s="85"/>
    </row>
    <row r="58" spans="1:105" ht="12" customHeight="1" x14ac:dyDescent="0.25">
      <c r="A58" s="14" t="s">
        <v>146</v>
      </c>
      <c r="B58" s="204">
        <f>NMM_emi!B46+NMM_emi!B97+NMM_emi!B128</f>
        <v>399.87466999999998</v>
      </c>
      <c r="C58" s="204">
        <f>NMM_emi!C46+NMM_emi!C97+NMM_emi!C128</f>
        <v>407.48180000000002</v>
      </c>
      <c r="D58" s="204">
        <f>NMM_emi!D46+NMM_emi!D97+NMM_emi!D128</f>
        <v>391.00533999999999</v>
      </c>
      <c r="E58" s="204">
        <f>NMM_emi!E46+NMM_emi!E97+NMM_emi!E128</f>
        <v>372.83224999999999</v>
      </c>
      <c r="F58" s="204">
        <f>NMM_emi!F46+NMM_emi!F97+NMM_emi!F128</f>
        <v>405.39058999999997</v>
      </c>
      <c r="G58" s="204">
        <f>NMM_emi!G46+NMM_emi!G97+NMM_emi!G128</f>
        <v>413.58697999999998</v>
      </c>
      <c r="H58" s="204">
        <f>NMM_emi!H46+NMM_emi!H97+NMM_emi!H128</f>
        <v>460.68205</v>
      </c>
      <c r="I58" s="204">
        <f>NMM_emi!I46+NMM_emi!I97+NMM_emi!I128</f>
        <v>645.80201</v>
      </c>
      <c r="J58" s="204">
        <f>NMM_emi!J46+NMM_emi!J97+NMM_emi!J128</f>
        <v>644.12428</v>
      </c>
      <c r="K58" s="204">
        <f>NMM_emi!K46+NMM_emi!K97+NMM_emi!K128</f>
        <v>281.13886000000002</v>
      </c>
      <c r="L58" s="204">
        <f>NMM_emi!L46+NMM_emi!L97+NMM_emi!L128</f>
        <v>338.50946000000005</v>
      </c>
      <c r="M58" s="204">
        <f>NMM_emi!M46+NMM_emi!M97+NMM_emi!M128</f>
        <v>452.19078000000002</v>
      </c>
      <c r="N58" s="204">
        <f>NMM_emi!N46+NMM_emi!N97+NMM_emi!N128</f>
        <v>669.10397</v>
      </c>
      <c r="O58" s="204">
        <f>NMM_emi!O46+NMM_emi!O97+NMM_emi!O128</f>
        <v>694.29410999999993</v>
      </c>
      <c r="P58" s="204">
        <f>NMM_emi!P46+NMM_emi!P97+NMM_emi!P128</f>
        <v>464.28422999999998</v>
      </c>
      <c r="Q58" s="204">
        <f>NMM_emi!Q46+NMM_emi!Q97+NMM_emi!Q128</f>
        <v>262.84086000000002</v>
      </c>
      <c r="R58" s="204">
        <f>NMM_emi!R46+NMM_emi!R97+NMM_emi!R128</f>
        <v>237.20411999999999</v>
      </c>
      <c r="S58" s="204">
        <f>NMM_emi!S46+NMM_emi!S97+NMM_emi!S128</f>
        <v>374.67356999999998</v>
      </c>
      <c r="T58" s="204">
        <f>NMM_emi!T46+NMM_emi!T97+NMM_emi!T128</f>
        <v>363.03746999999993</v>
      </c>
      <c r="U58" s="204">
        <f>NMM_emi!U46+NMM_emi!U97+NMM_emi!U128</f>
        <v>359.22480000000002</v>
      </c>
      <c r="V58" s="204">
        <f>NMM_emi!V46+NMM_emi!V97+NMM_emi!V128</f>
        <v>70.314409999999995</v>
      </c>
      <c r="W58" s="204">
        <f>NMM_emi!W46+NMM_emi!W97+NMM_emi!W128</f>
        <v>58.829830000000001</v>
      </c>
      <c r="X58" s="204">
        <f>NMM_emi!X46+NMM_emi!X97+NMM_emi!X128</f>
        <v>32.642960000000002</v>
      </c>
      <c r="Y58" s="204">
        <f>NMM_emi!Y46+NMM_emi!Y97+NMM_emi!Y128</f>
        <v>32.190390000000001</v>
      </c>
      <c r="DA58" s="71"/>
    </row>
    <row r="59" spans="1:105" ht="12" customHeight="1" x14ac:dyDescent="0.25">
      <c r="A59" s="31" t="s">
        <v>144</v>
      </c>
      <c r="B59" s="210">
        <f t="shared" ref="B59:Y59" si="12">SUM(B60:B62)</f>
        <v>813.46268391197384</v>
      </c>
      <c r="C59" s="210">
        <f t="shared" si="12"/>
        <v>971.46613878654352</v>
      </c>
      <c r="D59" s="210">
        <f t="shared" si="12"/>
        <v>705.66588048560277</v>
      </c>
      <c r="E59" s="210">
        <f t="shared" si="12"/>
        <v>651.97752596102475</v>
      </c>
      <c r="F59" s="210">
        <f t="shared" si="12"/>
        <v>718.67016813755401</v>
      </c>
      <c r="G59" s="210">
        <f t="shared" si="12"/>
        <v>797.19706939609705</v>
      </c>
      <c r="H59" s="210">
        <f t="shared" si="12"/>
        <v>841.76444009881834</v>
      </c>
      <c r="I59" s="210">
        <f t="shared" si="12"/>
        <v>1319.673842846646</v>
      </c>
      <c r="J59" s="210">
        <f t="shared" si="12"/>
        <v>1314.5094745504164</v>
      </c>
      <c r="K59" s="210">
        <f t="shared" si="12"/>
        <v>650.96162660388939</v>
      </c>
      <c r="L59" s="210">
        <f t="shared" si="12"/>
        <v>693.71616456596337</v>
      </c>
      <c r="M59" s="210">
        <f t="shared" si="12"/>
        <v>868.71734241021181</v>
      </c>
      <c r="N59" s="210">
        <f t="shared" si="12"/>
        <v>1032.9391672274685</v>
      </c>
      <c r="O59" s="210">
        <f t="shared" si="12"/>
        <v>1251.8086136475993</v>
      </c>
      <c r="P59" s="210">
        <f t="shared" si="12"/>
        <v>884.8148678969311</v>
      </c>
      <c r="Q59" s="210">
        <f t="shared" si="12"/>
        <v>522.71614283447184</v>
      </c>
      <c r="R59" s="210">
        <f t="shared" si="12"/>
        <v>471.99734753676984</v>
      </c>
      <c r="S59" s="210">
        <f t="shared" si="12"/>
        <v>647.22714796113212</v>
      </c>
      <c r="T59" s="210">
        <f t="shared" si="12"/>
        <v>648.22515828262249</v>
      </c>
      <c r="U59" s="210">
        <f t="shared" si="12"/>
        <v>677.82478093879649</v>
      </c>
      <c r="V59" s="210">
        <f t="shared" si="12"/>
        <v>139.14070516448416</v>
      </c>
      <c r="W59" s="210">
        <f t="shared" si="12"/>
        <v>92.610012939019711</v>
      </c>
      <c r="X59" s="210">
        <f t="shared" si="12"/>
        <v>65.483524124784736</v>
      </c>
      <c r="Y59" s="210">
        <f t="shared" si="12"/>
        <v>86.234364982615133</v>
      </c>
      <c r="DA59" s="109"/>
    </row>
    <row r="60" spans="1:105" ht="12" customHeight="1" x14ac:dyDescent="0.25">
      <c r="A60" s="51" t="s">
        <v>51</v>
      </c>
      <c r="B60" s="241">
        <f>NMM_emi!B$5</f>
        <v>520.35378954811665</v>
      </c>
      <c r="C60" s="241">
        <f>NMM_emi!C$5</f>
        <v>553.294324860816</v>
      </c>
      <c r="D60" s="241">
        <f>NMM_emi!D$5</f>
        <v>532.16781096037857</v>
      </c>
      <c r="E60" s="241">
        <f>NMM_emi!E$5</f>
        <v>487.43931527530981</v>
      </c>
      <c r="F60" s="241">
        <f>NMM_emi!F$5</f>
        <v>554.55548467222104</v>
      </c>
      <c r="G60" s="241">
        <f>NMM_emi!G$5</f>
        <v>633.29396322662842</v>
      </c>
      <c r="H60" s="241">
        <f>NMM_emi!H$5</f>
        <v>646.06092274364255</v>
      </c>
      <c r="I60" s="241">
        <f>NMM_emi!I$5</f>
        <v>978.99944266126136</v>
      </c>
      <c r="J60" s="241">
        <f>NMM_emi!J$5</f>
        <v>915.56512127202234</v>
      </c>
      <c r="K60" s="241">
        <f>NMM_emi!K$5</f>
        <v>371.4825943671762</v>
      </c>
      <c r="L60" s="241">
        <f>NMM_emi!L$5</f>
        <v>440.11075471226167</v>
      </c>
      <c r="M60" s="241">
        <f>NMM_emi!M$5</f>
        <v>576.54131967028991</v>
      </c>
      <c r="N60" s="241">
        <f>NMM_emi!N$5</f>
        <v>598.01778087740695</v>
      </c>
      <c r="O60" s="241">
        <f>NMM_emi!O$5</f>
        <v>601.24623893164153</v>
      </c>
      <c r="P60" s="241">
        <f>NMM_emi!P$5</f>
        <v>600.35536181530756</v>
      </c>
      <c r="Q60" s="241">
        <f>NMM_emi!Q$5</f>
        <v>372.291528773891</v>
      </c>
      <c r="R60" s="241">
        <f>NMM_emi!R$5</f>
        <v>363.44819325410776</v>
      </c>
      <c r="S60" s="241">
        <f>NMM_emi!S$5</f>
        <v>503.25396068385481</v>
      </c>
      <c r="T60" s="241">
        <f>NMM_emi!T$5</f>
        <v>483.2477993207151</v>
      </c>
      <c r="U60" s="241">
        <f>NMM_emi!U$5</f>
        <v>478.61473899671967</v>
      </c>
      <c r="V60" s="241">
        <f>NMM_emi!V$5</f>
        <v>114.31483099624774</v>
      </c>
      <c r="W60" s="241">
        <f>NMM_emi!W$5</f>
        <v>78.03485636619358</v>
      </c>
      <c r="X60" s="241">
        <f>NMM_emi!X$5</f>
        <v>48.368117761057547</v>
      </c>
      <c r="Y60" s="241">
        <f>NMM_emi!Y$5</f>
        <v>45.177769436758439</v>
      </c>
      <c r="DA60" s="83"/>
    </row>
    <row r="61" spans="1:105" ht="12" customHeight="1" x14ac:dyDescent="0.25">
      <c r="A61" s="99" t="s">
        <v>52</v>
      </c>
      <c r="B61" s="282">
        <f>NMM_emi!B$48</f>
        <v>233.84664443985744</v>
      </c>
      <c r="C61" s="282">
        <f>NMM_emi!C$48</f>
        <v>360.02613630246856</v>
      </c>
      <c r="D61" s="282">
        <f>NMM_emi!D$48</f>
        <v>123.76562102981561</v>
      </c>
      <c r="E61" s="282">
        <f>NMM_emi!E$48</f>
        <v>120.54941442459102</v>
      </c>
      <c r="F61" s="282">
        <f>NMM_emi!F$48</f>
        <v>117.41096387095729</v>
      </c>
      <c r="G61" s="282">
        <f>NMM_emi!G$48</f>
        <v>117.89677782858556</v>
      </c>
      <c r="H61" s="282">
        <f>NMM_emi!H$48</f>
        <v>145.41376884271253</v>
      </c>
      <c r="I61" s="282">
        <f>NMM_emi!I$48</f>
        <v>271.57160225457329</v>
      </c>
      <c r="J61" s="282">
        <f>NMM_emi!J$48</f>
        <v>342.84560829966313</v>
      </c>
      <c r="K61" s="282">
        <f>NMM_emi!K$48</f>
        <v>234.85979781680157</v>
      </c>
      <c r="L61" s="282">
        <f>NMM_emi!L$48</f>
        <v>196.24250726711969</v>
      </c>
      <c r="M61" s="282">
        <f>NMM_emi!M$48</f>
        <v>231.59717769346761</v>
      </c>
      <c r="N61" s="282">
        <f>NMM_emi!N$48</f>
        <v>383.49749078140633</v>
      </c>
      <c r="O61" s="282">
        <f>NMM_emi!O$48</f>
        <v>582.21115687945007</v>
      </c>
      <c r="P61" s="282">
        <f>NMM_emi!P$48</f>
        <v>238.42256193839486</v>
      </c>
      <c r="Q61" s="282">
        <f>NMM_emi!Q$48</f>
        <v>92.036272346989335</v>
      </c>
      <c r="R61" s="282">
        <f>NMM_emi!R$48</f>
        <v>59.915668983429036</v>
      </c>
      <c r="S61" s="282">
        <f>NMM_emi!S$48</f>
        <v>85.210896807099957</v>
      </c>
      <c r="T61" s="282">
        <f>NMM_emi!T$48</f>
        <v>108.549974944754</v>
      </c>
      <c r="U61" s="282">
        <f>NMM_emi!U$48</f>
        <v>142.81997722357235</v>
      </c>
      <c r="V61" s="282">
        <f>NMM_emi!V$48</f>
        <v>10.420998229437322</v>
      </c>
      <c r="W61" s="282">
        <f>NMM_emi!W$48</f>
        <v>1.340089980388758</v>
      </c>
      <c r="X61" s="282">
        <f>NMM_emi!X$48</f>
        <v>4.1683888147720793</v>
      </c>
      <c r="Y61" s="282">
        <f>NMM_emi!Y$48</f>
        <v>26.479797998885783</v>
      </c>
      <c r="DA61" s="94"/>
    </row>
    <row r="62" spans="1:105" ht="12" customHeight="1" x14ac:dyDescent="0.25">
      <c r="A62" s="52" t="s">
        <v>53</v>
      </c>
      <c r="B62" s="242">
        <f>NMM_emi!B$99</f>
        <v>59.262249923999818</v>
      </c>
      <c r="C62" s="242">
        <f>NMM_emi!C$99</f>
        <v>58.145677623259012</v>
      </c>
      <c r="D62" s="242">
        <f>NMM_emi!D$99</f>
        <v>49.732448495408548</v>
      </c>
      <c r="E62" s="242">
        <f>NMM_emi!E$99</f>
        <v>43.988796261123824</v>
      </c>
      <c r="F62" s="242">
        <f>NMM_emi!F$99</f>
        <v>46.703719594375734</v>
      </c>
      <c r="G62" s="242">
        <f>NMM_emi!G$99</f>
        <v>46.006328340883044</v>
      </c>
      <c r="H62" s="242">
        <f>NMM_emi!H$99</f>
        <v>50.289748512463206</v>
      </c>
      <c r="I62" s="242">
        <f>NMM_emi!I$99</f>
        <v>69.102797930811505</v>
      </c>
      <c r="J62" s="242">
        <f>NMM_emi!J$99</f>
        <v>56.098744978731077</v>
      </c>
      <c r="K62" s="242">
        <f>NMM_emi!K$99</f>
        <v>44.619234419911542</v>
      </c>
      <c r="L62" s="242">
        <f>NMM_emi!L$99</f>
        <v>57.362902586581988</v>
      </c>
      <c r="M62" s="242">
        <f>NMM_emi!M$99</f>
        <v>60.57884504645429</v>
      </c>
      <c r="N62" s="242">
        <f>NMM_emi!N$99</f>
        <v>51.423895568655233</v>
      </c>
      <c r="O62" s="242">
        <f>NMM_emi!O$99</f>
        <v>68.351217836507715</v>
      </c>
      <c r="P62" s="242">
        <f>NMM_emi!P$99</f>
        <v>46.036944143228645</v>
      </c>
      <c r="Q62" s="242">
        <f>NMM_emi!Q$99</f>
        <v>58.388341713591487</v>
      </c>
      <c r="R62" s="242">
        <f>NMM_emi!R$99</f>
        <v>48.633485299233023</v>
      </c>
      <c r="S62" s="242">
        <f>NMM_emi!S$99</f>
        <v>58.762290470177369</v>
      </c>
      <c r="T62" s="242">
        <f>NMM_emi!T$99</f>
        <v>56.427384017153322</v>
      </c>
      <c r="U62" s="242">
        <f>NMM_emi!U$99</f>
        <v>56.390064718504497</v>
      </c>
      <c r="V62" s="242">
        <f>NMM_emi!V$99</f>
        <v>14.404875938799105</v>
      </c>
      <c r="W62" s="242">
        <f>NMM_emi!W$99</f>
        <v>13.235066592437374</v>
      </c>
      <c r="X62" s="242">
        <f>NMM_emi!X$99</f>
        <v>12.947017548955113</v>
      </c>
      <c r="Y62" s="242">
        <f>NMM_emi!Y$99</f>
        <v>14.576797546970909</v>
      </c>
      <c r="DA62" s="84"/>
    </row>
    <row r="63" spans="1:105" ht="12" customHeight="1" x14ac:dyDescent="0.25">
      <c r="A63" s="143"/>
      <c r="B63" s="249"/>
      <c r="C63" s="249"/>
      <c r="D63" s="249"/>
      <c r="E63" s="249"/>
      <c r="F63" s="249"/>
      <c r="G63" s="249"/>
      <c r="H63" s="249"/>
      <c r="I63" s="249"/>
      <c r="J63" s="249"/>
      <c r="K63" s="249"/>
      <c r="L63" s="249"/>
      <c r="M63" s="249"/>
      <c r="N63" s="249"/>
      <c r="O63" s="249"/>
      <c r="P63" s="249"/>
      <c r="Q63" s="249"/>
      <c r="R63" s="249"/>
      <c r="S63" s="249"/>
      <c r="T63" s="249"/>
      <c r="U63" s="249"/>
      <c r="V63" s="249"/>
      <c r="W63" s="249"/>
      <c r="X63" s="249"/>
      <c r="Y63" s="249"/>
      <c r="DA63" s="145"/>
    </row>
    <row r="64" spans="1:105" ht="12" customHeight="1" x14ac:dyDescent="0.25">
      <c r="A64" s="115" t="s">
        <v>147</v>
      </c>
      <c r="B64" s="312"/>
      <c r="C64" s="312"/>
      <c r="D64" s="312"/>
      <c r="E64" s="312"/>
      <c r="F64" s="312"/>
      <c r="G64" s="312"/>
      <c r="H64" s="312"/>
      <c r="I64" s="312"/>
      <c r="J64" s="312"/>
      <c r="K64" s="312"/>
      <c r="L64" s="312"/>
      <c r="M64" s="312"/>
      <c r="N64" s="312"/>
      <c r="O64" s="312"/>
      <c r="P64" s="312"/>
      <c r="Q64" s="312"/>
      <c r="R64" s="312"/>
      <c r="S64" s="312"/>
      <c r="T64" s="312"/>
      <c r="U64" s="312"/>
      <c r="V64" s="312"/>
      <c r="W64" s="312"/>
      <c r="X64" s="312"/>
      <c r="Y64" s="312"/>
      <c r="DA64" s="118"/>
    </row>
    <row r="65" spans="1:105" ht="12" customHeight="1" x14ac:dyDescent="0.25">
      <c r="A65" s="50" t="s">
        <v>51</v>
      </c>
      <c r="B65" s="287">
        <f t="shared" ref="B65:Y65" si="13">IF(B$9=0,"",B$4/B$9*1000)</f>
        <v>201.16073785405405</v>
      </c>
      <c r="C65" s="287">
        <f t="shared" si="13"/>
        <v>194.78306671137685</v>
      </c>
      <c r="D65" s="287">
        <f t="shared" si="13"/>
        <v>228.91040969692708</v>
      </c>
      <c r="E65" s="287">
        <f t="shared" si="13"/>
        <v>270.3688661413928</v>
      </c>
      <c r="F65" s="287">
        <f t="shared" si="13"/>
        <v>251.02927438955925</v>
      </c>
      <c r="G65" s="287">
        <f t="shared" si="13"/>
        <v>267.74764778943506</v>
      </c>
      <c r="H65" s="287">
        <f t="shared" si="13"/>
        <v>303.64490646611284</v>
      </c>
      <c r="I65" s="287">
        <f t="shared" si="13"/>
        <v>274.18818155632817</v>
      </c>
      <c r="J65" s="287">
        <f t="shared" si="13"/>
        <v>203.9294980074952</v>
      </c>
      <c r="K65" s="287">
        <f t="shared" si="13"/>
        <v>165.47662101855306</v>
      </c>
      <c r="L65" s="287">
        <f t="shared" si="13"/>
        <v>180.02781607777118</v>
      </c>
      <c r="M65" s="287">
        <f t="shared" si="13"/>
        <v>250.6884096001971</v>
      </c>
      <c r="N65" s="287">
        <f t="shared" si="13"/>
        <v>221.03780994476182</v>
      </c>
      <c r="O65" s="287">
        <f t="shared" si="13"/>
        <v>218.87868838719015</v>
      </c>
      <c r="P65" s="287">
        <f t="shared" si="13"/>
        <v>254.56019842726175</v>
      </c>
      <c r="Q65" s="287">
        <f t="shared" si="13"/>
        <v>302.8817272072053</v>
      </c>
      <c r="R65" s="287">
        <f t="shared" si="13"/>
        <v>358.84306184028407</v>
      </c>
      <c r="S65" s="287">
        <f t="shared" si="13"/>
        <v>324.75434664202305</v>
      </c>
      <c r="T65" s="287">
        <f t="shared" si="13"/>
        <v>278.80214704251739</v>
      </c>
      <c r="U65" s="287">
        <f t="shared" si="13"/>
        <v>320.46995982551641</v>
      </c>
      <c r="V65" s="287">
        <f t="shared" si="13"/>
        <v>610.2529695197876</v>
      </c>
      <c r="W65" s="287">
        <f t="shared" si="13"/>
        <v>549.10438520651712</v>
      </c>
      <c r="X65" s="287">
        <f t="shared" si="13"/>
        <v>714.03278935781248</v>
      </c>
      <c r="Y65" s="287">
        <f t="shared" si="13"/>
        <v>656.0640690621907</v>
      </c>
      <c r="DA65" s="83"/>
    </row>
    <row r="66" spans="1:105" ht="12" customHeight="1" x14ac:dyDescent="0.25">
      <c r="A66" s="107" t="s">
        <v>52</v>
      </c>
      <c r="B66" s="288">
        <f t="shared" ref="B66:Y66" si="14">IF(B$10=0,"",B$5/B$10*1000)</f>
        <v>20.774617157790981</v>
      </c>
      <c r="C66" s="288">
        <f t="shared" si="14"/>
        <v>20.115971351651968</v>
      </c>
      <c r="D66" s="288">
        <f t="shared" si="14"/>
        <v>23.640428920761693</v>
      </c>
      <c r="E66" s="288">
        <f t="shared" si="14"/>
        <v>27.921997828167587</v>
      </c>
      <c r="F66" s="288">
        <f t="shared" si="14"/>
        <v>25.924726298353445</v>
      </c>
      <c r="G66" s="288">
        <f t="shared" si="14"/>
        <v>27.651294865304152</v>
      </c>
      <c r="H66" s="288">
        <f t="shared" si="14"/>
        <v>31.358538207010511</v>
      </c>
      <c r="I66" s="288">
        <f t="shared" si="14"/>
        <v>28.3164327283204</v>
      </c>
      <c r="J66" s="288">
        <f t="shared" si="14"/>
        <v>21.060557310939675</v>
      </c>
      <c r="K66" s="288">
        <f t="shared" si="14"/>
        <v>16.136067702666256</v>
      </c>
      <c r="L66" s="288">
        <f t="shared" si="14"/>
        <v>20.55335915951963</v>
      </c>
      <c r="M66" s="288">
        <f t="shared" si="14"/>
        <v>23.523393429591088</v>
      </c>
      <c r="N66" s="288">
        <f t="shared" si="14"/>
        <v>27.196948875699281</v>
      </c>
      <c r="O66" s="288">
        <f t="shared" si="14"/>
        <v>21.624466238373813</v>
      </c>
      <c r="P66" s="288">
        <f t="shared" si="14"/>
        <v>24.241059592878457</v>
      </c>
      <c r="Q66" s="288">
        <f t="shared" si="14"/>
        <v>65.804140969585063</v>
      </c>
      <c r="R66" s="288">
        <f t="shared" si="14"/>
        <v>104.53180140554467</v>
      </c>
      <c r="S66" s="288">
        <f t="shared" si="14"/>
        <v>86.556162983049276</v>
      </c>
      <c r="T66" s="288">
        <f t="shared" si="14"/>
        <v>59.392855229775115</v>
      </c>
      <c r="U66" s="288">
        <f t="shared" si="14"/>
        <v>55.766687320568067</v>
      </c>
      <c r="V66" s="288">
        <f t="shared" si="14"/>
        <v>328.84438523779653</v>
      </c>
      <c r="W66" s="288">
        <f t="shared" si="14"/>
        <v>477.11396955239712</v>
      </c>
      <c r="X66" s="288">
        <f t="shared" si="14"/>
        <v>250.20258746306951</v>
      </c>
      <c r="Y66" s="288">
        <f t="shared" si="14"/>
        <v>264.15380887820487</v>
      </c>
      <c r="DA66" s="94"/>
    </row>
    <row r="67" spans="1:105" ht="12" customHeight="1" x14ac:dyDescent="0.25">
      <c r="A67" s="49" t="s">
        <v>60</v>
      </c>
      <c r="B67" s="289">
        <f t="shared" ref="B67:Y67" si="15">IF(B$11=0,"",B$6/B$11*1000)</f>
        <v>1592.3345794200859</v>
      </c>
      <c r="C67" s="289">
        <f t="shared" si="15"/>
        <v>1541.850641028378</v>
      </c>
      <c r="D67" s="289">
        <f t="shared" si="15"/>
        <v>1811.9935571825606</v>
      </c>
      <c r="E67" s="289">
        <f t="shared" si="15"/>
        <v>2140.1676060061423</v>
      </c>
      <c r="F67" s="289">
        <f t="shared" si="15"/>
        <v>1987.0805720907356</v>
      </c>
      <c r="G67" s="289">
        <f t="shared" si="15"/>
        <v>2119.4187428504451</v>
      </c>
      <c r="H67" s="289">
        <f t="shared" si="15"/>
        <v>2403.5718380669318</v>
      </c>
      <c r="I67" s="289">
        <f t="shared" si="15"/>
        <v>2170.4002849562748</v>
      </c>
      <c r="J67" s="289">
        <f t="shared" si="15"/>
        <v>1614.2513440008725</v>
      </c>
      <c r="K67" s="289">
        <f t="shared" si="15"/>
        <v>1444.0835350296566</v>
      </c>
      <c r="L67" s="289">
        <f t="shared" si="15"/>
        <v>1154.3975136900797</v>
      </c>
      <c r="M67" s="289">
        <f t="shared" si="15"/>
        <v>894.21041623383667</v>
      </c>
      <c r="N67" s="289">
        <f t="shared" si="15"/>
        <v>996.79735064800502</v>
      </c>
      <c r="O67" s="289">
        <f t="shared" si="15"/>
        <v>855.64951118888575</v>
      </c>
      <c r="P67" s="289">
        <f t="shared" si="15"/>
        <v>1099.8968695562439</v>
      </c>
      <c r="Q67" s="289">
        <f t="shared" si="15"/>
        <v>869.82757770749265</v>
      </c>
      <c r="R67" s="289">
        <f t="shared" si="15"/>
        <v>979.01277792022449</v>
      </c>
      <c r="S67" s="289">
        <f t="shared" si="15"/>
        <v>946.07290284287978</v>
      </c>
      <c r="T67" s="289">
        <f t="shared" si="15"/>
        <v>876.8232577377654</v>
      </c>
      <c r="U67" s="289">
        <f t="shared" si="15"/>
        <v>989.91578300873505</v>
      </c>
      <c r="V67" s="289">
        <f t="shared" si="15"/>
        <v>1328.4826172672463</v>
      </c>
      <c r="W67" s="289">
        <f t="shared" si="15"/>
        <v>1347.5471632477204</v>
      </c>
      <c r="X67" s="289">
        <f t="shared" si="15"/>
        <v>1145.9649327559482</v>
      </c>
      <c r="Y67" s="289">
        <f t="shared" si="15"/>
        <v>1080.9804147902778</v>
      </c>
      <c r="DA67" s="84"/>
    </row>
    <row r="68" spans="1:105" ht="12" customHeight="1" x14ac:dyDescent="0.25">
      <c r="A68" s="115" t="s">
        <v>148</v>
      </c>
      <c r="B68" s="286"/>
      <c r="C68" s="286"/>
      <c r="D68" s="286"/>
      <c r="E68" s="286"/>
      <c r="F68" s="286"/>
      <c r="G68" s="286"/>
      <c r="H68" s="286"/>
      <c r="I68" s="286"/>
      <c r="J68" s="286"/>
      <c r="K68" s="286"/>
      <c r="L68" s="286"/>
      <c r="M68" s="286"/>
      <c r="N68" s="286"/>
      <c r="O68" s="286"/>
      <c r="P68" s="286"/>
      <c r="Q68" s="286"/>
      <c r="R68" s="286"/>
      <c r="S68" s="286"/>
      <c r="T68" s="286"/>
      <c r="U68" s="286"/>
      <c r="V68" s="286"/>
      <c r="W68" s="286"/>
      <c r="X68" s="286"/>
      <c r="Y68" s="286"/>
      <c r="DA68" s="118"/>
    </row>
    <row r="69" spans="1:105" ht="12" customHeight="1" x14ac:dyDescent="0.25">
      <c r="A69" s="50" t="s">
        <v>51</v>
      </c>
      <c r="B69" s="252">
        <f t="shared" ref="B69:Y69" si="16">IF(B$52=0,"",B$52/B$9)</f>
        <v>0.11400000000000002</v>
      </c>
      <c r="C69" s="252">
        <f t="shared" si="16"/>
        <v>0.11085639534411811</v>
      </c>
      <c r="D69" s="252">
        <f t="shared" si="16"/>
        <v>0.11360754440175362</v>
      </c>
      <c r="E69" s="252">
        <f t="shared" si="16"/>
        <v>0.10111961896252414</v>
      </c>
      <c r="F69" s="252">
        <f t="shared" si="16"/>
        <v>0.10164217411981762</v>
      </c>
      <c r="G69" s="252">
        <f t="shared" si="16"/>
        <v>0.10559238636976906</v>
      </c>
      <c r="H69" s="252">
        <f t="shared" si="16"/>
        <v>9.2765920295042367E-2</v>
      </c>
      <c r="I69" s="252">
        <f t="shared" si="16"/>
        <v>0.10847853076735428</v>
      </c>
      <c r="J69" s="252">
        <f t="shared" si="16"/>
        <v>0.10049079916427639</v>
      </c>
      <c r="K69" s="252">
        <f t="shared" si="16"/>
        <v>8.9114971855457761E-2</v>
      </c>
      <c r="L69" s="252">
        <f t="shared" si="16"/>
        <v>8.8533490782328902E-2</v>
      </c>
      <c r="M69" s="252">
        <f t="shared" si="16"/>
        <v>8.7971445668062698E-2</v>
      </c>
      <c r="N69" s="252">
        <f t="shared" si="16"/>
        <v>8.8404667710627327E-2</v>
      </c>
      <c r="O69" s="252">
        <f t="shared" si="16"/>
        <v>9.5468009784996019E-2</v>
      </c>
      <c r="P69" s="252">
        <f t="shared" si="16"/>
        <v>9.3286473054345245E-2</v>
      </c>
      <c r="Q69" s="252">
        <f t="shared" si="16"/>
        <v>9.629816558589184E-2</v>
      </c>
      <c r="R69" s="252">
        <f t="shared" si="16"/>
        <v>9.6142387402734869E-2</v>
      </c>
      <c r="S69" s="252">
        <f t="shared" si="16"/>
        <v>9.4765511293170235E-2</v>
      </c>
      <c r="T69" s="252">
        <f t="shared" si="16"/>
        <v>9.1183657443913102E-2</v>
      </c>
      <c r="U69" s="252">
        <f t="shared" si="16"/>
        <v>8.7211562143481844E-2</v>
      </c>
      <c r="V69" s="252">
        <f t="shared" si="16"/>
        <v>9.0410572582659915E-2</v>
      </c>
      <c r="W69" s="252">
        <f t="shared" si="16"/>
        <v>7.3982525638588356E-2</v>
      </c>
      <c r="X69" s="252">
        <f t="shared" si="16"/>
        <v>8.0470726179802332E-2</v>
      </c>
      <c r="Y69" s="252">
        <f t="shared" si="16"/>
        <v>7.5005461552629424E-2</v>
      </c>
      <c r="DA69" s="83"/>
    </row>
    <row r="70" spans="1:105" ht="12" customHeight="1" x14ac:dyDescent="0.25">
      <c r="A70" s="107" t="s">
        <v>52</v>
      </c>
      <c r="B70" s="291">
        <f t="shared" ref="B70:Y70" si="17">IF(B$53=0,"",B$53/B$10)</f>
        <v>9.395832123558881E-2</v>
      </c>
      <c r="C70" s="291">
        <f t="shared" si="17"/>
        <v>8.2348445756741689E-2</v>
      </c>
      <c r="D70" s="291">
        <f t="shared" si="17"/>
        <v>8.4392106370440478E-2</v>
      </c>
      <c r="E70" s="291">
        <f t="shared" si="17"/>
        <v>7.5115589238033284E-2</v>
      </c>
      <c r="F70" s="291">
        <f t="shared" si="17"/>
        <v>7.5503763550319944E-2</v>
      </c>
      <c r="G70" s="291">
        <f t="shared" si="17"/>
        <v>8.0493398197726176E-2</v>
      </c>
      <c r="H70" s="291">
        <f t="shared" si="17"/>
        <v>7.1879456121835245E-2</v>
      </c>
      <c r="I70" s="291">
        <f t="shared" si="17"/>
        <v>8.5857516652851198E-2</v>
      </c>
      <c r="J70" s="291">
        <f t="shared" si="17"/>
        <v>7.7191110980408303E-2</v>
      </c>
      <c r="K70" s="291">
        <f t="shared" si="17"/>
        <v>6.8452870707749205E-2</v>
      </c>
      <c r="L70" s="291">
        <f t="shared" si="17"/>
        <v>6.8006211208350445E-2</v>
      </c>
      <c r="M70" s="291">
        <f t="shared" si="17"/>
        <v>6.7574481267379513E-2</v>
      </c>
      <c r="N70" s="291">
        <f t="shared" si="17"/>
        <v>6.7907256914949907E-2</v>
      </c>
      <c r="O70" s="291">
        <f t="shared" si="17"/>
        <v>7.3037671883973296E-2</v>
      </c>
      <c r="P70" s="291">
        <f t="shared" si="17"/>
        <v>7.1368690156010745E-2</v>
      </c>
      <c r="Q70" s="291">
        <f t="shared" si="17"/>
        <v>7.3672781457692876E-2</v>
      </c>
      <c r="R70" s="291">
        <f t="shared" si="17"/>
        <v>7.3553603569165307E-2</v>
      </c>
      <c r="S70" s="291">
        <f t="shared" si="17"/>
        <v>7.0888697349878363E-2</v>
      </c>
      <c r="T70" s="291">
        <f t="shared" si="17"/>
        <v>6.9742326116556924E-2</v>
      </c>
      <c r="U70" s="291">
        <f t="shared" si="17"/>
        <v>6.5967081184531415E-2</v>
      </c>
      <c r="V70" s="291">
        <f t="shared" si="17"/>
        <v>6.8386822055635565E-2</v>
      </c>
      <c r="W70" s="291">
        <f t="shared" si="17"/>
        <v>5.596059920367101E-2</v>
      </c>
      <c r="X70" s="291">
        <f t="shared" si="17"/>
        <v>9.0248032392003408E-2</v>
      </c>
      <c r="Y70" s="291">
        <f t="shared" si="17"/>
        <v>8.4118730439366518E-2</v>
      </c>
      <c r="DA70" s="94"/>
    </row>
    <row r="71" spans="1:105" ht="12" customHeight="1" x14ac:dyDescent="0.25">
      <c r="A71" s="49" t="s">
        <v>53</v>
      </c>
      <c r="B71" s="253">
        <f t="shared" ref="B71:Y71" si="18">IF(B$54=0,"",B$54/B$11)</f>
        <v>0.28327261951730381</v>
      </c>
      <c r="C71" s="253">
        <f t="shared" si="18"/>
        <v>0.26903367245419418</v>
      </c>
      <c r="D71" s="253">
        <f t="shared" si="18"/>
        <v>0.26912326070180009</v>
      </c>
      <c r="E71" s="253">
        <f t="shared" si="18"/>
        <v>0.2295262242433426</v>
      </c>
      <c r="F71" s="253">
        <f t="shared" si="18"/>
        <v>0.22281996835946</v>
      </c>
      <c r="G71" s="253">
        <f t="shared" si="18"/>
        <v>0.22973190140735658</v>
      </c>
      <c r="H71" s="253">
        <f t="shared" si="18"/>
        <v>0.22118570231384405</v>
      </c>
      <c r="I71" s="253">
        <f t="shared" si="18"/>
        <v>0.26083995098503437</v>
      </c>
      <c r="J71" s="253">
        <f t="shared" si="18"/>
        <v>0.23527494578842234</v>
      </c>
      <c r="K71" s="253">
        <f t="shared" si="18"/>
        <v>0.21142565520116363</v>
      </c>
      <c r="L71" s="253">
        <f t="shared" si="18"/>
        <v>0.21550285799493782</v>
      </c>
      <c r="M71" s="253">
        <f t="shared" si="18"/>
        <v>0.2127991383526518</v>
      </c>
      <c r="N71" s="253">
        <f t="shared" si="18"/>
        <v>0.21020143036508745</v>
      </c>
      <c r="O71" s="253">
        <f t="shared" si="18"/>
        <v>0.22508956052234616</v>
      </c>
      <c r="P71" s="253">
        <f t="shared" si="18"/>
        <v>0.21324477496115093</v>
      </c>
      <c r="Q71" s="253">
        <f t="shared" si="18"/>
        <v>0.22352540289500622</v>
      </c>
      <c r="R71" s="253">
        <f t="shared" si="18"/>
        <v>0.22076586407322074</v>
      </c>
      <c r="S71" s="253">
        <f t="shared" si="18"/>
        <v>0.21665623347958241</v>
      </c>
      <c r="T71" s="253">
        <f t="shared" si="18"/>
        <v>0.21111367275621187</v>
      </c>
      <c r="U71" s="253">
        <f t="shared" si="18"/>
        <v>0.20118452808296802</v>
      </c>
      <c r="V71" s="253">
        <f t="shared" si="18"/>
        <v>0.2034911941843536</v>
      </c>
      <c r="W71" s="253">
        <f t="shared" si="18"/>
        <v>0.16444985726722122</v>
      </c>
      <c r="X71" s="253">
        <f t="shared" si="18"/>
        <v>0.18267862860682049</v>
      </c>
      <c r="Y71" s="253">
        <f t="shared" si="18"/>
        <v>0.17025736430582886</v>
      </c>
      <c r="DA71" s="84"/>
    </row>
    <row r="72" spans="1:105" ht="12" customHeight="1" x14ac:dyDescent="0.25">
      <c r="A72" s="115" t="s">
        <v>149</v>
      </c>
      <c r="B72" s="286"/>
      <c r="C72" s="286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DA72" s="118"/>
    </row>
    <row r="73" spans="1:105" ht="12" customHeight="1" x14ac:dyDescent="0.25">
      <c r="A73" s="50" t="s">
        <v>51</v>
      </c>
      <c r="B73" s="252">
        <f>IF(NMM_ued!B$5=0,"",NMM_ued!B$5/B$9)</f>
        <v>5.4022640717967786E-2</v>
      </c>
      <c r="C73" s="252">
        <f>IF(NMM_ued!C$5=0,"",NMM_ued!C$5/C$9)</f>
        <v>5.2367869546751648E-2</v>
      </c>
      <c r="D73" s="252">
        <f>IF(NMM_ued!D$5=0,"",NMM_ued!D$5/D$9)</f>
        <v>5.4087314453287544E-2</v>
      </c>
      <c r="E73" s="252">
        <f>IF(NMM_ued!E$5=0,"",NMM_ued!E$5/E$9)</f>
        <v>4.8296571397096567E-2</v>
      </c>
      <c r="F73" s="252">
        <f>IF(NMM_ued!F$5=0,"",NMM_ued!F$5/F$9)</f>
        <v>4.8708496824814075E-2</v>
      </c>
      <c r="G73" s="252">
        <f>IF(NMM_ued!G$5=0,"",NMM_ued!G$5/G$9)</f>
        <v>5.1247833470993681E-2</v>
      </c>
      <c r="H73" s="252">
        <f>IF(NMM_ued!H$5=0,"",NMM_ued!H$5/H$9)</f>
        <v>4.5365765990697984E-2</v>
      </c>
      <c r="I73" s="252">
        <f>IF(NMM_ued!I$5=0,"",NMM_ued!I$5/I$9)</f>
        <v>5.3992701512871839E-2</v>
      </c>
      <c r="J73" s="252">
        <f>IF(NMM_ued!J$5=0,"",NMM_ued!J$5/J$9)</f>
        <v>5.0039644717397962E-2</v>
      </c>
      <c r="K73" s="252">
        <f>IF(NMM_ued!K$5=0,"",NMM_ued!K$5/K$9)</f>
        <v>4.4371691662342456E-2</v>
      </c>
      <c r="L73" s="252">
        <f>IF(NMM_ued!L$5=0,"",NMM_ued!L$5/L$9)</f>
        <v>4.3998728914620804E-2</v>
      </c>
      <c r="M73" s="252">
        <f>IF(NMM_ued!M$5=0,"",NMM_ued!M$5/M$9)</f>
        <v>4.3682147430089892E-2</v>
      </c>
      <c r="N73" s="252">
        <f>IF(NMM_ued!N$5=0,"",NMM_ued!N$5/N$9)</f>
        <v>4.3973709065311783E-2</v>
      </c>
      <c r="O73" s="252">
        <f>IF(NMM_ued!O$5=0,"",NMM_ued!O$5/O$9)</f>
        <v>4.6672182979112513E-2</v>
      </c>
      <c r="P73" s="252">
        <f>IF(NMM_ued!P$5=0,"",NMM_ued!P$5/P$9)</f>
        <v>4.6163334029237432E-2</v>
      </c>
      <c r="Q73" s="252">
        <f>IF(NMM_ued!Q$5=0,"",NMM_ued!Q$5/Q$9)</f>
        <v>4.7511424990102476E-2</v>
      </c>
      <c r="R73" s="252">
        <f>IF(NMM_ued!R$5=0,"",NMM_ued!R$5/R$9)</f>
        <v>4.7749327426481469E-2</v>
      </c>
      <c r="S73" s="252">
        <f>IF(NMM_ued!S$5=0,"",NMM_ued!S$5/S$9)</f>
        <v>4.6746322722529744E-2</v>
      </c>
      <c r="T73" s="252">
        <f>IF(NMM_ued!T$5=0,"",NMM_ued!T$5/T$9)</f>
        <v>4.6024816351419147E-2</v>
      </c>
      <c r="U73" s="252">
        <f>IF(NMM_ued!U$5=0,"",NMM_ued!U$5/U$9)</f>
        <v>4.4078801803731409E-2</v>
      </c>
      <c r="V73" s="252">
        <f>IF(NMM_ued!V$5=0,"",NMM_ued!V$5/V$9)</f>
        <v>4.697336971874265E-2</v>
      </c>
      <c r="W73" s="252">
        <f>IF(NMM_ued!W$5=0,"",NMM_ued!W$5/W$9)</f>
        <v>3.9174425640402431E-2</v>
      </c>
      <c r="X73" s="252">
        <f>IF(NMM_ued!X$5=0,"",NMM_ued!X$5/X$9)</f>
        <v>4.3453798534718348E-2</v>
      </c>
      <c r="Y73" s="252">
        <f>IF(NMM_ued!Y$5=0,"",NMM_ued!Y$5/Y$9)</f>
        <v>4.0270379924131051E-2</v>
      </c>
      <c r="DA73" s="83"/>
    </row>
    <row r="74" spans="1:105" ht="12" customHeight="1" x14ac:dyDescent="0.25">
      <c r="A74" s="107" t="s">
        <v>52</v>
      </c>
      <c r="B74" s="291">
        <f>IF(NMM_ued!B$48=0,"",NMM_ued!B$48/B$10)</f>
        <v>3.669185600556446E-2</v>
      </c>
      <c r="C74" s="291">
        <f>IF(NMM_ued!C$48=0,"",NMM_ued!C$48/C$10)</f>
        <v>3.2272641605116302E-2</v>
      </c>
      <c r="D74" s="291">
        <f>IF(NMM_ued!D$48=0,"",NMM_ued!D$48/D$10)</f>
        <v>3.3416193721469568E-2</v>
      </c>
      <c r="E74" s="291">
        <f>IF(NMM_ued!E$48=0,"",NMM_ued!E$48/E$10)</f>
        <v>2.9826302943826596E-2</v>
      </c>
      <c r="F74" s="291">
        <f>IF(NMM_ued!F$48=0,"",NMM_ued!F$48/F$10)</f>
        <v>3.0004674112117064E-2</v>
      </c>
      <c r="G74" s="291">
        <f>IF(NMM_ued!G$48=0,"",NMM_ued!G$48/G$10)</f>
        <v>3.1964268916033177E-2</v>
      </c>
      <c r="H74" s="291">
        <f>IF(NMM_ued!H$48=0,"",NMM_ued!H$48/H$10)</f>
        <v>2.8571237039625039E-2</v>
      </c>
      <c r="I74" s="291">
        <f>IF(NMM_ued!I$48=0,"",NMM_ued!I$48/I$10)</f>
        <v>3.394468835663992E-2</v>
      </c>
      <c r="J74" s="291">
        <f>IF(NMM_ued!J$48=0,"",NMM_ued!J$48/J$10)</f>
        <v>3.1021998323208625E-2</v>
      </c>
      <c r="K74" s="291">
        <f>IF(NMM_ued!K$48=0,"",NMM_ued!K$48/K$10)</f>
        <v>2.7604652474653189E-2</v>
      </c>
      <c r="L74" s="291">
        <f>IF(NMM_ued!L$48=0,"",NMM_ued!L$48/L$10)</f>
        <v>2.7415029416038454E-2</v>
      </c>
      <c r="M74" s="291">
        <f>IF(NMM_ued!M$48=0,"",NMM_ued!M$48/M$10)</f>
        <v>2.7181878016702275E-2</v>
      </c>
      <c r="N74" s="291">
        <f>IF(NMM_ued!N$48=0,"",NMM_ued!N$48/N$10)</f>
        <v>2.7385169628030767E-2</v>
      </c>
      <c r="O74" s="291">
        <f>IF(NMM_ued!O$48=0,"",NMM_ued!O$48/O$10)</f>
        <v>3.0020015642217172E-2</v>
      </c>
      <c r="P74" s="291">
        <f>IF(NMM_ued!P$48=0,"",NMM_ued!P$48/P$10)</f>
        <v>2.9472359088738163E-2</v>
      </c>
      <c r="Q74" s="291">
        <f>IF(NMM_ued!Q$48=0,"",NMM_ued!Q$48/Q$10)</f>
        <v>3.0565828273557773E-2</v>
      </c>
      <c r="R74" s="291">
        <f>IF(NMM_ued!R$48=0,"",NMM_ued!R$48/R$10)</f>
        <v>3.0640978076217903E-2</v>
      </c>
      <c r="S74" s="291">
        <f>IF(NMM_ued!S$48=0,"",NMM_ued!S$48/S$10)</f>
        <v>2.9640088725995172E-2</v>
      </c>
      <c r="T74" s="291">
        <f>IF(NMM_ued!T$48=0,"",NMM_ued!T$48/T$10)</f>
        <v>2.922945186404052E-2</v>
      </c>
      <c r="U74" s="291">
        <f>IF(NMM_ued!U$48=0,"",NMM_ued!U$48/U$10)</f>
        <v>2.7999373713267592E-2</v>
      </c>
      <c r="V74" s="291">
        <f>IF(NMM_ued!V$48=0,"",NMM_ued!V$48/V$10)</f>
        <v>2.9951402976691348E-2</v>
      </c>
      <c r="W74" s="291">
        <f>IF(NMM_ued!W$48=0,"",NMM_ued!W$48/W$10)</f>
        <v>2.4981381890538022E-2</v>
      </c>
      <c r="X74" s="291">
        <f>IF(NMM_ued!X$48=0,"",NMM_ued!X$48/X$10)</f>
        <v>4.079707662761195E-2</v>
      </c>
      <c r="Y74" s="291">
        <f>IF(NMM_ued!Y$48=0,"",NMM_ued!Y$48/Y$10)</f>
        <v>3.7164551455281046E-2</v>
      </c>
      <c r="DA74" s="94"/>
    </row>
    <row r="75" spans="1:105" ht="12" customHeight="1" x14ac:dyDescent="0.25">
      <c r="A75" s="49" t="s">
        <v>53</v>
      </c>
      <c r="B75" s="253">
        <f>IF(NMM_ued!B$99=0,"",NMM_ued!B$99/B$11)</f>
        <v>0.10091922815950642</v>
      </c>
      <c r="C75" s="253">
        <f>IF(NMM_ued!C$99=0,"",NMM_ued!C$99/C$11)</f>
        <v>9.4692999237843051E-2</v>
      </c>
      <c r="D75" s="253">
        <f>IF(NMM_ued!D$99=0,"",NMM_ued!D$99/D$11)</f>
        <v>0.10006804860736297</v>
      </c>
      <c r="E75" s="253">
        <f>IF(NMM_ued!E$99=0,"",NMM_ued!E$99/E$11)</f>
        <v>8.7784124934188426E-2</v>
      </c>
      <c r="F75" s="253">
        <f>IF(NMM_ued!F$99=0,"",NMM_ued!F$99/F$11)</f>
        <v>8.5217148880448471E-2</v>
      </c>
      <c r="G75" s="253">
        <f>IF(NMM_ued!G$99=0,"",NMM_ued!G$99/G$11)</f>
        <v>8.7009966870261177E-2</v>
      </c>
      <c r="H75" s="253">
        <f>IF(NMM_ued!H$99=0,"",NMM_ued!H$99/H$11)</f>
        <v>8.4984836553918988E-2</v>
      </c>
      <c r="I75" s="253">
        <f>IF(NMM_ued!I$99=0,"",NMM_ued!I$99/I$11)</f>
        <v>9.6932087733635583E-2</v>
      </c>
      <c r="J75" s="253">
        <f>IF(NMM_ued!J$99=0,"",NMM_ued!J$99/J$11)</f>
        <v>8.6597287586127836E-2</v>
      </c>
      <c r="K75" s="253">
        <f>IF(NMM_ued!K$99=0,"",NMM_ued!K$99/K$11)</f>
        <v>7.9931340365636039E-2</v>
      </c>
      <c r="L75" s="253">
        <f>IF(NMM_ued!L$99=0,"",NMM_ued!L$99/L$11)</f>
        <v>8.3927977246057273E-2</v>
      </c>
      <c r="M75" s="253">
        <f>IF(NMM_ued!M$99=0,"",NMM_ued!M$99/M$11)</f>
        <v>8.1515558986915176E-2</v>
      </c>
      <c r="N75" s="253">
        <f>IF(NMM_ued!N$99=0,"",NMM_ued!N$99/N$11)</f>
        <v>8.2095499214268453E-2</v>
      </c>
      <c r="O75" s="253">
        <f>IF(NMM_ued!O$99=0,"",NMM_ued!O$99/O$11)</f>
        <v>8.6782178019130601E-2</v>
      </c>
      <c r="P75" s="253">
        <f>IF(NMM_ued!P$99=0,"",NMM_ued!P$99/P$11)</f>
        <v>8.3914219757983952E-2</v>
      </c>
      <c r="Q75" s="253">
        <f>IF(NMM_ued!Q$99=0,"",NMM_ued!Q$99/Q$11)</f>
        <v>9.2979800050546943E-2</v>
      </c>
      <c r="R75" s="253">
        <f>IF(NMM_ued!R$99=0,"",NMM_ued!R$99/R$11)</f>
        <v>9.5135255566782484E-2</v>
      </c>
      <c r="S75" s="253">
        <f>IF(NMM_ued!S$99=0,"",NMM_ued!S$99/S$11)</f>
        <v>8.9688336661632201E-2</v>
      </c>
      <c r="T75" s="253">
        <f>IF(NMM_ued!T$99=0,"",NMM_ued!T$99/T$11)</f>
        <v>8.9173358968452188E-2</v>
      </c>
      <c r="U75" s="253">
        <f>IF(NMM_ued!U$99=0,"",NMM_ued!U$99/U$11)</f>
        <v>8.4804110566123164E-2</v>
      </c>
      <c r="V75" s="253">
        <f>IF(NMM_ued!V$99=0,"",NMM_ued!V$99/V$11)</f>
        <v>9.9985536072767625E-2</v>
      </c>
      <c r="W75" s="253">
        <f>IF(NMM_ued!W$99=0,"",NMM_ued!W$99/W$11)</f>
        <v>8.61437209376512E-2</v>
      </c>
      <c r="X75" s="253">
        <f>IF(NMM_ued!X$99=0,"",NMM_ued!X$99/X$11)</f>
        <v>9.5744900289367621E-2</v>
      </c>
      <c r="Y75" s="253">
        <f>IF(NMM_ued!Y$99=0,"",NMM_ued!Y$99/Y$11)</f>
        <v>8.536465413346575E-2</v>
      </c>
      <c r="DA75" s="84"/>
    </row>
    <row r="76" spans="1:105" ht="12" customHeight="1" x14ac:dyDescent="0.25">
      <c r="A76" s="110" t="s">
        <v>87</v>
      </c>
      <c r="B76" s="254">
        <f t="shared" ref="B76:Y76" si="19">IF(B$51=0,"",B$59/B$51)</f>
        <v>6.6863128368724762</v>
      </c>
      <c r="C76" s="254">
        <f t="shared" si="19"/>
        <v>5.9296487887825764</v>
      </c>
      <c r="D76" s="254">
        <f t="shared" si="19"/>
        <v>7.1207208011955876</v>
      </c>
      <c r="E76" s="254">
        <f t="shared" si="19"/>
        <v>6.8801645495446522</v>
      </c>
      <c r="F76" s="254">
        <f t="shared" si="19"/>
        <v>6.8657133478726351</v>
      </c>
      <c r="G76" s="254">
        <f t="shared" si="19"/>
        <v>6.5718641403973237</v>
      </c>
      <c r="H76" s="254">
        <f t="shared" si="19"/>
        <v>6.8419153984877861</v>
      </c>
      <c r="I76" s="254">
        <f t="shared" si="19"/>
        <v>6.5717263169123008</v>
      </c>
      <c r="J76" s="254">
        <f t="shared" si="19"/>
        <v>6.6990253163319275</v>
      </c>
      <c r="K76" s="254">
        <f t="shared" si="19"/>
        <v>5.5794668496865505</v>
      </c>
      <c r="L76" s="254">
        <f t="shared" si="19"/>
        <v>6.1052007433331763</v>
      </c>
      <c r="M76" s="254">
        <f t="shared" si="19"/>
        <v>6.7833000041833502</v>
      </c>
      <c r="N76" s="254">
        <f t="shared" si="19"/>
        <v>8.8450702416237927</v>
      </c>
      <c r="O76" s="254">
        <f t="shared" si="19"/>
        <v>7.566821436594239</v>
      </c>
      <c r="P76" s="254">
        <f t="shared" si="19"/>
        <v>6.8407093014378288</v>
      </c>
      <c r="Q76" s="254">
        <f t="shared" si="19"/>
        <v>6.1502487148158895</v>
      </c>
      <c r="R76" s="254">
        <f t="shared" si="19"/>
        <v>6.3596983951125541</v>
      </c>
      <c r="S76" s="254">
        <f t="shared" si="19"/>
        <v>6.7995011253425526</v>
      </c>
      <c r="T76" s="254">
        <f t="shared" si="19"/>
        <v>6.0491811834173577</v>
      </c>
      <c r="U76" s="254">
        <f t="shared" si="19"/>
        <v>7.0278732755439801</v>
      </c>
      <c r="V76" s="254">
        <f t="shared" si="19"/>
        <v>4.146929155146486</v>
      </c>
      <c r="W76" s="254">
        <f t="shared" si="19"/>
        <v>2.9286087785322334</v>
      </c>
      <c r="X76" s="254">
        <f t="shared" si="19"/>
        <v>2.5339492712353637</v>
      </c>
      <c r="Y76" s="254">
        <f t="shared" si="19"/>
        <v>2.568990583105093</v>
      </c>
      <c r="DA76" s="109"/>
    </row>
    <row r="77" spans="1:105" ht="12" customHeight="1" x14ac:dyDescent="0.25">
      <c r="A77" s="50" t="s">
        <v>1436</v>
      </c>
      <c r="B77" s="255">
        <f t="shared" ref="B77:Y77" si="20">IF(B$52=0,"",B$60/B$52)</f>
        <v>13.873881233619063</v>
      </c>
      <c r="C77" s="255">
        <f t="shared" si="20"/>
        <v>12.323680763532208</v>
      </c>
      <c r="D77" s="255">
        <f t="shared" si="20"/>
        <v>11.397237735716105</v>
      </c>
      <c r="E77" s="255">
        <f t="shared" si="20"/>
        <v>11.63791111824343</v>
      </c>
      <c r="F77" s="255">
        <f t="shared" si="20"/>
        <v>10.492227900219184</v>
      </c>
      <c r="G77" s="255">
        <f t="shared" si="20"/>
        <v>8.8720922179737318</v>
      </c>
      <c r="H77" s="255">
        <f t="shared" si="20"/>
        <v>10.258390032498802</v>
      </c>
      <c r="I77" s="255">
        <f t="shared" si="20"/>
        <v>9.6275038484392468</v>
      </c>
      <c r="J77" s="255">
        <f t="shared" si="20"/>
        <v>11.275909431636332</v>
      </c>
      <c r="K77" s="255">
        <f t="shared" si="20"/>
        <v>12.787045059990344</v>
      </c>
      <c r="L77" s="255">
        <f t="shared" si="20"/>
        <v>13.256324458257458</v>
      </c>
      <c r="M77" s="255">
        <f t="shared" si="20"/>
        <v>14.531557577166637</v>
      </c>
      <c r="N77" s="255">
        <f t="shared" si="20"/>
        <v>14.034335769048331</v>
      </c>
      <c r="O77" s="255">
        <f t="shared" si="20"/>
        <v>13.780922921481944</v>
      </c>
      <c r="P77" s="255">
        <f t="shared" si="20"/>
        <v>14.397337878639838</v>
      </c>
      <c r="Q77" s="255">
        <f t="shared" si="20"/>
        <v>9.7874159252484709</v>
      </c>
      <c r="R77" s="255">
        <f t="shared" si="20"/>
        <v>9.4792169343370372</v>
      </c>
      <c r="S77" s="255">
        <f t="shared" si="20"/>
        <v>10.559789373215201</v>
      </c>
      <c r="T77" s="255">
        <f t="shared" si="20"/>
        <v>10.058302165480359</v>
      </c>
      <c r="U77" s="255">
        <f t="shared" si="20"/>
        <v>13.342994082872107</v>
      </c>
      <c r="V77" s="255">
        <f t="shared" si="20"/>
        <v>4.8931761425595983</v>
      </c>
      <c r="W77" s="255">
        <f t="shared" si="20"/>
        <v>2.8826842318119859</v>
      </c>
      <c r="X77" s="255">
        <f t="shared" si="20"/>
        <v>2.342419175882636</v>
      </c>
      <c r="Y77" s="255">
        <f t="shared" si="20"/>
        <v>3.0314840788655961</v>
      </c>
      <c r="DA77" s="83"/>
    </row>
    <row r="78" spans="1:105" ht="12" customHeight="1" x14ac:dyDescent="0.25">
      <c r="A78" s="107" t="s">
        <v>1437</v>
      </c>
      <c r="B78" s="293">
        <f t="shared" ref="B78:Y78" si="21">IF(B$53=0,"",B$61/B$53)</f>
        <v>3.469526989607512</v>
      </c>
      <c r="C78" s="293">
        <f t="shared" si="21"/>
        <v>3.4953898215624526</v>
      </c>
      <c r="D78" s="293">
        <f t="shared" si="21"/>
        <v>3.3175741218753165</v>
      </c>
      <c r="E78" s="293">
        <f t="shared" si="21"/>
        <v>3.1180338314963456</v>
      </c>
      <c r="F78" s="293">
        <f t="shared" si="21"/>
        <v>3.1796081718120104</v>
      </c>
      <c r="G78" s="293">
        <f t="shared" si="21"/>
        <v>3.3054064394808464</v>
      </c>
      <c r="H78" s="293">
        <f t="shared" si="21"/>
        <v>3.2711104348767543</v>
      </c>
      <c r="I78" s="293">
        <f t="shared" si="21"/>
        <v>3.424080779279294</v>
      </c>
      <c r="J78" s="293">
        <f t="shared" si="21"/>
        <v>3.4433537086707982</v>
      </c>
      <c r="K78" s="293">
        <f t="shared" si="21"/>
        <v>3.1606038957175135</v>
      </c>
      <c r="L78" s="293">
        <f t="shared" si="21"/>
        <v>3.122764012686265</v>
      </c>
      <c r="M78" s="293">
        <f t="shared" si="21"/>
        <v>3.2591735106776896</v>
      </c>
      <c r="N78" s="293">
        <f t="shared" si="21"/>
        <v>6.5397936990119234</v>
      </c>
      <c r="O78" s="293">
        <f t="shared" si="21"/>
        <v>5.6571157375153369</v>
      </c>
      <c r="P78" s="293">
        <f t="shared" si="21"/>
        <v>3.2204582055661155</v>
      </c>
      <c r="Q78" s="293">
        <f t="shared" si="21"/>
        <v>3.3744927606518473</v>
      </c>
      <c r="R78" s="293">
        <f t="shared" si="21"/>
        <v>3.3510583970699748</v>
      </c>
      <c r="S78" s="293">
        <f t="shared" si="21"/>
        <v>2.9235071990431876</v>
      </c>
      <c r="T78" s="293">
        <f t="shared" si="21"/>
        <v>2.6535527490331581</v>
      </c>
      <c r="U78" s="293">
        <f t="shared" si="21"/>
        <v>3.3107180313857958</v>
      </c>
      <c r="V78" s="293">
        <f t="shared" si="21"/>
        <v>1.8909762114109898</v>
      </c>
      <c r="W78" s="293">
        <f t="shared" si="21"/>
        <v>3.5889840179638859</v>
      </c>
      <c r="X78" s="293">
        <f t="shared" si="21"/>
        <v>4.3672553540281918</v>
      </c>
      <c r="Y78" s="293">
        <f t="shared" si="21"/>
        <v>1.8018599145844434</v>
      </c>
      <c r="DA78" s="94"/>
    </row>
    <row r="79" spans="1:105" ht="12" customHeight="1" x14ac:dyDescent="0.25">
      <c r="A79" s="49" t="s">
        <v>1438</v>
      </c>
      <c r="B79" s="256">
        <f t="shared" ref="B79:Y79" si="22">IF(B$54=0,"",B$62/B$54)</f>
        <v>3.5370468752976683</v>
      </c>
      <c r="C79" s="256">
        <f t="shared" si="22"/>
        <v>3.6489596706102656</v>
      </c>
      <c r="D79" s="256">
        <f t="shared" si="22"/>
        <v>3.2931944713785892</v>
      </c>
      <c r="E79" s="256">
        <f t="shared" si="22"/>
        <v>3.0942799227107769</v>
      </c>
      <c r="F79" s="256">
        <f t="shared" si="22"/>
        <v>3.1355154398082603</v>
      </c>
      <c r="G79" s="256">
        <f t="shared" si="22"/>
        <v>3.2271004884213288</v>
      </c>
      <c r="H79" s="256">
        <f t="shared" si="22"/>
        <v>3.2241576447719891</v>
      </c>
      <c r="I79" s="256">
        <f t="shared" si="22"/>
        <v>3.4881386865919684</v>
      </c>
      <c r="J79" s="256">
        <f t="shared" si="22"/>
        <v>3.6286210393615184</v>
      </c>
      <c r="K79" s="256">
        <f t="shared" si="22"/>
        <v>3.3520732936108417</v>
      </c>
      <c r="L79" s="256">
        <f t="shared" si="22"/>
        <v>3.2621363512917885</v>
      </c>
      <c r="M79" s="256">
        <f t="shared" si="22"/>
        <v>3.4952321926569745</v>
      </c>
      <c r="N79" s="256">
        <f t="shared" si="22"/>
        <v>3.3113296617151193</v>
      </c>
      <c r="O79" s="256">
        <f t="shared" si="22"/>
        <v>3.6186893711567278</v>
      </c>
      <c r="P79" s="256">
        <f t="shared" si="22"/>
        <v>3.381912940108152</v>
      </c>
      <c r="Q79" s="256">
        <f t="shared" si="22"/>
        <v>2.9670114397318246</v>
      </c>
      <c r="R79" s="256">
        <f t="shared" si="22"/>
        <v>2.7025014764003394</v>
      </c>
      <c r="S79" s="256">
        <f t="shared" si="22"/>
        <v>3.1965448229063038</v>
      </c>
      <c r="T79" s="256">
        <f t="shared" si="22"/>
        <v>3.0992006915906356</v>
      </c>
      <c r="U79" s="256">
        <f t="shared" si="22"/>
        <v>3.2335090518361866</v>
      </c>
      <c r="V79" s="256">
        <f t="shared" si="22"/>
        <v>3.078157433094785</v>
      </c>
      <c r="W79" s="256">
        <f t="shared" si="22"/>
        <v>3.1670930538285749</v>
      </c>
      <c r="X79" s="256">
        <f t="shared" si="22"/>
        <v>3.0541009529904786</v>
      </c>
      <c r="Y79" s="256">
        <f t="shared" si="22"/>
        <v>3.6729009320561388</v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final energy consumption"</f>
        <v>EE: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v>37.506000000000007</v>
      </c>
      <c r="C5" s="223">
        <v>44.896840114367834</v>
      </c>
      <c r="D5" s="223">
        <v>46.692700749120739</v>
      </c>
      <c r="E5" s="223">
        <v>41.883746174277498</v>
      </c>
      <c r="F5" s="223">
        <v>52.853930542305157</v>
      </c>
      <c r="G5" s="223">
        <v>71.380453185963887</v>
      </c>
      <c r="H5" s="223">
        <v>62.978783288304257</v>
      </c>
      <c r="I5" s="223">
        <v>101.6877747413179</v>
      </c>
      <c r="J5" s="223">
        <v>81.196565724735322</v>
      </c>
      <c r="K5" s="223">
        <v>29.051480824879231</v>
      </c>
      <c r="L5" s="223">
        <v>33.200059043373336</v>
      </c>
      <c r="M5" s="223">
        <v>39.675121996296276</v>
      </c>
      <c r="N5" s="223">
        <v>42.611049836522369</v>
      </c>
      <c r="O5" s="223">
        <v>43.62888047174318</v>
      </c>
      <c r="P5" s="223">
        <v>41.699053455292322</v>
      </c>
      <c r="Q5" s="223">
        <v>38.037775406427279</v>
      </c>
      <c r="R5" s="223">
        <v>38.341584096210667</v>
      </c>
      <c r="S5" s="223">
        <v>47.657575629335312</v>
      </c>
      <c r="T5" s="223">
        <v>48.044669107197812</v>
      </c>
      <c r="U5" s="223">
        <v>35.870115509614081</v>
      </c>
      <c r="V5" s="223">
        <v>23.362091955359318</v>
      </c>
      <c r="W5" s="223">
        <v>27.07020613115948</v>
      </c>
      <c r="X5" s="223">
        <v>20.64878833773728</v>
      </c>
      <c r="Y5" s="223">
        <v>14.902855585395089</v>
      </c>
      <c r="DA5" s="89" t="s">
        <v>1439</v>
      </c>
    </row>
    <row r="6" spans="1:105" ht="12" customHeight="1" x14ac:dyDescent="0.25">
      <c r="A6" s="55" t="s">
        <v>91</v>
      </c>
      <c r="B6" s="259">
        <v>0.17189402502196299</v>
      </c>
      <c r="C6" s="259">
        <v>0.2057670388212258</v>
      </c>
      <c r="D6" s="259">
        <v>0.21399766093173819</v>
      </c>
      <c r="E6" s="259">
        <v>0.19195770577907251</v>
      </c>
      <c r="F6" s="259">
        <v>0.24223523860737861</v>
      </c>
      <c r="G6" s="259">
        <v>0.3271442810777227</v>
      </c>
      <c r="H6" s="259">
        <v>0.28863852584865818</v>
      </c>
      <c r="I6" s="259">
        <v>0.46604598986391371</v>
      </c>
      <c r="J6" s="259">
        <v>0.37213257879809569</v>
      </c>
      <c r="K6" s="259">
        <v>0.1331460558799914</v>
      </c>
      <c r="L6" s="259">
        <v>0.15215943528859879</v>
      </c>
      <c r="M6" s="259">
        <v>0.18183534402981971</v>
      </c>
      <c r="N6" s="259">
        <v>0.19529101655223341</v>
      </c>
      <c r="O6" s="259">
        <v>0.19995584363828189</v>
      </c>
      <c r="P6" s="259">
        <v>0.19111123921602041</v>
      </c>
      <c r="Q6" s="259">
        <v>0.17433120880609751</v>
      </c>
      <c r="R6" s="259">
        <v>0.17572359665323711</v>
      </c>
      <c r="S6" s="259">
        <v>0.21841978610614429</v>
      </c>
      <c r="T6" s="259">
        <v>0.22019387707783211</v>
      </c>
      <c r="U6" s="259">
        <v>0.16439659075867691</v>
      </c>
      <c r="V6" s="259">
        <v>0.1070709758220655</v>
      </c>
      <c r="W6" s="259">
        <v>0.1240656612301749</v>
      </c>
      <c r="X6" s="259">
        <v>9.4635614014597733E-2</v>
      </c>
      <c r="Y6" s="259">
        <v>6.8301387269430663E-2</v>
      </c>
      <c r="DA6" s="67" t="s">
        <v>1440</v>
      </c>
    </row>
    <row r="7" spans="1:105" ht="12" customHeight="1" x14ac:dyDescent="0.25">
      <c r="A7" s="173" t="s">
        <v>92</v>
      </c>
      <c r="B7" s="224">
        <v>6.8730253500882549E-2</v>
      </c>
      <c r="C7" s="224">
        <v>8.2274068214423457E-2</v>
      </c>
      <c r="D7" s="224">
        <v>8.5565007175525856E-2</v>
      </c>
      <c r="E7" s="224">
        <v>7.6752532718678088E-2</v>
      </c>
      <c r="F7" s="224">
        <v>9.6855544305304797E-2</v>
      </c>
      <c r="G7" s="224">
        <v>0.13080564822984969</v>
      </c>
      <c r="H7" s="224">
        <v>0.1154094742337006</v>
      </c>
      <c r="I7" s="224">
        <v>0.18634422588175389</v>
      </c>
      <c r="J7" s="224">
        <v>0.1487938075419569</v>
      </c>
      <c r="K7" s="224">
        <v>5.3237232487314413E-2</v>
      </c>
      <c r="L7" s="224">
        <v>6.083955831856467E-2</v>
      </c>
      <c r="M7" s="224">
        <v>7.2705198967752835E-2</v>
      </c>
      <c r="N7" s="224">
        <v>7.8085326539797231E-2</v>
      </c>
      <c r="O7" s="224">
        <v>7.9950514978551476E-2</v>
      </c>
      <c r="P7" s="224">
        <v>7.6414080806512075E-2</v>
      </c>
      <c r="Q7" s="224">
        <v>6.9704739142779679E-2</v>
      </c>
      <c r="R7" s="224">
        <v>7.0261472686561827E-2</v>
      </c>
      <c r="S7" s="224">
        <v>8.7333153475030609E-2</v>
      </c>
      <c r="T7" s="224">
        <v>8.8042507521526092E-2</v>
      </c>
      <c r="U7" s="224">
        <v>6.5732472993642627E-2</v>
      </c>
      <c r="V7" s="224">
        <v>4.281135024848691E-2</v>
      </c>
      <c r="W7" s="224">
        <v>4.9606519749683192E-2</v>
      </c>
      <c r="X7" s="224">
        <v>3.7839184582500268E-2</v>
      </c>
      <c r="Y7" s="224">
        <v>2.7309684911329062E-2</v>
      </c>
      <c r="DA7" s="177" t="s">
        <v>1441</v>
      </c>
    </row>
    <row r="8" spans="1:105" ht="12" customHeight="1" x14ac:dyDescent="0.25">
      <c r="A8" s="173" t="s">
        <v>93</v>
      </c>
      <c r="B8" s="224">
        <v>0.181213693962709</v>
      </c>
      <c r="C8" s="224">
        <v>0.17069408157031679</v>
      </c>
      <c r="D8" s="224">
        <v>0.37388208940661799</v>
      </c>
      <c r="E8" s="224">
        <v>0.40169152596312668</v>
      </c>
      <c r="F8" s="224">
        <v>0.48825627154555279</v>
      </c>
      <c r="G8" s="224">
        <v>0.61810808701561404</v>
      </c>
      <c r="H8" s="224">
        <v>0.54165235487356522</v>
      </c>
      <c r="I8" s="224">
        <v>0.62201026218089783</v>
      </c>
      <c r="J8" s="224">
        <v>0.44782611206533252</v>
      </c>
      <c r="K8" s="224">
        <v>0.21054575148487989</v>
      </c>
      <c r="L8" s="224">
        <v>0.2546454180753927</v>
      </c>
      <c r="M8" s="224">
        <v>0.25791039103187757</v>
      </c>
      <c r="N8" s="224">
        <v>0.32988602163768188</v>
      </c>
      <c r="O8" s="224">
        <v>0.1869022951131378</v>
      </c>
      <c r="P8" s="224">
        <v>0.28664936585516188</v>
      </c>
      <c r="Q8" s="224">
        <v>0.2903018615948374</v>
      </c>
      <c r="R8" s="224">
        <v>0.36780043993312078</v>
      </c>
      <c r="S8" s="224">
        <v>0.32069282830719897</v>
      </c>
      <c r="T8" s="224">
        <v>0.38087463983166542</v>
      </c>
      <c r="U8" s="224">
        <v>0.28759553170289598</v>
      </c>
      <c r="V8" s="224">
        <v>0.58939529588194939</v>
      </c>
      <c r="W8" s="224">
        <v>1.1196749514677571</v>
      </c>
      <c r="X8" s="224">
        <v>0.81560418429060066</v>
      </c>
      <c r="Y8" s="224">
        <v>0.31651162694508989</v>
      </c>
      <c r="DA8" s="177" t="s">
        <v>1442</v>
      </c>
    </row>
    <row r="9" spans="1:105" ht="12" customHeight="1" x14ac:dyDescent="0.25">
      <c r="A9" s="173" t="s">
        <v>94</v>
      </c>
      <c r="B9" s="224">
        <v>3.4296735480684779E-2</v>
      </c>
      <c r="C9" s="224">
        <v>4.1055165822044652E-2</v>
      </c>
      <c r="D9" s="224">
        <v>4.2697360594839397E-2</v>
      </c>
      <c r="E9" s="224">
        <v>3.8299892376961853E-2</v>
      </c>
      <c r="F9" s="224">
        <v>4.8331394308535898E-2</v>
      </c>
      <c r="G9" s="224">
        <v>6.5272663611826348E-2</v>
      </c>
      <c r="H9" s="224">
        <v>5.7589896852443742E-2</v>
      </c>
      <c r="I9" s="224">
        <v>9.2986687781348359E-2</v>
      </c>
      <c r="J9" s="224">
        <v>7.4248843827774996E-2</v>
      </c>
      <c r="K9" s="224">
        <v>2.6565641581951901E-2</v>
      </c>
      <c r="L9" s="224">
        <v>3.0359239667095299E-2</v>
      </c>
      <c r="M9" s="224">
        <v>3.6280252873438848E-2</v>
      </c>
      <c r="N9" s="224">
        <v>3.8964963067158367E-2</v>
      </c>
      <c r="O9" s="224">
        <v>3.9895701297372597E-2</v>
      </c>
      <c r="P9" s="224">
        <v>3.8131003203515951E-2</v>
      </c>
      <c r="Q9" s="224">
        <v>3.478300862224161E-2</v>
      </c>
      <c r="R9" s="224">
        <v>3.5060821406448443E-2</v>
      </c>
      <c r="S9" s="224">
        <v>4.3579674318947631E-2</v>
      </c>
      <c r="T9" s="224">
        <v>4.3933645486746352E-2</v>
      </c>
      <c r="U9" s="224">
        <v>3.2800828222251048E-2</v>
      </c>
      <c r="V9" s="224">
        <v>2.136307492339528E-2</v>
      </c>
      <c r="W9" s="224">
        <v>2.4753898018874659E-2</v>
      </c>
      <c r="X9" s="224">
        <v>1.888193973290312E-2</v>
      </c>
      <c r="Y9" s="224">
        <v>1.3627667464556551E-2</v>
      </c>
      <c r="DA9" s="177" t="s">
        <v>1443</v>
      </c>
    </row>
    <row r="10" spans="1:105" ht="12" customHeight="1" x14ac:dyDescent="0.25">
      <c r="A10" s="56" t="s">
        <v>95</v>
      </c>
      <c r="B10" s="260">
        <v>0.1287369489799737</v>
      </c>
      <c r="C10" s="260">
        <v>0.1542849238991576</v>
      </c>
      <c r="D10" s="260">
        <v>0.1831482480774447</v>
      </c>
      <c r="E10" s="260">
        <v>0.17767349336645241</v>
      </c>
      <c r="F10" s="260">
        <v>0.2189501093834493</v>
      </c>
      <c r="G10" s="260">
        <v>0.28842034377518289</v>
      </c>
      <c r="H10" s="260">
        <v>0.25367227913076079</v>
      </c>
      <c r="I10" s="260">
        <v>0.35917944466684171</v>
      </c>
      <c r="J10" s="260">
        <v>0.27522784507180581</v>
      </c>
      <c r="K10" s="260">
        <v>0.108775173558502</v>
      </c>
      <c r="L10" s="260">
        <v>0.1279342699148516</v>
      </c>
      <c r="M10" s="260">
        <v>0.14345769902213371</v>
      </c>
      <c r="N10" s="260">
        <v>0.16467292388032939</v>
      </c>
      <c r="O10" s="260">
        <v>0.13188362053319461</v>
      </c>
      <c r="P10" s="260">
        <v>0.15086917126595761</v>
      </c>
      <c r="Q10" s="260">
        <v>0.13804821524475991</v>
      </c>
      <c r="R10" s="260">
        <v>0.15704373614126579</v>
      </c>
      <c r="S10" s="260">
        <v>0.16596378991663549</v>
      </c>
      <c r="T10" s="260">
        <v>0.18160014292392171</v>
      </c>
      <c r="U10" s="260">
        <v>0.1379087819756864</v>
      </c>
      <c r="V10" s="260">
        <v>0.22381895872408131</v>
      </c>
      <c r="W10" s="260">
        <v>0.40416906518000628</v>
      </c>
      <c r="X10" s="260">
        <v>0.30823737938377549</v>
      </c>
      <c r="Y10" s="260">
        <v>0.1191655570619201</v>
      </c>
      <c r="DA10" s="68" t="s">
        <v>1444</v>
      </c>
    </row>
    <row r="11" spans="1:105" ht="12" customHeight="1" x14ac:dyDescent="0.25">
      <c r="A11" s="37" t="s">
        <v>159</v>
      </c>
      <c r="B11" s="226">
        <v>1.586164859744257E-2</v>
      </c>
      <c r="C11" s="226">
        <v>1.504273624669691E-2</v>
      </c>
      <c r="D11" s="226">
        <v>1.5781027440238099E-2</v>
      </c>
      <c r="E11" s="226">
        <v>1.074334912481173E-2</v>
      </c>
      <c r="F11" s="226">
        <v>1.7516141024028192E-2</v>
      </c>
      <c r="G11" s="226">
        <v>1.932928210902108E-2</v>
      </c>
      <c r="H11" s="226">
        <v>1.6087726186002699E-2</v>
      </c>
      <c r="I11" s="226">
        <v>4.4547920250575919E-2</v>
      </c>
      <c r="J11" s="226">
        <v>3.3266606776086102E-2</v>
      </c>
      <c r="K11" s="226">
        <v>3.355125289787598E-3</v>
      </c>
      <c r="L11" s="226">
        <v>6.7531603170873757E-3</v>
      </c>
      <c r="M11" s="226">
        <v>8.8876300178751064E-3</v>
      </c>
      <c r="N11" s="226">
        <v>4.151952384982502E-3</v>
      </c>
      <c r="O11" s="226">
        <v>4.7916409700162867E-3</v>
      </c>
      <c r="P11" s="226">
        <v>4.6333710330778389E-3</v>
      </c>
      <c r="Q11" s="226">
        <v>4.1608994361048632E-3</v>
      </c>
      <c r="R11" s="226">
        <v>3.473160818337798E-3</v>
      </c>
      <c r="S11" s="226">
        <v>6.0662771191085634E-3</v>
      </c>
      <c r="T11" s="226">
        <v>4.7133563939792036E-3</v>
      </c>
      <c r="U11" s="226">
        <v>8.7230310279113373E-4</v>
      </c>
      <c r="V11" s="226">
        <v>3.010174482422334E-5</v>
      </c>
      <c r="W11" s="226">
        <v>9.56363669438248E-6</v>
      </c>
      <c r="X11" s="226">
        <v>1.8094898718808029E-5</v>
      </c>
      <c r="Y11" s="226">
        <v>1.136416396962357E-4</v>
      </c>
      <c r="DA11" s="69" t="s">
        <v>1445</v>
      </c>
    </row>
    <row r="12" spans="1:105" ht="12" customHeight="1" x14ac:dyDescent="0.25">
      <c r="A12" s="37" t="s">
        <v>35</v>
      </c>
      <c r="B12" s="226">
        <v>8.7182820305092126E-2</v>
      </c>
      <c r="C12" s="226">
        <v>0.12300904179036561</v>
      </c>
      <c r="D12" s="226">
        <v>8.2262802614007147E-2</v>
      </c>
      <c r="E12" s="226">
        <v>6.8726956812625459E-2</v>
      </c>
      <c r="F12" s="226">
        <v>8.5717285862265596E-2</v>
      </c>
      <c r="G12" s="226">
        <v>0.117894912154313</v>
      </c>
      <c r="H12" s="226">
        <v>0.1058823397206419</v>
      </c>
      <c r="I12" s="226">
        <v>0.18918648685138201</v>
      </c>
      <c r="J12" s="226">
        <v>0.15288483114116169</v>
      </c>
      <c r="K12" s="226">
        <v>5.2611219969648071E-2</v>
      </c>
      <c r="L12" s="226">
        <v>6.0347390067589247E-2</v>
      </c>
      <c r="M12" s="226">
        <v>8.0366867182913138E-2</v>
      </c>
      <c r="N12" s="226">
        <v>8.5424211835703756E-2</v>
      </c>
      <c r="O12" s="226">
        <v>9.7871815557779476E-2</v>
      </c>
      <c r="P12" s="226">
        <v>7.6795660314205066E-2</v>
      </c>
      <c r="Q12" s="226">
        <v>6.3741438170117057E-2</v>
      </c>
      <c r="R12" s="226">
        <v>6.00782924533751E-2</v>
      </c>
      <c r="S12" s="226">
        <v>8.9649766521253213E-2</v>
      </c>
      <c r="T12" s="226">
        <v>7.9851878911580979E-2</v>
      </c>
      <c r="U12" s="226">
        <v>4.7999313414903967E-2</v>
      </c>
      <c r="V12" s="226">
        <v>9.4544208226812129E-3</v>
      </c>
      <c r="W12" s="226">
        <v>4.5643201166459067E-3</v>
      </c>
      <c r="X12" s="226">
        <v>3.45381763249657E-3</v>
      </c>
      <c r="Y12" s="226">
        <v>7.049243433804417E-3</v>
      </c>
      <c r="DA12" s="69" t="s">
        <v>1446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1447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1448</v>
      </c>
    </row>
    <row r="15" spans="1:105" ht="12" customHeight="1" x14ac:dyDescent="0.25">
      <c r="A15" s="37" t="s">
        <v>40</v>
      </c>
      <c r="B15" s="226">
        <v>2.569248007743901E-2</v>
      </c>
      <c r="C15" s="226">
        <v>1.6233145862095091E-2</v>
      </c>
      <c r="D15" s="226">
        <v>8.5104418023199416E-2</v>
      </c>
      <c r="E15" s="226">
        <v>9.8203187429015223E-2</v>
      </c>
      <c r="F15" s="226">
        <v>0.1157166824971555</v>
      </c>
      <c r="G15" s="226">
        <v>0.15119614951184879</v>
      </c>
      <c r="H15" s="226">
        <v>0.13170221322411621</v>
      </c>
      <c r="I15" s="226">
        <v>0.12544503756488379</v>
      </c>
      <c r="J15" s="226">
        <v>8.9076407154557974E-2</v>
      </c>
      <c r="K15" s="226">
        <v>5.2808828299066357E-2</v>
      </c>
      <c r="L15" s="226">
        <v>6.0833719530174947E-2</v>
      </c>
      <c r="M15" s="226">
        <v>5.4203201821345463E-2</v>
      </c>
      <c r="N15" s="226">
        <v>7.5096759659643159E-2</v>
      </c>
      <c r="O15" s="226">
        <v>2.9220164005398869E-2</v>
      </c>
      <c r="P15" s="226">
        <v>6.9440139918674731E-2</v>
      </c>
      <c r="Q15" s="226">
        <v>7.0145877638537982E-2</v>
      </c>
      <c r="R15" s="226">
        <v>9.349228286955287E-2</v>
      </c>
      <c r="S15" s="226">
        <v>7.0247746276273768E-2</v>
      </c>
      <c r="T15" s="226">
        <v>9.7034907618361491E-2</v>
      </c>
      <c r="U15" s="226">
        <v>8.9037165457991313E-2</v>
      </c>
      <c r="V15" s="226">
        <v>0.21433443615657591</v>
      </c>
      <c r="W15" s="226">
        <v>0.399595181426666</v>
      </c>
      <c r="X15" s="226">
        <v>0.30476546685256017</v>
      </c>
      <c r="Y15" s="226">
        <v>0.1120026719884194</v>
      </c>
      <c r="DA15" s="69" t="s">
        <v>1449</v>
      </c>
    </row>
    <row r="16" spans="1:105" ht="12" customHeight="1" x14ac:dyDescent="0.25">
      <c r="A16" s="57" t="s">
        <v>1450</v>
      </c>
      <c r="B16" s="261">
        <v>0.7180357910362386</v>
      </c>
      <c r="C16" s="261">
        <v>0.67635318946022127</v>
      </c>
      <c r="D16" s="261">
        <v>1.481459353047611</v>
      </c>
      <c r="E16" s="261">
        <v>1.5916506434488431</v>
      </c>
      <c r="F16" s="261">
        <v>1.934652235717687</v>
      </c>
      <c r="G16" s="261">
        <v>2.4491732357571432</v>
      </c>
      <c r="H16" s="261">
        <v>2.1462272998988521</v>
      </c>
      <c r="I16" s="261">
        <v>2.4646350994292292</v>
      </c>
      <c r="J16" s="261">
        <v>1.7744529654016401</v>
      </c>
      <c r="K16" s="261">
        <v>0.83426026979989398</v>
      </c>
      <c r="L16" s="261">
        <v>1.0089994867559231</v>
      </c>
      <c r="M16" s="261">
        <v>1.021936519207808</v>
      </c>
      <c r="N16" s="261">
        <v>1.3071306330036789</v>
      </c>
      <c r="O16" s="261">
        <v>0.74057613629170482</v>
      </c>
      <c r="P16" s="261">
        <v>1.1358109845948119</v>
      </c>
      <c r="Q16" s="261">
        <v>1.150283525882084</v>
      </c>
      <c r="R16" s="261">
        <v>1.4573616047206761</v>
      </c>
      <c r="S16" s="261">
        <v>1.2707037951590689</v>
      </c>
      <c r="T16" s="261">
        <v>1.5091664284126931</v>
      </c>
      <c r="U16" s="261">
        <v>1.139560044216481</v>
      </c>
      <c r="V16" s="261">
        <v>2.3354025198488748</v>
      </c>
      <c r="W16" s="261">
        <v>4.4365669718429617</v>
      </c>
      <c r="X16" s="261">
        <v>3.2317259409770762</v>
      </c>
      <c r="Y16" s="261">
        <v>1.2541363263222951</v>
      </c>
      <c r="DA16" s="70" t="s">
        <v>1451</v>
      </c>
    </row>
    <row r="17" spans="1:105" ht="12" customHeight="1" x14ac:dyDescent="0.25">
      <c r="A17" s="57" t="s">
        <v>1452</v>
      </c>
      <c r="B17" s="261">
        <v>5.020949723214378</v>
      </c>
      <c r="C17" s="261">
        <v>6.0821843677211556</v>
      </c>
      <c r="D17" s="261">
        <v>6.0250597224430358</v>
      </c>
      <c r="E17" s="261">
        <v>5.267068979923109</v>
      </c>
      <c r="F17" s="261">
        <v>6.620881548597886</v>
      </c>
      <c r="G17" s="261">
        <v>9.0172126333510487</v>
      </c>
      <c r="H17" s="261">
        <v>7.966862341870879</v>
      </c>
      <c r="I17" s="261">
        <v>13.31713729594672</v>
      </c>
      <c r="J17" s="261">
        <v>10.66316511174778</v>
      </c>
      <c r="K17" s="261">
        <v>3.7660786097390679</v>
      </c>
      <c r="L17" s="261">
        <v>4.298872156075066</v>
      </c>
      <c r="M17" s="261">
        <v>5.2010312401389429</v>
      </c>
      <c r="N17" s="261">
        <v>5.5008316255248531</v>
      </c>
      <c r="O17" s="261">
        <v>5.8787373174893442</v>
      </c>
      <c r="P17" s="261">
        <v>5.4485937264990234</v>
      </c>
      <c r="Q17" s="261">
        <v>4.8944805777349458</v>
      </c>
      <c r="R17" s="261">
        <v>4.7803887905657261</v>
      </c>
      <c r="S17" s="261">
        <v>6.1951982438426336</v>
      </c>
      <c r="T17" s="261">
        <v>6.1360868680460143</v>
      </c>
      <c r="U17" s="261">
        <v>4.5734393845183936</v>
      </c>
      <c r="V17" s="261">
        <v>2.3243863803563132</v>
      </c>
      <c r="W17" s="261">
        <v>2.047822034033234</v>
      </c>
      <c r="X17" s="261">
        <v>1.642175150955695</v>
      </c>
      <c r="Y17" s="261">
        <v>1.4192602113403989</v>
      </c>
      <c r="DA17" s="70" t="s">
        <v>1453</v>
      </c>
    </row>
    <row r="18" spans="1:105" ht="12" customHeight="1" x14ac:dyDescent="0.25">
      <c r="A18" s="18" t="s">
        <v>28</v>
      </c>
      <c r="B18" s="230">
        <v>3.9596680412694121</v>
      </c>
      <c r="C18" s="230">
        <v>4.6624537875667977</v>
      </c>
      <c r="D18" s="230">
        <v>4.4751559453099743</v>
      </c>
      <c r="E18" s="230">
        <v>3.492454329446018</v>
      </c>
      <c r="F18" s="230">
        <v>4.5879240081323882</v>
      </c>
      <c r="G18" s="230">
        <v>6.8791937942016581</v>
      </c>
      <c r="H18" s="230">
        <v>6.1182115118348186</v>
      </c>
      <c r="I18" s="230">
        <v>11.26691349110941</v>
      </c>
      <c r="J18" s="230">
        <v>9.1784772190860977</v>
      </c>
      <c r="K18" s="230">
        <v>3.1117453090196752</v>
      </c>
      <c r="L18" s="230">
        <v>3.3431776684079262</v>
      </c>
      <c r="M18" s="230">
        <v>4.2015380521015926</v>
      </c>
      <c r="N18" s="230">
        <v>4.2248339994456607</v>
      </c>
      <c r="O18" s="230">
        <v>2.133654990475085</v>
      </c>
      <c r="P18" s="230">
        <v>3.5518247700215708</v>
      </c>
      <c r="Q18" s="230">
        <v>1.657702374261671</v>
      </c>
      <c r="R18" s="230">
        <v>1.5969631672380289</v>
      </c>
      <c r="S18" s="230">
        <v>2.4752967274938622</v>
      </c>
      <c r="T18" s="230">
        <v>2.8123389362512512</v>
      </c>
      <c r="U18" s="230">
        <v>2.4250863932394728</v>
      </c>
      <c r="V18" s="230">
        <v>0.71511338006446834</v>
      </c>
      <c r="W18" s="230">
        <v>0</v>
      </c>
      <c r="X18" s="230">
        <v>0.33585798096269731</v>
      </c>
      <c r="Y18" s="230">
        <v>0.34952364899757182</v>
      </c>
      <c r="DA18" s="71" t="s">
        <v>1454</v>
      </c>
    </row>
    <row r="19" spans="1:105" ht="12" customHeight="1" x14ac:dyDescent="0.25">
      <c r="A19" s="18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0.19875696089057299</v>
      </c>
      <c r="DA19" s="71" t="s">
        <v>1455</v>
      </c>
    </row>
    <row r="20" spans="1:105" ht="12" customHeight="1" x14ac:dyDescent="0.25">
      <c r="A20" s="18" t="s">
        <v>159</v>
      </c>
      <c r="B20" s="295">
        <v>0.1373423427514289</v>
      </c>
      <c r="C20" s="295">
        <v>0.1204488627076299</v>
      </c>
      <c r="D20" s="295">
        <v>0.2159302883657101</v>
      </c>
      <c r="E20" s="295">
        <v>0.2067477501220015</v>
      </c>
      <c r="F20" s="295">
        <v>0.31255990594138761</v>
      </c>
      <c r="G20" s="295">
        <v>0.26873193809554619</v>
      </c>
      <c r="H20" s="295">
        <v>0.23522861969144271</v>
      </c>
      <c r="I20" s="295">
        <v>0.37591110905914471</v>
      </c>
      <c r="J20" s="295">
        <v>0.24418666554432361</v>
      </c>
      <c r="K20" s="295">
        <v>3.8117964391854477E-2</v>
      </c>
      <c r="L20" s="295">
        <v>9.033573192103804E-2</v>
      </c>
      <c r="M20" s="295">
        <v>9.4013739558123713E-2</v>
      </c>
      <c r="N20" s="295">
        <v>5.603661913262923E-2</v>
      </c>
      <c r="O20" s="295">
        <v>3.1092428747073561E-2</v>
      </c>
      <c r="P20" s="295">
        <v>4.6377737477914668E-2</v>
      </c>
      <c r="Q20" s="295">
        <v>5.6424010356895107E-2</v>
      </c>
      <c r="R20" s="295">
        <v>7.0326115200355685E-2</v>
      </c>
      <c r="S20" s="295">
        <v>6.4805535456845267E-2</v>
      </c>
      <c r="T20" s="295">
        <v>6.1326001908644588E-2</v>
      </c>
      <c r="U20" s="295">
        <v>1.0196119598094791E-2</v>
      </c>
      <c r="V20" s="295">
        <v>3.3201989521354541E-3</v>
      </c>
      <c r="W20" s="295">
        <v>4.1997456810461166E-3</v>
      </c>
      <c r="X20" s="295">
        <v>6.6605433435036531E-3</v>
      </c>
      <c r="Y20" s="295">
        <v>1.2064530284044949E-2</v>
      </c>
      <c r="DA20" s="122" t="s">
        <v>1456</v>
      </c>
    </row>
    <row r="21" spans="1:105" ht="12" customHeight="1" x14ac:dyDescent="0.25">
      <c r="A21" s="18" t="s">
        <v>32</v>
      </c>
      <c r="B21" s="295">
        <v>0.13300771032778949</v>
      </c>
      <c r="C21" s="295">
        <v>0.27305142921975861</v>
      </c>
      <c r="D21" s="295">
        <v>0.13750642858701109</v>
      </c>
      <c r="E21" s="295">
        <v>0.19654520315426419</v>
      </c>
      <c r="F21" s="295">
        <v>0.148632087511575</v>
      </c>
      <c r="G21" s="295">
        <v>0.1708281335988685</v>
      </c>
      <c r="H21" s="295">
        <v>0</v>
      </c>
      <c r="I21" s="295">
        <v>0</v>
      </c>
      <c r="J21" s="295">
        <v>5.9289376655952297E-2</v>
      </c>
      <c r="K21" s="295">
        <v>0</v>
      </c>
      <c r="L21" s="295">
        <v>4.3275247316117191E-2</v>
      </c>
      <c r="M21" s="295">
        <v>4.47170383414272E-2</v>
      </c>
      <c r="N21" s="295">
        <v>5.2970640027852997E-2</v>
      </c>
      <c r="O21" s="295">
        <v>2.986955218390944E-2</v>
      </c>
      <c r="P21" s="295">
        <v>0</v>
      </c>
      <c r="Q21" s="295">
        <v>0</v>
      </c>
      <c r="R21" s="295">
        <v>0</v>
      </c>
      <c r="S21" s="295">
        <v>0</v>
      </c>
      <c r="T21" s="295">
        <v>0</v>
      </c>
      <c r="U21" s="295">
        <v>0</v>
      </c>
      <c r="V21" s="295">
        <v>0</v>
      </c>
      <c r="W21" s="295">
        <v>0</v>
      </c>
      <c r="X21" s="295">
        <v>0</v>
      </c>
      <c r="Y21" s="295">
        <v>8.2890557186133723E-2</v>
      </c>
      <c r="DA21" s="122" t="s">
        <v>1457</v>
      </c>
    </row>
    <row r="22" spans="1:105" ht="12" customHeight="1" x14ac:dyDescent="0.25">
      <c r="A22" s="18" t="s">
        <v>33</v>
      </c>
      <c r="B22" s="295">
        <v>0</v>
      </c>
      <c r="C22" s="295">
        <v>0</v>
      </c>
      <c r="D22" s="295">
        <v>0</v>
      </c>
      <c r="E22" s="295">
        <v>0</v>
      </c>
      <c r="F22" s="295">
        <v>0</v>
      </c>
      <c r="G22" s="295">
        <v>0</v>
      </c>
      <c r="H22" s="295">
        <v>0</v>
      </c>
      <c r="I22" s="295">
        <v>0</v>
      </c>
      <c r="J22" s="295">
        <v>0</v>
      </c>
      <c r="K22" s="295">
        <v>0</v>
      </c>
      <c r="L22" s="295">
        <v>0</v>
      </c>
      <c r="M22" s="295">
        <v>0</v>
      </c>
      <c r="N22" s="295">
        <v>0</v>
      </c>
      <c r="O22" s="295">
        <v>0</v>
      </c>
      <c r="P22" s="295">
        <v>0</v>
      </c>
      <c r="Q22" s="295">
        <v>0</v>
      </c>
      <c r="R22" s="295">
        <v>0</v>
      </c>
      <c r="S22" s="295">
        <v>0</v>
      </c>
      <c r="T22" s="295">
        <v>0</v>
      </c>
      <c r="U22" s="295">
        <v>0</v>
      </c>
      <c r="V22" s="295">
        <v>0</v>
      </c>
      <c r="W22" s="295">
        <v>0</v>
      </c>
      <c r="X22" s="295">
        <v>0</v>
      </c>
      <c r="Y22" s="295">
        <v>0</v>
      </c>
      <c r="DA22" s="122" t="s">
        <v>1458</v>
      </c>
    </row>
    <row r="23" spans="1:105" ht="12" customHeight="1" x14ac:dyDescent="0.25">
      <c r="A23" s="18" t="s">
        <v>35</v>
      </c>
      <c r="B23" s="295">
        <v>0.75489585554863436</v>
      </c>
      <c r="C23" s="295">
        <v>0.98494708299217937</v>
      </c>
      <c r="D23" s="295">
        <v>1.125594056374446</v>
      </c>
      <c r="E23" s="295">
        <v>1.3225990823407481</v>
      </c>
      <c r="F23" s="295">
        <v>1.5295484758833859</v>
      </c>
      <c r="G23" s="295">
        <v>1.6390742323558141</v>
      </c>
      <c r="H23" s="295">
        <v>1.548171340947935</v>
      </c>
      <c r="I23" s="295">
        <v>1.596422497195856</v>
      </c>
      <c r="J23" s="295">
        <v>1.122219569310082</v>
      </c>
      <c r="K23" s="295">
        <v>0.59772212248503709</v>
      </c>
      <c r="L23" s="295">
        <v>0.80725547674119036</v>
      </c>
      <c r="M23" s="295">
        <v>0.8501242406851609</v>
      </c>
      <c r="N23" s="295">
        <v>1.152923631941541</v>
      </c>
      <c r="O23" s="295">
        <v>0.63507939568490634</v>
      </c>
      <c r="P23" s="295">
        <v>0.76868632968713901</v>
      </c>
      <c r="Q23" s="295">
        <v>0.86436781823328668</v>
      </c>
      <c r="R23" s="295">
        <v>1.2164921629338119</v>
      </c>
      <c r="S23" s="295">
        <v>0.95772102212249766</v>
      </c>
      <c r="T23" s="295">
        <v>1.0389616377823341</v>
      </c>
      <c r="U23" s="295">
        <v>0.56105124312733434</v>
      </c>
      <c r="V23" s="295">
        <v>1.042815235190397</v>
      </c>
      <c r="W23" s="295">
        <v>2.0043613438447641</v>
      </c>
      <c r="X23" s="295">
        <v>1.271314219509261</v>
      </c>
      <c r="Y23" s="295">
        <v>0.74836838956271645</v>
      </c>
      <c r="DA23" s="122" t="s">
        <v>1459</v>
      </c>
    </row>
    <row r="24" spans="1:105" ht="12" customHeight="1" x14ac:dyDescent="0.25">
      <c r="A24" s="18" t="s">
        <v>38</v>
      </c>
      <c r="B24" s="295">
        <v>3.6035773317113877E-2</v>
      </c>
      <c r="C24" s="295">
        <v>4.1283205234789663E-2</v>
      </c>
      <c r="D24" s="295">
        <v>7.0873003805892801E-2</v>
      </c>
      <c r="E24" s="295">
        <v>4.8722614860077958E-2</v>
      </c>
      <c r="F24" s="295">
        <v>4.2217071129149852E-2</v>
      </c>
      <c r="G24" s="295">
        <v>5.9384535099162063E-2</v>
      </c>
      <c r="H24" s="295">
        <v>6.5250869396682468E-2</v>
      </c>
      <c r="I24" s="295">
        <v>7.7890198582310333E-2</v>
      </c>
      <c r="J24" s="295">
        <v>5.899228115132818E-2</v>
      </c>
      <c r="K24" s="295">
        <v>1.8493213842502139E-2</v>
      </c>
      <c r="L24" s="295">
        <v>1.48280316887943E-2</v>
      </c>
      <c r="M24" s="295">
        <v>1.0638169452639091E-2</v>
      </c>
      <c r="N24" s="295">
        <v>1.406673497716851E-2</v>
      </c>
      <c r="O24" s="295">
        <v>3.04904095039837</v>
      </c>
      <c r="P24" s="295">
        <v>1.0817048893123991</v>
      </c>
      <c r="Q24" s="295">
        <v>2.3159863748830931</v>
      </c>
      <c r="R24" s="295">
        <v>1.896607345193529</v>
      </c>
      <c r="S24" s="295">
        <v>2.6973749587694278</v>
      </c>
      <c r="T24" s="295">
        <v>2.223460292103784</v>
      </c>
      <c r="U24" s="295">
        <v>1.5771056285534919</v>
      </c>
      <c r="V24" s="295">
        <v>0.56313756614931221</v>
      </c>
      <c r="W24" s="295">
        <v>3.9260944507424858E-2</v>
      </c>
      <c r="X24" s="295">
        <v>2.8342407140233419E-2</v>
      </c>
      <c r="Y24" s="295">
        <v>2.7656124419359138E-2</v>
      </c>
      <c r="DA24" s="122" t="s">
        <v>1460</v>
      </c>
    </row>
    <row r="25" spans="1:105" ht="12" customHeight="1" x14ac:dyDescent="0.25">
      <c r="A25" s="57" t="s">
        <v>1461</v>
      </c>
      <c r="B25" s="261">
        <v>27.526648606509539</v>
      </c>
      <c r="C25" s="261">
        <v>33.344717848137108</v>
      </c>
      <c r="D25" s="261">
        <v>33.031540038355018</v>
      </c>
      <c r="E25" s="261">
        <v>28.875962714036461</v>
      </c>
      <c r="F25" s="261">
        <v>36.298049154115198</v>
      </c>
      <c r="G25" s="261">
        <v>49.435596301794497</v>
      </c>
      <c r="H25" s="261">
        <v>43.67719899029747</v>
      </c>
      <c r="I25" s="261">
        <v>73.009326720660425</v>
      </c>
      <c r="J25" s="261">
        <v>58.45929858790997</v>
      </c>
      <c r="K25" s="261">
        <v>20.64699473796205</v>
      </c>
      <c r="L25" s="261">
        <v>23.56796020033239</v>
      </c>
      <c r="M25" s="261">
        <v>28.5139201208987</v>
      </c>
      <c r="N25" s="261">
        <v>30.157533444182661</v>
      </c>
      <c r="O25" s="261">
        <v>32.229348093313781</v>
      </c>
      <c r="P25" s="261">
        <v>29.87114653140836</v>
      </c>
      <c r="Q25" s="261">
        <v>26.833299356051551</v>
      </c>
      <c r="R25" s="261">
        <v>26.207807226589399</v>
      </c>
      <c r="S25" s="261">
        <v>33.964300482329257</v>
      </c>
      <c r="T25" s="261">
        <v>33.640230702726058</v>
      </c>
      <c r="U25" s="261">
        <v>25.073236300046879</v>
      </c>
      <c r="V25" s="261">
        <v>12.74312045428402</v>
      </c>
      <c r="W25" s="261">
        <v>11.22689543750559</v>
      </c>
      <c r="X25" s="261">
        <v>9.0029936212466488</v>
      </c>
      <c r="Y25" s="261">
        <v>7.7808939090027147</v>
      </c>
      <c r="DA25" s="70" t="s">
        <v>1462</v>
      </c>
    </row>
    <row r="26" spans="1:105" ht="12" customHeight="1" x14ac:dyDescent="0.25">
      <c r="A26" s="18" t="s">
        <v>28</v>
      </c>
      <c r="B26" s="230">
        <v>21.708321488762142</v>
      </c>
      <c r="C26" s="230">
        <v>25.56124520846171</v>
      </c>
      <c r="D26" s="230">
        <v>24.53441120836732</v>
      </c>
      <c r="E26" s="230">
        <v>19.146888218469972</v>
      </c>
      <c r="F26" s="230">
        <v>25.152646205821579</v>
      </c>
      <c r="G26" s="230">
        <v>37.714209603326282</v>
      </c>
      <c r="H26" s="230">
        <v>33.54223158378116</v>
      </c>
      <c r="I26" s="230">
        <v>61.769263913513292</v>
      </c>
      <c r="J26" s="230">
        <v>50.319706645237893</v>
      </c>
      <c r="K26" s="230">
        <v>17.059704716481939</v>
      </c>
      <c r="L26" s="230">
        <v>18.328499981170921</v>
      </c>
      <c r="M26" s="230">
        <v>23.03433970516598</v>
      </c>
      <c r="N26" s="230">
        <v>23.162056450372781</v>
      </c>
      <c r="O26" s="230">
        <v>11.69746251367223</v>
      </c>
      <c r="P26" s="230">
        <v>19.472378284180209</v>
      </c>
      <c r="Q26" s="230">
        <v>9.0881194327643868</v>
      </c>
      <c r="R26" s="230">
        <v>8.7551252980795553</v>
      </c>
      <c r="S26" s="230">
        <v>13.570465145176939</v>
      </c>
      <c r="T26" s="230">
        <v>15.418251511794249</v>
      </c>
      <c r="U26" s="230">
        <v>13.295194070255461</v>
      </c>
      <c r="V26" s="230">
        <v>3.920508232901788</v>
      </c>
      <c r="W26" s="230">
        <v>0</v>
      </c>
      <c r="X26" s="230">
        <v>1.841294004779104</v>
      </c>
      <c r="Y26" s="230">
        <v>1.916214102112479</v>
      </c>
      <c r="DA26" s="71" t="s">
        <v>1463</v>
      </c>
    </row>
    <row r="27" spans="1:105" ht="12" customHeight="1" x14ac:dyDescent="0.25">
      <c r="A27" s="18" t="s">
        <v>31</v>
      </c>
      <c r="B27" s="295">
        <v>0</v>
      </c>
      <c r="C27" s="295">
        <v>0</v>
      </c>
      <c r="D27" s="295">
        <v>0</v>
      </c>
      <c r="E27" s="295">
        <v>0</v>
      </c>
      <c r="F27" s="295">
        <v>0</v>
      </c>
      <c r="G27" s="295">
        <v>0</v>
      </c>
      <c r="H27" s="295">
        <v>0</v>
      </c>
      <c r="I27" s="295">
        <v>0</v>
      </c>
      <c r="J27" s="295">
        <v>0</v>
      </c>
      <c r="K27" s="295">
        <v>0</v>
      </c>
      <c r="L27" s="295">
        <v>0</v>
      </c>
      <c r="M27" s="295">
        <v>0</v>
      </c>
      <c r="N27" s="295">
        <v>0</v>
      </c>
      <c r="O27" s="295">
        <v>0</v>
      </c>
      <c r="P27" s="295">
        <v>0</v>
      </c>
      <c r="Q27" s="295">
        <v>0</v>
      </c>
      <c r="R27" s="295">
        <v>0</v>
      </c>
      <c r="S27" s="295">
        <v>0</v>
      </c>
      <c r="T27" s="295">
        <v>0</v>
      </c>
      <c r="U27" s="295">
        <v>0</v>
      </c>
      <c r="V27" s="295">
        <v>0</v>
      </c>
      <c r="W27" s="295">
        <v>0</v>
      </c>
      <c r="X27" s="295">
        <v>0</v>
      </c>
      <c r="Y27" s="295">
        <v>1.0896570015901279</v>
      </c>
      <c r="DA27" s="122" t="s">
        <v>1464</v>
      </c>
    </row>
    <row r="28" spans="1:105" ht="12" customHeight="1" x14ac:dyDescent="0.25">
      <c r="A28" s="18" t="s">
        <v>159</v>
      </c>
      <c r="B28" s="295">
        <v>0.75296002073748647</v>
      </c>
      <c r="C28" s="295">
        <v>0.66034389937767435</v>
      </c>
      <c r="D28" s="295">
        <v>1.183807347017203</v>
      </c>
      <c r="E28" s="295">
        <v>1.1334653763773179</v>
      </c>
      <c r="F28" s="295">
        <v>1.713565594881957</v>
      </c>
      <c r="G28" s="295">
        <v>1.473284943504011</v>
      </c>
      <c r="H28" s="295">
        <v>1.289607726303885</v>
      </c>
      <c r="I28" s="295">
        <v>2.0608796297067711</v>
      </c>
      <c r="J28" s="295">
        <v>1.338718949077768</v>
      </c>
      <c r="K28" s="295">
        <v>0.20897636288982641</v>
      </c>
      <c r="L28" s="295">
        <v>0.49525290757349599</v>
      </c>
      <c r="M28" s="295">
        <v>0.51541706562710432</v>
      </c>
      <c r="N28" s="295">
        <v>0.30721285991551339</v>
      </c>
      <c r="O28" s="295">
        <v>0.17045985473355971</v>
      </c>
      <c r="P28" s="295">
        <v>0.25425940371739453</v>
      </c>
      <c r="Q28" s="295">
        <v>0.30933667765746542</v>
      </c>
      <c r="R28" s="295">
        <v>0.38555300644233231</v>
      </c>
      <c r="S28" s="295">
        <v>0.35528720672694708</v>
      </c>
      <c r="T28" s="295">
        <v>0.33621115486905989</v>
      </c>
      <c r="U28" s="295">
        <v>5.5898787440361128E-2</v>
      </c>
      <c r="V28" s="295">
        <v>1.8202522410565788E-2</v>
      </c>
      <c r="W28" s="295">
        <v>2.3024513283684711E-2</v>
      </c>
      <c r="X28" s="295">
        <v>3.651548935002611E-2</v>
      </c>
      <c r="Y28" s="295">
        <v>6.6142085469617529E-2</v>
      </c>
      <c r="DA28" s="122" t="s">
        <v>1465</v>
      </c>
    </row>
    <row r="29" spans="1:105" ht="12" customHeight="1" x14ac:dyDescent="0.25">
      <c r="A29" s="18" t="s">
        <v>32</v>
      </c>
      <c r="B29" s="295">
        <v>0.72919600991454625</v>
      </c>
      <c r="C29" s="295">
        <v>1.4969659442886609</v>
      </c>
      <c r="D29" s="295">
        <v>0.75385959818525328</v>
      </c>
      <c r="E29" s="295">
        <v>1.0775313517895311</v>
      </c>
      <c r="F29" s="295">
        <v>0.81485445386293309</v>
      </c>
      <c r="G29" s="295">
        <v>0.93654114558062529</v>
      </c>
      <c r="H29" s="295">
        <v>0</v>
      </c>
      <c r="I29" s="295">
        <v>0</v>
      </c>
      <c r="J29" s="295">
        <v>0.32504564420584731</v>
      </c>
      <c r="K29" s="295">
        <v>0</v>
      </c>
      <c r="L29" s="295">
        <v>0.2372504390400349</v>
      </c>
      <c r="M29" s="295">
        <v>0.2451548549584481</v>
      </c>
      <c r="N29" s="295">
        <v>0.29040406195805318</v>
      </c>
      <c r="O29" s="295">
        <v>0.1637556064739685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0.45443578729957051</v>
      </c>
      <c r="DA29" s="122" t="s">
        <v>1466</v>
      </c>
    </row>
    <row r="30" spans="1:105" ht="12" customHeight="1" x14ac:dyDescent="0.25">
      <c r="A30" s="18" t="s">
        <v>33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1467</v>
      </c>
    </row>
    <row r="31" spans="1:105" ht="12" customHeight="1" x14ac:dyDescent="0.25">
      <c r="A31" s="18" t="s">
        <v>35</v>
      </c>
      <c r="B31" s="295">
        <v>4.1386100430606536</v>
      </c>
      <c r="C31" s="295">
        <v>5.3998334466841049</v>
      </c>
      <c r="D31" s="295">
        <v>6.1709106387066992</v>
      </c>
      <c r="E31" s="295">
        <v>7.2509629042010006</v>
      </c>
      <c r="F31" s="295">
        <v>8.3855337621883006</v>
      </c>
      <c r="G31" s="295">
        <v>8.9859932724358131</v>
      </c>
      <c r="H31" s="295">
        <v>8.4876309929787581</v>
      </c>
      <c r="I31" s="295">
        <v>8.7521611508398163</v>
      </c>
      <c r="J31" s="295">
        <v>6.1524104893786768</v>
      </c>
      <c r="K31" s="295">
        <v>3.2769272223362131</v>
      </c>
      <c r="L31" s="295">
        <v>4.4256642804440043</v>
      </c>
      <c r="M31" s="295">
        <v>4.6606862317344531</v>
      </c>
      <c r="N31" s="295">
        <v>6.3207411816659844</v>
      </c>
      <c r="O31" s="295">
        <v>3.4817332030684511</v>
      </c>
      <c r="P31" s="295">
        <v>4.214214372252135</v>
      </c>
      <c r="Q31" s="295">
        <v>4.7387746364547878</v>
      </c>
      <c r="R31" s="295">
        <v>6.6692466859067263</v>
      </c>
      <c r="S31" s="295">
        <v>5.2505704084516926</v>
      </c>
      <c r="T31" s="295">
        <v>5.6959606240727263</v>
      </c>
      <c r="U31" s="295">
        <v>3.0758842990215061</v>
      </c>
      <c r="V31" s="295">
        <v>5.7170874282771704</v>
      </c>
      <c r="W31" s="295">
        <v>10.98862833407629</v>
      </c>
      <c r="X31" s="295">
        <v>6.969800877927689</v>
      </c>
      <c r="Y31" s="295">
        <v>4.1028241315518104</v>
      </c>
      <c r="DA31" s="122" t="s">
        <v>1468</v>
      </c>
    </row>
    <row r="32" spans="1:105" ht="12" customHeight="1" x14ac:dyDescent="0.25">
      <c r="A32" s="18" t="s">
        <v>38</v>
      </c>
      <c r="B32" s="295">
        <v>0.19756104403471109</v>
      </c>
      <c r="C32" s="295">
        <v>0.22632934932496429</v>
      </c>
      <c r="D32" s="295">
        <v>0.38855124607853531</v>
      </c>
      <c r="E32" s="295">
        <v>0.26711486319864147</v>
      </c>
      <c r="F32" s="295">
        <v>0.2314491373604437</v>
      </c>
      <c r="G32" s="295">
        <v>0.32556733694777362</v>
      </c>
      <c r="H32" s="295">
        <v>0.35772868723366752</v>
      </c>
      <c r="I32" s="295">
        <v>0.42702202660055599</v>
      </c>
      <c r="J32" s="295">
        <v>0.32341686000979158</v>
      </c>
      <c r="K32" s="295">
        <v>0.1013864362540759</v>
      </c>
      <c r="L32" s="295">
        <v>8.1292592103934441E-2</v>
      </c>
      <c r="M32" s="295">
        <v>5.8322263412713557E-2</v>
      </c>
      <c r="N32" s="295">
        <v>7.711889027033024E-2</v>
      </c>
      <c r="O32" s="295">
        <v>16.715936915365582</v>
      </c>
      <c r="P32" s="295">
        <v>5.9302944712586152</v>
      </c>
      <c r="Q32" s="295">
        <v>12.697068609174909</v>
      </c>
      <c r="R32" s="295">
        <v>10.39788223616079</v>
      </c>
      <c r="S32" s="295">
        <v>14.787977721973689</v>
      </c>
      <c r="T32" s="295">
        <v>12.18980741199003</v>
      </c>
      <c r="U32" s="295">
        <v>8.6462591433295586</v>
      </c>
      <c r="V32" s="295">
        <v>3.0873222706945</v>
      </c>
      <c r="W32" s="295">
        <v>0.2152425901456117</v>
      </c>
      <c r="X32" s="295">
        <v>0.1553832491898309</v>
      </c>
      <c r="Y32" s="295">
        <v>0.1516208009791104</v>
      </c>
      <c r="DA32" s="122" t="s">
        <v>1469</v>
      </c>
    </row>
    <row r="33" spans="1:105" ht="12" customHeight="1" x14ac:dyDescent="0.25">
      <c r="A33" s="57" t="s">
        <v>1470</v>
      </c>
      <c r="B33" s="261">
        <f t="shared" ref="B33:Y33" si="0">B34+B35</f>
        <v>3.6554942222936333</v>
      </c>
      <c r="C33" s="261">
        <f t="shared" si="0"/>
        <v>4.1395094307221747</v>
      </c>
      <c r="D33" s="261">
        <f t="shared" si="0"/>
        <v>5.2553512690889121</v>
      </c>
      <c r="E33" s="261">
        <f t="shared" si="0"/>
        <v>5.2626886866648004</v>
      </c>
      <c r="F33" s="261">
        <f t="shared" si="0"/>
        <v>6.9057190457241617</v>
      </c>
      <c r="G33" s="261">
        <f t="shared" si="0"/>
        <v>9.0487199913510068</v>
      </c>
      <c r="H33" s="261">
        <f t="shared" si="0"/>
        <v>7.9315321252979363</v>
      </c>
      <c r="I33" s="261">
        <f t="shared" si="0"/>
        <v>11.170109014906766</v>
      </c>
      <c r="J33" s="261">
        <f t="shared" si="0"/>
        <v>8.9814198723709637</v>
      </c>
      <c r="K33" s="261">
        <f t="shared" si="0"/>
        <v>3.2718773523855793</v>
      </c>
      <c r="L33" s="261">
        <f t="shared" si="0"/>
        <v>3.6982892789454604</v>
      </c>
      <c r="M33" s="261">
        <f t="shared" si="0"/>
        <v>4.2460452301258105</v>
      </c>
      <c r="N33" s="261">
        <f t="shared" si="0"/>
        <v>4.8386538821339773</v>
      </c>
      <c r="O33" s="261">
        <f t="shared" si="0"/>
        <v>4.1416309490878005</v>
      </c>
      <c r="P33" s="261">
        <f t="shared" si="0"/>
        <v>4.5003273524429561</v>
      </c>
      <c r="Q33" s="261">
        <f t="shared" si="0"/>
        <v>4.4525429133479868</v>
      </c>
      <c r="R33" s="261">
        <f t="shared" si="0"/>
        <v>5.0901364075142315</v>
      </c>
      <c r="S33" s="261">
        <f t="shared" si="0"/>
        <v>5.3913838758803792</v>
      </c>
      <c r="T33" s="261">
        <f t="shared" si="0"/>
        <v>5.844540295171349</v>
      </c>
      <c r="U33" s="261">
        <f t="shared" si="0"/>
        <v>4.395445575179175</v>
      </c>
      <c r="V33" s="261">
        <f t="shared" si="0"/>
        <v>4.9747229452701287</v>
      </c>
      <c r="W33" s="261">
        <f t="shared" si="0"/>
        <v>7.6366515921311926</v>
      </c>
      <c r="X33" s="261">
        <f t="shared" si="0"/>
        <v>5.4966953225534816</v>
      </c>
      <c r="Y33" s="261">
        <f t="shared" si="0"/>
        <v>3.9036492150773476</v>
      </c>
      <c r="DA33" s="70"/>
    </row>
    <row r="34" spans="1:105" ht="12" customHeight="1" x14ac:dyDescent="0.25">
      <c r="A34" s="60" t="s">
        <v>1471</v>
      </c>
      <c r="B34" s="262">
        <v>0.87180976975524427</v>
      </c>
      <c r="C34" s="262">
        <v>0.82120045509929385</v>
      </c>
      <c r="D34" s="262">
        <v>1.798727519721935</v>
      </c>
      <c r="E34" s="262">
        <v>1.9325172899715399</v>
      </c>
      <c r="F34" s="262">
        <v>2.3489758327275099</v>
      </c>
      <c r="G34" s="262">
        <v>2.9736862443509859</v>
      </c>
      <c r="H34" s="262">
        <v>2.605861645791979</v>
      </c>
      <c r="I34" s="262">
        <v>2.9924594085528629</v>
      </c>
      <c r="J34" s="262">
        <v>2.154468413024051</v>
      </c>
      <c r="K34" s="262">
        <v>1.0129247912288071</v>
      </c>
      <c r="L34" s="262">
        <v>1.2250860210775281</v>
      </c>
      <c r="M34" s="262">
        <v>1.2407936381963309</v>
      </c>
      <c r="N34" s="262">
        <v>1.587064698480261</v>
      </c>
      <c r="O34" s="262">
        <v>0.89917733757385154</v>
      </c>
      <c r="P34" s="262">
        <v>1.379055369281871</v>
      </c>
      <c r="Q34" s="262">
        <v>1.396627338597245</v>
      </c>
      <c r="R34" s="262">
        <v>1.7694690166183411</v>
      </c>
      <c r="S34" s="262">
        <v>1.542836717771402</v>
      </c>
      <c r="T34" s="262">
        <v>1.8323683204956169</v>
      </c>
      <c r="U34" s="262">
        <v>1.3836073245553671</v>
      </c>
      <c r="V34" s="262">
        <v>2.8355504816507242</v>
      </c>
      <c r="W34" s="262">
        <v>5.3866986555701182</v>
      </c>
      <c r="X34" s="262">
        <v>3.9238298197493071</v>
      </c>
      <c r="Y34" s="262">
        <v>1.522721172874719</v>
      </c>
      <c r="DA34" s="72" t="s">
        <v>1472</v>
      </c>
    </row>
    <row r="35" spans="1:105" ht="12" customHeight="1" x14ac:dyDescent="0.25">
      <c r="A35" s="60" t="s">
        <v>1473</v>
      </c>
      <c r="B35" s="262">
        <v>2.783684452538389</v>
      </c>
      <c r="C35" s="262">
        <v>3.3183089756228812</v>
      </c>
      <c r="D35" s="262">
        <v>3.4566237493669769</v>
      </c>
      <c r="E35" s="262">
        <v>3.33017139669326</v>
      </c>
      <c r="F35" s="262">
        <v>4.5567432129966514</v>
      </c>
      <c r="G35" s="262">
        <v>6.0750337470000213</v>
      </c>
      <c r="H35" s="262">
        <v>5.3256704795059573</v>
      </c>
      <c r="I35" s="262">
        <v>8.1776496063539028</v>
      </c>
      <c r="J35" s="262">
        <v>6.8269514593469118</v>
      </c>
      <c r="K35" s="262">
        <v>2.258952561156772</v>
      </c>
      <c r="L35" s="262">
        <v>2.4732032578679322</v>
      </c>
      <c r="M35" s="262">
        <v>3.00525159192948</v>
      </c>
      <c r="N35" s="262">
        <v>3.2515891836537159</v>
      </c>
      <c r="O35" s="262">
        <v>3.2424536115139491</v>
      </c>
      <c r="P35" s="262">
        <v>3.1212719831610851</v>
      </c>
      <c r="Q35" s="262">
        <v>3.0559155747507418</v>
      </c>
      <c r="R35" s="262">
        <v>3.3206673908958901</v>
      </c>
      <c r="S35" s="262">
        <v>3.848547158108977</v>
      </c>
      <c r="T35" s="262">
        <v>4.0121719746757316</v>
      </c>
      <c r="U35" s="262">
        <v>3.0118382506238079</v>
      </c>
      <c r="V35" s="262">
        <v>2.1391724636194041</v>
      </c>
      <c r="W35" s="262">
        <v>2.249952936561074</v>
      </c>
      <c r="X35" s="262">
        <v>1.572865502804174</v>
      </c>
      <c r="Y35" s="262">
        <v>2.3809280422026289</v>
      </c>
      <c r="DA35" s="72" t="s">
        <v>1474</v>
      </c>
    </row>
    <row r="36" spans="1:105" ht="12" customHeight="1" x14ac:dyDescent="0.25">
      <c r="A36" s="64" t="s">
        <v>28</v>
      </c>
      <c r="B36" s="229">
        <v>1.787307258544065</v>
      </c>
      <c r="C36" s="229">
        <v>2.1416822643234048</v>
      </c>
      <c r="D36" s="229">
        <v>1.942411715141986</v>
      </c>
      <c r="E36" s="229">
        <v>1.362955827430705</v>
      </c>
      <c r="F36" s="229">
        <v>1.6281639633604399</v>
      </c>
      <c r="G36" s="229">
        <v>2.4931241983254191</v>
      </c>
      <c r="H36" s="229">
        <v>2.2414854716276218</v>
      </c>
      <c r="I36" s="229">
        <v>4.5337137883539587</v>
      </c>
      <c r="J36" s="229">
        <v>3.5336642690286419</v>
      </c>
      <c r="K36" s="229">
        <v>1.29059428739093</v>
      </c>
      <c r="L36" s="229">
        <v>1.4500160464987899</v>
      </c>
      <c r="M36" s="229">
        <v>1.81320871811673</v>
      </c>
      <c r="N36" s="229">
        <v>1.777193324318765</v>
      </c>
      <c r="O36" s="229">
        <v>0.96864610052469968</v>
      </c>
      <c r="P36" s="229">
        <v>1.546538029848008</v>
      </c>
      <c r="Q36" s="229">
        <v>0.65641245021006123</v>
      </c>
      <c r="R36" s="229">
        <v>0.56144685692876384</v>
      </c>
      <c r="S36" s="229">
        <v>0.98431531568775321</v>
      </c>
      <c r="T36" s="229">
        <v>1.057961726122945</v>
      </c>
      <c r="U36" s="229">
        <v>0.90702475353796974</v>
      </c>
      <c r="V36" s="229">
        <v>0.18121931827170859</v>
      </c>
      <c r="W36" s="229">
        <v>0</v>
      </c>
      <c r="X36" s="229">
        <v>8.0724857902156832E-2</v>
      </c>
      <c r="Y36" s="229">
        <v>4.5519583166898282E-2</v>
      </c>
      <c r="DA36" s="73" t="s">
        <v>1475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1476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2.5884754972105579E-2</v>
      </c>
      <c r="DA38" s="73" t="s">
        <v>1477</v>
      </c>
    </row>
    <row r="39" spans="1:105" ht="12" customHeight="1" x14ac:dyDescent="0.25">
      <c r="A39" s="64" t="s">
        <v>159</v>
      </c>
      <c r="B39" s="229">
        <v>6.199331952745734E-2</v>
      </c>
      <c r="C39" s="229">
        <v>5.5327774766745608E-2</v>
      </c>
      <c r="D39" s="229">
        <v>9.3723107507595674E-2</v>
      </c>
      <c r="E39" s="229">
        <v>8.0684820546147923E-2</v>
      </c>
      <c r="F39" s="229">
        <v>0.1109213610214642</v>
      </c>
      <c r="G39" s="229">
        <v>9.7392531417505604E-2</v>
      </c>
      <c r="H39" s="229">
        <v>8.6179030020370279E-2</v>
      </c>
      <c r="I39" s="229">
        <v>0.15126355409417991</v>
      </c>
      <c r="J39" s="229">
        <v>9.4010550378981067E-2</v>
      </c>
      <c r="K39" s="229">
        <v>1.5809400257952549E-2</v>
      </c>
      <c r="L39" s="229">
        <v>3.9180765681560932E-2</v>
      </c>
      <c r="M39" s="229">
        <v>4.0572411834822943E-2</v>
      </c>
      <c r="N39" s="229">
        <v>2.3572028025945799E-2</v>
      </c>
      <c r="O39" s="229">
        <v>1.4115477898790391E-2</v>
      </c>
      <c r="P39" s="229">
        <v>2.0193826945879061E-2</v>
      </c>
      <c r="Q39" s="229">
        <v>2.2342625228816231E-2</v>
      </c>
      <c r="R39" s="229">
        <v>2.472466312891778E-2</v>
      </c>
      <c r="S39" s="229">
        <v>2.5770276501800408E-2</v>
      </c>
      <c r="T39" s="229">
        <v>2.3069965714008892E-2</v>
      </c>
      <c r="U39" s="229">
        <v>3.813527176304747E-3</v>
      </c>
      <c r="V39" s="229">
        <v>8.4138292948481182E-4</v>
      </c>
      <c r="W39" s="229">
        <v>8.5769212506882386E-4</v>
      </c>
      <c r="X39" s="229">
        <v>1.6008892014842621E-3</v>
      </c>
      <c r="Y39" s="229">
        <v>1.571202381324309E-3</v>
      </c>
      <c r="DA39" s="73" t="s">
        <v>1478</v>
      </c>
    </row>
    <row r="40" spans="1:105" ht="12" customHeight="1" x14ac:dyDescent="0.25">
      <c r="A40" s="64" t="s">
        <v>32</v>
      </c>
      <c r="B40" s="229">
        <v>6.0036761575339832E-2</v>
      </c>
      <c r="C40" s="229">
        <v>0.12542524384210571</v>
      </c>
      <c r="D40" s="229">
        <v>5.9683752043247482E-2</v>
      </c>
      <c r="E40" s="229">
        <v>7.6703202024448067E-2</v>
      </c>
      <c r="F40" s="229">
        <v>5.274660353057848E-2</v>
      </c>
      <c r="G40" s="229">
        <v>6.1910707325774993E-2</v>
      </c>
      <c r="H40" s="229">
        <v>0</v>
      </c>
      <c r="I40" s="229">
        <v>0</v>
      </c>
      <c r="J40" s="229">
        <v>2.2826090518202571E-2</v>
      </c>
      <c r="K40" s="229">
        <v>0</v>
      </c>
      <c r="L40" s="229">
        <v>1.8769508906912521E-2</v>
      </c>
      <c r="M40" s="229">
        <v>1.929801010096276E-2</v>
      </c>
      <c r="N40" s="229">
        <v>2.2282311649344019E-2</v>
      </c>
      <c r="O40" s="229">
        <v>1.356031100460183E-2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1.0795102484212629E-2</v>
      </c>
      <c r="DA40" s="73" t="s">
        <v>1479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1480</v>
      </c>
    </row>
    <row r="42" spans="1:105" ht="12" customHeight="1" x14ac:dyDescent="0.25">
      <c r="A42" s="64" t="s">
        <v>35</v>
      </c>
      <c r="B42" s="229">
        <v>0.34074342293460591</v>
      </c>
      <c r="C42" s="229">
        <v>0.45243208727700512</v>
      </c>
      <c r="D42" s="229">
        <v>0.48855662424172241</v>
      </c>
      <c r="E42" s="229">
        <v>0.51615395838741462</v>
      </c>
      <c r="F42" s="229">
        <v>0.54280666031780356</v>
      </c>
      <c r="G42" s="229">
        <v>0.59402536892946711</v>
      </c>
      <c r="H42" s="229">
        <v>0.56719248126882005</v>
      </c>
      <c r="I42" s="229">
        <v>0.6423873488765599</v>
      </c>
      <c r="J42" s="229">
        <v>0.43204848684808322</v>
      </c>
      <c r="K42" s="229">
        <v>0.24790485085342609</v>
      </c>
      <c r="L42" s="229">
        <v>0.35012599119692711</v>
      </c>
      <c r="M42" s="229">
        <v>0.36687819212339878</v>
      </c>
      <c r="N42" s="229">
        <v>0.48498193832105491</v>
      </c>
      <c r="O42" s="229">
        <v>0.28831614431571839</v>
      </c>
      <c r="P42" s="229">
        <v>0.33470194023063382</v>
      </c>
      <c r="Q42" s="229">
        <v>0.34227000350526993</v>
      </c>
      <c r="R42" s="229">
        <v>0.42768406646404578</v>
      </c>
      <c r="S42" s="229">
        <v>0.38084301561120271</v>
      </c>
      <c r="T42" s="229">
        <v>0.3908425238207206</v>
      </c>
      <c r="U42" s="229">
        <v>0.20984298412559291</v>
      </c>
      <c r="V42" s="229">
        <v>0.26426336196858541</v>
      </c>
      <c r="W42" s="229">
        <v>0.40934024842661471</v>
      </c>
      <c r="X42" s="229">
        <v>0.3055656424322844</v>
      </c>
      <c r="Y42" s="229">
        <v>9.7462409899521402E-2</v>
      </c>
      <c r="DA42" s="73" t="s">
        <v>1481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1482</v>
      </c>
    </row>
    <row r="44" spans="1:105" ht="12" customHeight="1" x14ac:dyDescent="0.25">
      <c r="A44" s="64" t="s">
        <v>38</v>
      </c>
      <c r="B44" s="229">
        <v>1.626575726693448E-2</v>
      </c>
      <c r="C44" s="229">
        <v>1.896329969029328E-2</v>
      </c>
      <c r="D44" s="229">
        <v>3.076195658033842E-2</v>
      </c>
      <c r="E44" s="229">
        <v>1.9014356549005681E-2</v>
      </c>
      <c r="F44" s="229">
        <v>1.498200792542918E-2</v>
      </c>
      <c r="G44" s="229">
        <v>2.152185646911375E-2</v>
      </c>
      <c r="H44" s="229">
        <v>2.390549517302858E-2</v>
      </c>
      <c r="I44" s="229">
        <v>3.1342378511106932E-2</v>
      </c>
      <c r="J44" s="229">
        <v>2.2711710349889232E-2</v>
      </c>
      <c r="K44" s="229">
        <v>7.6700480824863134E-3</v>
      </c>
      <c r="L44" s="229">
        <v>6.4312716879876006E-3</v>
      </c>
      <c r="M44" s="229">
        <v>4.5909905746729816E-3</v>
      </c>
      <c r="N44" s="229">
        <v>5.917228345460511E-3</v>
      </c>
      <c r="O44" s="229">
        <v>1.384217054832227</v>
      </c>
      <c r="P44" s="229">
        <v>0.47099670077023442</v>
      </c>
      <c r="Q44" s="229">
        <v>0.91707794752193272</v>
      </c>
      <c r="R44" s="229">
        <v>0.66679323270090018</v>
      </c>
      <c r="S44" s="229">
        <v>1.072625942004747</v>
      </c>
      <c r="T44" s="229">
        <v>0.83643399388251782</v>
      </c>
      <c r="U44" s="229">
        <v>0.58986510667408587</v>
      </c>
      <c r="V44" s="229">
        <v>0.14270660943523039</v>
      </c>
      <c r="W44" s="229">
        <v>8.0180576359077469E-3</v>
      </c>
      <c r="X44" s="229">
        <v>6.8122150393518013E-3</v>
      </c>
      <c r="Y44" s="229">
        <v>3.6017455734156912E-3</v>
      </c>
      <c r="DA44" s="73" t="s">
        <v>1483</v>
      </c>
    </row>
    <row r="45" spans="1:105" ht="12" customHeight="1" x14ac:dyDescent="0.25">
      <c r="A45" s="146" t="s">
        <v>39</v>
      </c>
      <c r="B45" s="325">
        <v>0.51733793268998685</v>
      </c>
      <c r="C45" s="325">
        <v>0.52447830572332665</v>
      </c>
      <c r="D45" s="325">
        <v>0.84148659385208635</v>
      </c>
      <c r="E45" s="325">
        <v>1.2746592317555381</v>
      </c>
      <c r="F45" s="325">
        <v>2.2071226168409348</v>
      </c>
      <c r="G45" s="325">
        <v>2.807059084532741</v>
      </c>
      <c r="H45" s="325">
        <v>2.406908001416117</v>
      </c>
      <c r="I45" s="325">
        <v>2.8189425365180969</v>
      </c>
      <c r="J45" s="325">
        <v>2.7216903522231131</v>
      </c>
      <c r="K45" s="325">
        <v>0.69697397457197696</v>
      </c>
      <c r="L45" s="325">
        <v>0.6086796738957535</v>
      </c>
      <c r="M45" s="325">
        <v>0.76070326917889297</v>
      </c>
      <c r="N45" s="325">
        <v>0.9376423529931458</v>
      </c>
      <c r="O45" s="325">
        <v>0.57359852293791169</v>
      </c>
      <c r="P45" s="325">
        <v>0.74884148536633</v>
      </c>
      <c r="Q45" s="325">
        <v>1.117812548284661</v>
      </c>
      <c r="R45" s="325">
        <v>1.640018571673262</v>
      </c>
      <c r="S45" s="325">
        <v>1.3849926083034749</v>
      </c>
      <c r="T45" s="325">
        <v>1.7038637651355399</v>
      </c>
      <c r="U45" s="325">
        <v>1.3012918791098551</v>
      </c>
      <c r="V45" s="325">
        <v>1.5501417910143951</v>
      </c>
      <c r="W45" s="325">
        <v>1.8317369383734829</v>
      </c>
      <c r="X45" s="325">
        <v>1.1781618982288959</v>
      </c>
      <c r="Y45" s="325">
        <v>2.196093243725151</v>
      </c>
      <c r="DA45" s="148" t="s">
        <v>1484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DA46" s="94"/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v>67.400151415542439</v>
      </c>
      <c r="C48" s="223">
        <v>103.0002817086466</v>
      </c>
      <c r="D48" s="223">
        <v>37.30606053794962</v>
      </c>
      <c r="E48" s="223">
        <v>38.661996931168417</v>
      </c>
      <c r="F48" s="223">
        <v>36.926236670239327</v>
      </c>
      <c r="G48" s="223">
        <v>35.667861120008787</v>
      </c>
      <c r="H48" s="223">
        <v>44.453946675814777</v>
      </c>
      <c r="I48" s="223">
        <v>79.312265031239747</v>
      </c>
      <c r="J48" s="223">
        <v>99.567351282075592</v>
      </c>
      <c r="K48" s="223">
        <v>74.308520006264246</v>
      </c>
      <c r="L48" s="223">
        <v>62.842567184033832</v>
      </c>
      <c r="M48" s="223">
        <v>71.060094510068268</v>
      </c>
      <c r="N48" s="223">
        <v>58.640609846660411</v>
      </c>
      <c r="O48" s="223">
        <v>102.9166069590019</v>
      </c>
      <c r="P48" s="223">
        <v>74.033738902841378</v>
      </c>
      <c r="Q48" s="223">
        <v>27.27410573232665</v>
      </c>
      <c r="R48" s="223">
        <v>17.879625444849541</v>
      </c>
      <c r="S48" s="223">
        <v>29.146805875828861</v>
      </c>
      <c r="T48" s="223">
        <v>40.907411764964912</v>
      </c>
      <c r="U48" s="223">
        <v>43.138671390807318</v>
      </c>
      <c r="V48" s="223">
        <v>5.510909215331421</v>
      </c>
      <c r="W48" s="223">
        <v>0.37338978766169661</v>
      </c>
      <c r="X48" s="223">
        <v>0.95446418330618432</v>
      </c>
      <c r="Y48" s="223">
        <v>14.69581391125665</v>
      </c>
      <c r="DA48" s="89" t="s">
        <v>1485</v>
      </c>
    </row>
    <row r="49" spans="1:105" ht="12" customHeight="1" x14ac:dyDescent="0.25">
      <c r="A49" s="55" t="s">
        <v>91</v>
      </c>
      <c r="B49" s="259">
        <v>0.48498117491013809</v>
      </c>
      <c r="C49" s="259">
        <v>0.74114370057057966</v>
      </c>
      <c r="D49" s="259">
        <v>0.26843763242358432</v>
      </c>
      <c r="E49" s="259">
        <v>0.27819434084733807</v>
      </c>
      <c r="F49" s="259">
        <v>0.26570459070534003</v>
      </c>
      <c r="G49" s="259">
        <v>0.25664988622738882</v>
      </c>
      <c r="H49" s="259">
        <v>0.31987060615505042</v>
      </c>
      <c r="I49" s="259">
        <v>0.57069538675843079</v>
      </c>
      <c r="J49" s="259">
        <v>0.7164418772562311</v>
      </c>
      <c r="K49" s="259">
        <v>0.53469068810084852</v>
      </c>
      <c r="L49" s="259">
        <v>0.45218684865242248</v>
      </c>
      <c r="M49" s="259">
        <v>0.51131647927990354</v>
      </c>
      <c r="N49" s="259">
        <v>0.42195145357398478</v>
      </c>
      <c r="O49" s="259">
        <v>0.74054161470680868</v>
      </c>
      <c r="P49" s="259">
        <v>0.53271348686950171</v>
      </c>
      <c r="Q49" s="259">
        <v>0.19625219773078501</v>
      </c>
      <c r="R49" s="259">
        <v>0.12865374295292309</v>
      </c>
      <c r="S49" s="259">
        <v>0.20972730567611031</v>
      </c>
      <c r="T49" s="259">
        <v>0.2943513360675194</v>
      </c>
      <c r="U49" s="259">
        <v>0.31040647677795558</v>
      </c>
      <c r="V49" s="259">
        <v>3.9654024062622618E-2</v>
      </c>
      <c r="W49" s="259">
        <v>2.686744971843145E-3</v>
      </c>
      <c r="X49" s="259">
        <v>6.8678949720950271E-3</v>
      </c>
      <c r="Y49" s="259">
        <v>0.1057444671448915</v>
      </c>
      <c r="DA49" s="67" t="s">
        <v>1486</v>
      </c>
    </row>
    <row r="50" spans="1:105" ht="12" customHeight="1" x14ac:dyDescent="0.25">
      <c r="A50" s="173" t="s">
        <v>92</v>
      </c>
      <c r="B50" s="224">
        <v>0.54300529403988829</v>
      </c>
      <c r="C50" s="224">
        <v>0.82981561733547127</v>
      </c>
      <c r="D50" s="224">
        <v>0.30055404841754563</v>
      </c>
      <c r="E50" s="224">
        <v>0.31147806897872221</v>
      </c>
      <c r="F50" s="224">
        <v>0.29749402011415121</v>
      </c>
      <c r="G50" s="224">
        <v>0.28735599265688921</v>
      </c>
      <c r="H50" s="224">
        <v>0.35814056614078599</v>
      </c>
      <c r="I50" s="224">
        <v>0.63897452586976999</v>
      </c>
      <c r="J50" s="224">
        <v>0.80215841840478164</v>
      </c>
      <c r="K50" s="224">
        <v>0.5986621529513767</v>
      </c>
      <c r="L50" s="224">
        <v>0.50628738890530156</v>
      </c>
      <c r="M50" s="224">
        <v>0.57249140697114598</v>
      </c>
      <c r="N50" s="224">
        <v>0.4724345706015366</v>
      </c>
      <c r="O50" s="224">
        <v>0.8291414967130476</v>
      </c>
      <c r="P50" s="224">
        <v>0.59644839540459649</v>
      </c>
      <c r="Q50" s="224">
        <v>0.21973220373868049</v>
      </c>
      <c r="R50" s="224">
        <v>0.1440461344389882</v>
      </c>
      <c r="S50" s="224">
        <v>0.23481950058773121</v>
      </c>
      <c r="T50" s="224">
        <v>0.32956811946771519</v>
      </c>
      <c r="U50" s="224">
        <v>0.34754412936941409</v>
      </c>
      <c r="V50" s="224">
        <v>4.439831092408672E-2</v>
      </c>
      <c r="W50" s="224">
        <v>3.0081925215266342E-3</v>
      </c>
      <c r="X50" s="224">
        <v>7.6895836821883438E-3</v>
      </c>
      <c r="Y50" s="224">
        <v>0.1183959469885453</v>
      </c>
      <c r="DA50" s="177" t="s">
        <v>1487</v>
      </c>
    </row>
    <row r="51" spans="1:105" ht="12" customHeight="1" x14ac:dyDescent="0.25">
      <c r="A51" s="173" t="s">
        <v>93</v>
      </c>
      <c r="B51" s="224">
        <v>0.43639221819802898</v>
      </c>
      <c r="C51" s="224">
        <v>0.52972321603818673</v>
      </c>
      <c r="D51" s="224">
        <v>0.38858868424399168</v>
      </c>
      <c r="E51" s="224">
        <v>0.47684899352417809</v>
      </c>
      <c r="F51" s="224">
        <v>0.44180250868572912</v>
      </c>
      <c r="G51" s="224">
        <v>0.40189402239896249</v>
      </c>
      <c r="H51" s="224">
        <v>0.4976284924718023</v>
      </c>
      <c r="I51" s="224">
        <v>0.6446881089758707</v>
      </c>
      <c r="J51" s="224">
        <v>0.73554853645300433</v>
      </c>
      <c r="K51" s="224">
        <v>0.70699087539019467</v>
      </c>
      <c r="L51" s="224">
        <v>0.62904304842568204</v>
      </c>
      <c r="M51" s="224">
        <v>0.60989356575087006</v>
      </c>
      <c r="N51" s="224">
        <v>0.59269134977615556</v>
      </c>
      <c r="O51" s="224">
        <v>0.60825117318767175</v>
      </c>
      <c r="P51" s="224">
        <v>0.67291851757578147</v>
      </c>
      <c r="Q51" s="224">
        <v>0.27841004884078069</v>
      </c>
      <c r="R51" s="224">
        <v>0.22466579718753779</v>
      </c>
      <c r="S51" s="224">
        <v>0.26350358290272102</v>
      </c>
      <c r="T51" s="224">
        <v>0.42956330586395969</v>
      </c>
      <c r="U51" s="224">
        <v>0.45797494345646289</v>
      </c>
      <c r="V51" s="224">
        <v>0.1573855594596095</v>
      </c>
      <c r="W51" s="224">
        <v>1.535080407060152E-2</v>
      </c>
      <c r="X51" s="224">
        <v>3.7842084072219347E-2</v>
      </c>
      <c r="Y51" s="224">
        <v>0.37797625926700112</v>
      </c>
      <c r="DA51" s="177" t="s">
        <v>1488</v>
      </c>
    </row>
    <row r="52" spans="1:105" ht="12" customHeight="1" x14ac:dyDescent="0.25">
      <c r="A52" s="173" t="s">
        <v>94</v>
      </c>
      <c r="B52" s="224">
        <v>0.39938893924936841</v>
      </c>
      <c r="C52" s="224">
        <v>0.61034244567757046</v>
      </c>
      <c r="D52" s="224">
        <v>0.22106223254569049</v>
      </c>
      <c r="E52" s="224">
        <v>0.2290970215839464</v>
      </c>
      <c r="F52" s="224">
        <v>0.21881153357170241</v>
      </c>
      <c r="G52" s="224">
        <v>0.21135485483085131</v>
      </c>
      <c r="H52" s="224">
        <v>0.26341802259229818</v>
      </c>
      <c r="I52" s="224">
        <v>0.46997581956493589</v>
      </c>
      <c r="J52" s="224">
        <v>0.59000014061207806</v>
      </c>
      <c r="K52" s="224">
        <v>0.44032543487214992</v>
      </c>
      <c r="L52" s="224">
        <v>0.37238234217909327</v>
      </c>
      <c r="M52" s="224">
        <v>0.42107643934460148</v>
      </c>
      <c r="N52" s="224">
        <v>0.34748306156186032</v>
      </c>
      <c r="O52" s="224">
        <v>0.60984661935088269</v>
      </c>
      <c r="P52" s="224">
        <v>0.43869718135773977</v>
      </c>
      <c r="Q52" s="224">
        <v>0.16161649385994961</v>
      </c>
      <c r="R52" s="224">
        <v>0.1059481987892614</v>
      </c>
      <c r="S52" s="224">
        <v>0.17271343812701609</v>
      </c>
      <c r="T52" s="224">
        <v>0.24240253840867881</v>
      </c>
      <c r="U52" s="224">
        <v>0.25562417658675568</v>
      </c>
      <c r="V52" s="224">
        <v>3.2655656397950442E-2</v>
      </c>
      <c r="W52" s="224">
        <v>2.2125729406648289E-3</v>
      </c>
      <c r="X52" s="224">
        <v>5.6558098121836271E-3</v>
      </c>
      <c r="Y52" s="224">
        <v>8.7082082252601417E-2</v>
      </c>
      <c r="DA52" s="177" t="s">
        <v>1489</v>
      </c>
    </row>
    <row r="53" spans="1:105" ht="12" customHeight="1" x14ac:dyDescent="0.25">
      <c r="A53" s="56" t="s">
        <v>95</v>
      </c>
      <c r="B53" s="260">
        <v>0.5030262303922467</v>
      </c>
      <c r="C53" s="260">
        <v>0.77688273489158455</v>
      </c>
      <c r="D53" s="260">
        <v>0.30885859600375432</v>
      </c>
      <c r="E53" s="260">
        <v>0.34222542949483897</v>
      </c>
      <c r="F53" s="260">
        <v>0.32146000651012752</v>
      </c>
      <c r="G53" s="260">
        <v>0.30428072800847877</v>
      </c>
      <c r="H53" s="260">
        <v>0.37814559816522009</v>
      </c>
      <c r="I53" s="260">
        <v>0.60403905591016116</v>
      </c>
      <c r="J53" s="260">
        <v>0.73349258513752691</v>
      </c>
      <c r="K53" s="260">
        <v>0.59265035205176553</v>
      </c>
      <c r="L53" s="260">
        <v>0.51278207062098768</v>
      </c>
      <c r="M53" s="260">
        <v>0.55044066133064207</v>
      </c>
      <c r="N53" s="260">
        <v>0.48005202680918801</v>
      </c>
      <c r="O53" s="260">
        <v>0.69640297448870814</v>
      </c>
      <c r="P53" s="260">
        <v>0.57466326287992497</v>
      </c>
      <c r="Q53" s="260">
        <v>0.21481634224770171</v>
      </c>
      <c r="R53" s="260">
        <v>0.1556491563111555</v>
      </c>
      <c r="S53" s="260">
        <v>0.22126466071948131</v>
      </c>
      <c r="T53" s="260">
        <v>0.33232479148114857</v>
      </c>
      <c r="U53" s="260">
        <v>0.35633045443303951</v>
      </c>
      <c r="V53" s="260">
        <v>9.6974270957051703E-2</v>
      </c>
      <c r="W53" s="260">
        <v>8.9909104350151571E-3</v>
      </c>
      <c r="X53" s="260">
        <v>2.3205041007167259E-2</v>
      </c>
      <c r="Y53" s="260">
        <v>0.23090165051197539</v>
      </c>
      <c r="DA53" s="68" t="s">
        <v>1490</v>
      </c>
    </row>
    <row r="54" spans="1:105" ht="12" customHeight="1" x14ac:dyDescent="0.25">
      <c r="A54" s="37" t="s">
        <v>159</v>
      </c>
      <c r="B54" s="226">
        <v>6.1977741161313257E-2</v>
      </c>
      <c r="C54" s="226">
        <v>7.5745845933884393E-2</v>
      </c>
      <c r="D54" s="226">
        <v>2.6612899822157358E-2</v>
      </c>
      <c r="E54" s="226">
        <v>2.0693279558975049E-2</v>
      </c>
      <c r="F54" s="226">
        <v>2.571699472300901E-2</v>
      </c>
      <c r="G54" s="226">
        <v>2.03922093532997E-2</v>
      </c>
      <c r="H54" s="226">
        <v>2.3981740782123041E-2</v>
      </c>
      <c r="I54" s="226">
        <v>7.4917103666325549E-2</v>
      </c>
      <c r="J54" s="226">
        <v>8.8656761442792581E-2</v>
      </c>
      <c r="K54" s="226">
        <v>1.8280055265560952E-2</v>
      </c>
      <c r="L54" s="226">
        <v>2.7067802340501341E-2</v>
      </c>
      <c r="M54" s="226">
        <v>3.4101431837035449E-2</v>
      </c>
      <c r="N54" s="226">
        <v>1.2103709041290539E-2</v>
      </c>
      <c r="O54" s="226">
        <v>2.5301951908132621E-2</v>
      </c>
      <c r="P54" s="226">
        <v>1.7648589792463708E-2</v>
      </c>
      <c r="Q54" s="226">
        <v>6.4747609792695218E-3</v>
      </c>
      <c r="R54" s="226">
        <v>3.442318454656217E-3</v>
      </c>
      <c r="S54" s="226">
        <v>8.0876241092356915E-3</v>
      </c>
      <c r="T54" s="226">
        <v>8.6253521367639033E-3</v>
      </c>
      <c r="U54" s="226">
        <v>2.2538677854156849E-3</v>
      </c>
      <c r="V54" s="226">
        <v>1.304221400861244E-5</v>
      </c>
      <c r="W54" s="226">
        <v>2.1274711094952679E-7</v>
      </c>
      <c r="X54" s="226">
        <v>1.362238634489832E-6</v>
      </c>
      <c r="Y54" s="226">
        <v>2.2019820843965311E-4</v>
      </c>
      <c r="DA54" s="69" t="s">
        <v>1491</v>
      </c>
    </row>
    <row r="55" spans="1:105" ht="12" customHeight="1" x14ac:dyDescent="0.25">
      <c r="A55" s="37" t="s">
        <v>35</v>
      </c>
      <c r="B55" s="226">
        <v>0.34065779716324662</v>
      </c>
      <c r="C55" s="226">
        <v>0.61939688199835985</v>
      </c>
      <c r="D55" s="226">
        <v>0.13872681822188421</v>
      </c>
      <c r="E55" s="226">
        <v>0.132378284838266</v>
      </c>
      <c r="F55" s="226">
        <v>0.1258491231125973</v>
      </c>
      <c r="G55" s="226">
        <v>0.1243780144953032</v>
      </c>
      <c r="H55" s="226">
        <v>0.15783727266532041</v>
      </c>
      <c r="I55" s="226">
        <v>0.31815859344252301</v>
      </c>
      <c r="J55" s="226">
        <v>0.40744383982219579</v>
      </c>
      <c r="K55" s="226">
        <v>0.28664682405783881</v>
      </c>
      <c r="L55" s="226">
        <v>0.24188248900022449</v>
      </c>
      <c r="M55" s="226">
        <v>0.30836401129234159</v>
      </c>
      <c r="N55" s="226">
        <v>0.24902737538144559</v>
      </c>
      <c r="O55" s="226">
        <v>0.516805826208666</v>
      </c>
      <c r="P55" s="226">
        <v>0.29251598826232422</v>
      </c>
      <c r="Q55" s="226">
        <v>9.9187827767533071E-2</v>
      </c>
      <c r="R55" s="226">
        <v>5.9544785183734128E-2</v>
      </c>
      <c r="S55" s="226">
        <v>0.1195220064742417</v>
      </c>
      <c r="T55" s="226">
        <v>0.1461274125747038</v>
      </c>
      <c r="U55" s="226">
        <v>0.1240212328510161</v>
      </c>
      <c r="V55" s="226">
        <v>4.0963266553792387E-3</v>
      </c>
      <c r="W55" s="226">
        <v>1.015352160790047E-4</v>
      </c>
      <c r="X55" s="226">
        <v>2.6001382425968938E-4</v>
      </c>
      <c r="Y55" s="226">
        <v>1.3658996641792889E-2</v>
      </c>
      <c r="DA55" s="69" t="s">
        <v>1492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1493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1494</v>
      </c>
    </row>
    <row r="58" spans="1:105" ht="12" customHeight="1" x14ac:dyDescent="0.25">
      <c r="A58" s="37" t="s">
        <v>40</v>
      </c>
      <c r="B58" s="226">
        <v>0.1003906920676868</v>
      </c>
      <c r="C58" s="226">
        <v>8.1740006959340403E-2</v>
      </c>
      <c r="D58" s="226">
        <v>0.1435188779597128</v>
      </c>
      <c r="E58" s="226">
        <v>0.18915386509759799</v>
      </c>
      <c r="F58" s="226">
        <v>0.16989388867452121</v>
      </c>
      <c r="G58" s="226">
        <v>0.15951050415987589</v>
      </c>
      <c r="H58" s="226">
        <v>0.19632658471777659</v>
      </c>
      <c r="I58" s="226">
        <v>0.21096335880131259</v>
      </c>
      <c r="J58" s="226">
        <v>0.23739198387253849</v>
      </c>
      <c r="K58" s="226">
        <v>0.28772347272836579</v>
      </c>
      <c r="L58" s="226">
        <v>0.24383177928026181</v>
      </c>
      <c r="M58" s="226">
        <v>0.20797521820126499</v>
      </c>
      <c r="N58" s="226">
        <v>0.21892094238645179</v>
      </c>
      <c r="O58" s="226">
        <v>0.15429519637190939</v>
      </c>
      <c r="P58" s="226">
        <v>0.26449868482513711</v>
      </c>
      <c r="Q58" s="226">
        <v>0.10915375350089911</v>
      </c>
      <c r="R58" s="226">
        <v>9.266205267276513E-2</v>
      </c>
      <c r="S58" s="226">
        <v>9.3655030136003903E-2</v>
      </c>
      <c r="T58" s="226">
        <v>0.1775720267696809</v>
      </c>
      <c r="U58" s="226">
        <v>0.2300553537966076</v>
      </c>
      <c r="V58" s="226">
        <v>9.2864902087663848E-2</v>
      </c>
      <c r="W58" s="226">
        <v>8.889162471825203E-3</v>
      </c>
      <c r="X58" s="226">
        <v>2.2943664944273079E-2</v>
      </c>
      <c r="Y58" s="226">
        <v>0.21702245566174291</v>
      </c>
      <c r="DA58" s="69" t="s">
        <v>1495</v>
      </c>
    </row>
    <row r="59" spans="1:105" ht="12" customHeight="1" x14ac:dyDescent="0.25">
      <c r="A59" s="57" t="s">
        <v>1496</v>
      </c>
      <c r="B59" s="261">
        <v>1.860938074468252</v>
      </c>
      <c r="C59" s="261">
        <v>2.258936022566512</v>
      </c>
      <c r="D59" s="261">
        <v>1.6570860974633941</v>
      </c>
      <c r="E59" s="261">
        <v>2.0334607511683989</v>
      </c>
      <c r="F59" s="261">
        <v>1.8840095572826541</v>
      </c>
      <c r="G59" s="261">
        <v>1.7138249881532921</v>
      </c>
      <c r="H59" s="261">
        <v>2.122072232188116</v>
      </c>
      <c r="I59" s="261">
        <v>2.7491889133681018</v>
      </c>
      <c r="J59" s="261">
        <v>3.1366514342463532</v>
      </c>
      <c r="K59" s="261">
        <v>3.0148709886440299</v>
      </c>
      <c r="L59" s="261">
        <v>2.6824725796639219</v>
      </c>
      <c r="M59" s="261">
        <v>2.6008120918507411</v>
      </c>
      <c r="N59" s="261">
        <v>2.5274554705875132</v>
      </c>
      <c r="O59" s="261">
        <v>2.5938083215573569</v>
      </c>
      <c r="P59" s="261">
        <v>2.8695738332420189</v>
      </c>
      <c r="Q59" s="261">
        <v>1.187243581798394</v>
      </c>
      <c r="R59" s="261">
        <v>0.95805818385910846</v>
      </c>
      <c r="S59" s="261">
        <v>1.1236768891235229</v>
      </c>
      <c r="T59" s="261">
        <v>1.831817062590106</v>
      </c>
      <c r="U59" s="261">
        <v>1.952974810022462</v>
      </c>
      <c r="V59" s="261">
        <v>0.67115032705960664</v>
      </c>
      <c r="W59" s="261">
        <v>6.5461515071566487E-2</v>
      </c>
      <c r="X59" s="261">
        <v>0.1613726646135224</v>
      </c>
      <c r="Y59" s="261">
        <v>1.6118307861206109</v>
      </c>
      <c r="DA59" s="70" t="s">
        <v>1497</v>
      </c>
    </row>
    <row r="60" spans="1:105" ht="12" customHeight="1" x14ac:dyDescent="0.25">
      <c r="A60" s="57" t="s">
        <v>1498</v>
      </c>
      <c r="B60" s="261">
        <f t="shared" ref="B60:Y60" si="1">B61+B67+B78</f>
        <v>11.077496595404583</v>
      </c>
      <c r="C60" s="261">
        <f t="shared" si="1"/>
        <v>17.245086468887415</v>
      </c>
      <c r="D60" s="261">
        <f t="shared" si="1"/>
        <v>5.770825613938503</v>
      </c>
      <c r="E60" s="261">
        <f t="shared" si="1"/>
        <v>5.8709975388395197</v>
      </c>
      <c r="F60" s="261">
        <f t="shared" si="1"/>
        <v>5.725724047760492</v>
      </c>
      <c r="G60" s="261">
        <f t="shared" si="1"/>
        <v>5.5788031955325028</v>
      </c>
      <c r="H60" s="261">
        <f t="shared" si="1"/>
        <v>6.9519644371046558</v>
      </c>
      <c r="I60" s="261">
        <f t="shared" si="1"/>
        <v>12.891755062556427</v>
      </c>
      <c r="J60" s="261">
        <f t="shared" si="1"/>
        <v>16.493021099283368</v>
      </c>
      <c r="K60" s="261">
        <f t="shared" si="1"/>
        <v>11.757646146341898</v>
      </c>
      <c r="L60" s="261">
        <f t="shared" si="1"/>
        <v>9.7980736656123231</v>
      </c>
      <c r="M60" s="261">
        <f t="shared" si="1"/>
        <v>11.358862659076706</v>
      </c>
      <c r="N60" s="261">
        <f t="shared" si="1"/>
        <v>9.1658496506476332</v>
      </c>
      <c r="O60" s="261">
        <f t="shared" si="1"/>
        <v>15.954172210978825</v>
      </c>
      <c r="P60" s="261">
        <f t="shared" si="1"/>
        <v>11.538417563818316</v>
      </c>
      <c r="Q60" s="261">
        <f t="shared" si="1"/>
        <v>4.0373336595226412</v>
      </c>
      <c r="R60" s="261">
        <f t="shared" si="1"/>
        <v>2.6328027859842065</v>
      </c>
      <c r="S60" s="261">
        <f t="shared" si="1"/>
        <v>4.458846013212054</v>
      </c>
      <c r="T60" s="261">
        <f t="shared" si="1"/>
        <v>6.2339941221400217</v>
      </c>
      <c r="U60" s="261">
        <f t="shared" si="1"/>
        <v>6.5627169930179159</v>
      </c>
      <c r="V60" s="261">
        <f t="shared" si="1"/>
        <v>0.62697569601960423</v>
      </c>
      <c r="W60" s="261">
        <f t="shared" si="1"/>
        <v>3.0222191085308481E-2</v>
      </c>
      <c r="X60" s="261">
        <f t="shared" si="1"/>
        <v>7.8852230587437455E-2</v>
      </c>
      <c r="Y60" s="261">
        <f t="shared" si="1"/>
        <v>2.111442259370258</v>
      </c>
      <c r="DA60" s="70"/>
    </row>
    <row r="61" spans="1:105" ht="12" customHeight="1" x14ac:dyDescent="0.25">
      <c r="A61" s="60" t="s">
        <v>1499</v>
      </c>
      <c r="B61" s="262">
        <v>9.1059176358880247</v>
      </c>
      <c r="C61" s="262">
        <v>14.21639138698864</v>
      </c>
      <c r="D61" s="262">
        <v>4.7142130148577293</v>
      </c>
      <c r="E61" s="262">
        <v>4.7083101194600108</v>
      </c>
      <c r="F61" s="262">
        <v>4.5130527758607997</v>
      </c>
      <c r="G61" s="262">
        <v>4.4170764108976197</v>
      </c>
      <c r="H61" s="262">
        <v>5.5129436050123539</v>
      </c>
      <c r="I61" s="262">
        <v>10.398947263320659</v>
      </c>
      <c r="J61" s="262">
        <v>13.195125339339841</v>
      </c>
      <c r="K61" s="262">
        <v>9.5267332003971354</v>
      </c>
      <c r="L61" s="262">
        <v>8.0012208778652205</v>
      </c>
      <c r="M61" s="262">
        <v>9.2687281566252224</v>
      </c>
      <c r="N61" s="262">
        <v>7.4476701535997334</v>
      </c>
      <c r="O61" s="262">
        <v>12.850682720413291</v>
      </c>
      <c r="P61" s="262">
        <v>9.3833976137059185</v>
      </c>
      <c r="Q61" s="262">
        <v>3.1753785978924509</v>
      </c>
      <c r="R61" s="262">
        <v>2.0362370844194211</v>
      </c>
      <c r="S61" s="262">
        <v>3.5288046240635089</v>
      </c>
      <c r="T61" s="262">
        <v>4.9031326697249966</v>
      </c>
      <c r="U61" s="262">
        <v>5.1521314946151566</v>
      </c>
      <c r="V61" s="262">
        <v>0.45897456592498659</v>
      </c>
      <c r="W61" s="262">
        <v>2.11498204010061E-2</v>
      </c>
      <c r="X61" s="262">
        <v>5.7388985980521487E-2</v>
      </c>
      <c r="Y61" s="262">
        <v>1.2752053907762799</v>
      </c>
      <c r="DA61" s="72" t="s">
        <v>1500</v>
      </c>
    </row>
    <row r="62" spans="1:105" ht="12" customHeight="1" x14ac:dyDescent="0.25">
      <c r="A62" s="59" t="s">
        <v>28</v>
      </c>
      <c r="B62" s="230">
        <v>7.2331060097838646</v>
      </c>
      <c r="C62" s="230">
        <v>10.97241389735232</v>
      </c>
      <c r="D62" s="230">
        <v>3.5431939570963089</v>
      </c>
      <c r="E62" s="230">
        <v>3.151105141500893</v>
      </c>
      <c r="F62" s="230">
        <v>3.1473778988508512</v>
      </c>
      <c r="G62" s="230">
        <v>3.3921084777560342</v>
      </c>
      <c r="H62" s="230">
        <v>4.2686678718361746</v>
      </c>
      <c r="I62" s="230">
        <v>8.8497509226009665</v>
      </c>
      <c r="J62" s="230">
        <v>11.42108481867362</v>
      </c>
      <c r="K62" s="230">
        <v>7.9103647322026163</v>
      </c>
      <c r="L62" s="230">
        <v>6.2439839978796616</v>
      </c>
      <c r="M62" s="230">
        <v>7.5028834067661583</v>
      </c>
      <c r="N62" s="230">
        <v>5.7347399987543497</v>
      </c>
      <c r="O62" s="230">
        <v>9.6897050992115314</v>
      </c>
      <c r="P62" s="230">
        <v>7.632020258338823</v>
      </c>
      <c r="Q62" s="230">
        <v>2.0414366784630098</v>
      </c>
      <c r="R62" s="230">
        <v>1.1276151418479889</v>
      </c>
      <c r="S62" s="230">
        <v>2.4972212218910892</v>
      </c>
      <c r="T62" s="230">
        <v>3.524300274771929</v>
      </c>
      <c r="U62" s="230">
        <v>4.1698839319547814</v>
      </c>
      <c r="V62" s="230">
        <v>0.1863557553905405</v>
      </c>
      <c r="W62" s="230">
        <v>0</v>
      </c>
      <c r="X62" s="230">
        <v>1.194333739650438E-2</v>
      </c>
      <c r="Y62" s="230">
        <v>0.3202882526679372</v>
      </c>
      <c r="DA62" s="71" t="s">
        <v>1501</v>
      </c>
    </row>
    <row r="63" spans="1:105" ht="12" customHeight="1" x14ac:dyDescent="0.25">
      <c r="A63" s="59" t="s">
        <v>31</v>
      </c>
      <c r="B63" s="295">
        <v>0</v>
      </c>
      <c r="C63" s="295">
        <v>0</v>
      </c>
      <c r="D63" s="295">
        <v>0</v>
      </c>
      <c r="E63" s="295">
        <v>0</v>
      </c>
      <c r="F63" s="295">
        <v>0</v>
      </c>
      <c r="G63" s="295">
        <v>0</v>
      </c>
      <c r="H63" s="295">
        <v>0</v>
      </c>
      <c r="I63" s="295">
        <v>0</v>
      </c>
      <c r="J63" s="295">
        <v>0</v>
      </c>
      <c r="K63" s="295">
        <v>0</v>
      </c>
      <c r="L63" s="295">
        <v>0</v>
      </c>
      <c r="M63" s="295">
        <v>0</v>
      </c>
      <c r="N63" s="295">
        <v>0</v>
      </c>
      <c r="O63" s="295">
        <v>0</v>
      </c>
      <c r="P63" s="295">
        <v>0</v>
      </c>
      <c r="Q63" s="295">
        <v>0</v>
      </c>
      <c r="R63" s="295">
        <v>0</v>
      </c>
      <c r="S63" s="295">
        <v>0</v>
      </c>
      <c r="T63" s="295">
        <v>0</v>
      </c>
      <c r="U63" s="295">
        <v>0</v>
      </c>
      <c r="V63" s="295">
        <v>0</v>
      </c>
      <c r="W63" s="295">
        <v>0</v>
      </c>
      <c r="X63" s="295">
        <v>0</v>
      </c>
      <c r="Y63" s="295">
        <v>0.18213222450556801</v>
      </c>
      <c r="DA63" s="122" t="s">
        <v>1502</v>
      </c>
    </row>
    <row r="64" spans="1:105" ht="12" customHeight="1" x14ac:dyDescent="0.25">
      <c r="A64" s="59" t="s">
        <v>159</v>
      </c>
      <c r="B64" s="295">
        <v>0.25088257763008909</v>
      </c>
      <c r="C64" s="295">
        <v>0.2834590615391801</v>
      </c>
      <c r="D64" s="295">
        <v>0.17096228650830919</v>
      </c>
      <c r="E64" s="295">
        <v>0.18654042027416309</v>
      </c>
      <c r="F64" s="295">
        <v>0.2144203213224706</v>
      </c>
      <c r="G64" s="295">
        <v>0.13251085995368461</v>
      </c>
      <c r="H64" s="295">
        <v>0.16411868884737249</v>
      </c>
      <c r="I64" s="295">
        <v>0.29526450938291071</v>
      </c>
      <c r="J64" s="295">
        <v>0.30384959859915572</v>
      </c>
      <c r="K64" s="295">
        <v>9.6899640312681681E-2</v>
      </c>
      <c r="L64" s="295">
        <v>0.16871818386496951</v>
      </c>
      <c r="M64" s="295">
        <v>0.16788474072866161</v>
      </c>
      <c r="N64" s="295">
        <v>7.6063447978551871E-2</v>
      </c>
      <c r="O64" s="295">
        <v>0.1412020531540138</v>
      </c>
      <c r="P64" s="295">
        <v>9.9654643707328766E-2</v>
      </c>
      <c r="Q64" s="295">
        <v>6.948535881771023E-2</v>
      </c>
      <c r="R64" s="295">
        <v>4.965724569867129E-2</v>
      </c>
      <c r="S64" s="295">
        <v>6.5379538800869164E-2</v>
      </c>
      <c r="T64" s="295">
        <v>7.6851066061544973E-2</v>
      </c>
      <c r="U64" s="295">
        <v>1.7532008508608331E-2</v>
      </c>
      <c r="V64" s="295">
        <v>8.6523088648726362E-4</v>
      </c>
      <c r="W64" s="295">
        <v>4.4222636467082188E-5</v>
      </c>
      <c r="X64" s="295">
        <v>2.3685343479850431E-4</v>
      </c>
      <c r="Y64" s="295">
        <v>1.1055410227658191E-2</v>
      </c>
      <c r="DA64" s="122" t="s">
        <v>1503</v>
      </c>
    </row>
    <row r="65" spans="1:105" ht="12" customHeight="1" x14ac:dyDescent="0.25">
      <c r="A65" s="59" t="s">
        <v>32</v>
      </c>
      <c r="B65" s="295">
        <v>0.24296452603918381</v>
      </c>
      <c r="C65" s="295">
        <v>0.64258723692923503</v>
      </c>
      <c r="D65" s="295">
        <v>0.10887038413532781</v>
      </c>
      <c r="E65" s="295">
        <v>0.17733506061193929</v>
      </c>
      <c r="F65" s="295">
        <v>0.1019636215562396</v>
      </c>
      <c r="G65" s="295">
        <v>8.4234806803725221E-2</v>
      </c>
      <c r="H65" s="295">
        <v>0</v>
      </c>
      <c r="I65" s="295">
        <v>0</v>
      </c>
      <c r="J65" s="295">
        <v>7.377574552626523E-2</v>
      </c>
      <c r="K65" s="295">
        <v>0</v>
      </c>
      <c r="L65" s="295">
        <v>8.0824287114480156E-2</v>
      </c>
      <c r="M65" s="295">
        <v>7.9853311052080364E-2</v>
      </c>
      <c r="N65" s="295">
        <v>7.1901723988967353E-2</v>
      </c>
      <c r="O65" s="295">
        <v>0.13564852490193249</v>
      </c>
      <c r="P65" s="295">
        <v>0</v>
      </c>
      <c r="Q65" s="295">
        <v>0</v>
      </c>
      <c r="R65" s="295">
        <v>0</v>
      </c>
      <c r="S65" s="295">
        <v>0</v>
      </c>
      <c r="T65" s="295">
        <v>0</v>
      </c>
      <c r="U65" s="295">
        <v>0</v>
      </c>
      <c r="V65" s="295">
        <v>0</v>
      </c>
      <c r="W65" s="295">
        <v>0</v>
      </c>
      <c r="X65" s="295">
        <v>0</v>
      </c>
      <c r="Y65" s="295">
        <v>7.5957297310096844E-2</v>
      </c>
      <c r="DA65" s="122" t="s">
        <v>1504</v>
      </c>
    </row>
    <row r="66" spans="1:105" ht="12" customHeight="1" x14ac:dyDescent="0.25">
      <c r="A66" s="59" t="s">
        <v>35</v>
      </c>
      <c r="B66" s="295">
        <v>1.378964522434887</v>
      </c>
      <c r="C66" s="295">
        <v>2.3179311911679048</v>
      </c>
      <c r="D66" s="295">
        <v>0.89118638711778286</v>
      </c>
      <c r="E66" s="295">
        <v>1.1933294970730151</v>
      </c>
      <c r="F66" s="295">
        <v>1.0492909341312391</v>
      </c>
      <c r="G66" s="295">
        <v>0.80822226638417571</v>
      </c>
      <c r="H66" s="295">
        <v>1.080157044328806</v>
      </c>
      <c r="I66" s="295">
        <v>1.253931831336788</v>
      </c>
      <c r="J66" s="295">
        <v>1.3964151765407999</v>
      </c>
      <c r="K66" s="295">
        <v>1.519468827881838</v>
      </c>
      <c r="L66" s="295">
        <v>1.5076944090061091</v>
      </c>
      <c r="M66" s="295">
        <v>1.518106698078322</v>
      </c>
      <c r="N66" s="295">
        <v>1.564964982877864</v>
      </c>
      <c r="O66" s="295">
        <v>2.8841270431458139</v>
      </c>
      <c r="P66" s="295">
        <v>1.6517227116597679</v>
      </c>
      <c r="Q66" s="295">
        <v>1.0644565606117311</v>
      </c>
      <c r="R66" s="295">
        <v>0.85896469687276067</v>
      </c>
      <c r="S66" s="295">
        <v>0.96620386337155084</v>
      </c>
      <c r="T66" s="295">
        <v>1.3019813288915221</v>
      </c>
      <c r="U66" s="295">
        <v>0.96471555415176746</v>
      </c>
      <c r="V66" s="295">
        <v>0.27175357964795888</v>
      </c>
      <c r="W66" s="295">
        <v>2.1105597764539019E-2</v>
      </c>
      <c r="X66" s="295">
        <v>4.5208795149218613E-2</v>
      </c>
      <c r="Y66" s="295">
        <v>0.6857722060650201</v>
      </c>
      <c r="DA66" s="122" t="s">
        <v>1505</v>
      </c>
    </row>
    <row r="67" spans="1:105" ht="12" customHeight="1" x14ac:dyDescent="0.25">
      <c r="A67" s="60" t="s">
        <v>1506</v>
      </c>
      <c r="B67" s="262">
        <v>1.9715789595165569</v>
      </c>
      <c r="C67" s="262">
        <v>3.0286950818987761</v>
      </c>
      <c r="D67" s="262">
        <v>1.056612599080774</v>
      </c>
      <c r="E67" s="262">
        <v>1.1626874193795089</v>
      </c>
      <c r="F67" s="262">
        <v>1.2126712718996919</v>
      </c>
      <c r="G67" s="262">
        <v>1.1617267846348831</v>
      </c>
      <c r="H67" s="262">
        <v>1.4390208320923019</v>
      </c>
      <c r="I67" s="262">
        <v>2.4928077992357691</v>
      </c>
      <c r="J67" s="262">
        <v>3.2978957599435259</v>
      </c>
      <c r="K67" s="262">
        <v>2.230912945944763</v>
      </c>
      <c r="L67" s="262">
        <v>1.796852787747103</v>
      </c>
      <c r="M67" s="262">
        <v>2.090134502451483</v>
      </c>
      <c r="N67" s="262">
        <v>1.718179497047899</v>
      </c>
      <c r="O67" s="262">
        <v>3.103489490565535</v>
      </c>
      <c r="P67" s="262">
        <v>2.155019950112397</v>
      </c>
      <c r="Q67" s="262">
        <v>0.86195506163018987</v>
      </c>
      <c r="R67" s="262">
        <v>0.59656570156478517</v>
      </c>
      <c r="S67" s="262">
        <v>0.93004138914854528</v>
      </c>
      <c r="T67" s="262">
        <v>1.3308614524150251</v>
      </c>
      <c r="U67" s="262">
        <v>1.410585498402759</v>
      </c>
      <c r="V67" s="262">
        <v>0.1680011300946177</v>
      </c>
      <c r="W67" s="262">
        <v>9.0723706843023819E-3</v>
      </c>
      <c r="X67" s="262">
        <v>2.1463244606915961E-2</v>
      </c>
      <c r="Y67" s="262">
        <v>0.83623686859397806</v>
      </c>
      <c r="DA67" s="72" t="s">
        <v>1507</v>
      </c>
    </row>
    <row r="68" spans="1:105" ht="12" customHeight="1" x14ac:dyDescent="0.25">
      <c r="A68" s="147" t="s">
        <v>28</v>
      </c>
      <c r="B68" s="229">
        <v>1.2658824824499759</v>
      </c>
      <c r="C68" s="229">
        <v>1.9547614729663769</v>
      </c>
      <c r="D68" s="229">
        <v>0.59375183405396004</v>
      </c>
      <c r="E68" s="229">
        <v>0.47585886879492501</v>
      </c>
      <c r="F68" s="229">
        <v>0.43329798762373228</v>
      </c>
      <c r="G68" s="229">
        <v>0.47675935299063582</v>
      </c>
      <c r="H68" s="229">
        <v>0.60565975700464458</v>
      </c>
      <c r="I68" s="229">
        <v>1.3820202179279331</v>
      </c>
      <c r="J68" s="229">
        <v>1.7070073632848599</v>
      </c>
      <c r="K68" s="229">
        <v>1.274574576381714</v>
      </c>
      <c r="L68" s="229">
        <v>1.053478062161163</v>
      </c>
      <c r="M68" s="229">
        <v>1.261075815435599</v>
      </c>
      <c r="N68" s="229">
        <v>0.93909069063384232</v>
      </c>
      <c r="O68" s="229">
        <v>0.9271321515227664</v>
      </c>
      <c r="P68" s="229">
        <v>1.0677763187284459</v>
      </c>
      <c r="Q68" s="229">
        <v>0.1851484506478184</v>
      </c>
      <c r="R68" s="229">
        <v>0.1008652474539726</v>
      </c>
      <c r="S68" s="229">
        <v>0.23787001846490161</v>
      </c>
      <c r="T68" s="229">
        <v>0.35093223528667028</v>
      </c>
      <c r="U68" s="229">
        <v>0.42480234911951231</v>
      </c>
      <c r="V68" s="229">
        <v>1.423216256865577E-2</v>
      </c>
      <c r="W68" s="229">
        <v>0</v>
      </c>
      <c r="X68" s="229">
        <v>1.1015674054288421E-3</v>
      </c>
      <c r="Y68" s="229">
        <v>1.598752797752576E-2</v>
      </c>
      <c r="DA68" s="73" t="s">
        <v>1508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1509</v>
      </c>
    </row>
    <row r="70" spans="1:105" ht="12" customHeight="1" x14ac:dyDescent="0.25">
      <c r="A70" s="147" t="s">
        <v>31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9.0913232397276302E-3</v>
      </c>
      <c r="DA70" s="73" t="s">
        <v>1510</v>
      </c>
    </row>
    <row r="71" spans="1:105" ht="12" customHeight="1" x14ac:dyDescent="0.25">
      <c r="A71" s="147" t="s">
        <v>159</v>
      </c>
      <c r="B71" s="229">
        <v>4.3907535676131447E-2</v>
      </c>
      <c r="C71" s="229">
        <v>5.0498901868229668E-2</v>
      </c>
      <c r="D71" s="229">
        <v>2.8649058560586169E-2</v>
      </c>
      <c r="E71" s="229">
        <v>2.8170089346467472E-2</v>
      </c>
      <c r="F71" s="229">
        <v>2.9519141558623278E-2</v>
      </c>
      <c r="G71" s="229">
        <v>1.8624343021466049E-2</v>
      </c>
      <c r="H71" s="229">
        <v>2.3285973093161591E-2</v>
      </c>
      <c r="I71" s="229">
        <v>4.6109944242795027E-2</v>
      </c>
      <c r="J71" s="229">
        <v>4.5413680957160051E-2</v>
      </c>
      <c r="K71" s="229">
        <v>1.5613163511954379E-2</v>
      </c>
      <c r="L71" s="229">
        <v>2.8465945052033492E-2</v>
      </c>
      <c r="M71" s="229">
        <v>2.821786969562454E-2</v>
      </c>
      <c r="N71" s="229">
        <v>1.245574793446348E-2</v>
      </c>
      <c r="O71" s="229">
        <v>1.3510520908501701E-2</v>
      </c>
      <c r="P71" s="229">
        <v>1.394242481022543E-2</v>
      </c>
      <c r="Q71" s="229">
        <v>6.3019865683479649E-3</v>
      </c>
      <c r="R71" s="229">
        <v>4.441843843166841E-3</v>
      </c>
      <c r="S71" s="229">
        <v>6.227654949212888E-3</v>
      </c>
      <c r="T71" s="229">
        <v>7.6524456755850149E-3</v>
      </c>
      <c r="U71" s="229">
        <v>1.7860541254319151E-3</v>
      </c>
      <c r="V71" s="229">
        <v>6.607848848082293E-5</v>
      </c>
      <c r="W71" s="229">
        <v>3.458428292071163E-6</v>
      </c>
      <c r="X71" s="229">
        <v>2.1845654608590551E-5</v>
      </c>
      <c r="Y71" s="229">
        <v>5.5184253198619845E-4</v>
      </c>
      <c r="DA71" s="73" t="s">
        <v>1511</v>
      </c>
    </row>
    <row r="72" spans="1:105" ht="12" customHeight="1" x14ac:dyDescent="0.25">
      <c r="A72" s="147" t="s">
        <v>32</v>
      </c>
      <c r="B72" s="229">
        <v>4.2521779295607777E-2</v>
      </c>
      <c r="C72" s="229">
        <v>0.1144784352395134</v>
      </c>
      <c r="D72" s="229">
        <v>1.8243988626432669E-2</v>
      </c>
      <c r="E72" s="229">
        <v>2.677995736450833E-2</v>
      </c>
      <c r="F72" s="229">
        <v>1.403728228735333E-2</v>
      </c>
      <c r="G72" s="229">
        <v>1.183916500736496E-2</v>
      </c>
      <c r="H72" s="229">
        <v>0</v>
      </c>
      <c r="I72" s="229">
        <v>0</v>
      </c>
      <c r="J72" s="229">
        <v>1.102660061146366E-2</v>
      </c>
      <c r="K72" s="229">
        <v>0</v>
      </c>
      <c r="L72" s="229">
        <v>1.3636584173475489E-2</v>
      </c>
      <c r="M72" s="229">
        <v>1.342165056962258E-2</v>
      </c>
      <c r="N72" s="229">
        <v>1.177424602566635E-2</v>
      </c>
      <c r="O72" s="229">
        <v>1.297914719339105E-2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3.7914890906143462E-3</v>
      </c>
      <c r="DA72" s="73" t="s">
        <v>1512</v>
      </c>
    </row>
    <row r="73" spans="1:105" ht="12" customHeight="1" x14ac:dyDescent="0.25">
      <c r="A73" s="147" t="s">
        <v>33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0</v>
      </c>
      <c r="H73" s="229">
        <v>0</v>
      </c>
      <c r="I73" s="229">
        <v>0</v>
      </c>
      <c r="J73" s="229">
        <v>0</v>
      </c>
      <c r="K73" s="229">
        <v>0</v>
      </c>
      <c r="L73" s="229">
        <v>0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0</v>
      </c>
      <c r="S73" s="229">
        <v>0</v>
      </c>
      <c r="T73" s="229">
        <v>0</v>
      </c>
      <c r="U73" s="229">
        <v>0</v>
      </c>
      <c r="V73" s="229">
        <v>0</v>
      </c>
      <c r="W73" s="229">
        <v>0</v>
      </c>
      <c r="X73" s="229">
        <v>0</v>
      </c>
      <c r="Y73" s="229">
        <v>0</v>
      </c>
      <c r="DA73" s="73" t="s">
        <v>1513</v>
      </c>
    </row>
    <row r="74" spans="1:105" ht="12" customHeight="1" x14ac:dyDescent="0.25">
      <c r="A74" s="147" t="s">
        <v>35</v>
      </c>
      <c r="B74" s="229">
        <v>0.241335745737602</v>
      </c>
      <c r="C74" s="229">
        <v>0.41294492095084279</v>
      </c>
      <c r="D74" s="229">
        <v>0.14934083717752369</v>
      </c>
      <c r="E74" s="229">
        <v>0.18020865667030969</v>
      </c>
      <c r="F74" s="229">
        <v>0.14445537358475219</v>
      </c>
      <c r="G74" s="229">
        <v>0.113595283677027</v>
      </c>
      <c r="H74" s="229">
        <v>0.1532580356769784</v>
      </c>
      <c r="I74" s="229">
        <v>0.1958201036353594</v>
      </c>
      <c r="J74" s="229">
        <v>0.20870968269673551</v>
      </c>
      <c r="K74" s="229">
        <v>0.24482769166617821</v>
      </c>
      <c r="L74" s="229">
        <v>0.25437653025221391</v>
      </c>
      <c r="M74" s="229">
        <v>0.25516158767320052</v>
      </c>
      <c r="N74" s="229">
        <v>0.25627038835374832</v>
      </c>
      <c r="O74" s="229">
        <v>0.27595957600343879</v>
      </c>
      <c r="P74" s="229">
        <v>0.2310882750460769</v>
      </c>
      <c r="Q74" s="229">
        <v>9.6541070834266718E-2</v>
      </c>
      <c r="R74" s="229">
        <v>7.6834447755205149E-2</v>
      </c>
      <c r="S74" s="229">
        <v>9.2034669898810276E-2</v>
      </c>
      <c r="T74" s="229">
        <v>0.1296448039118856</v>
      </c>
      <c r="U74" s="229">
        <v>9.8279338303713409E-2</v>
      </c>
      <c r="V74" s="229">
        <v>2.0754073927357859E-2</v>
      </c>
      <c r="W74" s="229">
        <v>1.650561844821001E-3</v>
      </c>
      <c r="X74" s="229">
        <v>4.1697335947039858E-3</v>
      </c>
      <c r="Y74" s="229">
        <v>3.4231047312374967E-2</v>
      </c>
      <c r="DA74" s="73" t="s">
        <v>1514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1515</v>
      </c>
    </row>
    <row r="76" spans="1:105" ht="12" customHeight="1" x14ac:dyDescent="0.25">
      <c r="A76" s="147" t="s">
        <v>38</v>
      </c>
      <c r="B76" s="229">
        <v>1.1520423860846819E-2</v>
      </c>
      <c r="C76" s="229">
        <v>1.730822926089421E-2</v>
      </c>
      <c r="D76" s="229">
        <v>9.4032423694114155E-3</v>
      </c>
      <c r="E76" s="229">
        <v>6.6386232159334133E-3</v>
      </c>
      <c r="F76" s="229">
        <v>3.9871131106800923E-3</v>
      </c>
      <c r="G76" s="229">
        <v>4.1156178148942348E-3</v>
      </c>
      <c r="H76" s="229">
        <v>6.4593755261142848E-3</v>
      </c>
      <c r="I76" s="229">
        <v>9.5541542325781187E-3</v>
      </c>
      <c r="J76" s="229">
        <v>1.0971346978220709E-2</v>
      </c>
      <c r="K76" s="229">
        <v>7.5748423660898616E-3</v>
      </c>
      <c r="L76" s="229">
        <v>4.6725025226117614E-3</v>
      </c>
      <c r="M76" s="229">
        <v>3.1930064778345952E-3</v>
      </c>
      <c r="N76" s="229">
        <v>3.1267358353974802E-3</v>
      </c>
      <c r="O76" s="229">
        <v>1.3248926883884</v>
      </c>
      <c r="P76" s="229">
        <v>0.32519027245072679</v>
      </c>
      <c r="Q76" s="229">
        <v>0.25867206061163239</v>
      </c>
      <c r="R76" s="229">
        <v>0.1197909714641863</v>
      </c>
      <c r="S76" s="229">
        <v>0.2592111984484648</v>
      </c>
      <c r="T76" s="229">
        <v>0.27745016090387192</v>
      </c>
      <c r="U76" s="229">
        <v>0.2762615705926198</v>
      </c>
      <c r="V76" s="229">
        <v>1.120754500388684E-2</v>
      </c>
      <c r="W76" s="229">
        <v>3.2330805617756422E-5</v>
      </c>
      <c r="X76" s="229">
        <v>9.2959148410239626E-5</v>
      </c>
      <c r="Y76" s="229">
        <v>1.2650161560527459E-3</v>
      </c>
      <c r="DA76" s="73" t="s">
        <v>1516</v>
      </c>
    </row>
    <row r="77" spans="1:105" ht="12" customHeight="1" x14ac:dyDescent="0.25">
      <c r="A77" s="147" t="s">
        <v>39</v>
      </c>
      <c r="B77" s="229">
        <v>0.36641099249639347</v>
      </c>
      <c r="C77" s="229">
        <v>0.47870312161291928</v>
      </c>
      <c r="D77" s="229">
        <v>0.25722363829285988</v>
      </c>
      <c r="E77" s="229">
        <v>0.44503122398736489</v>
      </c>
      <c r="F77" s="229">
        <v>0.58737437373455126</v>
      </c>
      <c r="G77" s="229">
        <v>0.53679302212349456</v>
      </c>
      <c r="H77" s="229">
        <v>0.65035769079140338</v>
      </c>
      <c r="I77" s="229">
        <v>0.85930337919710376</v>
      </c>
      <c r="J77" s="229">
        <v>1.3147670854150859</v>
      </c>
      <c r="K77" s="229">
        <v>0.68832267201882591</v>
      </c>
      <c r="L77" s="229">
        <v>0.44222316358560532</v>
      </c>
      <c r="M77" s="229">
        <v>0.52906457259960116</v>
      </c>
      <c r="N77" s="229">
        <v>0.49546168826478132</v>
      </c>
      <c r="O77" s="229">
        <v>0.5490154065490368</v>
      </c>
      <c r="P77" s="229">
        <v>0.5170226590769218</v>
      </c>
      <c r="Q77" s="229">
        <v>0.31529149296812431</v>
      </c>
      <c r="R77" s="229">
        <v>0.29463319104825431</v>
      </c>
      <c r="S77" s="229">
        <v>0.33469784738715569</v>
      </c>
      <c r="T77" s="229">
        <v>0.56518180663701179</v>
      </c>
      <c r="U77" s="229">
        <v>0.60945618626148113</v>
      </c>
      <c r="V77" s="229">
        <v>0.12174127010623639</v>
      </c>
      <c r="W77" s="229">
        <v>7.3860196055715536E-3</v>
      </c>
      <c r="X77" s="229">
        <v>1.607713880376431E-2</v>
      </c>
      <c r="Y77" s="229">
        <v>0.77131862228569636</v>
      </c>
      <c r="DA77" s="73" t="s">
        <v>1517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1519</v>
      </c>
    </row>
    <row r="79" spans="1:105" ht="12" customHeight="1" x14ac:dyDescent="0.25">
      <c r="A79" s="57" t="s">
        <v>1520</v>
      </c>
      <c r="B79" s="261">
        <f t="shared" ref="B79:Y79" si="2">B80+B88</f>
        <v>45.296018248679353</v>
      </c>
      <c r="C79" s="261">
        <f t="shared" si="2"/>
        <v>70.070201340491224</v>
      </c>
      <c r="D79" s="261">
        <f t="shared" si="2"/>
        <v>24.144869798561466</v>
      </c>
      <c r="E79" s="261">
        <f t="shared" si="2"/>
        <v>24.48318141983767</v>
      </c>
      <c r="F79" s="261">
        <f t="shared" si="2"/>
        <v>23.395147811629556</v>
      </c>
      <c r="G79" s="261">
        <f t="shared" si="2"/>
        <v>22.766848860188791</v>
      </c>
      <c r="H79" s="261">
        <f t="shared" si="2"/>
        <v>28.404771270044566</v>
      </c>
      <c r="I79" s="261">
        <f t="shared" si="2"/>
        <v>52.325583969485088</v>
      </c>
      <c r="J79" s="261">
        <f t="shared" si="2"/>
        <v>66.047453339900088</v>
      </c>
      <c r="K79" s="261">
        <f t="shared" si="2"/>
        <v>48.431974223784174</v>
      </c>
      <c r="L79" s="261">
        <f t="shared" si="2"/>
        <v>40.819244735122552</v>
      </c>
      <c r="M79" s="261">
        <f t="shared" si="2"/>
        <v>46.775268320743145</v>
      </c>
      <c r="N79" s="261">
        <f t="shared" si="2"/>
        <v>38.01974331959552</v>
      </c>
      <c r="O79" s="261">
        <f t="shared" si="2"/>
        <v>71.323460971487862</v>
      </c>
      <c r="P79" s="261">
        <f t="shared" si="2"/>
        <v>48.80801839243874</v>
      </c>
      <c r="Q79" s="261">
        <f t="shared" si="2"/>
        <v>18.044472553040723</v>
      </c>
      <c r="R79" s="261">
        <f t="shared" si="2"/>
        <v>11.442324852857197</v>
      </c>
      <c r="S79" s="261">
        <f t="shared" si="2"/>
        <v>19.406252331520395</v>
      </c>
      <c r="T79" s="261">
        <f t="shared" si="2"/>
        <v>26.684102873441908</v>
      </c>
      <c r="U79" s="261">
        <f t="shared" si="2"/>
        <v>28.106358286102335</v>
      </c>
      <c r="V79" s="261">
        <f t="shared" si="2"/>
        <v>2.8948182704097505</v>
      </c>
      <c r="W79" s="261">
        <f t="shared" si="2"/>
        <v>0.16568251027410014</v>
      </c>
      <c r="X79" s="261">
        <f t="shared" si="2"/>
        <v>0.4335250495554569</v>
      </c>
      <c r="Y79" s="261">
        <f t="shared" si="2"/>
        <v>7.6862424020671121</v>
      </c>
      <c r="DA79" s="70"/>
    </row>
    <row r="80" spans="1:105" ht="12" customHeight="1" x14ac:dyDescent="0.25">
      <c r="A80" s="60" t="s">
        <v>1521</v>
      </c>
      <c r="B80" s="262">
        <v>43.454396631609782</v>
      </c>
      <c r="C80" s="262">
        <v>67.834712976954805</v>
      </c>
      <c r="D80" s="262">
        <v>22.504984183718509</v>
      </c>
      <c r="E80" s="262">
        <v>22.470827904052729</v>
      </c>
      <c r="F80" s="262">
        <v>21.530694192747681</v>
      </c>
      <c r="G80" s="262">
        <v>21.070813301907808</v>
      </c>
      <c r="H80" s="262">
        <v>26.304726056612409</v>
      </c>
      <c r="I80" s="262">
        <v>49.604931519127007</v>
      </c>
      <c r="J80" s="262">
        <v>62.94336021301249</v>
      </c>
      <c r="K80" s="262">
        <v>45.448397466696619</v>
      </c>
      <c r="L80" s="262">
        <v>38.164616105786223</v>
      </c>
      <c r="M80" s="262">
        <v>44.201452546858853</v>
      </c>
      <c r="N80" s="262">
        <v>35.518522728391957</v>
      </c>
      <c r="O80" s="262">
        <v>68.756576269061696</v>
      </c>
      <c r="P80" s="262">
        <v>45.968230612511817</v>
      </c>
      <c r="Q80" s="262">
        <v>16.869552508701371</v>
      </c>
      <c r="R80" s="262">
        <v>10.49421127185612</v>
      </c>
      <c r="S80" s="262">
        <v>18.29423916031228</v>
      </c>
      <c r="T80" s="262">
        <v>24.871299993396171</v>
      </c>
      <c r="U80" s="262">
        <v>26.173655270846218</v>
      </c>
      <c r="V80" s="262">
        <v>2.2306344549598678</v>
      </c>
      <c r="W80" s="262">
        <v>0.10090048292137919</v>
      </c>
      <c r="X80" s="262">
        <v>0.27382742627946532</v>
      </c>
      <c r="Y80" s="262">
        <v>6.0911423503761704</v>
      </c>
      <c r="DA80" s="72" t="s">
        <v>1522</v>
      </c>
    </row>
    <row r="81" spans="1:105" ht="12" customHeight="1" x14ac:dyDescent="0.25">
      <c r="A81" s="59" t="s">
        <v>28</v>
      </c>
      <c r="B81" s="230">
        <v>34.269410187337137</v>
      </c>
      <c r="C81" s="230">
        <v>52.000431970859587</v>
      </c>
      <c r="D81" s="230">
        <v>16.71573700651015</v>
      </c>
      <c r="E81" s="230">
        <v>14.89981249512533</v>
      </c>
      <c r="F81" s="230">
        <v>14.919642961983319</v>
      </c>
      <c r="G81" s="230">
        <v>16.074835317640549</v>
      </c>
      <c r="H81" s="230">
        <v>20.200911082572301</v>
      </c>
      <c r="I81" s="230">
        <v>41.968064137066357</v>
      </c>
      <c r="J81" s="230">
        <v>54.179429067583058</v>
      </c>
      <c r="K81" s="230">
        <v>37.552014249976949</v>
      </c>
      <c r="L81" s="230">
        <v>29.68013182432448</v>
      </c>
      <c r="M81" s="230">
        <v>35.707165802147543</v>
      </c>
      <c r="N81" s="230">
        <v>27.279486566483691</v>
      </c>
      <c r="O81" s="230">
        <v>24.954816682831009</v>
      </c>
      <c r="P81" s="230">
        <v>29.965732135527141</v>
      </c>
      <c r="Q81" s="230">
        <v>5.7135168486760266</v>
      </c>
      <c r="R81" s="230">
        <v>3.5057543653023822</v>
      </c>
      <c r="S81" s="230">
        <v>7.3094788161973971</v>
      </c>
      <c r="T81" s="230">
        <v>11.39920716097806</v>
      </c>
      <c r="U81" s="230">
        <v>13.878696080139219</v>
      </c>
      <c r="V81" s="230">
        <v>0.68626995849549222</v>
      </c>
      <c r="W81" s="230">
        <v>0</v>
      </c>
      <c r="X81" s="230">
        <v>5.6003238429780763E-2</v>
      </c>
      <c r="Y81" s="230">
        <v>1.500076084607787</v>
      </c>
      <c r="DA81" s="71" t="s">
        <v>1523</v>
      </c>
    </row>
    <row r="82" spans="1:105" ht="12" customHeight="1" x14ac:dyDescent="0.25">
      <c r="A82" s="59" t="s">
        <v>31</v>
      </c>
      <c r="B82" s="295">
        <v>0</v>
      </c>
      <c r="C82" s="295">
        <v>0</v>
      </c>
      <c r="D82" s="295">
        <v>0</v>
      </c>
      <c r="E82" s="295">
        <v>0</v>
      </c>
      <c r="F82" s="295">
        <v>0</v>
      </c>
      <c r="G82" s="295">
        <v>0</v>
      </c>
      <c r="H82" s="295">
        <v>0</v>
      </c>
      <c r="I82" s="295">
        <v>0</v>
      </c>
      <c r="J82" s="295">
        <v>0</v>
      </c>
      <c r="K82" s="295">
        <v>0</v>
      </c>
      <c r="L82" s="295">
        <v>0</v>
      </c>
      <c r="M82" s="295">
        <v>0</v>
      </c>
      <c r="N82" s="295">
        <v>0</v>
      </c>
      <c r="O82" s="295">
        <v>0</v>
      </c>
      <c r="P82" s="295">
        <v>0</v>
      </c>
      <c r="Q82" s="295">
        <v>0</v>
      </c>
      <c r="R82" s="295">
        <v>0</v>
      </c>
      <c r="S82" s="295">
        <v>0</v>
      </c>
      <c r="T82" s="295">
        <v>0</v>
      </c>
      <c r="U82" s="295">
        <v>0</v>
      </c>
      <c r="V82" s="295">
        <v>0</v>
      </c>
      <c r="W82" s="295">
        <v>0</v>
      </c>
      <c r="X82" s="295">
        <v>0</v>
      </c>
      <c r="Y82" s="295">
        <v>0.85301971565118617</v>
      </c>
      <c r="DA82" s="122" t="s">
        <v>1524</v>
      </c>
    </row>
    <row r="83" spans="1:105" ht="12" customHeight="1" x14ac:dyDescent="0.25">
      <c r="A83" s="59" t="s">
        <v>159</v>
      </c>
      <c r="B83" s="295">
        <v>1.1886453689511021</v>
      </c>
      <c r="C83" s="295">
        <v>1.343368358502101</v>
      </c>
      <c r="D83" s="295">
        <v>0.80654930379439549</v>
      </c>
      <c r="E83" s="295">
        <v>0.88204523811066826</v>
      </c>
      <c r="F83" s="295">
        <v>1.0164253358622819</v>
      </c>
      <c r="G83" s="295">
        <v>0.62795463810270535</v>
      </c>
      <c r="H83" s="295">
        <v>0.7766701790664311</v>
      </c>
      <c r="I83" s="295">
        <v>1.4002292240265091</v>
      </c>
      <c r="J83" s="295">
        <v>1.441404037872156</v>
      </c>
      <c r="K83" s="295">
        <v>0.46000112473021898</v>
      </c>
      <c r="L83" s="295">
        <v>0.80198442852726537</v>
      </c>
      <c r="M83" s="295">
        <v>0.7989845967008915</v>
      </c>
      <c r="N83" s="295">
        <v>0.36182491408190143</v>
      </c>
      <c r="O83" s="295">
        <v>0.36365104155589872</v>
      </c>
      <c r="P83" s="295">
        <v>0.39127573805014843</v>
      </c>
      <c r="Q83" s="295">
        <v>0.19447371183719059</v>
      </c>
      <c r="R83" s="295">
        <v>0.15438432796468951</v>
      </c>
      <c r="S83" s="295">
        <v>0.19136885017972641</v>
      </c>
      <c r="T83" s="295">
        <v>0.24857167502115099</v>
      </c>
      <c r="U83" s="295">
        <v>5.8352084071396283E-2</v>
      </c>
      <c r="V83" s="295">
        <v>3.1862818688602368E-3</v>
      </c>
      <c r="W83" s="295">
        <v>2.0693027046394811E-4</v>
      </c>
      <c r="X83" s="295">
        <v>1.110624186654518E-3</v>
      </c>
      <c r="Y83" s="295">
        <v>5.1778222741225552E-2</v>
      </c>
      <c r="DA83" s="122" t="s">
        <v>1525</v>
      </c>
    </row>
    <row r="84" spans="1:105" ht="12" customHeight="1" x14ac:dyDescent="0.25">
      <c r="A84" s="59" t="s">
        <v>32</v>
      </c>
      <c r="B84" s="295">
        <v>1.151130785660577</v>
      </c>
      <c r="C84" s="295">
        <v>3.0453475608812388</v>
      </c>
      <c r="D84" s="295">
        <v>0.51361814539085027</v>
      </c>
      <c r="E84" s="295">
        <v>0.83851824464068947</v>
      </c>
      <c r="F84" s="295">
        <v>0.48334228606145868</v>
      </c>
      <c r="G84" s="295">
        <v>0.39917964188424071</v>
      </c>
      <c r="H84" s="295">
        <v>0</v>
      </c>
      <c r="I84" s="295">
        <v>0</v>
      </c>
      <c r="J84" s="295">
        <v>0.34997794299828611</v>
      </c>
      <c r="K84" s="295">
        <v>0</v>
      </c>
      <c r="L84" s="295">
        <v>0.38418988533273518</v>
      </c>
      <c r="M84" s="295">
        <v>0.38003195078517921</v>
      </c>
      <c r="N84" s="295">
        <v>0.34202808045179017</v>
      </c>
      <c r="O84" s="295">
        <v>0.34934851345471951</v>
      </c>
      <c r="P84" s="295">
        <v>0</v>
      </c>
      <c r="Q84" s="295">
        <v>0</v>
      </c>
      <c r="R84" s="295">
        <v>0</v>
      </c>
      <c r="S84" s="295">
        <v>0</v>
      </c>
      <c r="T84" s="295">
        <v>0</v>
      </c>
      <c r="U84" s="295">
        <v>0</v>
      </c>
      <c r="V84" s="295">
        <v>0</v>
      </c>
      <c r="W84" s="295">
        <v>0</v>
      </c>
      <c r="X84" s="295">
        <v>0</v>
      </c>
      <c r="Y84" s="295">
        <v>0.3557474374948435</v>
      </c>
      <c r="DA84" s="122" t="s">
        <v>1526</v>
      </c>
    </row>
    <row r="85" spans="1:105" ht="12" customHeight="1" x14ac:dyDescent="0.25">
      <c r="A85" s="59" t="s">
        <v>33</v>
      </c>
      <c r="B85" s="295">
        <v>0</v>
      </c>
      <c r="C85" s="295">
        <v>0</v>
      </c>
      <c r="D85" s="295">
        <v>0</v>
      </c>
      <c r="E85" s="295">
        <v>0</v>
      </c>
      <c r="F85" s="295">
        <v>0</v>
      </c>
      <c r="G85" s="295">
        <v>0</v>
      </c>
      <c r="H85" s="295">
        <v>0</v>
      </c>
      <c r="I85" s="295">
        <v>0</v>
      </c>
      <c r="J85" s="295">
        <v>0</v>
      </c>
      <c r="K85" s="295">
        <v>0</v>
      </c>
      <c r="L85" s="295">
        <v>0</v>
      </c>
      <c r="M85" s="295">
        <v>0</v>
      </c>
      <c r="N85" s="295">
        <v>0</v>
      </c>
      <c r="O85" s="295">
        <v>0</v>
      </c>
      <c r="P85" s="295">
        <v>0</v>
      </c>
      <c r="Q85" s="295">
        <v>0</v>
      </c>
      <c r="R85" s="295">
        <v>0</v>
      </c>
      <c r="S85" s="295">
        <v>0</v>
      </c>
      <c r="T85" s="295">
        <v>0</v>
      </c>
      <c r="U85" s="295">
        <v>0</v>
      </c>
      <c r="V85" s="295">
        <v>0</v>
      </c>
      <c r="W85" s="295">
        <v>0</v>
      </c>
      <c r="X85" s="295">
        <v>0</v>
      </c>
      <c r="Y85" s="295">
        <v>0</v>
      </c>
      <c r="DA85" s="122" t="s">
        <v>1527</v>
      </c>
    </row>
    <row r="86" spans="1:105" ht="12" customHeight="1" x14ac:dyDescent="0.25">
      <c r="A86" s="59" t="s">
        <v>35</v>
      </c>
      <c r="B86" s="295">
        <v>6.5333344747312374</v>
      </c>
      <c r="C86" s="295">
        <v>10.985132747183849</v>
      </c>
      <c r="D86" s="295">
        <v>4.2043527538218486</v>
      </c>
      <c r="E86" s="295">
        <v>5.6425872679136377</v>
      </c>
      <c r="F86" s="295">
        <v>4.973996324432445</v>
      </c>
      <c r="G86" s="295">
        <v>3.8300779345271398</v>
      </c>
      <c r="H86" s="295">
        <v>5.1117016040684264</v>
      </c>
      <c r="I86" s="295">
        <v>5.9465053854402363</v>
      </c>
      <c r="J86" s="295">
        <v>6.6243249400082078</v>
      </c>
      <c r="K86" s="295">
        <v>7.2132091260887528</v>
      </c>
      <c r="L86" s="295">
        <v>7.1666693613074717</v>
      </c>
      <c r="M86" s="295">
        <v>7.224860714848484</v>
      </c>
      <c r="N86" s="295">
        <v>7.4443551471744334</v>
      </c>
      <c r="O86" s="295">
        <v>7.4277659551843076</v>
      </c>
      <c r="P86" s="295">
        <v>6.48518723278863</v>
      </c>
      <c r="Q86" s="295">
        <v>2.9791717558037711</v>
      </c>
      <c r="R86" s="295">
        <v>2.6705203964955859</v>
      </c>
      <c r="S86" s="295">
        <v>2.8281221581539362</v>
      </c>
      <c r="T86" s="295">
        <v>4.2112061205455662</v>
      </c>
      <c r="U86" s="295">
        <v>3.2108792950452441</v>
      </c>
      <c r="V86" s="295">
        <v>1.0007542693552509</v>
      </c>
      <c r="W86" s="295">
        <v>9.8759083641932796E-2</v>
      </c>
      <c r="X86" s="295">
        <v>0.21198755840271519</v>
      </c>
      <c r="Y86" s="295">
        <v>3.2118270877495712</v>
      </c>
      <c r="DA86" s="122" t="s">
        <v>1528</v>
      </c>
    </row>
    <row r="87" spans="1:105" ht="12" customHeight="1" x14ac:dyDescent="0.25">
      <c r="A87" s="59" t="s">
        <v>38</v>
      </c>
      <c r="B87" s="295">
        <v>0.31187581492972211</v>
      </c>
      <c r="C87" s="295">
        <v>0.46043233952803192</v>
      </c>
      <c r="D87" s="295">
        <v>0.2647269742012619</v>
      </c>
      <c r="E87" s="295">
        <v>0.20786465826240941</v>
      </c>
      <c r="F87" s="295">
        <v>0.137287284408176</v>
      </c>
      <c r="G87" s="295">
        <v>0.1387657697531775</v>
      </c>
      <c r="H87" s="295">
        <v>0.21544319090524899</v>
      </c>
      <c r="I87" s="295">
        <v>0.29013277259390402</v>
      </c>
      <c r="J87" s="295">
        <v>0.348224224550785</v>
      </c>
      <c r="K87" s="295">
        <v>0.2231729659007001</v>
      </c>
      <c r="L87" s="295">
        <v>0.13164060629426769</v>
      </c>
      <c r="M87" s="295">
        <v>9.0409482376750422E-2</v>
      </c>
      <c r="N87" s="295">
        <v>9.0828020200155582E-2</v>
      </c>
      <c r="O87" s="295">
        <v>35.66099407603577</v>
      </c>
      <c r="P87" s="295">
        <v>9.1260355061459091</v>
      </c>
      <c r="Q87" s="295">
        <v>7.9823901923843783</v>
      </c>
      <c r="R87" s="295">
        <v>4.1635521820934587</v>
      </c>
      <c r="S87" s="295">
        <v>7.9652693357812234</v>
      </c>
      <c r="T87" s="295">
        <v>9.0123150368514011</v>
      </c>
      <c r="U87" s="295">
        <v>9.0257278115903574</v>
      </c>
      <c r="V87" s="295">
        <v>0.54042394524026494</v>
      </c>
      <c r="W87" s="295">
        <v>1.934469008982421E-3</v>
      </c>
      <c r="X87" s="295">
        <v>4.7260052603147933E-3</v>
      </c>
      <c r="Y87" s="295">
        <v>0.1186938021315584</v>
      </c>
      <c r="DA87" s="122" t="s">
        <v>1529</v>
      </c>
    </row>
    <row r="88" spans="1:105" ht="12" customHeight="1" x14ac:dyDescent="0.25">
      <c r="A88" s="60" t="s">
        <v>1530</v>
      </c>
      <c r="B88" s="262">
        <v>1.8416216170695681</v>
      </c>
      <c r="C88" s="262">
        <v>2.235488363536414</v>
      </c>
      <c r="D88" s="262">
        <v>1.639885614842955</v>
      </c>
      <c r="E88" s="262">
        <v>2.012353515784941</v>
      </c>
      <c r="F88" s="262">
        <v>1.8644536188818761</v>
      </c>
      <c r="G88" s="262">
        <v>1.6960355582809821</v>
      </c>
      <c r="H88" s="262">
        <v>2.100045213432157</v>
      </c>
      <c r="I88" s="262">
        <v>2.7206524503580778</v>
      </c>
      <c r="J88" s="262">
        <v>3.104093126887602</v>
      </c>
      <c r="K88" s="262">
        <v>2.9835767570875551</v>
      </c>
      <c r="L88" s="262">
        <v>2.654628629336333</v>
      </c>
      <c r="M88" s="262">
        <v>2.5738157738842911</v>
      </c>
      <c r="N88" s="262">
        <v>2.501220591203563</v>
      </c>
      <c r="O88" s="262">
        <v>2.5668847024261661</v>
      </c>
      <c r="P88" s="262">
        <v>2.839787779926926</v>
      </c>
      <c r="Q88" s="262">
        <v>1.174920044339351</v>
      </c>
      <c r="R88" s="262">
        <v>0.94811358100107768</v>
      </c>
      <c r="S88" s="262">
        <v>1.112013171208116</v>
      </c>
      <c r="T88" s="262">
        <v>1.812802880045737</v>
      </c>
      <c r="U88" s="262">
        <v>1.9327030152561151</v>
      </c>
      <c r="V88" s="262">
        <v>0.66418381544988292</v>
      </c>
      <c r="W88" s="262">
        <v>6.4782027352720956E-2</v>
      </c>
      <c r="X88" s="262">
        <v>0.1596976232759916</v>
      </c>
      <c r="Y88" s="262">
        <v>1.5951000516909419</v>
      </c>
      <c r="DA88" s="72" t="s">
        <v>1531</v>
      </c>
    </row>
    <row r="89" spans="1:105" ht="12" customHeight="1" x14ac:dyDescent="0.25">
      <c r="A89" s="57" t="s">
        <v>1532</v>
      </c>
      <c r="B89" s="261">
        <f t="shared" ref="B89:Y89" si="3">B90+B96</f>
        <v>6.7989046402005728</v>
      </c>
      <c r="C89" s="261">
        <f t="shared" si="3"/>
        <v>9.9381501621880055</v>
      </c>
      <c r="D89" s="261">
        <f t="shared" si="3"/>
        <v>4.245777834351693</v>
      </c>
      <c r="E89" s="261">
        <f t="shared" si="3"/>
        <v>4.6365133668938041</v>
      </c>
      <c r="F89" s="261">
        <f t="shared" si="3"/>
        <v>4.3760825939795689</v>
      </c>
      <c r="G89" s="261">
        <f t="shared" si="3"/>
        <v>4.1468485920116365</v>
      </c>
      <c r="H89" s="261">
        <f t="shared" si="3"/>
        <v>5.1579354509522854</v>
      </c>
      <c r="I89" s="261">
        <f t="shared" si="3"/>
        <v>8.4173641887509518</v>
      </c>
      <c r="J89" s="261">
        <f t="shared" si="3"/>
        <v>10.312583850782154</v>
      </c>
      <c r="K89" s="261">
        <f t="shared" si="3"/>
        <v>8.230709144127804</v>
      </c>
      <c r="L89" s="261">
        <f t="shared" si="3"/>
        <v>7.07009450485155</v>
      </c>
      <c r="M89" s="261">
        <f t="shared" si="3"/>
        <v>7.6599328857205187</v>
      </c>
      <c r="N89" s="261">
        <f t="shared" si="3"/>
        <v>6.612948943507015</v>
      </c>
      <c r="O89" s="261">
        <f t="shared" si="3"/>
        <v>9.5609815765306863</v>
      </c>
      <c r="P89" s="261">
        <f t="shared" si="3"/>
        <v>8.0022882692547483</v>
      </c>
      <c r="Q89" s="261">
        <f t="shared" si="3"/>
        <v>2.9342286515470009</v>
      </c>
      <c r="R89" s="261">
        <f t="shared" si="3"/>
        <v>2.0874765924691712</v>
      </c>
      <c r="S89" s="261">
        <f t="shared" si="3"/>
        <v>3.0560021539598279</v>
      </c>
      <c r="T89" s="261">
        <f t="shared" si="3"/>
        <v>4.5292876155038417</v>
      </c>
      <c r="U89" s="261">
        <f t="shared" si="3"/>
        <v>4.7887411210409843</v>
      </c>
      <c r="V89" s="261">
        <f t="shared" si="3"/>
        <v>0.94689710004113792</v>
      </c>
      <c r="W89" s="261">
        <f t="shared" si="3"/>
        <v>7.9774346291070206E-2</v>
      </c>
      <c r="X89" s="261">
        <f t="shared" si="3"/>
        <v>0.19945382500391401</v>
      </c>
      <c r="Y89" s="261">
        <f t="shared" si="3"/>
        <v>2.3661980575336568</v>
      </c>
      <c r="DA89" s="70"/>
    </row>
    <row r="90" spans="1:105" ht="12" customHeight="1" x14ac:dyDescent="0.25">
      <c r="A90" s="60" t="s">
        <v>1533</v>
      </c>
      <c r="B90" s="262">
        <v>4.8514113064547226</v>
      </c>
      <c r="C90" s="262">
        <v>7.5741473478742076</v>
      </c>
      <c r="D90" s="262">
        <v>2.511617964913254</v>
      </c>
      <c r="E90" s="262">
        <v>2.5084730459036142</v>
      </c>
      <c r="F90" s="262">
        <v>2.4044446851953918</v>
      </c>
      <c r="G90" s="262">
        <v>2.3533108137116758</v>
      </c>
      <c r="H90" s="262">
        <v>2.9371621847089031</v>
      </c>
      <c r="I90" s="262">
        <v>5.5403060235982817</v>
      </c>
      <c r="J90" s="262">
        <v>7.0300416521522422</v>
      </c>
      <c r="K90" s="262">
        <v>5.0756115978724168</v>
      </c>
      <c r="L90" s="262">
        <v>4.2628557586916243</v>
      </c>
      <c r="M90" s="262">
        <v>4.9381527895976447</v>
      </c>
      <c r="N90" s="262">
        <v>3.967937404520077</v>
      </c>
      <c r="O90" s="262">
        <v>6.8465310074590278</v>
      </c>
      <c r="P90" s="262">
        <v>4.9992458856293727</v>
      </c>
      <c r="Q90" s="262">
        <v>1.6917644380370509</v>
      </c>
      <c r="R90" s="262">
        <v>1.0848575628491719</v>
      </c>
      <c r="S90" s="262">
        <v>1.8800612234817189</v>
      </c>
      <c r="T90" s="262">
        <v>2.61226975930489</v>
      </c>
      <c r="U90" s="262">
        <v>2.7449302733430532</v>
      </c>
      <c r="V90" s="262">
        <v>0.2445304786996878</v>
      </c>
      <c r="W90" s="262">
        <v>1.126810958826791E-2</v>
      </c>
      <c r="X90" s="262">
        <v>3.057545505952973E-2</v>
      </c>
      <c r="Y90" s="262">
        <v>0.67939839763999066</v>
      </c>
      <c r="DA90" s="72" t="s">
        <v>1534</v>
      </c>
    </row>
    <row r="91" spans="1:105" ht="12" customHeight="1" x14ac:dyDescent="0.25">
      <c r="A91" s="59" t="s">
        <v>28</v>
      </c>
      <c r="B91" s="230">
        <v>3.8536228505243808</v>
      </c>
      <c r="C91" s="230">
        <v>5.8458350898014411</v>
      </c>
      <c r="D91" s="230">
        <v>1.887727509929616</v>
      </c>
      <c r="E91" s="230">
        <v>1.678832131212681</v>
      </c>
      <c r="F91" s="230">
        <v>1.6768463470383279</v>
      </c>
      <c r="G91" s="230">
        <v>1.807232843491634</v>
      </c>
      <c r="H91" s="230">
        <v>2.274242355905788</v>
      </c>
      <c r="I91" s="230">
        <v>4.7149319159229854</v>
      </c>
      <c r="J91" s="230">
        <v>6.0848760374152064</v>
      </c>
      <c r="K91" s="230">
        <v>4.214449815440914</v>
      </c>
      <c r="L91" s="230">
        <v>3.3266427147604651</v>
      </c>
      <c r="M91" s="230">
        <v>3.997353682086882</v>
      </c>
      <c r="N91" s="230">
        <v>3.055329905454585</v>
      </c>
      <c r="O91" s="230">
        <v>5.1624390593274274</v>
      </c>
      <c r="P91" s="230">
        <v>4.0661546538121751</v>
      </c>
      <c r="Q91" s="230">
        <v>1.0876277800135159</v>
      </c>
      <c r="R91" s="230">
        <v>0.60076590490238746</v>
      </c>
      <c r="S91" s="230">
        <v>1.3304586923621591</v>
      </c>
      <c r="T91" s="230">
        <v>1.877661415801134</v>
      </c>
      <c r="U91" s="230">
        <v>2.2216126768333599</v>
      </c>
      <c r="V91" s="230">
        <v>9.9285811147841602E-2</v>
      </c>
      <c r="W91" s="230">
        <v>0</v>
      </c>
      <c r="X91" s="230">
        <v>6.3631195008666732E-3</v>
      </c>
      <c r="Y91" s="230">
        <v>0.17064178619339371</v>
      </c>
      <c r="DA91" s="71" t="s">
        <v>1535</v>
      </c>
    </row>
    <row r="92" spans="1:105" ht="12" customHeight="1" x14ac:dyDescent="0.25">
      <c r="A92" s="59" t="s">
        <v>31</v>
      </c>
      <c r="B92" s="295">
        <v>0</v>
      </c>
      <c r="C92" s="295">
        <v>0</v>
      </c>
      <c r="D92" s="295">
        <v>0</v>
      </c>
      <c r="E92" s="295">
        <v>0</v>
      </c>
      <c r="F92" s="295">
        <v>0</v>
      </c>
      <c r="G92" s="295">
        <v>0</v>
      </c>
      <c r="H92" s="295">
        <v>0</v>
      </c>
      <c r="I92" s="295">
        <v>0</v>
      </c>
      <c r="J92" s="295">
        <v>0</v>
      </c>
      <c r="K92" s="295">
        <v>0</v>
      </c>
      <c r="L92" s="295">
        <v>0</v>
      </c>
      <c r="M92" s="295">
        <v>0</v>
      </c>
      <c r="N92" s="295">
        <v>0</v>
      </c>
      <c r="O92" s="295">
        <v>0</v>
      </c>
      <c r="P92" s="295">
        <v>0</v>
      </c>
      <c r="Q92" s="295">
        <v>0</v>
      </c>
      <c r="R92" s="295">
        <v>0</v>
      </c>
      <c r="S92" s="295">
        <v>0</v>
      </c>
      <c r="T92" s="295">
        <v>0</v>
      </c>
      <c r="U92" s="295">
        <v>0</v>
      </c>
      <c r="V92" s="295">
        <v>0</v>
      </c>
      <c r="W92" s="295">
        <v>0</v>
      </c>
      <c r="X92" s="295">
        <v>0</v>
      </c>
      <c r="Y92" s="295">
        <v>9.7035616680041764E-2</v>
      </c>
      <c r="DA92" s="122" t="s">
        <v>1536</v>
      </c>
    </row>
    <row r="93" spans="1:105" ht="12" customHeight="1" x14ac:dyDescent="0.25">
      <c r="A93" s="59" t="s">
        <v>159</v>
      </c>
      <c r="B93" s="295">
        <v>0.13366413165326441</v>
      </c>
      <c r="C93" s="295">
        <v>0.15102008946889781</v>
      </c>
      <c r="D93" s="295">
        <v>9.1084545556937443E-2</v>
      </c>
      <c r="E93" s="295">
        <v>9.9384196103662073E-2</v>
      </c>
      <c r="F93" s="295">
        <v>0.11423792887140929</v>
      </c>
      <c r="G93" s="295">
        <v>7.0598561277745414E-2</v>
      </c>
      <c r="H93" s="295">
        <v>8.7438443275247163E-2</v>
      </c>
      <c r="I93" s="295">
        <v>0.15730974477185289</v>
      </c>
      <c r="J93" s="295">
        <v>0.16188367137167889</v>
      </c>
      <c r="K93" s="295">
        <v>5.1625770120255932E-2</v>
      </c>
      <c r="L93" s="295">
        <v>8.9888942283102E-2</v>
      </c>
      <c r="M93" s="295">
        <v>8.9444904063512243E-2</v>
      </c>
      <c r="N93" s="295">
        <v>4.0524753933280012E-2</v>
      </c>
      <c r="O93" s="295">
        <v>7.5229017498047904E-2</v>
      </c>
      <c r="P93" s="295">
        <v>5.3093568880639597E-2</v>
      </c>
      <c r="Q93" s="295">
        <v>3.7020108118782473E-2</v>
      </c>
      <c r="R93" s="295">
        <v>2.645617200406845E-2</v>
      </c>
      <c r="S93" s="295">
        <v>3.4832627136803608E-2</v>
      </c>
      <c r="T93" s="295">
        <v>4.0944377679704137E-2</v>
      </c>
      <c r="U93" s="295">
        <v>9.3406274583800516E-3</v>
      </c>
      <c r="V93" s="295">
        <v>4.6097395926959718E-4</v>
      </c>
      <c r="W93" s="295">
        <v>2.3560744467102451E-5</v>
      </c>
      <c r="X93" s="295">
        <v>1.2618974577865711E-4</v>
      </c>
      <c r="Y93" s="295">
        <v>5.8900535147137414E-3</v>
      </c>
      <c r="DA93" s="122" t="s">
        <v>1537</v>
      </c>
    </row>
    <row r="94" spans="1:105" ht="12" customHeight="1" x14ac:dyDescent="0.25">
      <c r="A94" s="59" t="s">
        <v>32</v>
      </c>
      <c r="B94" s="295">
        <v>0.12944558646658111</v>
      </c>
      <c r="C94" s="295">
        <v>0.34235484124472543</v>
      </c>
      <c r="D94" s="295">
        <v>5.800349109798305E-2</v>
      </c>
      <c r="E94" s="295">
        <v>9.4479804505687812E-2</v>
      </c>
      <c r="F94" s="295">
        <v>5.4323736085140871E-2</v>
      </c>
      <c r="G94" s="295">
        <v>4.4878255049664577E-2</v>
      </c>
      <c r="H94" s="295">
        <v>0</v>
      </c>
      <c r="I94" s="295">
        <v>0</v>
      </c>
      <c r="J94" s="295">
        <v>3.9305921742322558E-2</v>
      </c>
      <c r="K94" s="295">
        <v>0</v>
      </c>
      <c r="L94" s="295">
        <v>4.3061213160763667E-2</v>
      </c>
      <c r="M94" s="295">
        <v>4.2543900745279313E-2</v>
      </c>
      <c r="N94" s="295">
        <v>3.8307488675153697E-2</v>
      </c>
      <c r="O94" s="295">
        <v>7.2270232801085812E-2</v>
      </c>
      <c r="P94" s="295">
        <v>0</v>
      </c>
      <c r="Q94" s="295">
        <v>0</v>
      </c>
      <c r="R94" s="295">
        <v>0</v>
      </c>
      <c r="S94" s="295">
        <v>0</v>
      </c>
      <c r="T94" s="295">
        <v>0</v>
      </c>
      <c r="U94" s="295">
        <v>0</v>
      </c>
      <c r="V94" s="295">
        <v>0</v>
      </c>
      <c r="W94" s="295">
        <v>0</v>
      </c>
      <c r="X94" s="295">
        <v>0</v>
      </c>
      <c r="Y94" s="295">
        <v>4.0468199440507002E-2</v>
      </c>
      <c r="DA94" s="122" t="s">
        <v>1538</v>
      </c>
    </row>
    <row r="95" spans="1:105" ht="12" customHeight="1" x14ac:dyDescent="0.25">
      <c r="A95" s="59" t="s">
        <v>35</v>
      </c>
      <c r="B95" s="295">
        <v>0.73467873781049564</v>
      </c>
      <c r="C95" s="295">
        <v>1.2349373273591431</v>
      </c>
      <c r="D95" s="295">
        <v>0.47480241832871678</v>
      </c>
      <c r="E95" s="295">
        <v>0.63577691408158299</v>
      </c>
      <c r="F95" s="295">
        <v>0.55903667320051387</v>
      </c>
      <c r="G95" s="295">
        <v>0.43060115389263193</v>
      </c>
      <c r="H95" s="295">
        <v>0.57548138552786765</v>
      </c>
      <c r="I95" s="295">
        <v>0.66806436290344373</v>
      </c>
      <c r="J95" s="295">
        <v>0.74397602162303511</v>
      </c>
      <c r="K95" s="295">
        <v>0.80953601231124706</v>
      </c>
      <c r="L95" s="295">
        <v>0.80326288848729388</v>
      </c>
      <c r="M95" s="295">
        <v>0.80881030270197174</v>
      </c>
      <c r="N95" s="295">
        <v>0.83377525645705852</v>
      </c>
      <c r="O95" s="295">
        <v>1.536592697832468</v>
      </c>
      <c r="P95" s="295">
        <v>0.87999766293655801</v>
      </c>
      <c r="Q95" s="295">
        <v>0.56711654990475258</v>
      </c>
      <c r="R95" s="295">
        <v>0.45763548594271591</v>
      </c>
      <c r="S95" s="295">
        <v>0.51476990398275713</v>
      </c>
      <c r="T95" s="295">
        <v>0.69366396582405299</v>
      </c>
      <c r="U95" s="295">
        <v>0.51397696905131218</v>
      </c>
      <c r="V95" s="295">
        <v>0.14478369359257659</v>
      </c>
      <c r="W95" s="295">
        <v>1.1244548843800811E-2</v>
      </c>
      <c r="X95" s="295">
        <v>2.4086145812884398E-2</v>
      </c>
      <c r="Y95" s="295">
        <v>0.36536274181133449</v>
      </c>
      <c r="DA95" s="122" t="s">
        <v>1539</v>
      </c>
    </row>
    <row r="96" spans="1:105" ht="12" customHeight="1" x14ac:dyDescent="0.25">
      <c r="A96" s="61" t="s">
        <v>1540</v>
      </c>
      <c r="B96" s="263">
        <v>1.94749333374585</v>
      </c>
      <c r="C96" s="263">
        <v>2.364002814313797</v>
      </c>
      <c r="D96" s="263">
        <v>1.734159869438439</v>
      </c>
      <c r="E96" s="263">
        <v>2.1280403209901899</v>
      </c>
      <c r="F96" s="263">
        <v>1.9716379087841771</v>
      </c>
      <c r="G96" s="263">
        <v>1.7935377782999611</v>
      </c>
      <c r="H96" s="263">
        <v>2.2207732662433819</v>
      </c>
      <c r="I96" s="263">
        <v>2.877058165152671</v>
      </c>
      <c r="J96" s="263">
        <v>3.2825421986299128</v>
      </c>
      <c r="K96" s="263">
        <v>3.1550975462553881</v>
      </c>
      <c r="L96" s="263">
        <v>2.8072387461599262</v>
      </c>
      <c r="M96" s="263">
        <v>2.721780096122874</v>
      </c>
      <c r="N96" s="263">
        <v>2.645011538986938</v>
      </c>
      <c r="O96" s="263">
        <v>2.714450569071658</v>
      </c>
      <c r="P96" s="263">
        <v>3.0030423836253761</v>
      </c>
      <c r="Q96" s="263">
        <v>1.24246421350995</v>
      </c>
      <c r="R96" s="263">
        <v>1.002619029619999</v>
      </c>
      <c r="S96" s="263">
        <v>1.175940930478109</v>
      </c>
      <c r="T96" s="263">
        <v>1.9170178561989519</v>
      </c>
      <c r="U96" s="263">
        <v>2.0438108476979311</v>
      </c>
      <c r="V96" s="263">
        <v>0.70236662134145011</v>
      </c>
      <c r="W96" s="263">
        <v>6.8506236702802301E-2</v>
      </c>
      <c r="X96" s="263">
        <v>0.16887836994438429</v>
      </c>
      <c r="Y96" s="263">
        <v>1.6867996598936661</v>
      </c>
      <c r="DA96" s="74" t="s">
        <v>1541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DA97" s="94"/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v>16.75472562658997</v>
      </c>
      <c r="C99" s="223">
        <v>15.93486441946192</v>
      </c>
      <c r="D99" s="223">
        <v>15.101582651020809</v>
      </c>
      <c r="E99" s="223">
        <v>14.21616575095991</v>
      </c>
      <c r="F99" s="223">
        <v>14.895069244893181</v>
      </c>
      <c r="G99" s="223">
        <v>14.256242873734919</v>
      </c>
      <c r="H99" s="223">
        <v>15.59779454146997</v>
      </c>
      <c r="I99" s="223">
        <v>19.810794277313359</v>
      </c>
      <c r="J99" s="223">
        <v>15.460072675046289</v>
      </c>
      <c r="K99" s="223">
        <v>13.31093640015486</v>
      </c>
      <c r="L99" s="223">
        <v>17.58445889727037</v>
      </c>
      <c r="M99" s="223">
        <v>17.33185142140843</v>
      </c>
      <c r="N99" s="223">
        <v>15.529681675372659</v>
      </c>
      <c r="O99" s="223">
        <v>18.888390471232679</v>
      </c>
      <c r="P99" s="223">
        <v>13.612693454420031</v>
      </c>
      <c r="Q99" s="223">
        <v>19.679176470876349</v>
      </c>
      <c r="R99" s="223">
        <v>17.99572940992859</v>
      </c>
      <c r="S99" s="223">
        <v>18.383064754509089</v>
      </c>
      <c r="T99" s="223">
        <v>18.207076479513979</v>
      </c>
      <c r="U99" s="223">
        <v>17.439278447815919</v>
      </c>
      <c r="V99" s="223">
        <v>4.6797073417769983</v>
      </c>
      <c r="W99" s="223">
        <v>4.1789320261487166</v>
      </c>
      <c r="X99" s="223">
        <v>4.2392238332127841</v>
      </c>
      <c r="Y99" s="223">
        <v>3.9687423692123991</v>
      </c>
      <c r="DA99" s="89" t="s">
        <v>1542</v>
      </c>
    </row>
    <row r="100" spans="1:105" ht="12" customHeight="1" x14ac:dyDescent="0.25">
      <c r="A100" s="55" t="s">
        <v>91</v>
      </c>
      <c r="B100" s="259">
        <v>0.1422494173981467</v>
      </c>
      <c r="C100" s="259">
        <v>0.13528870782510491</v>
      </c>
      <c r="D100" s="259">
        <v>0.12821405624783341</v>
      </c>
      <c r="E100" s="259">
        <v>0.12069677180968259</v>
      </c>
      <c r="F100" s="259">
        <v>0.12646073528092011</v>
      </c>
      <c r="G100" s="259">
        <v>0.1210370308800978</v>
      </c>
      <c r="H100" s="259">
        <v>0.1324269484112916</v>
      </c>
      <c r="I100" s="259">
        <v>0.1681957679849905</v>
      </c>
      <c r="J100" s="259">
        <v>0.13125767499693999</v>
      </c>
      <c r="K100" s="259">
        <v>0.1130112775432308</v>
      </c>
      <c r="L100" s="259">
        <v>0.149293941849344</v>
      </c>
      <c r="M100" s="259">
        <v>0.1471492772889155</v>
      </c>
      <c r="N100" s="259">
        <v>0.13184866287504521</v>
      </c>
      <c r="O100" s="259">
        <v>0.16036446074982419</v>
      </c>
      <c r="P100" s="259">
        <v>0.11557322729533689</v>
      </c>
      <c r="Q100" s="259">
        <v>0.1670783186938464</v>
      </c>
      <c r="R100" s="259">
        <v>0.15278567260566281</v>
      </c>
      <c r="S100" s="259">
        <v>0.15607419122317351</v>
      </c>
      <c r="T100" s="259">
        <v>0.15458003189441971</v>
      </c>
      <c r="U100" s="259">
        <v>0.14806134426247711</v>
      </c>
      <c r="V100" s="259">
        <v>3.9731217196825382E-2</v>
      </c>
      <c r="W100" s="259">
        <v>3.5479581062342377E-2</v>
      </c>
      <c r="X100" s="259">
        <v>3.599146497043932E-2</v>
      </c>
      <c r="Y100" s="259">
        <v>3.369504833406068E-2</v>
      </c>
      <c r="DA100" s="67" t="s">
        <v>1543</v>
      </c>
    </row>
    <row r="101" spans="1:105" ht="12" customHeight="1" x14ac:dyDescent="0.25">
      <c r="A101" s="173" t="s">
        <v>92</v>
      </c>
      <c r="B101" s="224">
        <v>0.15948854179275301</v>
      </c>
      <c r="C101" s="224">
        <v>0.15168426786353159</v>
      </c>
      <c r="D101" s="224">
        <v>0.14375224336467041</v>
      </c>
      <c r="E101" s="224">
        <v>0.13532394358523209</v>
      </c>
      <c r="F101" s="224">
        <v>0.1417864384466441</v>
      </c>
      <c r="G101" s="224">
        <v>0.13570543845505209</v>
      </c>
      <c r="H101" s="224">
        <v>0.14847569348608239</v>
      </c>
      <c r="I101" s="224">
        <v>0.18857931555920629</v>
      </c>
      <c r="J101" s="224">
        <v>0.14716471650478491</v>
      </c>
      <c r="K101" s="224">
        <v>0.12670704872595701</v>
      </c>
      <c r="L101" s="224">
        <v>0.16738678807660379</v>
      </c>
      <c r="M101" s="224">
        <v>0.16498221286193021</v>
      </c>
      <c r="N101" s="224">
        <v>0.14782732586108449</v>
      </c>
      <c r="O101" s="224">
        <v>0.1797989367421049</v>
      </c>
      <c r="P101" s="224">
        <v>0.12957947968267619</v>
      </c>
      <c r="Q101" s="224">
        <v>0.18732644323655129</v>
      </c>
      <c r="R101" s="224">
        <v>0.17130167965819459</v>
      </c>
      <c r="S101" s="224">
        <v>0.17498873193973119</v>
      </c>
      <c r="T101" s="224">
        <v>0.1733134963084878</v>
      </c>
      <c r="U101" s="224">
        <v>0.16600481270304959</v>
      </c>
      <c r="V101" s="224">
        <v>4.4546220366139713E-2</v>
      </c>
      <c r="W101" s="224">
        <v>3.977933091432459E-2</v>
      </c>
      <c r="X101" s="224">
        <v>4.0353249736368377E-2</v>
      </c>
      <c r="Y101" s="224">
        <v>3.777853169967138E-2</v>
      </c>
      <c r="DA101" s="177" t="s">
        <v>1544</v>
      </c>
    </row>
    <row r="102" spans="1:105" ht="12" customHeight="1" x14ac:dyDescent="0.25">
      <c r="A102" s="173" t="s">
        <v>93</v>
      </c>
      <c r="B102" s="224">
        <v>0.18928832005309071</v>
      </c>
      <c r="C102" s="224">
        <v>0.14562632963460001</v>
      </c>
      <c r="D102" s="224">
        <v>0.26042098363578292</v>
      </c>
      <c r="E102" s="224">
        <v>0.28371074840957028</v>
      </c>
      <c r="F102" s="224">
        <v>0.29036224381394449</v>
      </c>
      <c r="G102" s="224">
        <v>0.26396929441468309</v>
      </c>
      <c r="H102" s="224">
        <v>0.28718089820680209</v>
      </c>
      <c r="I102" s="224">
        <v>0.27534184816721807</v>
      </c>
      <c r="J102" s="224">
        <v>0.19753940466994929</v>
      </c>
      <c r="K102" s="224">
        <v>0.2123736808929847</v>
      </c>
      <c r="L102" s="224">
        <v>0.29286980473654167</v>
      </c>
      <c r="M102" s="224">
        <v>0.25231301716567889</v>
      </c>
      <c r="N102" s="224">
        <v>0.26098118379860341</v>
      </c>
      <c r="O102" s="224">
        <v>0.21124417630293191</v>
      </c>
      <c r="P102" s="224">
        <v>0.2116570813294005</v>
      </c>
      <c r="Q102" s="224">
        <v>0.35486677791594629</v>
      </c>
      <c r="R102" s="224">
        <v>0.38061306565452702</v>
      </c>
      <c r="S102" s="224">
        <v>0.29465143065339672</v>
      </c>
      <c r="T102" s="224">
        <v>0.32813249590222199</v>
      </c>
      <c r="U102" s="224">
        <v>0.31754481413035812</v>
      </c>
      <c r="V102" s="224">
        <v>0.18065541044452479</v>
      </c>
      <c r="W102" s="224">
        <v>0.2033822710389824</v>
      </c>
      <c r="X102" s="224">
        <v>0.2014332995289759</v>
      </c>
      <c r="Y102" s="224">
        <v>0.14437827324645319</v>
      </c>
      <c r="DA102" s="177" t="s">
        <v>1545</v>
      </c>
    </row>
    <row r="103" spans="1:105" ht="12" customHeight="1" x14ac:dyDescent="0.25">
      <c r="A103" s="173" t="s">
        <v>94</v>
      </c>
      <c r="B103" s="224">
        <v>0.1276741748540082</v>
      </c>
      <c r="C103" s="224">
        <v>0.1214266775539027</v>
      </c>
      <c r="D103" s="224">
        <v>0.1150769130414786</v>
      </c>
      <c r="E103" s="224">
        <v>0.108329868973822</v>
      </c>
      <c r="F103" s="224">
        <v>0.1135032418672879</v>
      </c>
      <c r="G103" s="224">
        <v>0.1086352642214542</v>
      </c>
      <c r="H103" s="224">
        <v>0.1188581413976761</v>
      </c>
      <c r="I103" s="224">
        <v>0.1509619953754528</v>
      </c>
      <c r="J103" s="224">
        <v>0.11780867475600811</v>
      </c>
      <c r="K103" s="224">
        <v>0.1014318502911301</v>
      </c>
      <c r="L103" s="224">
        <v>0.1339968991434731</v>
      </c>
      <c r="M103" s="224">
        <v>0.13207198245066909</v>
      </c>
      <c r="N103" s="224">
        <v>0.11833910849040161</v>
      </c>
      <c r="O103" s="224">
        <v>0.14393310409725829</v>
      </c>
      <c r="P103" s="224">
        <v>0.1037312960575902</v>
      </c>
      <c r="Q103" s="224">
        <v>0.14995904282353681</v>
      </c>
      <c r="R103" s="224">
        <v>0.1371308581520897</v>
      </c>
      <c r="S103" s="224">
        <v>0.14008242666226189</v>
      </c>
      <c r="T103" s="224">
        <v>0.13874136275572141</v>
      </c>
      <c r="U103" s="224">
        <v>0.13289059668748621</v>
      </c>
      <c r="V103" s="224">
        <v>3.5660254110932821E-2</v>
      </c>
      <c r="W103" s="224">
        <v>3.1844251591004943E-2</v>
      </c>
      <c r="X103" s="224">
        <v>3.2303686552375643E-2</v>
      </c>
      <c r="Y103" s="224">
        <v>3.0242566693093321E-2</v>
      </c>
      <c r="DA103" s="177" t="s">
        <v>1546</v>
      </c>
    </row>
    <row r="104" spans="1:105" ht="12" customHeight="1" x14ac:dyDescent="0.25">
      <c r="A104" s="56" t="s">
        <v>95</v>
      </c>
      <c r="B104" s="260">
        <v>0.12811169495474731</v>
      </c>
      <c r="C104" s="260">
        <v>0.12540004502044369</v>
      </c>
      <c r="D104" s="260">
        <v>0.1215337347169323</v>
      </c>
      <c r="E104" s="260">
        <v>0.119552461425525</v>
      </c>
      <c r="F104" s="260">
        <v>0.1240481355484969</v>
      </c>
      <c r="G104" s="260">
        <v>0.117345823559117</v>
      </c>
      <c r="H104" s="260">
        <v>0.1281329089990674</v>
      </c>
      <c r="I104" s="260">
        <v>0.15147428430884699</v>
      </c>
      <c r="J104" s="260">
        <v>0.1156616699950879</v>
      </c>
      <c r="K104" s="260">
        <v>0.1045289909829247</v>
      </c>
      <c r="L104" s="260">
        <v>0.1401775250381872</v>
      </c>
      <c r="M104" s="260">
        <v>0.1337049355599696</v>
      </c>
      <c r="N104" s="260">
        <v>0.1241138482143128</v>
      </c>
      <c r="O104" s="260">
        <v>0.1420083014398649</v>
      </c>
      <c r="P104" s="260">
        <v>0.1061292472199841</v>
      </c>
      <c r="Q104" s="260">
        <v>0.1607678041517708</v>
      </c>
      <c r="R104" s="260">
        <v>0.1548263331811319</v>
      </c>
      <c r="S104" s="260">
        <v>0.14527316930566539</v>
      </c>
      <c r="T104" s="260">
        <v>0.14905142507863431</v>
      </c>
      <c r="U104" s="260">
        <v>0.1450666474392856</v>
      </c>
      <c r="V104" s="260">
        <v>6.5357275484345931E-2</v>
      </c>
      <c r="W104" s="260">
        <v>6.9941825134076555E-2</v>
      </c>
      <c r="X104" s="260">
        <v>7.2525358867019898E-2</v>
      </c>
      <c r="Y104" s="260">
        <v>5.1786395513299409E-2</v>
      </c>
      <c r="DA104" s="68" t="s">
        <v>1547</v>
      </c>
    </row>
    <row r="105" spans="1:105" ht="12" customHeight="1" x14ac:dyDescent="0.25">
      <c r="A105" s="37" t="s">
        <v>159</v>
      </c>
      <c r="B105" s="226">
        <v>1.5784611199004459E-2</v>
      </c>
      <c r="C105" s="226">
        <v>1.2226468762426839E-2</v>
      </c>
      <c r="D105" s="226">
        <v>1.047199316736858E-2</v>
      </c>
      <c r="E105" s="226">
        <v>7.2289558081459803E-3</v>
      </c>
      <c r="F105" s="226">
        <v>9.9239257845261664E-3</v>
      </c>
      <c r="G105" s="226">
        <v>7.8642529101816874E-3</v>
      </c>
      <c r="H105" s="226">
        <v>8.1261033426928853E-3</v>
      </c>
      <c r="I105" s="226">
        <v>1.8786888942552329E-2</v>
      </c>
      <c r="J105" s="226">
        <v>1.397994920822122E-2</v>
      </c>
      <c r="K105" s="226">
        <v>3.2241535424824739E-3</v>
      </c>
      <c r="L105" s="226">
        <v>7.3994348821895661E-3</v>
      </c>
      <c r="M105" s="226">
        <v>8.2834173900802627E-3</v>
      </c>
      <c r="N105" s="226">
        <v>3.1293231210084071E-3</v>
      </c>
      <c r="O105" s="226">
        <v>5.1594943519950786E-3</v>
      </c>
      <c r="P105" s="226">
        <v>3.2593549477684938E-3</v>
      </c>
      <c r="Q105" s="226">
        <v>4.8456886201164572E-3</v>
      </c>
      <c r="R105" s="226">
        <v>3.4241209949813561E-3</v>
      </c>
      <c r="S105" s="226">
        <v>5.3099974604219856E-3</v>
      </c>
      <c r="T105" s="226">
        <v>3.868567921339178E-3</v>
      </c>
      <c r="U105" s="226">
        <v>9.1757816188316361E-4</v>
      </c>
      <c r="V105" s="226">
        <v>8.7899972381766564E-6</v>
      </c>
      <c r="W105" s="226">
        <v>1.6549960473259569E-6</v>
      </c>
      <c r="X105" s="226">
        <v>4.2575596310465109E-6</v>
      </c>
      <c r="Y105" s="226">
        <v>4.9385838032302863E-5</v>
      </c>
      <c r="DA105" s="69" t="s">
        <v>1548</v>
      </c>
    </row>
    <row r="106" spans="1:105" ht="12" customHeight="1" x14ac:dyDescent="0.25">
      <c r="A106" s="37" t="s">
        <v>35</v>
      </c>
      <c r="B106" s="226">
        <v>8.6759387795946483E-2</v>
      </c>
      <c r="C106" s="226">
        <v>9.9979563709774177E-2</v>
      </c>
      <c r="D106" s="226">
        <v>5.4588049489474537E-2</v>
      </c>
      <c r="E106" s="226">
        <v>4.6244809496082812E-2</v>
      </c>
      <c r="F106" s="226">
        <v>4.856389213704293E-2</v>
      </c>
      <c r="G106" s="226">
        <v>4.7966365267774869E-2</v>
      </c>
      <c r="H106" s="226">
        <v>5.3482439021411317E-2</v>
      </c>
      <c r="I106" s="226">
        <v>7.9784319849647789E-2</v>
      </c>
      <c r="J106" s="226">
        <v>6.4248277212250737E-2</v>
      </c>
      <c r="K106" s="226">
        <v>5.0557471506586883E-2</v>
      </c>
      <c r="L106" s="226">
        <v>6.6122609585523712E-2</v>
      </c>
      <c r="M106" s="226">
        <v>7.4903242357108712E-2</v>
      </c>
      <c r="N106" s="226">
        <v>6.4384158681172934E-2</v>
      </c>
      <c r="O106" s="226">
        <v>0.10538541655138881</v>
      </c>
      <c r="P106" s="226">
        <v>5.4022074559822497E-2</v>
      </c>
      <c r="Q106" s="226">
        <v>7.4231825669869106E-2</v>
      </c>
      <c r="R106" s="226">
        <v>5.9230007849358342E-2</v>
      </c>
      <c r="S106" s="226">
        <v>7.8473176086164748E-2</v>
      </c>
      <c r="T106" s="226">
        <v>6.553979614412446E-2</v>
      </c>
      <c r="U106" s="226">
        <v>5.0490616889903757E-2</v>
      </c>
      <c r="V106" s="226">
        <v>2.7607812572064722E-3</v>
      </c>
      <c r="W106" s="226">
        <v>7.8985975661501008E-4</v>
      </c>
      <c r="X106" s="226">
        <v>8.1265083345449546E-4</v>
      </c>
      <c r="Y106" s="226">
        <v>3.0634263585310709E-3</v>
      </c>
      <c r="DA106" s="69" t="s">
        <v>1549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1550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1551</v>
      </c>
    </row>
    <row r="109" spans="1:105" ht="12" customHeight="1" x14ac:dyDescent="0.25">
      <c r="A109" s="37" t="s">
        <v>40</v>
      </c>
      <c r="B109" s="226">
        <v>2.55676959597964E-2</v>
      </c>
      <c r="C109" s="226">
        <v>1.3194012548242691E-2</v>
      </c>
      <c r="D109" s="226">
        <v>5.6473692060089203E-2</v>
      </c>
      <c r="E109" s="226">
        <v>6.6078696121296174E-2</v>
      </c>
      <c r="F109" s="226">
        <v>6.556031762692785E-2</v>
      </c>
      <c r="G109" s="226">
        <v>6.1515205381160482E-2</v>
      </c>
      <c r="H109" s="226">
        <v>6.6524366634963208E-2</v>
      </c>
      <c r="I109" s="226">
        <v>5.290307551664683E-2</v>
      </c>
      <c r="J109" s="226">
        <v>3.74334435746159E-2</v>
      </c>
      <c r="K109" s="226">
        <v>5.0747365933855308E-2</v>
      </c>
      <c r="L109" s="226">
        <v>6.6655480570473921E-2</v>
      </c>
      <c r="M109" s="226">
        <v>5.0518275812780629E-2</v>
      </c>
      <c r="N109" s="226">
        <v>5.6600366412131481E-2</v>
      </c>
      <c r="O109" s="226">
        <v>3.1463390536481048E-2</v>
      </c>
      <c r="P109" s="226">
        <v>4.8847817712393153E-2</v>
      </c>
      <c r="Q109" s="226">
        <v>8.1690289861785226E-2</v>
      </c>
      <c r="R109" s="226">
        <v>9.2172204336792157E-2</v>
      </c>
      <c r="S109" s="226">
        <v>6.1489995759078687E-2</v>
      </c>
      <c r="T109" s="226">
        <v>7.9643061013170674E-2</v>
      </c>
      <c r="U109" s="226">
        <v>9.3658452387498689E-2</v>
      </c>
      <c r="V109" s="226">
        <v>6.2587704229901286E-2</v>
      </c>
      <c r="W109" s="226">
        <v>6.9150310381414212E-2</v>
      </c>
      <c r="X109" s="226">
        <v>7.1708450473934357E-2</v>
      </c>
      <c r="Y109" s="226">
        <v>4.8673583316736033E-2</v>
      </c>
      <c r="DA109" s="69" t="s">
        <v>1552</v>
      </c>
    </row>
    <row r="110" spans="1:105" ht="12" customHeight="1" x14ac:dyDescent="0.25">
      <c r="A110" s="57" t="s">
        <v>1553</v>
      </c>
      <c r="B110" s="261">
        <f t="shared" ref="B110:Y110" si="4">B111+B117</f>
        <v>13.275157491305427</v>
      </c>
      <c r="C110" s="261">
        <f t="shared" si="4"/>
        <v>12.926147292067846</v>
      </c>
      <c r="D110" s="261">
        <f t="shared" si="4"/>
        <v>11.16641111195112</v>
      </c>
      <c r="E110" s="261">
        <f t="shared" si="4"/>
        <v>10.166363560568257</v>
      </c>
      <c r="F110" s="261">
        <f t="shared" si="4"/>
        <v>10.713913110166335</v>
      </c>
      <c r="G110" s="261">
        <f t="shared" si="4"/>
        <v>10.378822118914524</v>
      </c>
      <c r="H110" s="261">
        <f t="shared" si="4"/>
        <v>11.37012009283173</v>
      </c>
      <c r="I110" s="261">
        <f t="shared" si="4"/>
        <v>15.241390967868179</v>
      </c>
      <c r="J110" s="261">
        <f t="shared" si="4"/>
        <v>12.049639230238693</v>
      </c>
      <c r="K110" s="261">
        <f t="shared" si="4"/>
        <v>9.9964213390741197</v>
      </c>
      <c r="L110" s="261">
        <f t="shared" si="4"/>
        <v>13.095114283760219</v>
      </c>
      <c r="M110" s="261">
        <f t="shared" si="4"/>
        <v>13.232206326851813</v>
      </c>
      <c r="N110" s="261">
        <f t="shared" si="4"/>
        <v>11.5440182300961</v>
      </c>
      <c r="O110" s="261">
        <f t="shared" si="4"/>
        <v>14.986928193359729</v>
      </c>
      <c r="P110" s="261">
        <f t="shared" si="4"/>
        <v>10.272607538852245</v>
      </c>
      <c r="Q110" s="261">
        <f t="shared" si="4"/>
        <v>14.411984874103274</v>
      </c>
      <c r="R110" s="261">
        <f t="shared" si="4"/>
        <v>12.676322179846105</v>
      </c>
      <c r="S110" s="261">
        <f t="shared" si="4"/>
        <v>13.792761641137137</v>
      </c>
      <c r="T110" s="261">
        <f t="shared" si="4"/>
        <v>13.33527599505009</v>
      </c>
      <c r="U110" s="261">
        <f t="shared" si="4"/>
        <v>12.742093320418739</v>
      </c>
      <c r="V110" s="261">
        <f t="shared" si="4"/>
        <v>2.5517534455058208</v>
      </c>
      <c r="W110" s="261">
        <f t="shared" si="4"/>
        <v>1.896479896438819</v>
      </c>
      <c r="X110" s="261">
        <f t="shared" si="4"/>
        <v>1.9655249295961248</v>
      </c>
      <c r="Y110" s="261">
        <f t="shared" si="4"/>
        <v>2.2454474223121625</v>
      </c>
      <c r="DA110" s="70"/>
    </row>
    <row r="111" spans="1:105" ht="12" customHeight="1" x14ac:dyDescent="0.25">
      <c r="A111" s="60" t="s">
        <v>1554</v>
      </c>
      <c r="B111" s="262">
        <v>12.32381789010463</v>
      </c>
      <c r="C111" s="262">
        <v>12.194247435171979</v>
      </c>
      <c r="D111" s="262">
        <v>9.8575675729155492</v>
      </c>
      <c r="E111" s="262">
        <v>8.7404685546184009</v>
      </c>
      <c r="F111" s="262">
        <v>9.2545885139300221</v>
      </c>
      <c r="G111" s="262">
        <v>9.0521452103377769</v>
      </c>
      <c r="H111" s="262">
        <v>9.9267845447328398</v>
      </c>
      <c r="I111" s="262">
        <v>13.857557015747821</v>
      </c>
      <c r="J111" s="262">
        <v>11.05683070191828</v>
      </c>
      <c r="K111" s="262">
        <v>8.9290575797591742</v>
      </c>
      <c r="L111" s="262">
        <v>11.62318699757758</v>
      </c>
      <c r="M111" s="262">
        <v>11.964112420894789</v>
      </c>
      <c r="N111" s="262">
        <v>10.23235919457696</v>
      </c>
      <c r="O111" s="262">
        <v>13.925241183914791</v>
      </c>
      <c r="P111" s="262">
        <v>9.2088453199960547</v>
      </c>
      <c r="Q111" s="262">
        <v>12.6284684960865</v>
      </c>
      <c r="R111" s="262">
        <v>10.763408155409561</v>
      </c>
      <c r="S111" s="262">
        <v>12.311880124240449</v>
      </c>
      <c r="T111" s="262">
        <v>11.686122800045309</v>
      </c>
      <c r="U111" s="262">
        <v>11.14615249980484</v>
      </c>
      <c r="V111" s="262">
        <v>1.6438017764389881</v>
      </c>
      <c r="W111" s="262">
        <v>0.87430584699260916</v>
      </c>
      <c r="X111" s="262">
        <v>0.95314616904339378</v>
      </c>
      <c r="Y111" s="262">
        <v>1.519820141908298</v>
      </c>
      <c r="DA111" s="72" t="s">
        <v>1555</v>
      </c>
    </row>
    <row r="112" spans="1:105" ht="12" customHeight="1" x14ac:dyDescent="0.25">
      <c r="A112" s="59" t="s">
        <v>28</v>
      </c>
      <c r="B112" s="230">
        <v>9.7891815859483877</v>
      </c>
      <c r="C112" s="230">
        <v>9.411694317018652</v>
      </c>
      <c r="D112" s="230">
        <v>7.4089299202100172</v>
      </c>
      <c r="E112" s="230">
        <v>5.8496859176182916</v>
      </c>
      <c r="F112" s="230">
        <v>6.4540985444484642</v>
      </c>
      <c r="G112" s="230">
        <v>6.9516249332045259</v>
      </c>
      <c r="H112" s="230">
        <v>7.6863014194838666</v>
      </c>
      <c r="I112" s="230">
        <v>11.79310990619917</v>
      </c>
      <c r="J112" s="230">
        <v>9.570276751811523</v>
      </c>
      <c r="K112" s="230">
        <v>7.4140947043409398</v>
      </c>
      <c r="L112" s="230">
        <v>9.0704899571027564</v>
      </c>
      <c r="M112" s="230">
        <v>9.6847527559919619</v>
      </c>
      <c r="N112" s="230">
        <v>7.878963265632831</v>
      </c>
      <c r="O112" s="230">
        <v>10.49994645756767</v>
      </c>
      <c r="P112" s="230">
        <v>7.4900475213221869</v>
      </c>
      <c r="Q112" s="230">
        <v>8.1187858348092163</v>
      </c>
      <c r="R112" s="230">
        <v>5.9604955173432019</v>
      </c>
      <c r="S112" s="230">
        <v>8.7127204827305285</v>
      </c>
      <c r="T112" s="230">
        <v>8.3998146836863334</v>
      </c>
      <c r="U112" s="230">
        <v>9.0211521698604358</v>
      </c>
      <c r="V112" s="230">
        <v>0.66742679116268477</v>
      </c>
      <c r="W112" s="230">
        <v>0</v>
      </c>
      <c r="X112" s="230">
        <v>0.19836116792400951</v>
      </c>
      <c r="Y112" s="230">
        <v>0.38172716422177122</v>
      </c>
      <c r="DA112" s="71" t="s">
        <v>1556</v>
      </c>
    </row>
    <row r="113" spans="1:105" ht="12" customHeight="1" x14ac:dyDescent="0.25">
      <c r="A113" s="59" t="s">
        <v>31</v>
      </c>
      <c r="B113" s="295">
        <v>0</v>
      </c>
      <c r="C113" s="295">
        <v>0</v>
      </c>
      <c r="D113" s="295">
        <v>0</v>
      </c>
      <c r="E113" s="295">
        <v>0</v>
      </c>
      <c r="F113" s="295">
        <v>0</v>
      </c>
      <c r="G113" s="295">
        <v>0</v>
      </c>
      <c r="H113" s="295">
        <v>0</v>
      </c>
      <c r="I113" s="295">
        <v>0</v>
      </c>
      <c r="J113" s="295">
        <v>0</v>
      </c>
      <c r="K113" s="295">
        <v>0</v>
      </c>
      <c r="L113" s="295">
        <v>0</v>
      </c>
      <c r="M113" s="295">
        <v>0</v>
      </c>
      <c r="N113" s="295">
        <v>0</v>
      </c>
      <c r="O113" s="295">
        <v>0</v>
      </c>
      <c r="P113" s="295">
        <v>0</v>
      </c>
      <c r="Q113" s="295">
        <v>0</v>
      </c>
      <c r="R113" s="295">
        <v>0</v>
      </c>
      <c r="S113" s="295">
        <v>0</v>
      </c>
      <c r="T113" s="295">
        <v>0</v>
      </c>
      <c r="U113" s="295">
        <v>0</v>
      </c>
      <c r="V113" s="295">
        <v>0</v>
      </c>
      <c r="W113" s="295">
        <v>0</v>
      </c>
      <c r="X113" s="295">
        <v>0</v>
      </c>
      <c r="Y113" s="295">
        <v>0.217069520954283</v>
      </c>
      <c r="DA113" s="122" t="s">
        <v>1557</v>
      </c>
    </row>
    <row r="114" spans="1:105" ht="12" customHeight="1" x14ac:dyDescent="0.25">
      <c r="A114" s="59" t="s">
        <v>159</v>
      </c>
      <c r="B114" s="295">
        <v>0.33954087024989182</v>
      </c>
      <c r="C114" s="295">
        <v>0.24313975607860511</v>
      </c>
      <c r="D114" s="295">
        <v>0.35748751411197471</v>
      </c>
      <c r="E114" s="295">
        <v>0.34629211674753019</v>
      </c>
      <c r="F114" s="295">
        <v>0.43969613062759511</v>
      </c>
      <c r="G114" s="295">
        <v>0.27156142087289059</v>
      </c>
      <c r="H114" s="295">
        <v>0.29551741876529952</v>
      </c>
      <c r="I114" s="295">
        <v>0.39346721066012202</v>
      </c>
      <c r="J114" s="295">
        <v>0.25461020522028421</v>
      </c>
      <c r="K114" s="295">
        <v>9.0820478500838034E-2</v>
      </c>
      <c r="L114" s="295">
        <v>0.245092971546292</v>
      </c>
      <c r="M114" s="295">
        <v>0.2167063137346146</v>
      </c>
      <c r="N114" s="295">
        <v>0.10450362398479419</v>
      </c>
      <c r="O114" s="295">
        <v>0.15300919714640349</v>
      </c>
      <c r="P114" s="295">
        <v>9.7800843265946472E-2</v>
      </c>
      <c r="Q114" s="295">
        <v>0.27634300531946843</v>
      </c>
      <c r="R114" s="295">
        <v>0.26248476045246372</v>
      </c>
      <c r="S114" s="295">
        <v>0.22810700224245151</v>
      </c>
      <c r="T114" s="295">
        <v>0.1831667743471401</v>
      </c>
      <c r="U114" s="295">
        <v>3.7928853459789469E-2</v>
      </c>
      <c r="V114" s="295">
        <v>3.09879495255102E-3</v>
      </c>
      <c r="W114" s="295">
        <v>1.8281058136436601E-3</v>
      </c>
      <c r="X114" s="295">
        <v>3.9337852053979118E-3</v>
      </c>
      <c r="Y114" s="295">
        <v>1.3176101091311711E-2</v>
      </c>
      <c r="DA114" s="122" t="s">
        <v>1558</v>
      </c>
    </row>
    <row r="115" spans="1:105" ht="12" customHeight="1" x14ac:dyDescent="0.25">
      <c r="A115" s="59" t="s">
        <v>32</v>
      </c>
      <c r="B115" s="295">
        <v>0.32882469317113261</v>
      </c>
      <c r="C115" s="295">
        <v>0.5511854276163386</v>
      </c>
      <c r="D115" s="295">
        <v>0.22765139481836821</v>
      </c>
      <c r="E115" s="295">
        <v>0.32920336205206668</v>
      </c>
      <c r="F115" s="295">
        <v>0.2090893698253059</v>
      </c>
      <c r="G115" s="295">
        <v>0.17262678568811901</v>
      </c>
      <c r="H115" s="295">
        <v>0</v>
      </c>
      <c r="I115" s="295">
        <v>0</v>
      </c>
      <c r="J115" s="295">
        <v>6.1820248554950878E-2</v>
      </c>
      <c r="K115" s="295">
        <v>0</v>
      </c>
      <c r="L115" s="295">
        <v>0.1174115572382687</v>
      </c>
      <c r="M115" s="295">
        <v>0.1030749822913811</v>
      </c>
      <c r="N115" s="295">
        <v>9.8785828506226456E-2</v>
      </c>
      <c r="O115" s="295">
        <v>0.14699128961460589</v>
      </c>
      <c r="P115" s="295">
        <v>0</v>
      </c>
      <c r="Q115" s="295">
        <v>0</v>
      </c>
      <c r="R115" s="295">
        <v>0</v>
      </c>
      <c r="S115" s="295">
        <v>0</v>
      </c>
      <c r="T115" s="295">
        <v>0</v>
      </c>
      <c r="U115" s="295">
        <v>0</v>
      </c>
      <c r="V115" s="295">
        <v>0</v>
      </c>
      <c r="W115" s="295">
        <v>0</v>
      </c>
      <c r="X115" s="295">
        <v>0</v>
      </c>
      <c r="Y115" s="295">
        <v>9.0527715152244823E-2</v>
      </c>
      <c r="DA115" s="122" t="s">
        <v>1559</v>
      </c>
    </row>
    <row r="116" spans="1:105" ht="12" customHeight="1" x14ac:dyDescent="0.25">
      <c r="A116" s="59" t="s">
        <v>35</v>
      </c>
      <c r="B116" s="295">
        <v>1.8662707407352199</v>
      </c>
      <c r="C116" s="295">
        <v>1.9882279344583811</v>
      </c>
      <c r="D116" s="295">
        <v>1.863498743775188</v>
      </c>
      <c r="E116" s="295">
        <v>2.2152871582005118</v>
      </c>
      <c r="F116" s="295">
        <v>2.1517044690286569</v>
      </c>
      <c r="G116" s="295">
        <v>1.656332070572242</v>
      </c>
      <c r="H116" s="295">
        <v>1.944965706483673</v>
      </c>
      <c r="I116" s="295">
        <v>1.6709798988885189</v>
      </c>
      <c r="J116" s="295">
        <v>1.170123496331519</v>
      </c>
      <c r="K116" s="295">
        <v>1.4241423969173961</v>
      </c>
      <c r="L116" s="295">
        <v>2.1901925116902672</v>
      </c>
      <c r="M116" s="295">
        <v>1.9595783688768329</v>
      </c>
      <c r="N116" s="295">
        <v>2.150106476453105</v>
      </c>
      <c r="O116" s="295">
        <v>3.1252942395861139</v>
      </c>
      <c r="P116" s="295">
        <v>1.6209969554079211</v>
      </c>
      <c r="Q116" s="295">
        <v>4.2333396559578151</v>
      </c>
      <c r="R116" s="295">
        <v>4.540427877613892</v>
      </c>
      <c r="S116" s="295">
        <v>3.3710526392674649</v>
      </c>
      <c r="T116" s="295">
        <v>3.103141342011837</v>
      </c>
      <c r="U116" s="295">
        <v>2.087071476484613</v>
      </c>
      <c r="V116" s="295">
        <v>0.97327619032375168</v>
      </c>
      <c r="W116" s="295">
        <v>0.87247774117896548</v>
      </c>
      <c r="X116" s="295">
        <v>0.75085121591398629</v>
      </c>
      <c r="Y116" s="295">
        <v>0.81731964048868722</v>
      </c>
      <c r="DA116" s="122" t="s">
        <v>1560</v>
      </c>
    </row>
    <row r="117" spans="1:105" ht="12" customHeight="1" x14ac:dyDescent="0.25">
      <c r="A117" s="60" t="s">
        <v>1561</v>
      </c>
      <c r="B117" s="262">
        <v>0.95133960120079697</v>
      </c>
      <c r="C117" s="262">
        <v>0.73189985689586712</v>
      </c>
      <c r="D117" s="262">
        <v>1.308843539035571</v>
      </c>
      <c r="E117" s="262">
        <v>1.425895005949857</v>
      </c>
      <c r="F117" s="262">
        <v>1.4593245962363131</v>
      </c>
      <c r="G117" s="262">
        <v>1.326676908576748</v>
      </c>
      <c r="H117" s="262">
        <v>1.4433355480988901</v>
      </c>
      <c r="I117" s="262">
        <v>1.383833952120358</v>
      </c>
      <c r="J117" s="262">
        <v>0.99280852832041355</v>
      </c>
      <c r="K117" s="262">
        <v>1.067363759314945</v>
      </c>
      <c r="L117" s="262">
        <v>1.47192728618264</v>
      </c>
      <c r="M117" s="262">
        <v>1.2680939059570231</v>
      </c>
      <c r="N117" s="262">
        <v>1.31165903551914</v>
      </c>
      <c r="O117" s="262">
        <v>1.061687009444938</v>
      </c>
      <c r="P117" s="262">
        <v>1.0637622188561899</v>
      </c>
      <c r="Q117" s="262">
        <v>1.783516378016774</v>
      </c>
      <c r="R117" s="262">
        <v>1.9129140244365439</v>
      </c>
      <c r="S117" s="262">
        <v>1.480881516896688</v>
      </c>
      <c r="T117" s="262">
        <v>1.6491531950047811</v>
      </c>
      <c r="U117" s="262">
        <v>1.5959408206139001</v>
      </c>
      <c r="V117" s="262">
        <v>0.90795166906683289</v>
      </c>
      <c r="W117" s="262">
        <v>1.0221740494462099</v>
      </c>
      <c r="X117" s="262">
        <v>1.012378760552731</v>
      </c>
      <c r="Y117" s="262">
        <v>0.72562728040386448</v>
      </c>
      <c r="DA117" s="72" t="s">
        <v>1562</v>
      </c>
    </row>
    <row r="118" spans="1:105" ht="12" customHeight="1" x14ac:dyDescent="0.25">
      <c r="A118" s="57" t="s">
        <v>1563</v>
      </c>
      <c r="B118" s="261">
        <v>0.77941368192136185</v>
      </c>
      <c r="C118" s="261">
        <v>0.5996310481986562</v>
      </c>
      <c r="D118" s="261">
        <v>1.0723095732912551</v>
      </c>
      <c r="E118" s="261">
        <v>1.16820752044578</v>
      </c>
      <c r="F118" s="261">
        <v>1.195595721270597</v>
      </c>
      <c r="G118" s="261">
        <v>1.0869200995403561</v>
      </c>
      <c r="H118" s="261">
        <v>1.182496210997424</v>
      </c>
      <c r="I118" s="261">
        <v>1.133747732595717</v>
      </c>
      <c r="J118" s="261">
        <v>0.81338835209259452</v>
      </c>
      <c r="K118" s="261">
        <v>0.87446997533480841</v>
      </c>
      <c r="L118" s="261">
        <v>1.2059208553875651</v>
      </c>
      <c r="M118" s="261">
        <v>1.0389242064731321</v>
      </c>
      <c r="N118" s="261">
        <v>1.074616253763639</v>
      </c>
      <c r="O118" s="261">
        <v>0.86981912666631578</v>
      </c>
      <c r="P118" s="261">
        <v>0.87151930461112215</v>
      </c>
      <c r="Q118" s="261">
        <v>1.461199623354795</v>
      </c>
      <c r="R118" s="261">
        <v>1.567212550705545</v>
      </c>
      <c r="S118" s="261">
        <v>1.2132568791595171</v>
      </c>
      <c r="T118" s="261">
        <v>1.3511185302794451</v>
      </c>
      <c r="U118" s="261">
        <v>1.3075226864867291</v>
      </c>
      <c r="V118" s="261">
        <v>0.74386680897209889</v>
      </c>
      <c r="W118" s="261">
        <v>0.83744694159449995</v>
      </c>
      <c r="X118" s="261">
        <v>0.82942185552395964</v>
      </c>
      <c r="Y118" s="261">
        <v>0.59449205058666343</v>
      </c>
      <c r="DA118" s="70" t="s">
        <v>1564</v>
      </c>
    </row>
    <row r="119" spans="1:105" ht="12" customHeight="1" x14ac:dyDescent="0.25">
      <c r="A119" s="57" t="s">
        <v>1565</v>
      </c>
      <c r="B119" s="261">
        <f t="shared" ref="B119:Y119" si="5">B120+B126</f>
        <v>1.2578654804421399</v>
      </c>
      <c r="C119" s="261">
        <f t="shared" si="5"/>
        <v>1.1946046544436519</v>
      </c>
      <c r="D119" s="261">
        <f t="shared" si="5"/>
        <v>1.137033953988775</v>
      </c>
      <c r="E119" s="261">
        <f t="shared" si="5"/>
        <v>1.0715803190365736</v>
      </c>
      <c r="F119" s="261">
        <f t="shared" si="5"/>
        <v>1.1225603595190348</v>
      </c>
      <c r="G119" s="261">
        <f t="shared" si="5"/>
        <v>1.0739406380059342</v>
      </c>
      <c r="H119" s="261">
        <f t="shared" si="5"/>
        <v>1.1749531819421937</v>
      </c>
      <c r="I119" s="261">
        <f t="shared" si="5"/>
        <v>1.4894505425221913</v>
      </c>
      <c r="J119" s="261">
        <f t="shared" si="5"/>
        <v>1.1618202683865315</v>
      </c>
      <c r="K119" s="261">
        <f t="shared" si="5"/>
        <v>1.0016959516263373</v>
      </c>
      <c r="L119" s="261">
        <f t="shared" si="5"/>
        <v>1.3236463437018315</v>
      </c>
      <c r="M119" s="261">
        <f t="shared" si="5"/>
        <v>1.3034594015956715</v>
      </c>
      <c r="N119" s="261">
        <f t="shared" si="5"/>
        <v>1.1690487127613061</v>
      </c>
      <c r="O119" s="261">
        <f t="shared" si="5"/>
        <v>1.4181478742339317</v>
      </c>
      <c r="P119" s="261">
        <f t="shared" si="5"/>
        <v>1.0242328998725205</v>
      </c>
      <c r="Q119" s="261">
        <f t="shared" si="5"/>
        <v>1.4821539226800411</v>
      </c>
      <c r="R119" s="261">
        <f t="shared" si="5"/>
        <v>1.3571012556496211</v>
      </c>
      <c r="S119" s="261">
        <f t="shared" si="5"/>
        <v>1.3833778384089435</v>
      </c>
      <c r="T119" s="261">
        <f t="shared" si="5"/>
        <v>1.3712496844571409</v>
      </c>
      <c r="U119" s="261">
        <f t="shared" si="5"/>
        <v>1.3133816746688716</v>
      </c>
      <c r="V119" s="261">
        <f t="shared" si="5"/>
        <v>0.35437863399812863</v>
      </c>
      <c r="W119" s="261">
        <f t="shared" si="5"/>
        <v>0.31731758049034231</v>
      </c>
      <c r="X119" s="261">
        <f t="shared" si="5"/>
        <v>0.3215704865853703</v>
      </c>
      <c r="Y119" s="261">
        <f t="shared" si="5"/>
        <v>0.30045225107274059</v>
      </c>
      <c r="DA119" s="70"/>
    </row>
    <row r="120" spans="1:105" ht="12" customHeight="1" x14ac:dyDescent="0.25">
      <c r="A120" s="60" t="s">
        <v>1566</v>
      </c>
      <c r="B120" s="262">
        <v>1.0305848886922631</v>
      </c>
      <c r="C120" s="262">
        <v>1.0197495003357211</v>
      </c>
      <c r="D120" s="262">
        <v>0.82434358171316491</v>
      </c>
      <c r="E120" s="262">
        <v>0.73092566709480566</v>
      </c>
      <c r="F120" s="262">
        <v>0.77391918304630924</v>
      </c>
      <c r="G120" s="262">
        <v>0.7569897695025869</v>
      </c>
      <c r="H120" s="262">
        <v>0.83013188253293091</v>
      </c>
      <c r="I120" s="262">
        <v>1.1588445222067381</v>
      </c>
      <c r="J120" s="262">
        <v>0.92463250754258708</v>
      </c>
      <c r="K120" s="262">
        <v>0.74669651028775397</v>
      </c>
      <c r="L120" s="262">
        <v>0.97199431093233657</v>
      </c>
      <c r="M120" s="262">
        <v>1.000504354863109</v>
      </c>
      <c r="N120" s="262">
        <v>0.85568570191788318</v>
      </c>
      <c r="O120" s="262">
        <v>1.16450464162254</v>
      </c>
      <c r="P120" s="262">
        <v>0.77009388760221487</v>
      </c>
      <c r="Q120" s="262">
        <v>1.056061434488023</v>
      </c>
      <c r="R120" s="262">
        <v>0.9000949133384164</v>
      </c>
      <c r="S120" s="262">
        <v>1.0295865875802139</v>
      </c>
      <c r="T120" s="262">
        <v>0.97725734610206583</v>
      </c>
      <c r="U120" s="262">
        <v>0.93210208360688696</v>
      </c>
      <c r="V120" s="262">
        <v>0.13746367285772471</v>
      </c>
      <c r="W120" s="262">
        <v>7.3114224994298677E-2</v>
      </c>
      <c r="X120" s="262">
        <v>7.9707282864004012E-2</v>
      </c>
      <c r="Y120" s="262">
        <v>0.12709565215487981</v>
      </c>
      <c r="DA120" s="72" t="s">
        <v>1567</v>
      </c>
    </row>
    <row r="121" spans="1:105" ht="12" customHeight="1" x14ac:dyDescent="0.25">
      <c r="A121" s="59" t="s">
        <v>28</v>
      </c>
      <c r="B121" s="230">
        <v>0.81862477238028331</v>
      </c>
      <c r="C121" s="230">
        <v>0.78705722744397955</v>
      </c>
      <c r="D121" s="230">
        <v>0.61957514182997964</v>
      </c>
      <c r="E121" s="230">
        <v>0.4891826513546576</v>
      </c>
      <c r="F121" s="230">
        <v>0.53972693278599271</v>
      </c>
      <c r="G121" s="230">
        <v>0.58133280383585118</v>
      </c>
      <c r="H121" s="230">
        <v>0.64277045989249926</v>
      </c>
      <c r="I121" s="230">
        <v>0.98620419162269135</v>
      </c>
      <c r="J121" s="230">
        <v>0.80031875584101886</v>
      </c>
      <c r="K121" s="230">
        <v>0.62000704925721961</v>
      </c>
      <c r="L121" s="230">
        <v>0.75852385731299288</v>
      </c>
      <c r="M121" s="230">
        <v>0.80989186387282153</v>
      </c>
      <c r="N121" s="230">
        <v>0.65888189459879309</v>
      </c>
      <c r="O121" s="230">
        <v>0.878062808761224</v>
      </c>
      <c r="P121" s="230">
        <v>0.62635863819925774</v>
      </c>
      <c r="Q121" s="230">
        <v>0.67893716626578149</v>
      </c>
      <c r="R121" s="230">
        <v>0.4984491546425896</v>
      </c>
      <c r="S121" s="230">
        <v>0.7286052219346294</v>
      </c>
      <c r="T121" s="230">
        <v>0.70243833185602345</v>
      </c>
      <c r="U121" s="230">
        <v>0.7543979623649445</v>
      </c>
      <c r="V121" s="230">
        <v>5.5813869647727318E-2</v>
      </c>
      <c r="W121" s="230">
        <v>0</v>
      </c>
      <c r="X121" s="230">
        <v>1.6588043087684488E-2</v>
      </c>
      <c r="Y121" s="230">
        <v>3.1922108112794202E-2</v>
      </c>
      <c r="DA121" s="71" t="s">
        <v>1568</v>
      </c>
    </row>
    <row r="122" spans="1:105" ht="12" customHeight="1" x14ac:dyDescent="0.25">
      <c r="A122" s="59" t="s">
        <v>31</v>
      </c>
      <c r="B122" s="295">
        <v>0</v>
      </c>
      <c r="C122" s="295">
        <v>0</v>
      </c>
      <c r="D122" s="295">
        <v>0</v>
      </c>
      <c r="E122" s="295">
        <v>0</v>
      </c>
      <c r="F122" s="295">
        <v>0</v>
      </c>
      <c r="G122" s="295">
        <v>0</v>
      </c>
      <c r="H122" s="295">
        <v>0</v>
      </c>
      <c r="I122" s="295">
        <v>0</v>
      </c>
      <c r="J122" s="295">
        <v>0</v>
      </c>
      <c r="K122" s="295">
        <v>0</v>
      </c>
      <c r="L122" s="295">
        <v>0</v>
      </c>
      <c r="M122" s="295">
        <v>0</v>
      </c>
      <c r="N122" s="295">
        <v>0</v>
      </c>
      <c r="O122" s="295">
        <v>0</v>
      </c>
      <c r="P122" s="295">
        <v>0</v>
      </c>
      <c r="Q122" s="295">
        <v>0</v>
      </c>
      <c r="R122" s="295">
        <v>0</v>
      </c>
      <c r="S122" s="295">
        <v>0</v>
      </c>
      <c r="T122" s="295">
        <v>0</v>
      </c>
      <c r="U122" s="295">
        <v>0</v>
      </c>
      <c r="V122" s="295">
        <v>0</v>
      </c>
      <c r="W122" s="295">
        <v>0</v>
      </c>
      <c r="X122" s="295">
        <v>0</v>
      </c>
      <c r="Y122" s="295">
        <v>1.8152537637770409E-2</v>
      </c>
      <c r="DA122" s="122" t="s">
        <v>1569</v>
      </c>
    </row>
    <row r="123" spans="1:105" ht="12" customHeight="1" x14ac:dyDescent="0.25">
      <c r="A123" s="59" t="s">
        <v>159</v>
      </c>
      <c r="B123" s="295">
        <v>2.839426004939025E-2</v>
      </c>
      <c r="C123" s="295">
        <v>2.0332672933777479E-2</v>
      </c>
      <c r="D123" s="295">
        <v>2.9895056323072221E-2</v>
      </c>
      <c r="E123" s="295">
        <v>2.89588361152123E-2</v>
      </c>
      <c r="F123" s="295">
        <v>3.6769789352787283E-2</v>
      </c>
      <c r="G123" s="295">
        <v>2.270944760780011E-2</v>
      </c>
      <c r="H123" s="295">
        <v>2.4712778851544309E-2</v>
      </c>
      <c r="I123" s="295">
        <v>3.2903874847729851E-2</v>
      </c>
      <c r="J123" s="295">
        <v>2.129189447188699E-2</v>
      </c>
      <c r="K123" s="295">
        <v>7.5949039138202964E-3</v>
      </c>
      <c r="L123" s="295">
        <v>2.049601146760752E-2</v>
      </c>
      <c r="M123" s="295">
        <v>1.8122164268462929E-2</v>
      </c>
      <c r="N123" s="295">
        <v>8.7391631921780091E-3</v>
      </c>
      <c r="O123" s="295">
        <v>1.279546385837417E-2</v>
      </c>
      <c r="P123" s="295">
        <v>8.1786400991997413E-3</v>
      </c>
      <c r="Q123" s="295">
        <v>2.3109309786760571E-2</v>
      </c>
      <c r="R123" s="295">
        <v>2.195040774267891E-2</v>
      </c>
      <c r="S123" s="295">
        <v>1.9075552041768019E-2</v>
      </c>
      <c r="T123" s="295">
        <v>1.531740499867656E-2</v>
      </c>
      <c r="U123" s="295">
        <v>3.1718176598883852E-3</v>
      </c>
      <c r="V123" s="295">
        <v>2.5913814044746698E-4</v>
      </c>
      <c r="W123" s="295">
        <v>1.5287618198126711E-4</v>
      </c>
      <c r="X123" s="295">
        <v>3.2896458095989098E-4</v>
      </c>
      <c r="Y123" s="295">
        <v>1.1018574598940459E-3</v>
      </c>
      <c r="DA123" s="122" t="s">
        <v>1570</v>
      </c>
    </row>
    <row r="124" spans="1:105" ht="12" customHeight="1" x14ac:dyDescent="0.25">
      <c r="A124" s="59" t="s">
        <v>32</v>
      </c>
      <c r="B124" s="295">
        <v>2.7498114856366319E-2</v>
      </c>
      <c r="C124" s="295">
        <v>4.6093132634237477E-2</v>
      </c>
      <c r="D124" s="295">
        <v>1.9037451663247058E-2</v>
      </c>
      <c r="E124" s="295">
        <v>2.7529781214145111E-2</v>
      </c>
      <c r="F124" s="295">
        <v>1.7485193861974439E-2</v>
      </c>
      <c r="G124" s="295">
        <v>1.443599364256614E-2</v>
      </c>
      <c r="H124" s="295">
        <v>0</v>
      </c>
      <c r="I124" s="295">
        <v>0</v>
      </c>
      <c r="J124" s="295">
        <v>5.1697464652645199E-3</v>
      </c>
      <c r="K124" s="295">
        <v>0</v>
      </c>
      <c r="L124" s="295">
        <v>9.8185949943925283E-3</v>
      </c>
      <c r="M124" s="295">
        <v>8.6196923793408989E-3</v>
      </c>
      <c r="N124" s="295">
        <v>8.2610099389092851E-3</v>
      </c>
      <c r="O124" s="295">
        <v>1.2292213597852399E-2</v>
      </c>
      <c r="P124" s="295">
        <v>0</v>
      </c>
      <c r="Q124" s="295">
        <v>0</v>
      </c>
      <c r="R124" s="295">
        <v>0</v>
      </c>
      <c r="S124" s="295">
        <v>0</v>
      </c>
      <c r="T124" s="295">
        <v>0</v>
      </c>
      <c r="U124" s="295">
        <v>0</v>
      </c>
      <c r="V124" s="295">
        <v>0</v>
      </c>
      <c r="W124" s="295">
        <v>0</v>
      </c>
      <c r="X124" s="295">
        <v>0</v>
      </c>
      <c r="Y124" s="295">
        <v>7.5704214453422951E-3</v>
      </c>
      <c r="DA124" s="122" t="s">
        <v>1571</v>
      </c>
    </row>
    <row r="125" spans="1:105" ht="12" customHeight="1" x14ac:dyDescent="0.25">
      <c r="A125" s="59" t="s">
        <v>35</v>
      </c>
      <c r="B125" s="295">
        <v>0.1560677414062229</v>
      </c>
      <c r="C125" s="295">
        <v>0.16626646732372649</v>
      </c>
      <c r="D125" s="295">
        <v>0.15583593189686601</v>
      </c>
      <c r="E125" s="295">
        <v>0.1852543984107908</v>
      </c>
      <c r="F125" s="295">
        <v>0.17993726704555479</v>
      </c>
      <c r="G125" s="295">
        <v>0.13851152441636949</v>
      </c>
      <c r="H125" s="295">
        <v>0.1626486437888873</v>
      </c>
      <c r="I125" s="295">
        <v>0.13973645573631671</v>
      </c>
      <c r="J125" s="295">
        <v>9.7852110764416828E-2</v>
      </c>
      <c r="K125" s="295">
        <v>0.119094557116714</v>
      </c>
      <c r="L125" s="295">
        <v>0.1831558471573437</v>
      </c>
      <c r="M125" s="295">
        <v>0.16387063434248389</v>
      </c>
      <c r="N125" s="295">
        <v>0.1798036341880028</v>
      </c>
      <c r="O125" s="295">
        <v>0.26135415540508927</v>
      </c>
      <c r="P125" s="295">
        <v>0.13555660930375729</v>
      </c>
      <c r="Q125" s="295">
        <v>0.35401495843548098</v>
      </c>
      <c r="R125" s="295">
        <v>0.37969535095314788</v>
      </c>
      <c r="S125" s="295">
        <v>0.28190581360381689</v>
      </c>
      <c r="T125" s="295">
        <v>0.25950160924736593</v>
      </c>
      <c r="U125" s="295">
        <v>0.1745323035820541</v>
      </c>
      <c r="V125" s="295">
        <v>8.1390665069549936E-2</v>
      </c>
      <c r="W125" s="295">
        <v>7.2961348812317403E-2</v>
      </c>
      <c r="X125" s="295">
        <v>6.2790275195359624E-2</v>
      </c>
      <c r="Y125" s="295">
        <v>6.8348727499078846E-2</v>
      </c>
      <c r="DA125" s="122" t="s">
        <v>1572</v>
      </c>
    </row>
    <row r="126" spans="1:105" ht="12" customHeight="1" x14ac:dyDescent="0.25">
      <c r="A126" s="60" t="s">
        <v>1573</v>
      </c>
      <c r="B126" s="262">
        <v>0.22728059174987689</v>
      </c>
      <c r="C126" s="262">
        <v>0.1748551541079309</v>
      </c>
      <c r="D126" s="262">
        <v>0.31269037227561008</v>
      </c>
      <c r="E126" s="262">
        <v>0.34065465194176803</v>
      </c>
      <c r="F126" s="262">
        <v>0.34864117647272558</v>
      </c>
      <c r="G126" s="262">
        <v>0.3169508685033473</v>
      </c>
      <c r="H126" s="262">
        <v>0.34482129940926282</v>
      </c>
      <c r="I126" s="262">
        <v>0.33060602031545322</v>
      </c>
      <c r="J126" s="262">
        <v>0.2371877608439445</v>
      </c>
      <c r="K126" s="262">
        <v>0.25499944133858338</v>
      </c>
      <c r="L126" s="262">
        <v>0.35165203276949508</v>
      </c>
      <c r="M126" s="262">
        <v>0.30295504673256263</v>
      </c>
      <c r="N126" s="262">
        <v>0.313363010843423</v>
      </c>
      <c r="O126" s="262">
        <v>0.25364323261139188</v>
      </c>
      <c r="P126" s="262">
        <v>0.25413901227030572</v>
      </c>
      <c r="Q126" s="262">
        <v>0.42609248819201812</v>
      </c>
      <c r="R126" s="262">
        <v>0.45700634231120468</v>
      </c>
      <c r="S126" s="262">
        <v>0.35379125082872948</v>
      </c>
      <c r="T126" s="262">
        <v>0.39399233835507519</v>
      </c>
      <c r="U126" s="262">
        <v>0.38127959106198461</v>
      </c>
      <c r="V126" s="262">
        <v>0.2169149611404039</v>
      </c>
      <c r="W126" s="262">
        <v>0.24420335549604361</v>
      </c>
      <c r="X126" s="262">
        <v>0.2418632037213663</v>
      </c>
      <c r="Y126" s="262">
        <v>0.17335659891786079</v>
      </c>
      <c r="DA126" s="72" t="s">
        <v>1574</v>
      </c>
    </row>
    <row r="127" spans="1:105" ht="12" customHeight="1" x14ac:dyDescent="0.25">
      <c r="A127" s="132" t="s">
        <v>1575</v>
      </c>
      <c r="B127" s="316">
        <v>0.69547682386829313</v>
      </c>
      <c r="C127" s="316">
        <v>0.53505539685418635</v>
      </c>
      <c r="D127" s="316">
        <v>0.95683008078296772</v>
      </c>
      <c r="E127" s="316">
        <v>1.0424005567054671</v>
      </c>
      <c r="F127" s="316">
        <v>1.06683925897992</v>
      </c>
      <c r="G127" s="316">
        <v>0.96986716574370391</v>
      </c>
      <c r="H127" s="316">
        <v>1.0551504651977031</v>
      </c>
      <c r="I127" s="316">
        <v>1.011651822931565</v>
      </c>
      <c r="J127" s="316">
        <v>0.72579268340570113</v>
      </c>
      <c r="K127" s="316">
        <v>0.78029628568336895</v>
      </c>
      <c r="L127" s="316">
        <v>1.076052455576598</v>
      </c>
      <c r="M127" s="316">
        <v>0.92704006116064297</v>
      </c>
      <c r="N127" s="316">
        <v>0.95888834951217228</v>
      </c>
      <c r="O127" s="316">
        <v>0.77614629764071386</v>
      </c>
      <c r="P127" s="316">
        <v>0.77766337949915654</v>
      </c>
      <c r="Q127" s="316">
        <v>1.3038396639165879</v>
      </c>
      <c r="R127" s="316">
        <v>1.398435814475719</v>
      </c>
      <c r="S127" s="316">
        <v>1.082598446019263</v>
      </c>
      <c r="T127" s="316">
        <v>1.2056134577878139</v>
      </c>
      <c r="U127" s="316">
        <v>1.1667125510189289</v>
      </c>
      <c r="V127" s="316">
        <v>0.66375807569818179</v>
      </c>
      <c r="W127" s="316">
        <v>0.74726034788432416</v>
      </c>
      <c r="X127" s="316">
        <v>0.74009950185214979</v>
      </c>
      <c r="Y127" s="316">
        <v>0.53046982975425427</v>
      </c>
      <c r="DA127" s="139" t="s">
        <v>1576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DA128" s="94"/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251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6">SUM(B133:B138,B140:B141,B139)</f>
        <v>0.99999999999999989</v>
      </c>
      <c r="C132" s="232">
        <f t="shared" si="6"/>
        <v>1</v>
      </c>
      <c r="D132" s="232">
        <f t="shared" si="6"/>
        <v>1</v>
      </c>
      <c r="E132" s="232">
        <f t="shared" si="6"/>
        <v>1.0000000000000002</v>
      </c>
      <c r="F132" s="232">
        <f t="shared" si="6"/>
        <v>0.99999999999999989</v>
      </c>
      <c r="G132" s="232">
        <f t="shared" si="6"/>
        <v>1</v>
      </c>
      <c r="H132" s="232">
        <f t="shared" si="6"/>
        <v>1.0000000000000002</v>
      </c>
      <c r="I132" s="232">
        <f t="shared" si="6"/>
        <v>0.99999999999999989</v>
      </c>
      <c r="J132" s="232">
        <f t="shared" si="6"/>
        <v>1</v>
      </c>
      <c r="K132" s="232">
        <f t="shared" si="6"/>
        <v>0.99999999999999989</v>
      </c>
      <c r="L132" s="232">
        <f t="shared" si="6"/>
        <v>1.0000000000000002</v>
      </c>
      <c r="M132" s="232">
        <f t="shared" si="6"/>
        <v>1.0000000000000002</v>
      </c>
      <c r="N132" s="232">
        <f t="shared" si="6"/>
        <v>1</v>
      </c>
      <c r="O132" s="232">
        <f t="shared" si="6"/>
        <v>0.99999999999999967</v>
      </c>
      <c r="P132" s="232">
        <f t="shared" si="6"/>
        <v>0.99999999999999989</v>
      </c>
      <c r="Q132" s="232">
        <f t="shared" si="6"/>
        <v>1</v>
      </c>
      <c r="R132" s="232">
        <f t="shared" si="6"/>
        <v>1</v>
      </c>
      <c r="S132" s="232">
        <f t="shared" si="6"/>
        <v>0.99999999999999978</v>
      </c>
      <c r="T132" s="232">
        <f t="shared" si="6"/>
        <v>0.99999999999999978</v>
      </c>
      <c r="U132" s="232">
        <f t="shared" si="6"/>
        <v>1</v>
      </c>
      <c r="V132" s="232">
        <f t="shared" si="6"/>
        <v>0.99999999999999978</v>
      </c>
      <c r="W132" s="232">
        <f t="shared" si="6"/>
        <v>0.99999999999999989</v>
      </c>
      <c r="X132" s="232">
        <f t="shared" si="6"/>
        <v>1</v>
      </c>
      <c r="Y132" s="232">
        <f t="shared" si="6"/>
        <v>0.99999999999999956</v>
      </c>
      <c r="DA132" s="95"/>
    </row>
    <row r="133" spans="1:105" ht="12" customHeight="1" x14ac:dyDescent="0.25">
      <c r="A133" s="55" t="s">
        <v>91</v>
      </c>
      <c r="B133" s="266">
        <f t="shared" ref="B133:Y133" si="7">IF(B$6=0,0,B$6/B$5)</f>
        <v>4.5831073700731339E-3</v>
      </c>
      <c r="C133" s="266">
        <f t="shared" si="7"/>
        <v>4.5831073700747255E-3</v>
      </c>
      <c r="D133" s="266">
        <f t="shared" si="7"/>
        <v>4.5831073700693557E-3</v>
      </c>
      <c r="E133" s="266">
        <f t="shared" si="7"/>
        <v>4.583107370108204E-3</v>
      </c>
      <c r="F133" s="266">
        <f t="shared" si="7"/>
        <v>4.5831073701035263E-3</v>
      </c>
      <c r="G133" s="266">
        <f t="shared" si="7"/>
        <v>4.5831073701007507E-3</v>
      </c>
      <c r="H133" s="266">
        <f t="shared" si="7"/>
        <v>4.5831073701015912E-3</v>
      </c>
      <c r="I133" s="266">
        <f t="shared" si="7"/>
        <v>4.583107370079457E-3</v>
      </c>
      <c r="J133" s="266">
        <f t="shared" si="7"/>
        <v>4.5831073700784743E-3</v>
      </c>
      <c r="K133" s="266">
        <f t="shared" si="7"/>
        <v>4.583107370071381E-3</v>
      </c>
      <c r="L133" s="266">
        <f t="shared" si="7"/>
        <v>4.5831073700746778E-3</v>
      </c>
      <c r="M133" s="266">
        <f t="shared" si="7"/>
        <v>4.5831073700742311E-3</v>
      </c>
      <c r="N133" s="266">
        <f t="shared" si="7"/>
        <v>4.583107370071119E-3</v>
      </c>
      <c r="O133" s="266">
        <f t="shared" si="7"/>
        <v>4.5831073700776243E-3</v>
      </c>
      <c r="P133" s="266">
        <f t="shared" si="7"/>
        <v>4.5831073700730524E-3</v>
      </c>
      <c r="Q133" s="266">
        <f t="shared" si="7"/>
        <v>4.5831073700656165E-3</v>
      </c>
      <c r="R133" s="266">
        <f t="shared" si="7"/>
        <v>4.5831073701152591E-3</v>
      </c>
      <c r="S133" s="266">
        <f t="shared" si="7"/>
        <v>4.5831073700630586E-3</v>
      </c>
      <c r="T133" s="266">
        <f t="shared" si="7"/>
        <v>4.5831073700712361E-3</v>
      </c>
      <c r="U133" s="266">
        <f t="shared" si="7"/>
        <v>4.5831073701063088E-3</v>
      </c>
      <c r="V133" s="266">
        <f t="shared" si="7"/>
        <v>4.5831073701215856E-3</v>
      </c>
      <c r="W133" s="266">
        <f t="shared" si="7"/>
        <v>4.5831073701122528E-3</v>
      </c>
      <c r="X133" s="266">
        <f t="shared" si="7"/>
        <v>4.5831073701135157E-3</v>
      </c>
      <c r="Y133" s="266">
        <f t="shared" si="7"/>
        <v>4.5831073701315698E-3</v>
      </c>
      <c r="DA133" s="76"/>
    </row>
    <row r="134" spans="1:105" ht="12" customHeight="1" x14ac:dyDescent="0.25">
      <c r="A134" s="173" t="s">
        <v>92</v>
      </c>
      <c r="B134" s="267">
        <f t="shared" ref="B134:Y134" si="8">IF(B$7=0,0,B$7/B$5)</f>
        <v>1.8325135578542776E-3</v>
      </c>
      <c r="C134" s="267">
        <f t="shared" si="8"/>
        <v>1.8325135578549148E-3</v>
      </c>
      <c r="D134" s="267">
        <f t="shared" si="8"/>
        <v>1.8325135578527681E-3</v>
      </c>
      <c r="E134" s="267">
        <f t="shared" si="8"/>
        <v>1.8325135578683008E-3</v>
      </c>
      <c r="F134" s="267">
        <f t="shared" si="8"/>
        <v>1.8325135578664302E-3</v>
      </c>
      <c r="G134" s="267">
        <f t="shared" si="8"/>
        <v>1.8325135578653212E-3</v>
      </c>
      <c r="H134" s="267">
        <f t="shared" si="8"/>
        <v>1.8325135578656567E-3</v>
      </c>
      <c r="I134" s="267">
        <f t="shared" si="8"/>
        <v>1.8325135578568059E-3</v>
      </c>
      <c r="J134" s="267">
        <f t="shared" si="8"/>
        <v>1.8325135578564141E-3</v>
      </c>
      <c r="K134" s="267">
        <f t="shared" si="8"/>
        <v>1.8325135578535772E-3</v>
      </c>
      <c r="L134" s="267">
        <f t="shared" si="8"/>
        <v>1.8325135578548955E-3</v>
      </c>
      <c r="M134" s="267">
        <f t="shared" si="8"/>
        <v>1.8325135578547171E-3</v>
      </c>
      <c r="N134" s="267">
        <f t="shared" si="8"/>
        <v>1.8325135578534724E-3</v>
      </c>
      <c r="O134" s="267">
        <f t="shared" si="8"/>
        <v>1.8325135578560739E-3</v>
      </c>
      <c r="P134" s="267">
        <f t="shared" si="8"/>
        <v>1.8325135578542448E-3</v>
      </c>
      <c r="Q134" s="267">
        <f t="shared" si="8"/>
        <v>1.8325135578512724E-3</v>
      </c>
      <c r="R134" s="267">
        <f t="shared" si="8"/>
        <v>1.8325135578711217E-3</v>
      </c>
      <c r="S134" s="267">
        <f t="shared" si="8"/>
        <v>1.8325135578502497E-3</v>
      </c>
      <c r="T134" s="267">
        <f t="shared" si="8"/>
        <v>1.8325135578535186E-3</v>
      </c>
      <c r="U134" s="267">
        <f t="shared" si="8"/>
        <v>1.8325135578675428E-3</v>
      </c>
      <c r="V134" s="267">
        <f t="shared" si="8"/>
        <v>1.8325135578736512E-3</v>
      </c>
      <c r="W134" s="267">
        <f t="shared" si="8"/>
        <v>1.8325135578699204E-3</v>
      </c>
      <c r="X134" s="267">
        <f t="shared" si="8"/>
        <v>1.8325135578704244E-3</v>
      </c>
      <c r="Y134" s="267">
        <f t="shared" si="8"/>
        <v>1.8325135578776432E-3</v>
      </c>
      <c r="DA134" s="77"/>
    </row>
    <row r="135" spans="1:105" ht="12" customHeight="1" x14ac:dyDescent="0.25">
      <c r="A135" s="173" t="s">
        <v>93</v>
      </c>
      <c r="B135" s="267">
        <f t="shared" ref="B135:Y135" si="9">IF(B$8=0,0,B$8/B$5)</f>
        <v>4.8315921176000903E-3</v>
      </c>
      <c r="C135" s="267">
        <f t="shared" si="9"/>
        <v>3.8019174876338675E-3</v>
      </c>
      <c r="D135" s="267">
        <f t="shared" si="9"/>
        <v>8.0072920051354815E-3</v>
      </c>
      <c r="E135" s="267">
        <f t="shared" si="9"/>
        <v>9.590630319735385E-3</v>
      </c>
      <c r="F135" s="267">
        <f t="shared" si="9"/>
        <v>9.237842229249997E-3</v>
      </c>
      <c r="G135" s="267">
        <f t="shared" si="9"/>
        <v>8.659346633808674E-3</v>
      </c>
      <c r="H135" s="267">
        <f t="shared" si="9"/>
        <v>8.6005528622868001E-3</v>
      </c>
      <c r="I135" s="267">
        <f t="shared" si="9"/>
        <v>6.116863740633729E-3</v>
      </c>
      <c r="J135" s="267">
        <f t="shared" si="9"/>
        <v>5.5153331679508337E-3</v>
      </c>
      <c r="K135" s="267">
        <f t="shared" si="9"/>
        <v>7.2473328555621103E-3</v>
      </c>
      <c r="L135" s="267">
        <f t="shared" si="9"/>
        <v>7.6700290726205624E-3</v>
      </c>
      <c r="M135" s="267">
        <f t="shared" si="9"/>
        <v>6.5005569751229461E-3</v>
      </c>
      <c r="N135" s="267">
        <f t="shared" si="9"/>
        <v>7.7417952128213743E-3</v>
      </c>
      <c r="O135" s="267">
        <f t="shared" si="9"/>
        <v>4.2839122409796312E-3</v>
      </c>
      <c r="P135" s="267">
        <f t="shared" si="9"/>
        <v>6.8742415499309416E-3</v>
      </c>
      <c r="Q135" s="267">
        <f t="shared" si="9"/>
        <v>7.6319358451699786E-3</v>
      </c>
      <c r="R135" s="267">
        <f t="shared" si="9"/>
        <v>9.5927293721145661E-3</v>
      </c>
      <c r="S135" s="267">
        <f t="shared" si="9"/>
        <v>6.7291049549276392E-3</v>
      </c>
      <c r="T135" s="267">
        <f t="shared" si="9"/>
        <v>7.9275109374122976E-3</v>
      </c>
      <c r="U135" s="267">
        <f t="shared" si="9"/>
        <v>8.0176918199723456E-3</v>
      </c>
      <c r="V135" s="267">
        <f t="shared" si="9"/>
        <v>2.5228703705480481E-2</v>
      </c>
      <c r="W135" s="267">
        <f t="shared" si="9"/>
        <v>4.1361892334426741E-2</v>
      </c>
      <c r="X135" s="267">
        <f t="shared" si="9"/>
        <v>3.9498888310071929E-2</v>
      </c>
      <c r="Y135" s="267">
        <f t="shared" si="9"/>
        <v>2.1238320745406245E-2</v>
      </c>
      <c r="DA135" s="77"/>
    </row>
    <row r="136" spans="1:105" ht="12" customHeight="1" x14ac:dyDescent="0.25">
      <c r="A136" s="173" t="s">
        <v>94</v>
      </c>
      <c r="B136" s="267">
        <f t="shared" ref="B136:Y136" si="10">IF(B$9=0,0,B$9/B$5)</f>
        <v>9.1443330348970221E-4</v>
      </c>
      <c r="C136" s="267">
        <f t="shared" si="10"/>
        <v>9.1443330349002064E-4</v>
      </c>
      <c r="D136" s="267">
        <f t="shared" si="10"/>
        <v>9.144333034889489E-4</v>
      </c>
      <c r="E136" s="267">
        <f t="shared" si="10"/>
        <v>9.1443330349670019E-4</v>
      </c>
      <c r="F136" s="267">
        <f t="shared" si="10"/>
        <v>9.1443330349576658E-4</v>
      </c>
      <c r="G136" s="267">
        <f t="shared" si="10"/>
        <v>9.1443330349521288E-4</v>
      </c>
      <c r="H136" s="267">
        <f t="shared" si="10"/>
        <v>9.1443330349538082E-4</v>
      </c>
      <c r="I136" s="267">
        <f t="shared" si="10"/>
        <v>9.1443330349096433E-4</v>
      </c>
      <c r="J136" s="267">
        <f t="shared" si="10"/>
        <v>9.1443330349076808E-4</v>
      </c>
      <c r="K136" s="267">
        <f t="shared" si="10"/>
        <v>9.1443330348935266E-4</v>
      </c>
      <c r="L136" s="267">
        <f t="shared" si="10"/>
        <v>9.1443330349001109E-4</v>
      </c>
      <c r="M136" s="267">
        <f t="shared" si="10"/>
        <v>9.1443330348992132E-4</v>
      </c>
      <c r="N136" s="267">
        <f t="shared" si="10"/>
        <v>9.1443330348930051E-4</v>
      </c>
      <c r="O136" s="267">
        <f t="shared" si="10"/>
        <v>9.1443330349059895E-4</v>
      </c>
      <c r="P136" s="267">
        <f t="shared" si="10"/>
        <v>9.1443330348968573E-4</v>
      </c>
      <c r="Q136" s="267">
        <f t="shared" si="10"/>
        <v>9.1443330348820275E-4</v>
      </c>
      <c r="R136" s="267">
        <f t="shared" si="10"/>
        <v>9.1443330349810813E-4</v>
      </c>
      <c r="S136" s="267">
        <f t="shared" si="10"/>
        <v>9.1443330348769242E-4</v>
      </c>
      <c r="T136" s="267">
        <f t="shared" si="10"/>
        <v>9.1443330348932371E-4</v>
      </c>
      <c r="U136" s="267">
        <f t="shared" si="10"/>
        <v>9.1443330349632169E-4</v>
      </c>
      <c r="V136" s="267">
        <f t="shared" si="10"/>
        <v>9.1443330349937004E-4</v>
      </c>
      <c r="W136" s="267">
        <f t="shared" si="10"/>
        <v>9.1443330349750803E-4</v>
      </c>
      <c r="X136" s="267">
        <f t="shared" si="10"/>
        <v>9.1443330349776E-4</v>
      </c>
      <c r="Y136" s="267">
        <f t="shared" si="10"/>
        <v>9.1443330350136172E-4</v>
      </c>
      <c r="DA136" s="77"/>
    </row>
    <row r="137" spans="1:105" ht="12" customHeight="1" x14ac:dyDescent="0.25">
      <c r="A137" s="56" t="s">
        <v>95</v>
      </c>
      <c r="B137" s="268">
        <f t="shared" ref="B137:Y137" si="11">IF(B$10=0,0,B$10/B$5)</f>
        <v>3.4324361163540146E-3</v>
      </c>
      <c r="C137" s="268">
        <f t="shared" si="11"/>
        <v>3.4364316844156593E-3</v>
      </c>
      <c r="D137" s="268">
        <f t="shared" si="11"/>
        <v>3.9224171045812448E-3</v>
      </c>
      <c r="E137" s="268">
        <f t="shared" si="11"/>
        <v>4.2420630816344907E-3</v>
      </c>
      <c r="F137" s="268">
        <f t="shared" si="11"/>
        <v>4.14255112414389E-3</v>
      </c>
      <c r="G137" s="268">
        <f t="shared" si="11"/>
        <v>4.0406067894214115E-3</v>
      </c>
      <c r="H137" s="268">
        <f t="shared" si="11"/>
        <v>4.0279006021678746E-3</v>
      </c>
      <c r="I137" s="268">
        <f t="shared" si="11"/>
        <v>3.5321792180087849E-3</v>
      </c>
      <c r="J137" s="268">
        <f t="shared" si="11"/>
        <v>3.3896488430909307E-3</v>
      </c>
      <c r="K137" s="268">
        <f t="shared" si="11"/>
        <v>3.7442213088617724E-3</v>
      </c>
      <c r="L137" s="268">
        <f t="shared" si="11"/>
        <v>3.8534350118990834E-3</v>
      </c>
      <c r="M137" s="268">
        <f t="shared" si="11"/>
        <v>3.6158099031308754E-3</v>
      </c>
      <c r="N137" s="268">
        <f t="shared" si="11"/>
        <v>3.8645591815291659E-3</v>
      </c>
      <c r="O137" s="268">
        <f t="shared" si="11"/>
        <v>3.0228513568806969E-3</v>
      </c>
      <c r="P137" s="268">
        <f t="shared" si="11"/>
        <v>3.6180478635495198E-3</v>
      </c>
      <c r="Q137" s="268">
        <f t="shared" si="11"/>
        <v>3.629239979723782E-3</v>
      </c>
      <c r="R137" s="268">
        <f t="shared" si="11"/>
        <v>4.0959115238221617E-3</v>
      </c>
      <c r="S137" s="268">
        <f t="shared" si="11"/>
        <v>3.4824220016445306E-3</v>
      </c>
      <c r="T137" s="268">
        <f t="shared" si="11"/>
        <v>3.7798187873608496E-3</v>
      </c>
      <c r="U137" s="268">
        <f t="shared" si="11"/>
        <v>3.8446706963829939E-3</v>
      </c>
      <c r="V137" s="268">
        <f t="shared" si="11"/>
        <v>9.5804330858622749E-3</v>
      </c>
      <c r="W137" s="268">
        <f t="shared" si="11"/>
        <v>1.4930402200180616E-2</v>
      </c>
      <c r="X137" s="268">
        <f t="shared" si="11"/>
        <v>1.4927625502385897E-2</v>
      </c>
      <c r="Y137" s="268">
        <f t="shared" si="11"/>
        <v>7.9961559299214606E-3</v>
      </c>
      <c r="DA137" s="78"/>
    </row>
    <row r="138" spans="1:105" ht="12" customHeight="1" x14ac:dyDescent="0.25">
      <c r="A138" s="174" t="s">
        <v>1450</v>
      </c>
      <c r="B138" s="269">
        <f t="shared" ref="B138:Y138" si="12">IF(B$16=0,0,B$16/B$5)</f>
        <v>1.9144557965025288E-2</v>
      </c>
      <c r="C138" s="269">
        <f t="shared" si="12"/>
        <v>1.5064605610045495E-2</v>
      </c>
      <c r="D138" s="269">
        <f t="shared" si="12"/>
        <v>3.1727857444089014E-2</v>
      </c>
      <c r="E138" s="269">
        <f t="shared" si="12"/>
        <v>3.8001630437401998E-2</v>
      </c>
      <c r="F138" s="269">
        <f t="shared" si="12"/>
        <v>3.6603753322927597E-2</v>
      </c>
      <c r="G138" s="269">
        <f t="shared" si="12"/>
        <v>3.4311539454315816E-2</v>
      </c>
      <c r="H138" s="269">
        <f t="shared" si="12"/>
        <v>3.4078576749789743E-2</v>
      </c>
      <c r="I138" s="269">
        <f t="shared" si="12"/>
        <v>2.4237280299416325E-2</v>
      </c>
      <c r="J138" s="269">
        <f t="shared" si="12"/>
        <v>2.1853793317037785E-2</v>
      </c>
      <c r="K138" s="269">
        <f t="shared" si="12"/>
        <v>2.8716617745882564E-2</v>
      </c>
      <c r="L138" s="269">
        <f t="shared" si="12"/>
        <v>3.0391496757211863E-2</v>
      </c>
      <c r="M138" s="269">
        <f t="shared" si="12"/>
        <v>2.5757615044087506E-2</v>
      </c>
      <c r="N138" s="269">
        <f t="shared" si="12"/>
        <v>3.0675860792411733E-2</v>
      </c>
      <c r="O138" s="269">
        <f t="shared" si="12"/>
        <v>1.6974447390905405E-2</v>
      </c>
      <c r="P138" s="269">
        <f t="shared" si="12"/>
        <v>2.7238291771120721E-2</v>
      </c>
      <c r="Q138" s="269">
        <f t="shared" si="12"/>
        <v>3.0240557277377466E-2</v>
      </c>
      <c r="R138" s="269">
        <f t="shared" si="12"/>
        <v>3.8009947660579531E-2</v>
      </c>
      <c r="S138" s="269">
        <f t="shared" si="12"/>
        <v>2.6663206811907054E-2</v>
      </c>
      <c r="T138" s="269">
        <f t="shared" si="12"/>
        <v>3.141173529669699E-2</v>
      </c>
      <c r="U138" s="269">
        <f t="shared" si="12"/>
        <v>3.1769065363367752E-2</v>
      </c>
      <c r="V138" s="269">
        <f t="shared" si="12"/>
        <v>9.9965470742577403E-2</v>
      </c>
      <c r="W138" s="269">
        <f t="shared" si="12"/>
        <v>0.16389114107026317</v>
      </c>
      <c r="X138" s="269">
        <f t="shared" si="12"/>
        <v>0.15650922892511052</v>
      </c>
      <c r="Y138" s="269">
        <f t="shared" si="12"/>
        <v>8.4154095108548072E-2</v>
      </c>
      <c r="DA138" s="79"/>
    </row>
    <row r="139" spans="1:105" ht="12" customHeight="1" x14ac:dyDescent="0.25">
      <c r="A139" s="174" t="s">
        <v>1452</v>
      </c>
      <c r="B139" s="269">
        <f t="shared" ref="B139:Y139" si="13">IF(B$17=0,0,B$17/B$5)</f>
        <v>0.13387057332731769</v>
      </c>
      <c r="C139" s="269">
        <f t="shared" si="13"/>
        <v>0.13547021020249356</v>
      </c>
      <c r="D139" s="269">
        <f t="shared" si="13"/>
        <v>0.12903643665453413</v>
      </c>
      <c r="E139" s="269">
        <f t="shared" si="13"/>
        <v>0.12575448619153912</v>
      </c>
      <c r="F139" s="269">
        <f t="shared" si="13"/>
        <v>0.12526753413917671</v>
      </c>
      <c r="G139" s="269">
        <f t="shared" si="13"/>
        <v>0.12632607711047952</v>
      </c>
      <c r="H139" s="269">
        <f t="shared" si="13"/>
        <v>0.12650073446799026</v>
      </c>
      <c r="I139" s="269">
        <f t="shared" si="13"/>
        <v>0.13096104551234403</v>
      </c>
      <c r="J139" s="269">
        <f t="shared" si="13"/>
        <v>0.13132532166319696</v>
      </c>
      <c r="K139" s="269">
        <f t="shared" si="13"/>
        <v>0.12963465210055169</v>
      </c>
      <c r="L139" s="269">
        <f t="shared" si="13"/>
        <v>0.12948387081055845</v>
      </c>
      <c r="M139" s="269">
        <f t="shared" si="13"/>
        <v>0.13109049143250184</v>
      </c>
      <c r="N139" s="269">
        <f t="shared" si="13"/>
        <v>0.12909401778714294</v>
      </c>
      <c r="O139" s="269">
        <f t="shared" si="13"/>
        <v>0.1347441706943818</v>
      </c>
      <c r="P139" s="269">
        <f t="shared" si="13"/>
        <v>0.13066468600637993</v>
      </c>
      <c r="Q139" s="269">
        <f t="shared" si="13"/>
        <v>0.1286742067704601</v>
      </c>
      <c r="R139" s="269">
        <f t="shared" si="13"/>
        <v>0.12467895897494168</v>
      </c>
      <c r="S139" s="269">
        <f t="shared" si="13"/>
        <v>0.12999398651804728</v>
      </c>
      <c r="T139" s="269">
        <f t="shared" si="13"/>
        <v>0.12771628948791608</v>
      </c>
      <c r="U139" s="269">
        <f t="shared" si="13"/>
        <v>0.12749999043891003</v>
      </c>
      <c r="V139" s="269">
        <f t="shared" si="13"/>
        <v>9.949393165636837E-2</v>
      </c>
      <c r="W139" s="269">
        <f t="shared" si="13"/>
        <v>7.5648557093034627E-2</v>
      </c>
      <c r="X139" s="269">
        <f t="shared" si="13"/>
        <v>7.9528886833252641E-2</v>
      </c>
      <c r="Y139" s="269">
        <f t="shared" si="13"/>
        <v>9.5234111557202808E-2</v>
      </c>
      <c r="DA139" s="79"/>
    </row>
    <row r="140" spans="1:105" ht="12" customHeight="1" x14ac:dyDescent="0.25">
      <c r="A140" s="174" t="s">
        <v>1461</v>
      </c>
      <c r="B140" s="269">
        <f t="shared" ref="B140:Y140" si="14">IF(B$25=0,0,B$25/B$5)</f>
        <v>0.73392653459471913</v>
      </c>
      <c r="C140" s="269">
        <f t="shared" si="14"/>
        <v>0.74269631811941639</v>
      </c>
      <c r="D140" s="269">
        <f t="shared" si="14"/>
        <v>0.7074240621855018</v>
      </c>
      <c r="E140" s="269">
        <f t="shared" si="14"/>
        <v>0.68943123172134868</v>
      </c>
      <c r="F140" s="269">
        <f t="shared" si="14"/>
        <v>0.68676158578332491</v>
      </c>
      <c r="G140" s="269">
        <f t="shared" si="14"/>
        <v>0.69256489830629731</v>
      </c>
      <c r="H140" s="269">
        <f t="shared" si="14"/>
        <v>0.69352243263182778</v>
      </c>
      <c r="I140" s="269">
        <f t="shared" si="14"/>
        <v>0.71797545876471214</v>
      </c>
      <c r="J140" s="269">
        <f t="shared" si="14"/>
        <v>0.71997255137727112</v>
      </c>
      <c r="K140" s="269">
        <f t="shared" si="14"/>
        <v>0.7107036939845176</v>
      </c>
      <c r="L140" s="269">
        <f t="shared" si="14"/>
        <v>0.70987705683121383</v>
      </c>
      <c r="M140" s="269">
        <f t="shared" si="14"/>
        <v>0.71868512776244298</v>
      </c>
      <c r="N140" s="269">
        <f t="shared" si="14"/>
        <v>0.70773974262268302</v>
      </c>
      <c r="O140" s="269">
        <f t="shared" si="14"/>
        <v>0.73871590893072636</v>
      </c>
      <c r="P140" s="269">
        <f t="shared" si="14"/>
        <v>0.71635070957749047</v>
      </c>
      <c r="Q140" s="269">
        <f t="shared" si="14"/>
        <v>0.70543818794191371</v>
      </c>
      <c r="R140" s="269">
        <f t="shared" si="14"/>
        <v>0.68353480546933221</v>
      </c>
      <c r="S140" s="269">
        <f t="shared" si="14"/>
        <v>0.71267369424102123</v>
      </c>
      <c r="T140" s="269">
        <f t="shared" si="14"/>
        <v>0.70018654156338533</v>
      </c>
      <c r="U140" s="269">
        <f t="shared" si="14"/>
        <v>0.69900071253817486</v>
      </c>
      <c r="V140" s="269">
        <f t="shared" si="14"/>
        <v>0.54546144577436773</v>
      </c>
      <c r="W140" s="269">
        <f t="shared" si="14"/>
        <v>0.4147325433396955</v>
      </c>
      <c r="X140" s="269">
        <f t="shared" si="14"/>
        <v>0.4360059037843384</v>
      </c>
      <c r="Y140" s="269">
        <f t="shared" si="14"/>
        <v>0.52210758296739113</v>
      </c>
      <c r="DA140" s="79"/>
    </row>
    <row r="141" spans="1:105" ht="12" customHeight="1" x14ac:dyDescent="0.25">
      <c r="A141" s="174" t="s">
        <v>1470</v>
      </c>
      <c r="B141" s="269">
        <f t="shared" ref="B141:Y141" si="15">IF(B$33=0,0,B$33/B$5)</f>
        <v>9.7464251647566585E-2</v>
      </c>
      <c r="C141" s="269">
        <f t="shared" si="15"/>
        <v>9.2200462664575225E-2</v>
      </c>
      <c r="D141" s="269">
        <f t="shared" si="15"/>
        <v>0.11255188037474732</v>
      </c>
      <c r="E141" s="269">
        <f t="shared" si="15"/>
        <v>0.12564990401686729</v>
      </c>
      <c r="F141" s="269">
        <f t="shared" si="15"/>
        <v>0.13065667916971113</v>
      </c>
      <c r="G141" s="269">
        <f t="shared" si="15"/>
        <v>0.12676747747421599</v>
      </c>
      <c r="H141" s="269">
        <f t="shared" si="15"/>
        <v>0.12593974845447506</v>
      </c>
      <c r="I141" s="269">
        <f t="shared" si="15"/>
        <v>0.10984711823345775</v>
      </c>
      <c r="J141" s="269">
        <f t="shared" si="15"/>
        <v>0.11061329740002672</v>
      </c>
      <c r="K141" s="269">
        <f t="shared" si="15"/>
        <v>0.11262342777320992</v>
      </c>
      <c r="L141" s="269">
        <f t="shared" si="15"/>
        <v>0.11139405728507677</v>
      </c>
      <c r="M141" s="269">
        <f t="shared" si="15"/>
        <v>0.10702034465129519</v>
      </c>
      <c r="N141" s="269">
        <f t="shared" si="15"/>
        <v>0.11355397017199791</v>
      </c>
      <c r="O141" s="269">
        <f t="shared" si="15"/>
        <v>9.4928655154701544E-2</v>
      </c>
      <c r="P141" s="269">
        <f t="shared" si="15"/>
        <v>0.10792396900011139</v>
      </c>
      <c r="Q141" s="269">
        <f t="shared" si="15"/>
        <v>0.11705581795394997</v>
      </c>
      <c r="R141" s="269">
        <f t="shared" si="15"/>
        <v>0.13275759276772536</v>
      </c>
      <c r="S141" s="269">
        <f t="shared" si="15"/>
        <v>0.11312753124105096</v>
      </c>
      <c r="T141" s="269">
        <f t="shared" si="15"/>
        <v>0.12164804969581421</v>
      </c>
      <c r="U141" s="269">
        <f t="shared" si="15"/>
        <v>0.12253781491172189</v>
      </c>
      <c r="V141" s="269">
        <f t="shared" si="15"/>
        <v>0.21293996080384897</v>
      </c>
      <c r="W141" s="269">
        <f t="shared" si="15"/>
        <v>0.28210540973091941</v>
      </c>
      <c r="X141" s="269">
        <f t="shared" si="15"/>
        <v>0.26619941241335887</v>
      </c>
      <c r="Y141" s="269">
        <f t="shared" si="15"/>
        <v>0.26193967946001928</v>
      </c>
      <c r="DA141" s="79"/>
    </row>
    <row r="142" spans="1:105" ht="12" customHeight="1" x14ac:dyDescent="0.25">
      <c r="A142" s="62" t="s">
        <v>1577</v>
      </c>
      <c r="B142" s="318">
        <f t="shared" ref="B142:Y142" si="16">IF(B$34=0,0,B$34/B$5)</f>
        <v>2.3244541400182481E-2</v>
      </c>
      <c r="C142" s="318">
        <f t="shared" si="16"/>
        <v>1.8290829666573666E-2</v>
      </c>
      <c r="D142" s="318">
        <f t="shared" si="16"/>
        <v>3.8522670371681306E-2</v>
      </c>
      <c r="E142" s="318">
        <f t="shared" si="16"/>
        <v>4.6140029641340369E-2</v>
      </c>
      <c r="F142" s="318">
        <f t="shared" si="16"/>
        <v>4.4442784266486124E-2</v>
      </c>
      <c r="G142" s="318">
        <f t="shared" si="16"/>
        <v>4.1659671683560086E-2</v>
      </c>
      <c r="H142" s="318">
        <f t="shared" si="16"/>
        <v>4.1376817869962113E-2</v>
      </c>
      <c r="I142" s="318">
        <f t="shared" si="16"/>
        <v>2.9427917133257545E-2</v>
      </c>
      <c r="J142" s="318">
        <f t="shared" si="16"/>
        <v>2.6533984458504314E-2</v>
      </c>
      <c r="K142" s="318">
        <f t="shared" si="16"/>
        <v>3.4866545954564704E-2</v>
      </c>
      <c r="L142" s="318">
        <f t="shared" si="16"/>
        <v>3.6900115734042727E-2</v>
      </c>
      <c r="M142" s="318">
        <f t="shared" si="16"/>
        <v>3.127384556781352E-2</v>
      </c>
      <c r="N142" s="318">
        <f t="shared" si="16"/>
        <v>3.7245378946753185E-2</v>
      </c>
      <c r="O142" s="318">
        <f t="shared" si="16"/>
        <v>2.0609681656998179E-2</v>
      </c>
      <c r="P142" s="318">
        <f t="shared" si="16"/>
        <v>3.3071622854951049E-2</v>
      </c>
      <c r="Q142" s="318">
        <f t="shared" si="16"/>
        <v>3.6716851174247576E-2</v>
      </c>
      <c r="R142" s="318">
        <f t="shared" si="16"/>
        <v>4.6150128074474085E-2</v>
      </c>
      <c r="S142" s="318">
        <f t="shared" si="16"/>
        <v>3.2373378154421241E-2</v>
      </c>
      <c r="T142" s="318">
        <f t="shared" si="16"/>
        <v>3.8138847754518111E-2</v>
      </c>
      <c r="U142" s="318">
        <f t="shared" si="16"/>
        <v>3.8572703346453567E-2</v>
      </c>
      <c r="V142" s="318">
        <f t="shared" si="16"/>
        <v>0.12137399711759299</v>
      </c>
      <c r="W142" s="318">
        <f t="shared" si="16"/>
        <v>0.1989899385867511</v>
      </c>
      <c r="X142" s="318">
        <f t="shared" si="16"/>
        <v>0.19002712195844443</v>
      </c>
      <c r="Y142" s="318">
        <f t="shared" si="16"/>
        <v>0.10217646974765006</v>
      </c>
      <c r="DA142" s="141"/>
    </row>
    <row r="143" spans="1:105" ht="12" customHeight="1" x14ac:dyDescent="0.25">
      <c r="A143" s="63" t="s">
        <v>1578</v>
      </c>
      <c r="B143" s="326">
        <f t="shared" ref="B143:Y143" si="17">IF(B$35=0,0,B$35/B$5)</f>
        <v>7.4219710247384107E-2</v>
      </c>
      <c r="C143" s="326">
        <f t="shared" si="17"/>
        <v>7.3909632998001559E-2</v>
      </c>
      <c r="D143" s="326">
        <f t="shared" si="17"/>
        <v>7.4029210003066018E-2</v>
      </c>
      <c r="E143" s="326">
        <f t="shared" si="17"/>
        <v>7.9509874375526923E-2</v>
      </c>
      <c r="F143" s="326">
        <f t="shared" si="17"/>
        <v>8.6213894903225008E-2</v>
      </c>
      <c r="G143" s="326">
        <f t="shared" si="17"/>
        <v>8.5107805790655924E-2</v>
      </c>
      <c r="H143" s="326">
        <f t="shared" si="17"/>
        <v>8.4562930584512946E-2</v>
      </c>
      <c r="I143" s="326">
        <f t="shared" si="17"/>
        <v>8.0419201100200205E-2</v>
      </c>
      <c r="J143" s="326">
        <f t="shared" si="17"/>
        <v>8.4079312941522391E-2</v>
      </c>
      <c r="K143" s="326">
        <f t="shared" si="17"/>
        <v>7.7756881818645221E-2</v>
      </c>
      <c r="L143" s="326">
        <f t="shared" si="17"/>
        <v>7.4493941551034032E-2</v>
      </c>
      <c r="M143" s="326">
        <f t="shared" si="17"/>
        <v>7.5746499083481689E-2</v>
      </c>
      <c r="N143" s="326">
        <f t="shared" si="17"/>
        <v>7.6308591225244707E-2</v>
      </c>
      <c r="O143" s="326">
        <f t="shared" si="17"/>
        <v>7.4318973497703361E-2</v>
      </c>
      <c r="P143" s="326">
        <f t="shared" si="17"/>
        <v>7.4852346145160342E-2</v>
      </c>
      <c r="Q143" s="326">
        <f t="shared" si="17"/>
        <v>8.0338966779702398E-2</v>
      </c>
      <c r="R143" s="326">
        <f t="shared" si="17"/>
        <v>8.6607464693251285E-2</v>
      </c>
      <c r="S143" s="326">
        <f t="shared" si="17"/>
        <v>8.0754153086629712E-2</v>
      </c>
      <c r="T143" s="326">
        <f t="shared" si="17"/>
        <v>8.3509201941296088E-2</v>
      </c>
      <c r="U143" s="326">
        <f t="shared" si="17"/>
        <v>8.3965111565268327E-2</v>
      </c>
      <c r="V143" s="326">
        <f t="shared" si="17"/>
        <v>9.1565963686255969E-2</v>
      </c>
      <c r="W143" s="326">
        <f t="shared" si="17"/>
        <v>8.3115471144168313E-2</v>
      </c>
      <c r="X143" s="326">
        <f t="shared" si="17"/>
        <v>7.6172290454914443E-2</v>
      </c>
      <c r="Y143" s="326">
        <f t="shared" si="17"/>
        <v>0.15976320971236924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DA144" s="94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18">SUM(B147:B152,B154:B156,B158:B159,B161:B162)</f>
        <v>0.99999999999999989</v>
      </c>
      <c r="C146" s="232">
        <f t="shared" si="18"/>
        <v>0.99999999999999933</v>
      </c>
      <c r="D146" s="232">
        <f t="shared" si="18"/>
        <v>1</v>
      </c>
      <c r="E146" s="232">
        <f t="shared" si="18"/>
        <v>1</v>
      </c>
      <c r="F146" s="232">
        <f t="shared" si="18"/>
        <v>0.99999999999999989</v>
      </c>
      <c r="G146" s="232">
        <f t="shared" si="18"/>
        <v>1.0000000000000002</v>
      </c>
      <c r="H146" s="232">
        <f t="shared" si="18"/>
        <v>1.0000000000000002</v>
      </c>
      <c r="I146" s="232">
        <f t="shared" si="18"/>
        <v>0.99999999999999978</v>
      </c>
      <c r="J146" s="232">
        <f t="shared" si="18"/>
        <v>1</v>
      </c>
      <c r="K146" s="232">
        <f t="shared" si="18"/>
        <v>1</v>
      </c>
      <c r="L146" s="232">
        <f t="shared" si="18"/>
        <v>1.0000000000000002</v>
      </c>
      <c r="M146" s="232">
        <f t="shared" si="18"/>
        <v>1.0000000000000002</v>
      </c>
      <c r="N146" s="232">
        <f t="shared" si="18"/>
        <v>0.99999999999999989</v>
      </c>
      <c r="O146" s="232">
        <f t="shared" si="18"/>
        <v>0.99999999999999944</v>
      </c>
      <c r="P146" s="232">
        <f t="shared" si="18"/>
        <v>1</v>
      </c>
      <c r="Q146" s="232">
        <f t="shared" si="18"/>
        <v>1.0000000000000002</v>
      </c>
      <c r="R146" s="232">
        <f t="shared" si="18"/>
        <v>1.0000000000000004</v>
      </c>
      <c r="S146" s="232">
        <f t="shared" si="18"/>
        <v>1</v>
      </c>
      <c r="T146" s="232">
        <f t="shared" si="18"/>
        <v>0.99999999999999967</v>
      </c>
      <c r="U146" s="232">
        <f t="shared" si="18"/>
        <v>1.0000000000000002</v>
      </c>
      <c r="V146" s="232">
        <f t="shared" si="18"/>
        <v>0.99999999999999978</v>
      </c>
      <c r="W146" s="232">
        <f t="shared" si="18"/>
        <v>0.99999999999999989</v>
      </c>
      <c r="X146" s="232">
        <f t="shared" si="18"/>
        <v>1</v>
      </c>
      <c r="Y146" s="232">
        <f t="shared" si="18"/>
        <v>1.0000000000000002</v>
      </c>
      <c r="DA146" s="95"/>
    </row>
    <row r="147" spans="1:105" ht="12" customHeight="1" x14ac:dyDescent="0.25">
      <c r="A147" s="55" t="s">
        <v>91</v>
      </c>
      <c r="B147" s="266">
        <f t="shared" ref="B147:Y147" si="19">IF(B$49=0,0,B$49/B$48)</f>
        <v>7.1955502283679099E-3</v>
      </c>
      <c r="C147" s="266">
        <f t="shared" si="19"/>
        <v>7.1955502283676046E-3</v>
      </c>
      <c r="D147" s="266">
        <f t="shared" si="19"/>
        <v>7.1955502283741783E-3</v>
      </c>
      <c r="E147" s="266">
        <f t="shared" si="19"/>
        <v>7.1955502283707479E-3</v>
      </c>
      <c r="F147" s="266">
        <f t="shared" si="19"/>
        <v>7.1955502283687755E-3</v>
      </c>
      <c r="G147" s="266">
        <f t="shared" si="19"/>
        <v>7.1955502283655185E-3</v>
      </c>
      <c r="H147" s="266">
        <f t="shared" si="19"/>
        <v>7.1955502283687313E-3</v>
      </c>
      <c r="I147" s="266">
        <f t="shared" si="19"/>
        <v>7.1955502283744342E-3</v>
      </c>
      <c r="J147" s="266">
        <f t="shared" si="19"/>
        <v>7.1955502283729735E-3</v>
      </c>
      <c r="K147" s="266">
        <f t="shared" si="19"/>
        <v>7.1955502283691537E-3</v>
      </c>
      <c r="L147" s="266">
        <f t="shared" si="19"/>
        <v>7.1955502283698528E-3</v>
      </c>
      <c r="M147" s="266">
        <f t="shared" si="19"/>
        <v>7.1955502283698319E-3</v>
      </c>
      <c r="N147" s="266">
        <f t="shared" si="19"/>
        <v>7.1955502283715589E-3</v>
      </c>
      <c r="O147" s="266">
        <f t="shared" si="19"/>
        <v>7.1955502283690001E-3</v>
      </c>
      <c r="P147" s="266">
        <f t="shared" si="19"/>
        <v>7.1955502283710332E-3</v>
      </c>
      <c r="Q147" s="266">
        <f t="shared" si="19"/>
        <v>7.1955502283683305E-3</v>
      </c>
      <c r="R147" s="266">
        <f t="shared" si="19"/>
        <v>7.1955502283736865E-3</v>
      </c>
      <c r="S147" s="266">
        <f t="shared" si="19"/>
        <v>7.1955502283711625E-3</v>
      </c>
      <c r="T147" s="266">
        <f t="shared" si="19"/>
        <v>7.1955502283724566E-3</v>
      </c>
      <c r="U147" s="266">
        <f t="shared" si="19"/>
        <v>7.1955502283758783E-3</v>
      </c>
      <c r="V147" s="266">
        <f t="shared" si="19"/>
        <v>7.1955502283188788E-3</v>
      </c>
      <c r="W147" s="266">
        <f t="shared" si="19"/>
        <v>7.1955502282709033E-3</v>
      </c>
      <c r="X147" s="266">
        <f t="shared" si="19"/>
        <v>7.195550228302137E-3</v>
      </c>
      <c r="Y147" s="266">
        <f t="shared" si="19"/>
        <v>7.195550228347251E-3</v>
      </c>
      <c r="DA147" s="76"/>
    </row>
    <row r="148" spans="1:105" ht="12" customHeight="1" x14ac:dyDescent="0.25">
      <c r="A148" s="173" t="s">
        <v>92</v>
      </c>
      <c r="B148" s="267">
        <f t="shared" ref="B148:Y148" si="20">IF(B$50=0,0,B$50/B$48)</f>
        <v>8.0564402695788538E-3</v>
      </c>
      <c r="C148" s="267">
        <f t="shared" si="20"/>
        <v>8.0564402695785103E-3</v>
      </c>
      <c r="D148" s="267">
        <f t="shared" si="20"/>
        <v>8.0564402695858708E-3</v>
      </c>
      <c r="E148" s="267">
        <f t="shared" si="20"/>
        <v>8.0564402695820336E-3</v>
      </c>
      <c r="F148" s="267">
        <f t="shared" si="20"/>
        <v>8.0564402695798218E-3</v>
      </c>
      <c r="G148" s="267">
        <f t="shared" si="20"/>
        <v>8.0564402695761771E-3</v>
      </c>
      <c r="H148" s="267">
        <f t="shared" si="20"/>
        <v>8.0564402695797715E-3</v>
      </c>
      <c r="I148" s="267">
        <f t="shared" si="20"/>
        <v>8.0564402695861587E-3</v>
      </c>
      <c r="J148" s="267">
        <f t="shared" si="20"/>
        <v>8.0564402695845194E-3</v>
      </c>
      <c r="K148" s="267">
        <f t="shared" si="20"/>
        <v>8.0564402695802468E-3</v>
      </c>
      <c r="L148" s="267">
        <f t="shared" si="20"/>
        <v>8.0564402695810309E-3</v>
      </c>
      <c r="M148" s="267">
        <f t="shared" si="20"/>
        <v>8.0564402695810031E-3</v>
      </c>
      <c r="N148" s="267">
        <f t="shared" si="20"/>
        <v>8.0564402695829356E-3</v>
      </c>
      <c r="O148" s="267">
        <f t="shared" si="20"/>
        <v>8.0564402695800716E-3</v>
      </c>
      <c r="P148" s="267">
        <f t="shared" si="20"/>
        <v>8.0564402695823475E-3</v>
      </c>
      <c r="Q148" s="267">
        <f t="shared" si="20"/>
        <v>8.056440269579317E-3</v>
      </c>
      <c r="R148" s="267">
        <f t="shared" si="20"/>
        <v>8.0564402695853209E-3</v>
      </c>
      <c r="S148" s="267">
        <f t="shared" si="20"/>
        <v>8.0564402695824915E-3</v>
      </c>
      <c r="T148" s="267">
        <f t="shared" si="20"/>
        <v>8.05644026958394E-3</v>
      </c>
      <c r="U148" s="267">
        <f t="shared" si="20"/>
        <v>8.0564402695877738E-3</v>
      </c>
      <c r="V148" s="267">
        <f t="shared" si="20"/>
        <v>8.056440269523955E-3</v>
      </c>
      <c r="W148" s="267">
        <f t="shared" si="20"/>
        <v>8.0564402694702393E-3</v>
      </c>
      <c r="X148" s="267">
        <f t="shared" si="20"/>
        <v>8.0564402695052079E-3</v>
      </c>
      <c r="Y148" s="267">
        <f t="shared" si="20"/>
        <v>8.0564402695557247E-3</v>
      </c>
      <c r="DA148" s="77"/>
    </row>
    <row r="149" spans="1:105" ht="12" customHeight="1" x14ac:dyDescent="0.25">
      <c r="A149" s="173" t="s">
        <v>93</v>
      </c>
      <c r="B149" s="267">
        <f t="shared" ref="B149:Y149" si="21">IF(B$51=0,0,B$51/B$48)</f>
        <v>6.4746474456346273E-3</v>
      </c>
      <c r="C149" s="267">
        <f t="shared" si="21"/>
        <v>5.1429297789359141E-3</v>
      </c>
      <c r="D149" s="267">
        <f t="shared" si="21"/>
        <v>1.0416234752224763E-2</v>
      </c>
      <c r="E149" s="267">
        <f t="shared" si="21"/>
        <v>1.2333791096541973E-2</v>
      </c>
      <c r="F149" s="267">
        <f t="shared" si="21"/>
        <v>1.1964460733736226E-2</v>
      </c>
      <c r="G149" s="267">
        <f t="shared" si="21"/>
        <v>1.1267679355561635E-2</v>
      </c>
      <c r="H149" s="267">
        <f t="shared" si="21"/>
        <v>1.1194247748142859E-2</v>
      </c>
      <c r="I149" s="267">
        <f t="shared" si="21"/>
        <v>8.1284793558970871E-3</v>
      </c>
      <c r="J149" s="267">
        <f t="shared" si="21"/>
        <v>7.3874470595204026E-3</v>
      </c>
      <c r="K149" s="267">
        <f t="shared" si="21"/>
        <v>9.5142639811773271E-3</v>
      </c>
      <c r="L149" s="267">
        <f t="shared" si="21"/>
        <v>1.0009824178307924E-2</v>
      </c>
      <c r="M149" s="267">
        <f t="shared" si="21"/>
        <v>8.5827857386884879E-3</v>
      </c>
      <c r="N149" s="267">
        <f t="shared" si="21"/>
        <v>1.0107182570679036E-2</v>
      </c>
      <c r="O149" s="267">
        <f t="shared" si="21"/>
        <v>5.9101362856820196E-3</v>
      </c>
      <c r="P149" s="267">
        <f t="shared" si="21"/>
        <v>9.0893493635231647E-3</v>
      </c>
      <c r="Q149" s="267">
        <f t="shared" si="21"/>
        <v>1.02078525167113E-2</v>
      </c>
      <c r="R149" s="267">
        <f t="shared" si="21"/>
        <v>1.2565464409784698E-2</v>
      </c>
      <c r="S149" s="267">
        <f t="shared" si="21"/>
        <v>9.0405646514166334E-3</v>
      </c>
      <c r="T149" s="267">
        <f t="shared" si="21"/>
        <v>1.0500867381491452E-2</v>
      </c>
      <c r="U149" s="267">
        <f t="shared" si="21"/>
        <v>1.0616343264434787E-2</v>
      </c>
      <c r="V149" s="267">
        <f t="shared" si="21"/>
        <v>2.8558909847718202E-2</v>
      </c>
      <c r="W149" s="267">
        <f t="shared" si="21"/>
        <v>4.1112008356559156E-2</v>
      </c>
      <c r="X149" s="267">
        <f t="shared" si="21"/>
        <v>3.9647463712192452E-2</v>
      </c>
      <c r="Y149" s="267">
        <f t="shared" si="21"/>
        <v>2.5719994928452391E-2</v>
      </c>
      <c r="DA149" s="77"/>
    </row>
    <row r="150" spans="1:105" ht="12" customHeight="1" x14ac:dyDescent="0.25">
      <c r="A150" s="173" t="s">
        <v>94</v>
      </c>
      <c r="B150" s="267">
        <f t="shared" ref="B150:Y150" si="22">IF(B$52=0,0,B$52/B$48)</f>
        <v>5.9256386055724728E-3</v>
      </c>
      <c r="C150" s="267">
        <f t="shared" si="22"/>
        <v>5.9256386055722204E-3</v>
      </c>
      <c r="D150" s="267">
        <f t="shared" si="22"/>
        <v>5.9256386055776319E-3</v>
      </c>
      <c r="E150" s="267">
        <f t="shared" si="22"/>
        <v>5.9256386055748103E-3</v>
      </c>
      <c r="F150" s="267">
        <f t="shared" si="22"/>
        <v>5.9256386055731858E-3</v>
      </c>
      <c r="G150" s="267">
        <f t="shared" si="22"/>
        <v>5.9256386055705056E-3</v>
      </c>
      <c r="H150" s="267">
        <f t="shared" si="22"/>
        <v>5.9256386055731485E-3</v>
      </c>
      <c r="I150" s="267">
        <f t="shared" si="22"/>
        <v>5.9256386055778444E-3</v>
      </c>
      <c r="J150" s="267">
        <f t="shared" si="22"/>
        <v>5.9256386055766413E-3</v>
      </c>
      <c r="K150" s="267">
        <f t="shared" si="22"/>
        <v>5.9256386055734963E-3</v>
      </c>
      <c r="L150" s="267">
        <f t="shared" si="22"/>
        <v>5.925638605574074E-3</v>
      </c>
      <c r="M150" s="267">
        <f t="shared" si="22"/>
        <v>5.9256386055740549E-3</v>
      </c>
      <c r="N150" s="267">
        <f t="shared" si="22"/>
        <v>5.9256386055754756E-3</v>
      </c>
      <c r="O150" s="267">
        <f t="shared" si="22"/>
        <v>5.9256386055733714E-3</v>
      </c>
      <c r="P150" s="267">
        <f t="shared" si="22"/>
        <v>5.9256386055750428E-3</v>
      </c>
      <c r="Q150" s="267">
        <f t="shared" si="22"/>
        <v>5.9256386055728154E-3</v>
      </c>
      <c r="R150" s="267">
        <f t="shared" si="22"/>
        <v>5.9256386055772303E-3</v>
      </c>
      <c r="S150" s="267">
        <f t="shared" si="22"/>
        <v>5.9256386055751486E-3</v>
      </c>
      <c r="T150" s="267">
        <f t="shared" si="22"/>
        <v>5.9256386055762172E-3</v>
      </c>
      <c r="U150" s="267">
        <f t="shared" si="22"/>
        <v>5.9256386055790353E-3</v>
      </c>
      <c r="V150" s="267">
        <f t="shared" si="22"/>
        <v>5.9256386055320928E-3</v>
      </c>
      <c r="W150" s="267">
        <f t="shared" si="22"/>
        <v>5.9256386054925862E-3</v>
      </c>
      <c r="X150" s="267">
        <f t="shared" si="22"/>
        <v>5.9256386055183061E-3</v>
      </c>
      <c r="Y150" s="267">
        <f t="shared" si="22"/>
        <v>5.9256386055554621E-3</v>
      </c>
      <c r="DA150" s="77"/>
    </row>
    <row r="151" spans="1:105" ht="12" customHeight="1" x14ac:dyDescent="0.25">
      <c r="A151" s="56" t="s">
        <v>95</v>
      </c>
      <c r="B151" s="268">
        <f t="shared" ref="B151:Y151" si="23">IF(B$53=0,0,B$53/B$48)</f>
        <v>7.4632804204093984E-3</v>
      </c>
      <c r="C151" s="268">
        <f t="shared" si="23"/>
        <v>7.5425301951030227E-3</v>
      </c>
      <c r="D151" s="268">
        <f t="shared" si="23"/>
        <v>8.2790461268234875E-3</v>
      </c>
      <c r="E151" s="268">
        <f t="shared" si="23"/>
        <v>8.851726673718311E-3</v>
      </c>
      <c r="F151" s="268">
        <f t="shared" si="23"/>
        <v>8.7054635266747334E-3</v>
      </c>
      <c r="G151" s="268">
        <f t="shared" si="23"/>
        <v>8.5309496687981899E-3</v>
      </c>
      <c r="H151" s="268">
        <f t="shared" si="23"/>
        <v>8.5064572764008521E-3</v>
      </c>
      <c r="I151" s="268">
        <f t="shared" si="23"/>
        <v>7.6159602259781699E-3</v>
      </c>
      <c r="J151" s="268">
        <f t="shared" si="23"/>
        <v>7.366798209380231E-3</v>
      </c>
      <c r="K151" s="268">
        <f t="shared" si="23"/>
        <v>7.9755370178521221E-3</v>
      </c>
      <c r="L151" s="268">
        <f t="shared" si="23"/>
        <v>8.1597887164493212E-3</v>
      </c>
      <c r="M151" s="268">
        <f t="shared" si="23"/>
        <v>7.7461290352302016E-3</v>
      </c>
      <c r="N151" s="268">
        <f t="shared" si="23"/>
        <v>8.1863409685621995E-3</v>
      </c>
      <c r="O151" s="268">
        <f t="shared" si="23"/>
        <v>6.7666725037498453E-3</v>
      </c>
      <c r="P151" s="268">
        <f t="shared" si="23"/>
        <v>7.7621807488892029E-3</v>
      </c>
      <c r="Q151" s="268">
        <f t="shared" si="23"/>
        <v>7.8762011248306677E-3</v>
      </c>
      <c r="R151" s="268">
        <f t="shared" si="23"/>
        <v>8.7053924474683152E-3</v>
      </c>
      <c r="S151" s="268">
        <f t="shared" si="23"/>
        <v>7.5913862281209261E-3</v>
      </c>
      <c r="T151" s="268">
        <f t="shared" si="23"/>
        <v>8.123828351461913E-3</v>
      </c>
      <c r="U151" s="268">
        <f t="shared" si="23"/>
        <v>8.2601165716237653E-3</v>
      </c>
      <c r="V151" s="268">
        <f t="shared" si="23"/>
        <v>1.7596782521342943E-2</v>
      </c>
      <c r="W151" s="268">
        <f t="shared" si="23"/>
        <v>2.4079154631730895E-2</v>
      </c>
      <c r="X151" s="268">
        <f t="shared" si="23"/>
        <v>2.4312112924747928E-2</v>
      </c>
      <c r="Y151" s="268">
        <f t="shared" si="23"/>
        <v>1.5712069566634217E-2</v>
      </c>
      <c r="DA151" s="78"/>
    </row>
    <row r="152" spans="1:105" ht="12" customHeight="1" x14ac:dyDescent="0.25">
      <c r="A152" s="174" t="s">
        <v>1496</v>
      </c>
      <c r="B152" s="269">
        <f t="shared" ref="B152:Y152" si="24">IF(B$59=0,0,B$59/B$48)</f>
        <v>2.7610295160837288E-2</v>
      </c>
      <c r="C152" s="269">
        <f t="shared" si="24"/>
        <v>2.1931357711780709E-2</v>
      </c>
      <c r="D152" s="269">
        <f t="shared" si="24"/>
        <v>4.4418683548152232E-2</v>
      </c>
      <c r="E152" s="269">
        <f t="shared" si="24"/>
        <v>5.2595854135228833E-2</v>
      </c>
      <c r="F152" s="269">
        <f t="shared" si="24"/>
        <v>5.1020892654383872E-2</v>
      </c>
      <c r="G152" s="269">
        <f t="shared" si="24"/>
        <v>4.8049558743848496E-2</v>
      </c>
      <c r="H152" s="269">
        <f t="shared" si="24"/>
        <v>4.7736419167988792E-2</v>
      </c>
      <c r="I152" s="269">
        <f t="shared" si="24"/>
        <v>3.4662847067666563E-2</v>
      </c>
      <c r="J152" s="269">
        <f t="shared" si="24"/>
        <v>3.1502810849714978E-2</v>
      </c>
      <c r="K152" s="269">
        <f t="shared" si="24"/>
        <v>4.0572346056547415E-2</v>
      </c>
      <c r="L152" s="269">
        <f t="shared" si="24"/>
        <v>4.2685598311226335E-2</v>
      </c>
      <c r="M152" s="269">
        <f t="shared" si="24"/>
        <v>3.6600177776040542E-2</v>
      </c>
      <c r="N152" s="269">
        <f t="shared" si="24"/>
        <v>4.3100770561502813E-2</v>
      </c>
      <c r="O152" s="269">
        <f t="shared" si="24"/>
        <v>2.5203010458658363E-2</v>
      </c>
      <c r="P152" s="269">
        <f t="shared" si="24"/>
        <v>3.8760352722532643E-2</v>
      </c>
      <c r="Q152" s="269">
        <f t="shared" si="24"/>
        <v>4.3530064503314321E-2</v>
      </c>
      <c r="R152" s="269">
        <f t="shared" si="24"/>
        <v>5.3583794963394472E-2</v>
      </c>
      <c r="S152" s="269">
        <f t="shared" si="24"/>
        <v>3.8552316638420278E-2</v>
      </c>
      <c r="T152" s="269">
        <f t="shared" si="24"/>
        <v>4.4779588430450712E-2</v>
      </c>
      <c r="U152" s="269">
        <f t="shared" si="24"/>
        <v>4.5272020371926271E-2</v>
      </c>
      <c r="V152" s="269">
        <f t="shared" si="24"/>
        <v>0.12178577088376955</v>
      </c>
      <c r="W152" s="269">
        <f t="shared" si="24"/>
        <v>0.17531683306474563</v>
      </c>
      <c r="X152" s="269">
        <f t="shared" si="24"/>
        <v>0.16907147217881027</v>
      </c>
      <c r="Y152" s="269">
        <f t="shared" si="24"/>
        <v>0.10967958602728266</v>
      </c>
      <c r="DA152" s="79"/>
    </row>
    <row r="153" spans="1:105" ht="12" customHeight="1" x14ac:dyDescent="0.25">
      <c r="A153" s="174" t="s">
        <v>1498</v>
      </c>
      <c r="B153" s="269">
        <f t="shared" ref="B153:Y153" si="25">IF(B$60=0,0,B$60/B$48)</f>
        <v>0.16435417966806107</v>
      </c>
      <c r="C153" s="269">
        <f t="shared" si="25"/>
        <v>0.16742756604945999</v>
      </c>
      <c r="D153" s="269">
        <f t="shared" si="25"/>
        <v>0.15468868947092729</v>
      </c>
      <c r="E153" s="269">
        <f t="shared" si="25"/>
        <v>0.15185448256312017</v>
      </c>
      <c r="F153" s="269">
        <f t="shared" si="25"/>
        <v>0.15505842360521768</v>
      </c>
      <c r="G153" s="269">
        <f t="shared" si="25"/>
        <v>0.15640980480332003</v>
      </c>
      <c r="H153" s="269">
        <f t="shared" si="25"/>
        <v>0.15638576452620978</v>
      </c>
      <c r="I153" s="269">
        <f t="shared" si="25"/>
        <v>0.16254428060374501</v>
      </c>
      <c r="J153" s="269">
        <f t="shared" si="25"/>
        <v>0.16564688009585016</v>
      </c>
      <c r="K153" s="269">
        <f t="shared" si="25"/>
        <v>0.15822742998179379</v>
      </c>
      <c r="L153" s="269">
        <f t="shared" si="25"/>
        <v>0.15591459904746988</v>
      </c>
      <c r="M153" s="269">
        <f t="shared" si="25"/>
        <v>0.15984868493901747</v>
      </c>
      <c r="N153" s="269">
        <f t="shared" si="25"/>
        <v>0.15630549673026004</v>
      </c>
      <c r="O153" s="269">
        <f t="shared" si="25"/>
        <v>0.15502038672276056</v>
      </c>
      <c r="P153" s="269">
        <f t="shared" si="25"/>
        <v>0.15585350321102689</v>
      </c>
      <c r="Q153" s="269">
        <f t="shared" si="25"/>
        <v>0.14802808565552303</v>
      </c>
      <c r="R153" s="269">
        <f t="shared" si="25"/>
        <v>0.14725156262949679</v>
      </c>
      <c r="S153" s="269">
        <f t="shared" si="25"/>
        <v>0.1529788901126119</v>
      </c>
      <c r="T153" s="269">
        <f t="shared" si="25"/>
        <v>0.15239277806079915</v>
      </c>
      <c r="U153" s="269">
        <f t="shared" si="25"/>
        <v>0.15213071662694752</v>
      </c>
      <c r="V153" s="269">
        <f t="shared" si="25"/>
        <v>0.11376991917692088</v>
      </c>
      <c r="W153" s="269">
        <f t="shared" si="25"/>
        <v>8.0940058041144861E-2</v>
      </c>
      <c r="X153" s="269">
        <f t="shared" si="25"/>
        <v>8.2614132585153599E-2</v>
      </c>
      <c r="Y153" s="269">
        <f t="shared" si="25"/>
        <v>0.14367644229306295</v>
      </c>
      <c r="DA153" s="79"/>
    </row>
    <row r="154" spans="1:105" ht="12" customHeight="1" x14ac:dyDescent="0.25">
      <c r="A154" s="62" t="s">
        <v>1499</v>
      </c>
      <c r="B154" s="318">
        <f t="shared" ref="B154:Y154" si="26">IF(B$61=0,0,B$61/B$48)</f>
        <v>0.1351023320370198</v>
      </c>
      <c r="C154" s="318">
        <f t="shared" si="26"/>
        <v>0.13802283985205074</v>
      </c>
      <c r="D154" s="318">
        <f t="shared" si="26"/>
        <v>0.12636587586250744</v>
      </c>
      <c r="E154" s="318">
        <f t="shared" si="26"/>
        <v>0.12178134843480573</v>
      </c>
      <c r="F154" s="318">
        <f t="shared" si="26"/>
        <v>0.12221805368804591</v>
      </c>
      <c r="G154" s="318">
        <f t="shared" si="26"/>
        <v>0.12383911656591455</v>
      </c>
      <c r="H154" s="318">
        <f t="shared" si="26"/>
        <v>0.12401471674081252</v>
      </c>
      <c r="I154" s="318">
        <f t="shared" si="26"/>
        <v>0.13111398671094177</v>
      </c>
      <c r="J154" s="318">
        <f t="shared" si="26"/>
        <v>0.13252461946042815</v>
      </c>
      <c r="K154" s="318">
        <f t="shared" si="26"/>
        <v>0.12820512640534393</v>
      </c>
      <c r="L154" s="318">
        <f t="shared" si="26"/>
        <v>0.1273216744063578</v>
      </c>
      <c r="M154" s="318">
        <f t="shared" si="26"/>
        <v>0.13043506655218376</v>
      </c>
      <c r="N154" s="318">
        <f t="shared" si="26"/>
        <v>0.12700533253447874</v>
      </c>
      <c r="O154" s="318">
        <f t="shared" si="26"/>
        <v>0.12486500575686992</v>
      </c>
      <c r="P154" s="318">
        <f t="shared" si="26"/>
        <v>0.12674488351885452</v>
      </c>
      <c r="Q154" s="318">
        <f t="shared" si="26"/>
        <v>0.11642466407721049</v>
      </c>
      <c r="R154" s="318">
        <f t="shared" si="26"/>
        <v>0.11388589155294557</v>
      </c>
      <c r="S154" s="318">
        <f t="shared" si="26"/>
        <v>0.12107002870561229</v>
      </c>
      <c r="T154" s="318">
        <f t="shared" si="26"/>
        <v>0.11985927386206029</v>
      </c>
      <c r="U154" s="318">
        <f t="shared" si="26"/>
        <v>0.11943185379865583</v>
      </c>
      <c r="V154" s="318">
        <f t="shared" si="26"/>
        <v>8.328472634753506E-2</v>
      </c>
      <c r="W154" s="318">
        <f t="shared" si="26"/>
        <v>5.6642739303219856E-2</v>
      </c>
      <c r="X154" s="318">
        <f t="shared" si="26"/>
        <v>6.0126914120266751E-2</v>
      </c>
      <c r="Y154" s="318">
        <f t="shared" si="26"/>
        <v>8.6773376314972422E-2</v>
      </c>
      <c r="DA154" s="141"/>
    </row>
    <row r="155" spans="1:105" ht="12" customHeight="1" x14ac:dyDescent="0.25">
      <c r="A155" s="62" t="s">
        <v>1506</v>
      </c>
      <c r="B155" s="318">
        <f t="shared" ref="B155:Y155" si="27">IF(B$67=0,0,B$67/B$48)</f>
        <v>2.9251847631041255E-2</v>
      </c>
      <c r="C155" s="318">
        <f t="shared" si="27"/>
        <v>2.9404726197409276E-2</v>
      </c>
      <c r="D155" s="318">
        <f t="shared" si="27"/>
        <v>2.8322813608419845E-2</v>
      </c>
      <c r="E155" s="318">
        <f t="shared" si="27"/>
        <v>3.0073134128314437E-2</v>
      </c>
      <c r="F155" s="318">
        <f t="shared" si="27"/>
        <v>3.2840369917171749E-2</v>
      </c>
      <c r="G155" s="318">
        <f t="shared" si="27"/>
        <v>3.2570688237405498E-2</v>
      </c>
      <c r="H155" s="318">
        <f t="shared" si="27"/>
        <v>3.2371047785397261E-2</v>
      </c>
      <c r="I155" s="318">
        <f t="shared" si="27"/>
        <v>3.1430293892803274E-2</v>
      </c>
      <c r="J155" s="318">
        <f t="shared" si="27"/>
        <v>3.3122260635421993E-2</v>
      </c>
      <c r="K155" s="318">
        <f t="shared" si="27"/>
        <v>3.002230357644986E-2</v>
      </c>
      <c r="L155" s="318">
        <f t="shared" si="27"/>
        <v>2.8592924641112089E-2</v>
      </c>
      <c r="M155" s="318">
        <f t="shared" si="27"/>
        <v>2.9413618386833679E-2</v>
      </c>
      <c r="N155" s="318">
        <f t="shared" si="27"/>
        <v>2.9300164195781287E-2</v>
      </c>
      <c r="O155" s="318">
        <f t="shared" si="27"/>
        <v>3.0155380965890651E-2</v>
      </c>
      <c r="P155" s="318">
        <f t="shared" si="27"/>
        <v>2.9108619692172381E-2</v>
      </c>
      <c r="Q155" s="318">
        <f t="shared" si="27"/>
        <v>3.1603421578312543E-2</v>
      </c>
      <c r="R155" s="318">
        <f t="shared" si="27"/>
        <v>3.3365671076551195E-2</v>
      </c>
      <c r="S155" s="318">
        <f t="shared" si="27"/>
        <v>3.1908861406999618E-2</v>
      </c>
      <c r="T155" s="318">
        <f t="shared" si="27"/>
        <v>3.253350419873885E-2</v>
      </c>
      <c r="U155" s="318">
        <f t="shared" si="27"/>
        <v>3.269886282829168E-2</v>
      </c>
      <c r="V155" s="318">
        <f t="shared" si="27"/>
        <v>3.0485192829385825E-2</v>
      </c>
      <c r="W155" s="318">
        <f t="shared" si="27"/>
        <v>2.4297318737925011E-2</v>
      </c>
      <c r="X155" s="318">
        <f t="shared" si="27"/>
        <v>2.2487218464886837E-2</v>
      </c>
      <c r="Y155" s="318">
        <f t="shared" si="27"/>
        <v>5.6903065978090549E-2</v>
      </c>
      <c r="DA155" s="141"/>
    </row>
    <row r="156" spans="1:105" ht="12" customHeight="1" x14ac:dyDescent="0.25">
      <c r="A156" s="62" t="s">
        <v>1518</v>
      </c>
      <c r="B156" s="318">
        <f t="shared" ref="B156:Y156" si="28">IF(B$78=0,0,B$78/B$48)</f>
        <v>0</v>
      </c>
      <c r="C156" s="318">
        <f t="shared" si="28"/>
        <v>0</v>
      </c>
      <c r="D156" s="318">
        <f t="shared" si="28"/>
        <v>0</v>
      </c>
      <c r="E156" s="318">
        <f t="shared" si="28"/>
        <v>0</v>
      </c>
      <c r="F156" s="318">
        <f t="shared" si="28"/>
        <v>0</v>
      </c>
      <c r="G156" s="318">
        <f t="shared" si="28"/>
        <v>0</v>
      </c>
      <c r="H156" s="318">
        <f t="shared" si="28"/>
        <v>0</v>
      </c>
      <c r="I156" s="318">
        <f t="shared" si="28"/>
        <v>0</v>
      </c>
      <c r="J156" s="318">
        <f t="shared" si="28"/>
        <v>0</v>
      </c>
      <c r="K156" s="318">
        <f t="shared" si="28"/>
        <v>0</v>
      </c>
      <c r="L156" s="318">
        <f t="shared" si="28"/>
        <v>0</v>
      </c>
      <c r="M156" s="318">
        <f t="shared" si="28"/>
        <v>0</v>
      </c>
      <c r="N156" s="318">
        <f t="shared" si="28"/>
        <v>0</v>
      </c>
      <c r="O156" s="318">
        <f t="shared" si="28"/>
        <v>0</v>
      </c>
      <c r="P156" s="318">
        <f t="shared" si="28"/>
        <v>0</v>
      </c>
      <c r="Q156" s="318">
        <f t="shared" si="28"/>
        <v>0</v>
      </c>
      <c r="R156" s="318">
        <f t="shared" si="28"/>
        <v>0</v>
      </c>
      <c r="S156" s="318">
        <f t="shared" si="28"/>
        <v>0</v>
      </c>
      <c r="T156" s="318">
        <f t="shared" si="28"/>
        <v>0</v>
      </c>
      <c r="U156" s="318">
        <f t="shared" si="28"/>
        <v>0</v>
      </c>
      <c r="V156" s="318">
        <f t="shared" si="28"/>
        <v>0</v>
      </c>
      <c r="W156" s="318">
        <f t="shared" si="28"/>
        <v>0</v>
      </c>
      <c r="X156" s="318">
        <f t="shared" si="28"/>
        <v>0</v>
      </c>
      <c r="Y156" s="318">
        <f t="shared" si="28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29">IF(B$79=0,0,B$79/B$48)</f>
        <v>0.67204623873046843</v>
      </c>
      <c r="C157" s="269">
        <f t="shared" si="29"/>
        <v>0.68029135627702875</v>
      </c>
      <c r="D157" s="269">
        <f t="shared" si="29"/>
        <v>0.6472103848649492</v>
      </c>
      <c r="E157" s="269">
        <f t="shared" si="29"/>
        <v>0.63326220483194673</v>
      </c>
      <c r="F157" s="269">
        <f t="shared" si="29"/>
        <v>0.63356436835289143</v>
      </c>
      <c r="G157" s="269">
        <f t="shared" si="29"/>
        <v>0.63830148893949668</v>
      </c>
      <c r="H157" s="269">
        <f t="shared" si="29"/>
        <v>0.63897074149994915</v>
      </c>
      <c r="I157" s="269">
        <f t="shared" si="29"/>
        <v>0.65974138992090237</v>
      </c>
      <c r="J157" s="269">
        <f t="shared" si="29"/>
        <v>0.66334448480794472</v>
      </c>
      <c r="K157" s="269">
        <f t="shared" si="29"/>
        <v>0.65176879070800142</v>
      </c>
      <c r="L157" s="269">
        <f t="shared" si="29"/>
        <v>0.64954769615925778</v>
      </c>
      <c r="M157" s="269">
        <f t="shared" si="29"/>
        <v>0.65824945270957547</v>
      </c>
      <c r="N157" s="269">
        <f t="shared" si="29"/>
        <v>0.64835177224475515</v>
      </c>
      <c r="O157" s="269">
        <f t="shared" si="29"/>
        <v>0.69302188518419039</v>
      </c>
      <c r="P157" s="269">
        <f t="shared" si="29"/>
        <v>0.65926723566524492</v>
      </c>
      <c r="Q157" s="269">
        <f t="shared" si="29"/>
        <v>0.66159722082669425</v>
      </c>
      <c r="R157" s="269">
        <f t="shared" si="29"/>
        <v>0.63996446056163381</v>
      </c>
      <c r="S157" s="269">
        <f t="shared" si="29"/>
        <v>0.66581060079772914</v>
      </c>
      <c r="T157" s="269">
        <f t="shared" si="29"/>
        <v>0.65230484457820104</v>
      </c>
      <c r="U157" s="269">
        <f t="shared" si="29"/>
        <v>0.65153509322245118</v>
      </c>
      <c r="V157" s="269">
        <f t="shared" si="29"/>
        <v>0.52528868781875926</v>
      </c>
      <c r="W157" s="269">
        <f t="shared" si="29"/>
        <v>0.443725339441297</v>
      </c>
      <c r="X157" s="269">
        <f t="shared" si="29"/>
        <v>0.45420777137363322</v>
      </c>
      <c r="Y157" s="269">
        <f t="shared" si="29"/>
        <v>0.52302257285522857</v>
      </c>
      <c r="DA157" s="79"/>
    </row>
    <row r="158" spans="1:105" ht="12" customHeight="1" x14ac:dyDescent="0.25">
      <c r="A158" s="62" t="s">
        <v>1521</v>
      </c>
      <c r="B158" s="318">
        <f t="shared" ref="B158:Y158" si="30">IF(B$80=0,0,B$80/B$48)</f>
        <v>0.64472253724921491</v>
      </c>
      <c r="C158" s="318">
        <f t="shared" si="30"/>
        <v>0.65858764511767609</v>
      </c>
      <c r="D158" s="318">
        <f t="shared" si="30"/>
        <v>0.60325276534694128</v>
      </c>
      <c r="E158" s="318">
        <f t="shared" si="30"/>
        <v>0.58121229340684322</v>
      </c>
      <c r="F158" s="318">
        <f t="shared" si="30"/>
        <v>0.58307307037601064</v>
      </c>
      <c r="G158" s="318">
        <f t="shared" si="30"/>
        <v>0.59075068255459828</v>
      </c>
      <c r="H158" s="318">
        <f t="shared" si="30"/>
        <v>0.59172982431554333</v>
      </c>
      <c r="I158" s="318">
        <f t="shared" si="30"/>
        <v>0.62543834171913348</v>
      </c>
      <c r="J158" s="318">
        <f t="shared" si="30"/>
        <v>0.63216867178371694</v>
      </c>
      <c r="K158" s="318">
        <f t="shared" si="30"/>
        <v>0.61161758386340215</v>
      </c>
      <c r="L158" s="318">
        <f t="shared" si="30"/>
        <v>0.60730517252774741</v>
      </c>
      <c r="M158" s="318">
        <f t="shared" si="30"/>
        <v>0.62202918320909495</v>
      </c>
      <c r="N158" s="318">
        <f t="shared" si="30"/>
        <v>0.60569838583311975</v>
      </c>
      <c r="O158" s="318">
        <f t="shared" si="30"/>
        <v>0.66808048089315386</v>
      </c>
      <c r="P158" s="318">
        <f t="shared" si="30"/>
        <v>0.6209092137415686</v>
      </c>
      <c r="Q158" s="318">
        <f t="shared" si="30"/>
        <v>0.6185189965259511</v>
      </c>
      <c r="R158" s="318">
        <f t="shared" si="30"/>
        <v>0.58693686309178883</v>
      </c>
      <c r="S158" s="318">
        <f t="shared" si="30"/>
        <v>0.62765845555253452</v>
      </c>
      <c r="T158" s="318">
        <f t="shared" si="30"/>
        <v>0.60799006635509401</v>
      </c>
      <c r="U158" s="318">
        <f t="shared" si="30"/>
        <v>0.60673299448030105</v>
      </c>
      <c r="V158" s="318">
        <f t="shared" si="30"/>
        <v>0.40476704801345914</v>
      </c>
      <c r="W158" s="318">
        <f t="shared" si="30"/>
        <v>0.27022828758455048</v>
      </c>
      <c r="X158" s="318">
        <f t="shared" si="30"/>
        <v>0.28689125382468511</v>
      </c>
      <c r="Y158" s="318">
        <f t="shared" si="30"/>
        <v>0.41448145622683052</v>
      </c>
      <c r="DA158" s="141"/>
    </row>
    <row r="159" spans="1:105" ht="12" customHeight="1" x14ac:dyDescent="0.25">
      <c r="A159" s="62" t="s">
        <v>1530</v>
      </c>
      <c r="B159" s="318">
        <f t="shared" ref="B159:Y159" si="31">IF(B$88=0,0,B$88/B$48)</f>
        <v>2.7323701481253515E-2</v>
      </c>
      <c r="C159" s="318">
        <f t="shared" si="31"/>
        <v>2.1703711159352594E-2</v>
      </c>
      <c r="D159" s="318">
        <f t="shared" si="31"/>
        <v>4.3957619518007807E-2</v>
      </c>
      <c r="E159" s="318">
        <f t="shared" si="31"/>
        <v>5.204991142510354E-2</v>
      </c>
      <c r="F159" s="318">
        <f t="shared" si="31"/>
        <v>5.0491297976880789E-2</v>
      </c>
      <c r="G159" s="318">
        <f t="shared" si="31"/>
        <v>4.7550806384898364E-2</v>
      </c>
      <c r="H159" s="318">
        <f t="shared" si="31"/>
        <v>4.724091718440579E-2</v>
      </c>
      <c r="I159" s="318">
        <f t="shared" si="31"/>
        <v>3.4303048201768785E-2</v>
      </c>
      <c r="J159" s="318">
        <f t="shared" si="31"/>
        <v>3.1175813024227852E-2</v>
      </c>
      <c r="K159" s="318">
        <f t="shared" si="31"/>
        <v>4.0151206844599219E-2</v>
      </c>
      <c r="L159" s="318">
        <f t="shared" si="31"/>
        <v>4.2242523631510459E-2</v>
      </c>
      <c r="M159" s="318">
        <f t="shared" si="31"/>
        <v>3.6220269500480552E-2</v>
      </c>
      <c r="N159" s="318">
        <f t="shared" si="31"/>
        <v>4.2653386411635484E-2</v>
      </c>
      <c r="O159" s="318">
        <f t="shared" si="31"/>
        <v>2.4941404291036494E-2</v>
      </c>
      <c r="P159" s="318">
        <f t="shared" si="31"/>
        <v>3.8358021923676426E-2</v>
      </c>
      <c r="Q159" s="318">
        <f t="shared" si="31"/>
        <v>4.3078224300743116E-2</v>
      </c>
      <c r="R159" s="318">
        <f t="shared" si="31"/>
        <v>5.3027597469844881E-2</v>
      </c>
      <c r="S159" s="318">
        <f t="shared" si="31"/>
        <v>3.8152145245194669E-2</v>
      </c>
      <c r="T159" s="318">
        <f t="shared" si="31"/>
        <v>4.431477822310697E-2</v>
      </c>
      <c r="U159" s="318">
        <f t="shared" si="31"/>
        <v>4.4802098742150104E-2</v>
      </c>
      <c r="V159" s="318">
        <f t="shared" si="31"/>
        <v>0.12052163980530017</v>
      </c>
      <c r="W159" s="318">
        <f t="shared" si="31"/>
        <v>0.17349705185674655</v>
      </c>
      <c r="X159" s="318">
        <f t="shared" si="31"/>
        <v>0.16731651754894811</v>
      </c>
      <c r="Y159" s="318">
        <f t="shared" si="31"/>
        <v>0.10854111662839801</v>
      </c>
      <c r="DA159" s="141"/>
    </row>
    <row r="160" spans="1:105" ht="12" customHeight="1" x14ac:dyDescent="0.25">
      <c r="A160" s="174" t="s">
        <v>1532</v>
      </c>
      <c r="B160" s="269">
        <f t="shared" ref="B160:Y160" si="32">IF(B$89=0,0,B$89/B$48)</f>
        <v>0.10087372947106985</v>
      </c>
      <c r="C160" s="269">
        <f t="shared" si="32"/>
        <v>9.6486630884172864E-2</v>
      </c>
      <c r="D160" s="269">
        <f t="shared" si="32"/>
        <v>0.11380933213338547</v>
      </c>
      <c r="E160" s="269">
        <f t="shared" si="32"/>
        <v>0.11992431159591638</v>
      </c>
      <c r="F160" s="269">
        <f t="shared" si="32"/>
        <v>0.11850876202357413</v>
      </c>
      <c r="G160" s="269">
        <f t="shared" si="32"/>
        <v>0.11626288938546296</v>
      </c>
      <c r="H160" s="269">
        <f t="shared" si="32"/>
        <v>0.11602874067778703</v>
      </c>
      <c r="I160" s="269">
        <f t="shared" si="32"/>
        <v>0.10612941372227229</v>
      </c>
      <c r="J160" s="269">
        <f t="shared" si="32"/>
        <v>0.10357394987405531</v>
      </c>
      <c r="K160" s="269">
        <f t="shared" si="32"/>
        <v>0.11076400315110503</v>
      </c>
      <c r="L160" s="269">
        <f t="shared" si="32"/>
        <v>0.11250486448376383</v>
      </c>
      <c r="M160" s="269">
        <f t="shared" si="32"/>
        <v>0.10779514069792305</v>
      </c>
      <c r="N160" s="269">
        <f t="shared" si="32"/>
        <v>0.11277080782071067</v>
      </c>
      <c r="O160" s="269">
        <f t="shared" si="32"/>
        <v>9.2900279741435915E-2</v>
      </c>
      <c r="P160" s="269">
        <f t="shared" si="32"/>
        <v>0.10808974918525457</v>
      </c>
      <c r="Q160" s="269">
        <f t="shared" si="32"/>
        <v>0.10758294626940618</v>
      </c>
      <c r="R160" s="269">
        <f t="shared" si="32"/>
        <v>0.11675169588468622</v>
      </c>
      <c r="S160" s="269">
        <f t="shared" si="32"/>
        <v>0.10484861246817231</v>
      </c>
      <c r="T160" s="269">
        <f t="shared" si="32"/>
        <v>0.11072046409406285</v>
      </c>
      <c r="U160" s="269">
        <f t="shared" si="32"/>
        <v>0.11100808083907393</v>
      </c>
      <c r="V160" s="269">
        <f t="shared" si="32"/>
        <v>0.1718223006481141</v>
      </c>
      <c r="W160" s="269">
        <f t="shared" si="32"/>
        <v>0.21364897736128868</v>
      </c>
      <c r="X160" s="269">
        <f t="shared" si="32"/>
        <v>0.20896941812213696</v>
      </c>
      <c r="Y160" s="269">
        <f t="shared" si="32"/>
        <v>0.16101170522588099</v>
      </c>
      <c r="DA160" s="79"/>
    </row>
    <row r="161" spans="1:105" ht="12" customHeight="1" x14ac:dyDescent="0.25">
      <c r="A161" s="62" t="s">
        <v>1533</v>
      </c>
      <c r="B161" s="318">
        <f t="shared" ref="B161:Y161" si="33">IF(B$90=0,0,B$90/B$48)</f>
        <v>7.1979234535309813E-2</v>
      </c>
      <c r="C161" s="318">
        <f t="shared" si="33"/>
        <v>7.3535210023006933E-2</v>
      </c>
      <c r="D161" s="318">
        <f t="shared" si="33"/>
        <v>6.7324663303923726E-2</v>
      </c>
      <c r="E161" s="318">
        <f t="shared" si="33"/>
        <v>6.4882138663700031E-2</v>
      </c>
      <c r="F161" s="318">
        <f t="shared" si="33"/>
        <v>6.5114804594567643E-2</v>
      </c>
      <c r="G161" s="318">
        <f t="shared" si="33"/>
        <v>6.5978467444226044E-2</v>
      </c>
      <c r="H161" s="318">
        <f t="shared" si="33"/>
        <v>6.6072022943845163E-2</v>
      </c>
      <c r="I161" s="318">
        <f t="shared" si="33"/>
        <v>6.9854341209597909E-2</v>
      </c>
      <c r="J161" s="318">
        <f t="shared" si="33"/>
        <v>7.0605892008074447E-2</v>
      </c>
      <c r="K161" s="318">
        <f t="shared" si="33"/>
        <v>6.8304571231462288E-2</v>
      </c>
      <c r="L161" s="318">
        <f t="shared" si="33"/>
        <v>6.7833889506898934E-2</v>
      </c>
      <c r="M161" s="318">
        <f t="shared" si="33"/>
        <v>6.9492629071834039E-2</v>
      </c>
      <c r="N161" s="318">
        <f t="shared" si="33"/>
        <v>6.7665350256347165E-2</v>
      </c>
      <c r="O161" s="318">
        <f t="shared" si="33"/>
        <v>6.6525036238188728E-2</v>
      </c>
      <c r="P161" s="318">
        <f t="shared" si="33"/>
        <v>6.7526589359348216E-2</v>
      </c>
      <c r="Q161" s="318">
        <f t="shared" si="33"/>
        <v>6.2028227603146899E-2</v>
      </c>
      <c r="R161" s="318">
        <f t="shared" si="33"/>
        <v>6.0675631388110496E-2</v>
      </c>
      <c r="S161" s="318">
        <f t="shared" si="33"/>
        <v>6.4503164823313752E-2</v>
      </c>
      <c r="T161" s="318">
        <f t="shared" si="33"/>
        <v>6.3858104108707375E-2</v>
      </c>
      <c r="U161" s="318">
        <f t="shared" si="33"/>
        <v>6.3630385101011405E-2</v>
      </c>
      <c r="V161" s="318">
        <f t="shared" si="33"/>
        <v>4.4372075304634093E-2</v>
      </c>
      <c r="W161" s="318">
        <f t="shared" si="33"/>
        <v>3.0177872991205605E-2</v>
      </c>
      <c r="X161" s="318">
        <f t="shared" si="33"/>
        <v>3.203415653966072E-2</v>
      </c>
      <c r="Y161" s="318">
        <f t="shared" si="33"/>
        <v>4.6230743104305874E-2</v>
      </c>
      <c r="DA161" s="141"/>
    </row>
    <row r="162" spans="1:105" ht="12" customHeight="1" x14ac:dyDescent="0.25">
      <c r="A162" s="63" t="s">
        <v>1540</v>
      </c>
      <c r="B162" s="326">
        <f t="shared" ref="B162:Y162" si="34">IF(B$96=0,0,B$96/B$48)</f>
        <v>2.8894494935760028E-2</v>
      </c>
      <c r="C162" s="326">
        <f t="shared" si="34"/>
        <v>2.295142086116591E-2</v>
      </c>
      <c r="D162" s="326">
        <f t="shared" si="34"/>
        <v>4.6484668829461728E-2</v>
      </c>
      <c r="E162" s="326">
        <f t="shared" si="34"/>
        <v>5.5042172932216353E-2</v>
      </c>
      <c r="F162" s="326">
        <f t="shared" si="34"/>
        <v>5.3393957429006496E-2</v>
      </c>
      <c r="G162" s="326">
        <f t="shared" si="34"/>
        <v>5.0284421941236918E-2</v>
      </c>
      <c r="H162" s="326">
        <f t="shared" si="34"/>
        <v>4.9956717733941863E-2</v>
      </c>
      <c r="I162" s="326">
        <f t="shared" si="34"/>
        <v>3.6275072512674388E-2</v>
      </c>
      <c r="J162" s="326">
        <f t="shared" si="34"/>
        <v>3.2968057865980872E-2</v>
      </c>
      <c r="K162" s="326">
        <f t="shared" si="34"/>
        <v>4.245943191964275E-2</v>
      </c>
      <c r="L162" s="326">
        <f t="shared" si="34"/>
        <v>4.467097497686489E-2</v>
      </c>
      <c r="M162" s="326">
        <f t="shared" si="34"/>
        <v>3.8302511626089011E-2</v>
      </c>
      <c r="N162" s="326">
        <f t="shared" si="34"/>
        <v>4.5105457564363509E-2</v>
      </c>
      <c r="O162" s="326">
        <f t="shared" si="34"/>
        <v>2.6375243503247176E-2</v>
      </c>
      <c r="P162" s="326">
        <f t="shared" si="34"/>
        <v>4.0563159825906359E-2</v>
      </c>
      <c r="Q162" s="326">
        <f t="shared" si="34"/>
        <v>4.5554718666259278E-2</v>
      </c>
      <c r="R162" s="326">
        <f t="shared" si="34"/>
        <v>5.6076064496575713E-2</v>
      </c>
      <c r="S162" s="326">
        <f t="shared" si="34"/>
        <v>4.0345447644858555E-2</v>
      </c>
      <c r="T162" s="326">
        <f t="shared" si="34"/>
        <v>4.6862359985355484E-2</v>
      </c>
      <c r="U162" s="326">
        <f t="shared" si="34"/>
        <v>4.7377695738062511E-2</v>
      </c>
      <c r="V162" s="326">
        <f t="shared" si="34"/>
        <v>0.12745022534347999</v>
      </c>
      <c r="W162" s="326">
        <f t="shared" si="34"/>
        <v>0.18347110437008307</v>
      </c>
      <c r="X162" s="326">
        <f t="shared" si="34"/>
        <v>0.17693526158247627</v>
      </c>
      <c r="Y162" s="326">
        <f t="shared" si="34"/>
        <v>0.11478096212157511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DA163" s="94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35">SUM(B166:B170,B172:B174,B176:B178)</f>
        <v>0.99999999999999978</v>
      </c>
      <c r="C165" s="232">
        <f t="shared" si="35"/>
        <v>1</v>
      </c>
      <c r="D165" s="232">
        <f t="shared" si="35"/>
        <v>1.0000000000000004</v>
      </c>
      <c r="E165" s="232">
        <f t="shared" si="35"/>
        <v>1</v>
      </c>
      <c r="F165" s="232">
        <f t="shared" si="35"/>
        <v>1</v>
      </c>
      <c r="G165" s="232">
        <f t="shared" si="35"/>
        <v>1.0000000000000004</v>
      </c>
      <c r="H165" s="232">
        <f t="shared" si="35"/>
        <v>1</v>
      </c>
      <c r="I165" s="232">
        <f t="shared" si="35"/>
        <v>1.0000000000000004</v>
      </c>
      <c r="J165" s="232">
        <f t="shared" si="35"/>
        <v>1</v>
      </c>
      <c r="K165" s="232">
        <f t="shared" si="35"/>
        <v>1.0000000000000002</v>
      </c>
      <c r="L165" s="232">
        <f t="shared" si="35"/>
        <v>0.99999999999999967</v>
      </c>
      <c r="M165" s="232">
        <f t="shared" si="35"/>
        <v>0.99999999999999956</v>
      </c>
      <c r="N165" s="232">
        <f t="shared" si="35"/>
        <v>1.0000000000000004</v>
      </c>
      <c r="O165" s="232">
        <f t="shared" si="35"/>
        <v>0.99999999999999967</v>
      </c>
      <c r="P165" s="232">
        <f t="shared" si="35"/>
        <v>1</v>
      </c>
      <c r="Q165" s="232">
        <f t="shared" si="35"/>
        <v>1</v>
      </c>
      <c r="R165" s="232">
        <f t="shared" si="35"/>
        <v>1.0000000000000004</v>
      </c>
      <c r="S165" s="232">
        <f t="shared" si="35"/>
        <v>1</v>
      </c>
      <c r="T165" s="232">
        <f t="shared" si="35"/>
        <v>0.99999999999999978</v>
      </c>
      <c r="U165" s="232">
        <f t="shared" si="35"/>
        <v>1.0000000000000004</v>
      </c>
      <c r="V165" s="232">
        <f t="shared" si="35"/>
        <v>1.0000000000000002</v>
      </c>
      <c r="W165" s="232">
        <f t="shared" si="35"/>
        <v>1</v>
      </c>
      <c r="X165" s="232">
        <f t="shared" si="35"/>
        <v>1</v>
      </c>
      <c r="Y165" s="232">
        <f t="shared" si="35"/>
        <v>0.99999999999999989</v>
      </c>
      <c r="DA165" s="95"/>
    </row>
    <row r="166" spans="1:105" ht="12" customHeight="1" x14ac:dyDescent="0.25">
      <c r="A166" s="55" t="s">
        <v>91</v>
      </c>
      <c r="B166" s="266">
        <f t="shared" ref="B166:Y166" si="36">IF(B$100=0,0,B$100/B$99)</f>
        <v>8.4901072430810208E-3</v>
      </c>
      <c r="C166" s="266">
        <f t="shared" si="36"/>
        <v>8.4901072430758253E-3</v>
      </c>
      <c r="D166" s="266">
        <f t="shared" si="36"/>
        <v>8.4901072431084988E-3</v>
      </c>
      <c r="E166" s="266">
        <f t="shared" si="36"/>
        <v>8.4901072429837739E-3</v>
      </c>
      <c r="F166" s="266">
        <f t="shared" si="36"/>
        <v>8.4901072429910025E-3</v>
      </c>
      <c r="G166" s="266">
        <f t="shared" si="36"/>
        <v>8.4901072429883449E-3</v>
      </c>
      <c r="H166" s="266">
        <f t="shared" si="36"/>
        <v>8.4901072429956117E-3</v>
      </c>
      <c r="I166" s="266">
        <f t="shared" si="36"/>
        <v>8.4901072430802298E-3</v>
      </c>
      <c r="J166" s="266">
        <f t="shared" si="36"/>
        <v>8.4901072430791143E-3</v>
      </c>
      <c r="K166" s="266">
        <f t="shared" si="36"/>
        <v>8.4901072430874219E-3</v>
      </c>
      <c r="L166" s="266">
        <f t="shared" si="36"/>
        <v>8.4901072430792202E-3</v>
      </c>
      <c r="M166" s="266">
        <f t="shared" si="36"/>
        <v>8.4901072430816956E-3</v>
      </c>
      <c r="N166" s="266">
        <f t="shared" si="36"/>
        <v>8.4901072430952646E-3</v>
      </c>
      <c r="O166" s="266">
        <f t="shared" si="36"/>
        <v>8.4901072430740906E-3</v>
      </c>
      <c r="P166" s="266">
        <f t="shared" si="36"/>
        <v>8.4901072430901142E-3</v>
      </c>
      <c r="Q166" s="266">
        <f t="shared" si="36"/>
        <v>8.490107243110976E-3</v>
      </c>
      <c r="R166" s="266">
        <f t="shared" si="36"/>
        <v>8.4901072429644352E-3</v>
      </c>
      <c r="S166" s="266">
        <f t="shared" si="36"/>
        <v>8.4901072431293519E-3</v>
      </c>
      <c r="T166" s="266">
        <f t="shared" si="36"/>
        <v>8.4901072431012321E-3</v>
      </c>
      <c r="U166" s="266">
        <f t="shared" si="36"/>
        <v>8.4901072429989319E-3</v>
      </c>
      <c r="V166" s="266">
        <f t="shared" si="36"/>
        <v>8.4901072428470448E-3</v>
      </c>
      <c r="W166" s="266">
        <f t="shared" si="36"/>
        <v>8.4901072427924097E-3</v>
      </c>
      <c r="X166" s="266">
        <f t="shared" si="36"/>
        <v>8.4901072428540392E-3</v>
      </c>
      <c r="Y166" s="266">
        <f t="shared" si="36"/>
        <v>8.4901072429016088E-3</v>
      </c>
      <c r="DA166" s="76"/>
    </row>
    <row r="167" spans="1:105" ht="12" customHeight="1" x14ac:dyDescent="0.25">
      <c r="A167" s="173" t="s">
        <v>92</v>
      </c>
      <c r="B167" s="267">
        <f t="shared" ref="B167:Y167" si="37">IF(B$101=0,0,B$101/B$99)</f>
        <v>9.5190184158935199E-3</v>
      </c>
      <c r="C167" s="267">
        <f t="shared" si="37"/>
        <v>9.5190184158876947E-3</v>
      </c>
      <c r="D167" s="267">
        <f t="shared" si="37"/>
        <v>9.5190184159243268E-3</v>
      </c>
      <c r="E167" s="267">
        <f t="shared" si="37"/>
        <v>9.5190184157844873E-3</v>
      </c>
      <c r="F167" s="267">
        <f t="shared" si="37"/>
        <v>9.5190184157925954E-3</v>
      </c>
      <c r="G167" s="267">
        <f t="shared" si="37"/>
        <v>9.51901841578961E-3</v>
      </c>
      <c r="H167" s="267">
        <f t="shared" si="37"/>
        <v>9.519018415797758E-3</v>
      </c>
      <c r="I167" s="267">
        <f t="shared" si="37"/>
        <v>9.5190184158926352E-3</v>
      </c>
      <c r="J167" s="267">
        <f t="shared" si="37"/>
        <v>9.5190184158913914E-3</v>
      </c>
      <c r="K167" s="267">
        <f t="shared" si="37"/>
        <v>9.5190184159006947E-3</v>
      </c>
      <c r="L167" s="267">
        <f t="shared" si="37"/>
        <v>9.5190184158915007E-3</v>
      </c>
      <c r="M167" s="267">
        <f t="shared" si="37"/>
        <v>9.5190184158942745E-3</v>
      </c>
      <c r="N167" s="267">
        <f t="shared" si="37"/>
        <v>9.5190184159094898E-3</v>
      </c>
      <c r="O167" s="267">
        <f t="shared" si="37"/>
        <v>9.5190184158857553E-3</v>
      </c>
      <c r="P167" s="267">
        <f t="shared" si="37"/>
        <v>9.5190184159037114E-3</v>
      </c>
      <c r="Q167" s="267">
        <f t="shared" si="37"/>
        <v>9.5190184159271024E-3</v>
      </c>
      <c r="R167" s="267">
        <f t="shared" si="37"/>
        <v>9.5190184157628067E-3</v>
      </c>
      <c r="S167" s="267">
        <f t="shared" si="37"/>
        <v>9.519018415947704E-3</v>
      </c>
      <c r="T167" s="267">
        <f t="shared" si="37"/>
        <v>9.5190184159161754E-3</v>
      </c>
      <c r="U167" s="267">
        <f t="shared" si="37"/>
        <v>9.5190184158014807E-3</v>
      </c>
      <c r="V167" s="267">
        <f t="shared" si="37"/>
        <v>9.5190184156311863E-3</v>
      </c>
      <c r="W167" s="267">
        <f t="shared" si="37"/>
        <v>9.5190184155699298E-3</v>
      </c>
      <c r="X167" s="267">
        <f t="shared" si="37"/>
        <v>9.5190184156390308E-3</v>
      </c>
      <c r="Y167" s="267">
        <f t="shared" si="37"/>
        <v>9.5190184156923666E-3</v>
      </c>
      <c r="DA167" s="77"/>
    </row>
    <row r="168" spans="1:105" ht="12" customHeight="1" x14ac:dyDescent="0.25">
      <c r="A168" s="173" t="s">
        <v>93</v>
      </c>
      <c r="B168" s="267">
        <f t="shared" ref="B168:Y168" si="38">IF(B$102=0,0,B$102/B$99)</f>
        <v>1.1297607867280599E-2</v>
      </c>
      <c r="C168" s="267">
        <f t="shared" si="38"/>
        <v>9.1388496193755154E-3</v>
      </c>
      <c r="D168" s="267">
        <f t="shared" si="38"/>
        <v>1.7244615326339949E-2</v>
      </c>
      <c r="E168" s="267">
        <f t="shared" si="38"/>
        <v>1.9956910560810916E-2</v>
      </c>
      <c r="F168" s="267">
        <f t="shared" si="38"/>
        <v>1.94938498801203E-2</v>
      </c>
      <c r="G168" s="267">
        <f t="shared" si="38"/>
        <v>1.85160491970159E-2</v>
      </c>
      <c r="H168" s="267">
        <f t="shared" si="38"/>
        <v>1.8411634891283647E-2</v>
      </c>
      <c r="I168" s="267">
        <f t="shared" si="38"/>
        <v>1.3898576922911672E-2</v>
      </c>
      <c r="J168" s="267">
        <f t="shared" si="38"/>
        <v>1.2777391725253183E-2</v>
      </c>
      <c r="K168" s="267">
        <f t="shared" si="38"/>
        <v>1.5954826505708036E-2</v>
      </c>
      <c r="L168" s="267">
        <f t="shared" si="38"/>
        <v>1.6655036498279954E-2</v>
      </c>
      <c r="M168" s="267">
        <f t="shared" si="38"/>
        <v>1.4557764836018615E-2</v>
      </c>
      <c r="N168" s="267">
        <f t="shared" si="38"/>
        <v>1.6805314445850723E-2</v>
      </c>
      <c r="O168" s="267">
        <f t="shared" si="38"/>
        <v>1.1183810321194925E-2</v>
      </c>
      <c r="P168" s="267">
        <f t="shared" si="38"/>
        <v>1.5548508606184445E-2</v>
      </c>
      <c r="Q168" s="267">
        <f t="shared" si="38"/>
        <v>1.8032603063503266E-2</v>
      </c>
      <c r="R168" s="267">
        <f t="shared" si="38"/>
        <v>2.1150188302149923E-2</v>
      </c>
      <c r="S168" s="267">
        <f t="shared" si="38"/>
        <v>1.6028417164832276E-2</v>
      </c>
      <c r="T168" s="267">
        <f t="shared" si="38"/>
        <v>1.8022250649159747E-2</v>
      </c>
      <c r="U168" s="267">
        <f t="shared" si="38"/>
        <v>1.8208598198632877E-2</v>
      </c>
      <c r="V168" s="267">
        <f t="shared" si="38"/>
        <v>3.8603997483296799E-2</v>
      </c>
      <c r="W168" s="267">
        <f t="shared" si="38"/>
        <v>4.8668480311803139E-2</v>
      </c>
      <c r="X168" s="267">
        <f t="shared" si="38"/>
        <v>4.7516551957181151E-2</v>
      </c>
      <c r="Y168" s="267">
        <f t="shared" si="38"/>
        <v>3.63788474571871E-2</v>
      </c>
      <c r="DA168" s="77"/>
    </row>
    <row r="169" spans="1:105" ht="12" customHeight="1" x14ac:dyDescent="0.25">
      <c r="A169" s="173" t="s">
        <v>94</v>
      </c>
      <c r="B169" s="267">
        <f t="shared" ref="B169:Y169" si="39">IF(B$103=0,0,B$103/B$99)</f>
        <v>7.6201889365104022E-3</v>
      </c>
      <c r="C169" s="267">
        <f t="shared" si="39"/>
        <v>7.620188936505741E-3</v>
      </c>
      <c r="D169" s="267">
        <f t="shared" si="39"/>
        <v>7.6201889365350621E-3</v>
      </c>
      <c r="E169" s="267">
        <f t="shared" si="39"/>
        <v>7.6201889364231222E-3</v>
      </c>
      <c r="F169" s="267">
        <f t="shared" si="39"/>
        <v>7.6201889364296057E-3</v>
      </c>
      <c r="G169" s="267">
        <f t="shared" si="39"/>
        <v>7.6201889364272178E-3</v>
      </c>
      <c r="H169" s="267">
        <f t="shared" si="39"/>
        <v>7.6201889364337439E-3</v>
      </c>
      <c r="I169" s="267">
        <f t="shared" si="39"/>
        <v>7.6201889365096927E-3</v>
      </c>
      <c r="J169" s="267">
        <f t="shared" si="39"/>
        <v>7.6201889365086943E-3</v>
      </c>
      <c r="K169" s="267">
        <f t="shared" si="39"/>
        <v>7.6201889365161441E-3</v>
      </c>
      <c r="L169" s="267">
        <f t="shared" si="39"/>
        <v>7.6201889365087828E-3</v>
      </c>
      <c r="M169" s="267">
        <f t="shared" si="39"/>
        <v>7.6201889365110067E-3</v>
      </c>
      <c r="N169" s="267">
        <f t="shared" si="39"/>
        <v>7.6201889365231871E-3</v>
      </c>
      <c r="O169" s="267">
        <f t="shared" si="39"/>
        <v>7.6201889365041832E-3</v>
      </c>
      <c r="P169" s="267">
        <f t="shared" si="39"/>
        <v>7.620188936518564E-3</v>
      </c>
      <c r="Q169" s="267">
        <f t="shared" si="39"/>
        <v>7.6201889365372852E-3</v>
      </c>
      <c r="R169" s="267">
        <f t="shared" si="39"/>
        <v>7.6201889364057654E-3</v>
      </c>
      <c r="S169" s="267">
        <f t="shared" si="39"/>
        <v>7.6201889365537798E-3</v>
      </c>
      <c r="T169" s="267">
        <f t="shared" si="39"/>
        <v>7.6201889365285387E-3</v>
      </c>
      <c r="U169" s="267">
        <f t="shared" si="39"/>
        <v>7.6201889364367198E-3</v>
      </c>
      <c r="V169" s="267">
        <f t="shared" si="39"/>
        <v>7.6201889363003966E-3</v>
      </c>
      <c r="W169" s="267">
        <f t="shared" si="39"/>
        <v>7.6201889362513637E-3</v>
      </c>
      <c r="X169" s="267">
        <f t="shared" si="39"/>
        <v>7.620188936306678E-3</v>
      </c>
      <c r="Y169" s="267">
        <f t="shared" si="39"/>
        <v>7.620188936349373E-3</v>
      </c>
      <c r="DA169" s="77"/>
    </row>
    <row r="170" spans="1:105" ht="12" customHeight="1" x14ac:dyDescent="0.25">
      <c r="A170" s="56" t="s">
        <v>95</v>
      </c>
      <c r="B170" s="268">
        <f t="shared" ref="B170:Y170" si="40">IF(B$104=0,0,B$104/B$99)</f>
        <v>7.6463021722917605E-3</v>
      </c>
      <c r="C170" s="268">
        <f t="shared" si="40"/>
        <v>7.8695395027827998E-3</v>
      </c>
      <c r="D170" s="268">
        <f t="shared" si="40"/>
        <v>8.0477482079480637E-3</v>
      </c>
      <c r="E170" s="268">
        <f t="shared" si="40"/>
        <v>8.409613641248698E-3</v>
      </c>
      <c r="F170" s="268">
        <f t="shared" si="40"/>
        <v>8.3281341972295409E-3</v>
      </c>
      <c r="G170" s="268">
        <f t="shared" si="40"/>
        <v>8.2311885816220096E-3</v>
      </c>
      <c r="H170" s="268">
        <f t="shared" si="40"/>
        <v>8.2148093859294984E-3</v>
      </c>
      <c r="I170" s="268">
        <f t="shared" si="40"/>
        <v>7.6460480174845961E-3</v>
      </c>
      <c r="J170" s="268">
        <f t="shared" si="40"/>
        <v>7.4813147665065286E-3</v>
      </c>
      <c r="K170" s="268">
        <f t="shared" si="40"/>
        <v>7.8528653312255788E-3</v>
      </c>
      <c r="L170" s="268">
        <f t="shared" si="40"/>
        <v>7.9716712272532263E-3</v>
      </c>
      <c r="M170" s="268">
        <f t="shared" si="40"/>
        <v>7.7144058248050911E-3</v>
      </c>
      <c r="N170" s="268">
        <f t="shared" si="40"/>
        <v>7.9920407133093722E-3</v>
      </c>
      <c r="O170" s="268">
        <f t="shared" si="40"/>
        <v>7.5182849304256923E-3</v>
      </c>
      <c r="P170" s="268">
        <f t="shared" si="40"/>
        <v>7.7963444615381404E-3</v>
      </c>
      <c r="Q170" s="268">
        <f t="shared" si="40"/>
        <v>8.1694375976400554E-3</v>
      </c>
      <c r="R170" s="268">
        <f t="shared" si="40"/>
        <v>8.6035041789254314E-3</v>
      </c>
      <c r="S170" s="268">
        <f t="shared" si="40"/>
        <v>7.9025544024171526E-3</v>
      </c>
      <c r="T170" s="268">
        <f t="shared" si="40"/>
        <v>8.1864557028879514E-3</v>
      </c>
      <c r="U170" s="268">
        <f t="shared" si="40"/>
        <v>8.3183858709162152E-3</v>
      </c>
      <c r="V170" s="268">
        <f t="shared" si="40"/>
        <v>1.3966103157965469E-2</v>
      </c>
      <c r="W170" s="268">
        <f t="shared" si="40"/>
        <v>1.6736770231348942E-2</v>
      </c>
      <c r="X170" s="268">
        <f t="shared" si="40"/>
        <v>1.7108169259384222E-2</v>
      </c>
      <c r="Y170" s="268">
        <f t="shared" si="40"/>
        <v>1.3048565690490127E-2</v>
      </c>
      <c r="DA170" s="78"/>
    </row>
    <row r="171" spans="1:105" ht="12" customHeight="1" x14ac:dyDescent="0.25">
      <c r="A171" s="174" t="s">
        <v>1553</v>
      </c>
      <c r="B171" s="269">
        <f t="shared" ref="B171:Y171" si="41">IF(B$110=0,0,B$110/B$99)</f>
        <v>0.79232318016820147</v>
      </c>
      <c r="C171" s="269">
        <f t="shared" si="41"/>
        <v>0.81118652483045905</v>
      </c>
      <c r="D171" s="269">
        <f t="shared" si="41"/>
        <v>0.73941992504979692</v>
      </c>
      <c r="E171" s="269">
        <f t="shared" si="41"/>
        <v>0.71512697155221339</v>
      </c>
      <c r="F171" s="269">
        <f t="shared" si="41"/>
        <v>0.71929260173393494</v>
      </c>
      <c r="G171" s="269">
        <f t="shared" si="41"/>
        <v>0.72801945160712811</v>
      </c>
      <c r="H171" s="269">
        <f t="shared" si="41"/>
        <v>0.72895690878616903</v>
      </c>
      <c r="I171" s="269">
        <f t="shared" si="41"/>
        <v>0.76934779870598613</v>
      </c>
      <c r="J171" s="269">
        <f t="shared" si="41"/>
        <v>0.77940378958811163</v>
      </c>
      <c r="K171" s="269">
        <f t="shared" si="41"/>
        <v>0.75099309609486387</v>
      </c>
      <c r="L171" s="269">
        <f t="shared" si="41"/>
        <v>0.74469816559399338</v>
      </c>
      <c r="M171" s="269">
        <f t="shared" si="41"/>
        <v>0.76346179096061795</v>
      </c>
      <c r="N171" s="269">
        <f t="shared" si="41"/>
        <v>0.74335189036120941</v>
      </c>
      <c r="O171" s="269">
        <f t="shared" si="41"/>
        <v>0.79344654676559445</v>
      </c>
      <c r="P171" s="269">
        <f t="shared" si="41"/>
        <v>0.75463445740906898</v>
      </c>
      <c r="Q171" s="269">
        <f t="shared" si="41"/>
        <v>0.73234695036308506</v>
      </c>
      <c r="R171" s="269">
        <f t="shared" si="41"/>
        <v>0.70440724524632681</v>
      </c>
      <c r="S171" s="269">
        <f t="shared" si="41"/>
        <v>0.75029717978630195</v>
      </c>
      <c r="T171" s="269">
        <f t="shared" si="41"/>
        <v>0.73242269345408173</v>
      </c>
      <c r="U171" s="269">
        <f t="shared" si="41"/>
        <v>0.73065484667541092</v>
      </c>
      <c r="V171" s="269">
        <f t="shared" si="41"/>
        <v>0.54528056118502022</v>
      </c>
      <c r="W171" s="269">
        <f t="shared" si="41"/>
        <v>0.45381927357804036</v>
      </c>
      <c r="X171" s="269">
        <f t="shared" si="41"/>
        <v>0.46365207569294842</v>
      </c>
      <c r="Y171" s="269">
        <f t="shared" si="41"/>
        <v>0.5657831155106634</v>
      </c>
      <c r="DA171" s="79"/>
    </row>
    <row r="172" spans="1:105" ht="12" customHeight="1" x14ac:dyDescent="0.25">
      <c r="A172" s="62" t="s">
        <v>1554</v>
      </c>
      <c r="B172" s="318">
        <f t="shared" ref="B172:Y172" si="42">IF(B$111=0,0,B$111/B$99)</f>
        <v>0.73554280534123273</v>
      </c>
      <c r="C172" s="318">
        <f t="shared" si="42"/>
        <v>0.76525580100189816</v>
      </c>
      <c r="D172" s="318">
        <f t="shared" si="42"/>
        <v>0.65275062890505819</v>
      </c>
      <c r="E172" s="318">
        <f t="shared" si="42"/>
        <v>0.61482601622228716</v>
      </c>
      <c r="F172" s="318">
        <f t="shared" si="42"/>
        <v>0.62131893190781817</v>
      </c>
      <c r="G172" s="318">
        <f t="shared" si="42"/>
        <v>0.63496008664492209</v>
      </c>
      <c r="H172" s="318">
        <f t="shared" si="42"/>
        <v>0.6364223171641622</v>
      </c>
      <c r="I172" s="318">
        <f t="shared" si="42"/>
        <v>0.69949527625033281</v>
      </c>
      <c r="J172" s="318">
        <f t="shared" si="42"/>
        <v>0.71518620476893546</v>
      </c>
      <c r="K172" s="318">
        <f t="shared" si="42"/>
        <v>0.67080611846776561</v>
      </c>
      <c r="L172" s="318">
        <f t="shared" si="42"/>
        <v>0.66099201945769537</v>
      </c>
      <c r="M172" s="318">
        <f t="shared" si="42"/>
        <v>0.69029627187529596</v>
      </c>
      <c r="N172" s="318">
        <f t="shared" si="42"/>
        <v>0.65889046591364975</v>
      </c>
      <c r="O172" s="318">
        <f t="shared" si="42"/>
        <v>0.73723810428014791</v>
      </c>
      <c r="P172" s="318">
        <f t="shared" si="42"/>
        <v>0.67648958311082441</v>
      </c>
      <c r="Q172" s="318">
        <f t="shared" si="42"/>
        <v>0.64171732566023032</v>
      </c>
      <c r="R172" s="318">
        <f t="shared" si="42"/>
        <v>0.59810902410386224</v>
      </c>
      <c r="S172" s="318">
        <f t="shared" si="42"/>
        <v>0.66974034464087551</v>
      </c>
      <c r="T172" s="318">
        <f t="shared" si="42"/>
        <v>0.64184509870072559</v>
      </c>
      <c r="U172" s="318">
        <f t="shared" si="42"/>
        <v>0.63914069226876613</v>
      </c>
      <c r="V172" s="318">
        <f t="shared" si="42"/>
        <v>0.35126166154971494</v>
      </c>
      <c r="W172" s="318">
        <f t="shared" si="42"/>
        <v>0.20921753249917424</v>
      </c>
      <c r="X172" s="318">
        <f t="shared" si="42"/>
        <v>0.2248397835414678</v>
      </c>
      <c r="Y172" s="318">
        <f t="shared" si="42"/>
        <v>0.38294754371015216</v>
      </c>
      <c r="DA172" s="141"/>
    </row>
    <row r="173" spans="1:105" ht="12" customHeight="1" x14ac:dyDescent="0.25">
      <c r="A173" s="62" t="s">
        <v>1561</v>
      </c>
      <c r="B173" s="318">
        <f t="shared" ref="B173:Y173" si="43">IF(B$117=0,0,B$117/B$99)</f>
        <v>5.6780374826968731E-2</v>
      </c>
      <c r="C173" s="318">
        <f t="shared" si="43"/>
        <v>4.5930723828560914E-2</v>
      </c>
      <c r="D173" s="318">
        <f t="shared" si="43"/>
        <v>8.6669296144738728E-2</v>
      </c>
      <c r="E173" s="318">
        <f t="shared" si="43"/>
        <v>0.10030095532992622</v>
      </c>
      <c r="F173" s="318">
        <f t="shared" si="43"/>
        <v>9.797366982611691E-2</v>
      </c>
      <c r="G173" s="318">
        <f t="shared" si="43"/>
        <v>9.3059364962206112E-2</v>
      </c>
      <c r="H173" s="318">
        <f t="shared" si="43"/>
        <v>9.2534591622006779E-2</v>
      </c>
      <c r="I173" s="318">
        <f t="shared" si="43"/>
        <v>6.9852522455653238E-2</v>
      </c>
      <c r="J173" s="318">
        <f t="shared" si="43"/>
        <v>6.4217584819176207E-2</v>
      </c>
      <c r="K173" s="318">
        <f t="shared" si="43"/>
        <v>8.0186977627098213E-2</v>
      </c>
      <c r="L173" s="318">
        <f t="shared" si="43"/>
        <v>8.3706146136298051E-2</v>
      </c>
      <c r="M173" s="318">
        <f t="shared" si="43"/>
        <v>7.3165519085321956E-2</v>
      </c>
      <c r="N173" s="318">
        <f t="shared" si="43"/>
        <v>8.4461424447559691E-2</v>
      </c>
      <c r="O173" s="318">
        <f t="shared" si="43"/>
        <v>5.6208442485446514E-2</v>
      </c>
      <c r="P173" s="318">
        <f t="shared" si="43"/>
        <v>7.8144874298244571E-2</v>
      </c>
      <c r="Q173" s="318">
        <f t="shared" si="43"/>
        <v>9.0629624702854794E-2</v>
      </c>
      <c r="R173" s="318">
        <f t="shared" si="43"/>
        <v>0.10629822114246464</v>
      </c>
      <c r="S173" s="318">
        <f t="shared" si="43"/>
        <v>8.0556835145426442E-2</v>
      </c>
      <c r="T173" s="318">
        <f t="shared" si="43"/>
        <v>9.0577594753356236E-2</v>
      </c>
      <c r="U173" s="318">
        <f t="shared" si="43"/>
        <v>9.1514154406644871E-2</v>
      </c>
      <c r="V173" s="318">
        <f t="shared" si="43"/>
        <v>0.19401889963530533</v>
      </c>
      <c r="W173" s="318">
        <f t="shared" si="43"/>
        <v>0.24460174107886615</v>
      </c>
      <c r="X173" s="318">
        <f t="shared" si="43"/>
        <v>0.23881229215148064</v>
      </c>
      <c r="Y173" s="318">
        <f t="shared" si="43"/>
        <v>0.18283557180051119</v>
      </c>
      <c r="DA173" s="141"/>
    </row>
    <row r="174" spans="1:105" ht="12" customHeight="1" x14ac:dyDescent="0.25">
      <c r="A174" s="174" t="s">
        <v>1563</v>
      </c>
      <c r="B174" s="269">
        <f t="shared" ref="B174:Y174" si="44">IF(B$118=0,0,B$118/B$99)</f>
        <v>4.6519035840516663E-2</v>
      </c>
      <c r="C174" s="269">
        <f t="shared" si="44"/>
        <v>3.7630131792417483E-2</v>
      </c>
      <c r="D174" s="269">
        <f t="shared" si="44"/>
        <v>7.1006436747129351E-2</v>
      </c>
      <c r="E174" s="269">
        <f t="shared" si="44"/>
        <v>8.2174584969713083E-2</v>
      </c>
      <c r="F174" s="269">
        <f t="shared" si="44"/>
        <v>8.0267886077838177E-2</v>
      </c>
      <c r="G174" s="269">
        <f t="shared" si="44"/>
        <v>7.6241693492950402E-2</v>
      </c>
      <c r="H174" s="269">
        <f t="shared" si="44"/>
        <v>7.5811757095114479E-2</v>
      </c>
      <c r="I174" s="269">
        <f t="shared" si="44"/>
        <v>5.7228787333077603E-2</v>
      </c>
      <c r="J174" s="269">
        <f t="shared" si="44"/>
        <v>5.2612194598894997E-2</v>
      </c>
      <c r="K174" s="269">
        <f t="shared" si="44"/>
        <v>6.5695601650131455E-2</v>
      </c>
      <c r="L174" s="269">
        <f t="shared" si="44"/>
        <v>6.8578786667968489E-2</v>
      </c>
      <c r="M174" s="269">
        <f t="shared" si="44"/>
        <v>5.9943059815862794E-2</v>
      </c>
      <c r="N174" s="269">
        <f t="shared" si="44"/>
        <v>6.9197571220522253E-2</v>
      </c>
      <c r="O174" s="269">
        <f t="shared" si="44"/>
        <v>4.6050463007478816E-2</v>
      </c>
      <c r="P174" s="269">
        <f t="shared" si="44"/>
        <v>6.4022546862549129E-2</v>
      </c>
      <c r="Q174" s="269">
        <f t="shared" si="44"/>
        <v>7.4251055450275411E-2</v>
      </c>
      <c r="R174" s="269">
        <f t="shared" si="44"/>
        <v>8.7088025998039498E-2</v>
      </c>
      <c r="S174" s="269">
        <f t="shared" si="44"/>
        <v>6.599861858518033E-2</v>
      </c>
      <c r="T174" s="269">
        <f t="shared" si="44"/>
        <v>7.4208428343764052E-2</v>
      </c>
      <c r="U174" s="269">
        <f t="shared" si="44"/>
        <v>7.4975733107265241E-2</v>
      </c>
      <c r="V174" s="269">
        <f t="shared" si="44"/>
        <v>0.15895583946701133</v>
      </c>
      <c r="W174" s="269">
        <f t="shared" si="44"/>
        <v>0.20039735902722663</v>
      </c>
      <c r="X174" s="269">
        <f t="shared" si="44"/>
        <v>0.19565417825445772</v>
      </c>
      <c r="Y174" s="269">
        <f t="shared" si="44"/>
        <v>0.14979356059956117</v>
      </c>
      <c r="DA174" s="79"/>
    </row>
    <row r="175" spans="1:105" ht="12" customHeight="1" x14ac:dyDescent="0.25">
      <c r="A175" s="174" t="s">
        <v>1565</v>
      </c>
      <c r="B175" s="269">
        <f t="shared" ref="B175:Y175" si="45">IF(B$119=0,0,B$119/B$99)</f>
        <v>7.5075265836994115E-2</v>
      </c>
      <c r="C175" s="269">
        <f t="shared" si="45"/>
        <v>7.4967983598569626E-2</v>
      </c>
      <c r="D175" s="269">
        <f t="shared" si="45"/>
        <v>7.5292370360395031E-2</v>
      </c>
      <c r="E175" s="269">
        <f t="shared" si="45"/>
        <v>7.5377590400155389E-2</v>
      </c>
      <c r="F175" s="269">
        <f t="shared" si="45"/>
        <v>7.5364561323131005E-2</v>
      </c>
      <c r="G175" s="269">
        <f t="shared" si="45"/>
        <v>7.5331252947753558E-2</v>
      </c>
      <c r="H175" s="269">
        <f t="shared" si="45"/>
        <v>7.5328161222943224E-2</v>
      </c>
      <c r="I175" s="269">
        <f t="shared" si="45"/>
        <v>7.5183787266311627E-2</v>
      </c>
      <c r="J175" s="269">
        <f t="shared" si="45"/>
        <v>7.5149728775971161E-2</v>
      </c>
      <c r="K175" s="269">
        <f t="shared" si="45"/>
        <v>7.5253605119372624E-2</v>
      </c>
      <c r="L175" s="269">
        <f t="shared" si="45"/>
        <v>7.5273646544068568E-2</v>
      </c>
      <c r="M175" s="269">
        <f t="shared" si="45"/>
        <v>7.5206010593053485E-2</v>
      </c>
      <c r="N175" s="269">
        <f t="shared" si="45"/>
        <v>7.5278343574499113E-2</v>
      </c>
      <c r="O175" s="269">
        <f t="shared" si="45"/>
        <v>7.5080398003937579E-2</v>
      </c>
      <c r="P175" s="269">
        <f t="shared" si="45"/>
        <v>7.5241017018564602E-2</v>
      </c>
      <c r="Q175" s="269">
        <f t="shared" si="45"/>
        <v>7.5315850989674984E-2</v>
      </c>
      <c r="R175" s="269">
        <f t="shared" si="45"/>
        <v>7.5412406173482605E-2</v>
      </c>
      <c r="S175" s="269">
        <f t="shared" si="45"/>
        <v>7.5252840420399522E-2</v>
      </c>
      <c r="T175" s="269">
        <f t="shared" si="45"/>
        <v>7.5314105809355353E-2</v>
      </c>
      <c r="U175" s="269">
        <f t="shared" si="45"/>
        <v>7.5311698164516577E-2</v>
      </c>
      <c r="V175" s="269">
        <f t="shared" si="45"/>
        <v>7.5726665818286507E-2</v>
      </c>
      <c r="W175" s="269">
        <f t="shared" si="45"/>
        <v>7.5932697278826206E-2</v>
      </c>
      <c r="X175" s="269">
        <f t="shared" si="45"/>
        <v>7.5855981952635279E-2</v>
      </c>
      <c r="Y175" s="269">
        <f t="shared" si="45"/>
        <v>7.570464976600777E-2</v>
      </c>
      <c r="DA175" s="79"/>
    </row>
    <row r="176" spans="1:105" ht="12" customHeight="1" x14ac:dyDescent="0.25">
      <c r="A176" s="62" t="s">
        <v>1566</v>
      </c>
      <c r="B176" s="318">
        <f t="shared" ref="B176:Y176" si="46">IF(B$120=0,0,B$120/B$99)</f>
        <v>6.1510102383097891E-2</v>
      </c>
      <c r="C176" s="318">
        <f t="shared" si="46"/>
        <v>6.3994865189455782E-2</v>
      </c>
      <c r="D176" s="318">
        <f t="shared" si="46"/>
        <v>5.4586568889019221E-2</v>
      </c>
      <c r="E176" s="318">
        <f t="shared" si="46"/>
        <v>5.1415105866042102E-2</v>
      </c>
      <c r="F176" s="318">
        <f t="shared" si="46"/>
        <v>5.1958078899945345E-2</v>
      </c>
      <c r="G176" s="318">
        <f t="shared" si="46"/>
        <v>5.3098826682956693E-2</v>
      </c>
      <c r="H176" s="318">
        <f t="shared" si="46"/>
        <v>5.3221106376664551E-2</v>
      </c>
      <c r="I176" s="318">
        <f t="shared" si="46"/>
        <v>5.849561133113209E-2</v>
      </c>
      <c r="J176" s="318">
        <f t="shared" si="46"/>
        <v>5.9807772380980652E-2</v>
      </c>
      <c r="K176" s="318">
        <f t="shared" si="46"/>
        <v>5.6096467434031676E-2</v>
      </c>
      <c r="L176" s="318">
        <f t="shared" si="46"/>
        <v>5.5275758930700962E-2</v>
      </c>
      <c r="M176" s="318">
        <f t="shared" si="46"/>
        <v>5.7726340397037945E-2</v>
      </c>
      <c r="N176" s="318">
        <f t="shared" si="46"/>
        <v>5.5100015557617642E-2</v>
      </c>
      <c r="O176" s="318">
        <f t="shared" si="46"/>
        <v>6.165187252964191E-2</v>
      </c>
      <c r="P176" s="318">
        <f t="shared" si="46"/>
        <v>5.6571749755531739E-2</v>
      </c>
      <c r="Q176" s="318">
        <f t="shared" si="46"/>
        <v>5.3663903875800487E-2</v>
      </c>
      <c r="R176" s="318">
        <f t="shared" si="46"/>
        <v>5.001713977994228E-2</v>
      </c>
      <c r="S176" s="318">
        <f t="shared" si="46"/>
        <v>5.6007341611940514E-2</v>
      </c>
      <c r="T176" s="318">
        <f t="shared" si="46"/>
        <v>5.3674588954555368E-2</v>
      </c>
      <c r="U176" s="318">
        <f t="shared" si="46"/>
        <v>5.344843173391859E-2</v>
      </c>
      <c r="V176" s="318">
        <f t="shared" si="46"/>
        <v>2.9374416564589362E-2</v>
      </c>
      <c r="W176" s="318">
        <f t="shared" si="46"/>
        <v>1.7495911523997768E-2</v>
      </c>
      <c r="X176" s="318">
        <f t="shared" si="46"/>
        <v>1.8802329388584369E-2</v>
      </c>
      <c r="Y176" s="318">
        <f t="shared" si="46"/>
        <v>3.2024162903802209E-2</v>
      </c>
      <c r="DA176" s="141"/>
    </row>
    <row r="177" spans="1:105" ht="12" customHeight="1" x14ac:dyDescent="0.25">
      <c r="A177" s="62" t="s">
        <v>1573</v>
      </c>
      <c r="B177" s="318">
        <f t="shared" ref="B177:Y177" si="47">IF(B$126=0,0,B$126/B$99)</f>
        <v>1.3565163453896231E-2</v>
      </c>
      <c r="C177" s="318">
        <f t="shared" si="47"/>
        <v>1.0973118409113851E-2</v>
      </c>
      <c r="D177" s="318">
        <f t="shared" si="47"/>
        <v>2.0705801471375809E-2</v>
      </c>
      <c r="E177" s="318">
        <f t="shared" si="47"/>
        <v>2.3962484534113301E-2</v>
      </c>
      <c r="F177" s="318">
        <f t="shared" si="47"/>
        <v>2.3406482423185663E-2</v>
      </c>
      <c r="G177" s="318">
        <f t="shared" si="47"/>
        <v>2.2232426264796861E-2</v>
      </c>
      <c r="H177" s="318">
        <f t="shared" si="47"/>
        <v>2.210705484627868E-2</v>
      </c>
      <c r="I177" s="318">
        <f t="shared" si="47"/>
        <v>1.6688175935179534E-2</v>
      </c>
      <c r="J177" s="318">
        <f t="shared" si="47"/>
        <v>1.5341956394990513E-2</v>
      </c>
      <c r="K177" s="318">
        <f t="shared" si="47"/>
        <v>1.9157137685340959E-2</v>
      </c>
      <c r="L177" s="318">
        <f t="shared" si="47"/>
        <v>1.9997887613367616E-2</v>
      </c>
      <c r="M177" s="318">
        <f t="shared" si="47"/>
        <v>1.7479670196015547E-2</v>
      </c>
      <c r="N177" s="318">
        <f t="shared" si="47"/>
        <v>2.0178328016881478E-2</v>
      </c>
      <c r="O177" s="318">
        <f t="shared" si="47"/>
        <v>1.3428525474295683E-2</v>
      </c>
      <c r="P177" s="318">
        <f t="shared" si="47"/>
        <v>1.866926726303287E-2</v>
      </c>
      <c r="Q177" s="318">
        <f t="shared" si="47"/>
        <v>2.1651947113874498E-2</v>
      </c>
      <c r="R177" s="318">
        <f t="shared" si="47"/>
        <v>2.5395266393540322E-2</v>
      </c>
      <c r="S177" s="318">
        <f t="shared" si="47"/>
        <v>1.9245498808459008E-2</v>
      </c>
      <c r="T177" s="318">
        <f t="shared" si="47"/>
        <v>2.1639516854799989E-2</v>
      </c>
      <c r="U177" s="318">
        <f t="shared" si="47"/>
        <v>2.186326643059798E-2</v>
      </c>
      <c r="V177" s="318">
        <f t="shared" si="47"/>
        <v>4.6352249253697138E-2</v>
      </c>
      <c r="W177" s="318">
        <f t="shared" si="47"/>
        <v>5.8436785754828427E-2</v>
      </c>
      <c r="X177" s="318">
        <f t="shared" si="47"/>
        <v>5.7053652564050913E-2</v>
      </c>
      <c r="Y177" s="318">
        <f t="shared" si="47"/>
        <v>4.3680486862205568E-2</v>
      </c>
      <c r="DA177" s="141"/>
    </row>
    <row r="178" spans="1:105" ht="12" customHeight="1" x14ac:dyDescent="0.25">
      <c r="A178" s="41" t="s">
        <v>1575</v>
      </c>
      <c r="B178" s="319">
        <f t="shared" ref="B178:Y178" si="48">IF(B$127=0,0,B$127/B$99)</f>
        <v>4.1509293519230314E-2</v>
      </c>
      <c r="C178" s="319">
        <f t="shared" si="48"/>
        <v>3.3577656060926421E-2</v>
      </c>
      <c r="D178" s="319">
        <f t="shared" si="48"/>
        <v>6.3359589712823225E-2</v>
      </c>
      <c r="E178" s="319">
        <f t="shared" si="48"/>
        <v>7.3325014280667178E-2</v>
      </c>
      <c r="F178" s="319">
        <f t="shared" si="48"/>
        <v>7.1623652192532708E-2</v>
      </c>
      <c r="G178" s="319">
        <f t="shared" si="48"/>
        <v>6.8031049578325078E-2</v>
      </c>
      <c r="H178" s="319">
        <f t="shared" si="48"/>
        <v>6.7647414023333033E-2</v>
      </c>
      <c r="I178" s="319">
        <f t="shared" si="48"/>
        <v>5.1065687158746272E-2</v>
      </c>
      <c r="J178" s="319">
        <f t="shared" si="48"/>
        <v>4.6946265949783322E-2</v>
      </c>
      <c r="K178" s="319">
        <f t="shared" si="48"/>
        <v>5.8620690703194325E-2</v>
      </c>
      <c r="L178" s="319">
        <f t="shared" si="48"/>
        <v>6.1193378872956582E-2</v>
      </c>
      <c r="M178" s="319">
        <f t="shared" si="48"/>
        <v>5.3487653374154606E-2</v>
      </c>
      <c r="N178" s="319">
        <f t="shared" si="48"/>
        <v>6.1745525089081536E-2</v>
      </c>
      <c r="O178" s="319">
        <f t="shared" si="48"/>
        <v>4.1091182375904242E-2</v>
      </c>
      <c r="P178" s="319">
        <f t="shared" si="48"/>
        <v>5.7127811046582398E-2</v>
      </c>
      <c r="Q178" s="319">
        <f t="shared" si="48"/>
        <v>6.6254787940245835E-2</v>
      </c>
      <c r="R178" s="319">
        <f t="shared" si="48"/>
        <v>7.7709315505943038E-2</v>
      </c>
      <c r="S178" s="319">
        <f t="shared" si="48"/>
        <v>5.8891075045237926E-2</v>
      </c>
      <c r="T178" s="319">
        <f t="shared" si="48"/>
        <v>6.6216751445204933E-2</v>
      </c>
      <c r="U178" s="319">
        <f t="shared" si="48"/>
        <v>6.6901423388021367E-2</v>
      </c>
      <c r="V178" s="319">
        <f t="shared" si="48"/>
        <v>0.14183751829364116</v>
      </c>
      <c r="W178" s="319">
        <f t="shared" si="48"/>
        <v>0.17881610497814096</v>
      </c>
      <c r="X178" s="319">
        <f t="shared" si="48"/>
        <v>0.17458372828859334</v>
      </c>
      <c r="Y178" s="319">
        <f t="shared" si="48"/>
        <v>0.13366194638114706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DA179" s="94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252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51</v>
      </c>
      <c r="B183" s="320">
        <f t="shared" ref="B183:Y183" si="49">SUM(B184:B190,B191:B192)</f>
        <v>114</v>
      </c>
      <c r="C183" s="320">
        <f t="shared" si="49"/>
        <v>110.85639534411808</v>
      </c>
      <c r="D183" s="320">
        <f t="shared" si="49"/>
        <v>113.60754440175363</v>
      </c>
      <c r="E183" s="320">
        <f t="shared" si="49"/>
        <v>101.11961896252417</v>
      </c>
      <c r="F183" s="320">
        <f t="shared" si="49"/>
        <v>101.64217411981761</v>
      </c>
      <c r="G183" s="320">
        <f t="shared" si="49"/>
        <v>105.59238636976907</v>
      </c>
      <c r="H183" s="320">
        <f t="shared" si="49"/>
        <v>92.765920295042378</v>
      </c>
      <c r="I183" s="320">
        <f t="shared" si="49"/>
        <v>108.47853076735427</v>
      </c>
      <c r="J183" s="320">
        <f t="shared" si="49"/>
        <v>100.49079916427638</v>
      </c>
      <c r="K183" s="320">
        <f t="shared" si="49"/>
        <v>89.114971855457753</v>
      </c>
      <c r="L183" s="320">
        <f t="shared" si="49"/>
        <v>88.533490782328926</v>
      </c>
      <c r="M183" s="320">
        <f t="shared" si="49"/>
        <v>87.971445668062728</v>
      </c>
      <c r="N183" s="320">
        <f t="shared" si="49"/>
        <v>88.404667710627336</v>
      </c>
      <c r="O183" s="320">
        <f t="shared" si="49"/>
        <v>95.468009784995999</v>
      </c>
      <c r="P183" s="320">
        <f t="shared" si="49"/>
        <v>93.286473054345237</v>
      </c>
      <c r="Q183" s="320">
        <f t="shared" si="49"/>
        <v>96.298165585891851</v>
      </c>
      <c r="R183" s="320">
        <f t="shared" si="49"/>
        <v>96.142387402734855</v>
      </c>
      <c r="S183" s="320">
        <f t="shared" si="49"/>
        <v>94.765511293170192</v>
      </c>
      <c r="T183" s="320">
        <f t="shared" si="49"/>
        <v>91.183657443913091</v>
      </c>
      <c r="U183" s="320">
        <f t="shared" si="49"/>
        <v>87.211562143481842</v>
      </c>
      <c r="V183" s="320">
        <f t="shared" si="49"/>
        <v>90.410572582659881</v>
      </c>
      <c r="W183" s="320">
        <f t="shared" si="49"/>
        <v>73.982525638588342</v>
      </c>
      <c r="X183" s="320">
        <f t="shared" si="49"/>
        <v>80.470726179802327</v>
      </c>
      <c r="Y183" s="320">
        <f t="shared" si="49"/>
        <v>75.005461552629384</v>
      </c>
      <c r="DA183" s="95"/>
    </row>
    <row r="184" spans="1:105" ht="12" customHeight="1" x14ac:dyDescent="0.25">
      <c r="A184" s="55" t="s">
        <v>91</v>
      </c>
      <c r="B184" s="273">
        <f>IF(B$6=0,0,B$6/NMM!B$9*1000)</f>
        <v>0.52247424018833744</v>
      </c>
      <c r="C184" s="273">
        <f>IF(C$6=0,0,C$6/NMM!C$9*1000)</f>
        <v>0.50806676252154515</v>
      </c>
      <c r="D184" s="273">
        <f>IF(D$6=0,0,D$6/NMM!D$9*1000)</f>
        <v>0.52067557404315867</v>
      </c>
      <c r="E184" s="273">
        <f>IF(E$6=0,0,E$6/NMM!E$9*1000)</f>
        <v>0.46344207092967771</v>
      </c>
      <c r="F184" s="273">
        <f>IF(F$6=0,0,F$6/NMM!F$9*1000)</f>
        <v>0.46583699732188194</v>
      </c>
      <c r="G184" s="273">
        <f>IF(G$6=0,0,G$6/NMM!G$9*1000)</f>
        <v>0.48394124419781465</v>
      </c>
      <c r="H184" s="273">
        <f>IF(H$6=0,0,H$6/NMM!H$9*1000)</f>
        <v>0.42515617299846542</v>
      </c>
      <c r="I184" s="273">
        <f>IF(I$6=0,0,I$6/NMM!I$9*1000)</f>
        <v>0.4971687538552525</v>
      </c>
      <c r="J184" s="273">
        <f>IF(J$6=0,0,J$6/NMM!J$9*1000)</f>
        <v>0.46056012227487086</v>
      </c>
      <c r="K184" s="273">
        <f>IF(K$6=0,0,K$6/NMM!K$9*1000)</f>
        <v>0.40842348429445213</v>
      </c>
      <c r="L184" s="273">
        <f>IF(L$6=0,0,L$6/NMM!L$9*1000)</f>
        <v>0.40575849410293013</v>
      </c>
      <c r="M184" s="273">
        <f>IF(M$6=0,0,M$6/NMM!M$9*1000)</f>
        <v>0.40318258099738291</v>
      </c>
      <c r="N184" s="273">
        <f>IF(N$6=0,0,N$6/NMM!N$9*1000)</f>
        <v>0.40516808413326433</v>
      </c>
      <c r="O184" s="273">
        <f>IF(O$6=0,0,O$6/NMM!O$9*1000)</f>
        <v>0.43754013925225799</v>
      </c>
      <c r="P184" s="273">
        <f>IF(P$6=0,0,P$6/NMM!P$9*1000)</f>
        <v>0.42754192218349085</v>
      </c>
      <c r="Q184" s="273">
        <f>IF(Q$6=0,0,Q$6/NMM!Q$9*1000)</f>
        <v>0.44134483242050004</v>
      </c>
      <c r="R184" s="273">
        <f>IF(R$6=0,0,R$6/NMM!R$9*1000)</f>
        <v>0.44063088428595065</v>
      </c>
      <c r="S184" s="273">
        <f>IF(S$6=0,0,S$6/NMM!S$9*1000)</f>
        <v>0.43432051323552257</v>
      </c>
      <c r="T184" s="273">
        <f>IF(T$6=0,0,T$6/NMM!T$9*1000)</f>
        <v>0.41790449246124906</v>
      </c>
      <c r="U184" s="273">
        <f>IF(U$6=0,0,U$6/NMM!U$9*1000)</f>
        <v>0.39969995321827595</v>
      </c>
      <c r="V184" s="273">
        <f>IF(V$6=0,0,V$6/NMM!V$9*1000)</f>
        <v>0.41436136154050118</v>
      </c>
      <c r="W184" s="273">
        <f>IF(W$6=0,0,W$6/NMM!W$9*1000)</f>
        <v>0.33906985851373306</v>
      </c>
      <c r="X184" s="273">
        <f>IF(X$6=0,0,X$6/NMM!X$9*1000)</f>
        <v>0.36880597823303868</v>
      </c>
      <c r="Y184" s="273">
        <f>IF(Y$6=0,0,Y$6/NMM!Y$9*1000)</f>
        <v>0.34375808364197602</v>
      </c>
      <c r="DA184" s="76"/>
    </row>
    <row r="185" spans="1:105" ht="12" customHeight="1" x14ac:dyDescent="0.25">
      <c r="A185" s="173" t="s">
        <v>92</v>
      </c>
      <c r="B185" s="274">
        <f>IF(B$7=0,0,B$7/NMM!B$9*1000)</f>
        <v>0.20890654559538768</v>
      </c>
      <c r="C185" s="274">
        <f>IF(C$7=0,0,C$7/NMM!C$9*1000)</f>
        <v>0.20314584744302089</v>
      </c>
      <c r="D185" s="274">
        <f>IF(D$7=0,0,D$7/NMM!D$9*1000)</f>
        <v>0.20818736539057386</v>
      </c>
      <c r="E185" s="274">
        <f>IF(E$7=0,0,E$7/NMM!E$9*1000)</f>
        <v>0.18530307271530203</v>
      </c>
      <c r="F185" s="274">
        <f>IF(F$7=0,0,F$7/NMM!F$9*1000)</f>
        <v>0.18626066212558615</v>
      </c>
      <c r="G185" s="274">
        <f>IF(G$7=0,0,G$7/NMM!G$9*1000)</f>
        <v>0.19349947962995517</v>
      </c>
      <c r="H185" s="274">
        <f>IF(H$7=0,0,H$7/NMM!H$9*1000)</f>
        <v>0.16999480664855002</v>
      </c>
      <c r="I185" s="274">
        <f>IF(I$7=0,0,I$7/NMM!I$9*1000)</f>
        <v>0.19878837836756336</v>
      </c>
      <c r="J185" s="274">
        <f>IF(J$7=0,0,J$7/NMM!J$9*1000)</f>
        <v>0.1841507519083625</v>
      </c>
      <c r="K185" s="274">
        <f>IF(K$7=0,0,K$7/NMM!K$9*1000)</f>
        <v>0.16330439413286632</v>
      </c>
      <c r="L185" s="274">
        <f>IF(L$7=0,0,L$7/NMM!L$9*1000)</f>
        <v>0.16223882218283914</v>
      </c>
      <c r="M185" s="274">
        <f>IF(M$7=0,0,M$7/NMM!M$9*1000)</f>
        <v>0.16120886689080452</v>
      </c>
      <c r="N185" s="274">
        <f>IF(N$7=0,0,N$7/NMM!N$9*1000)</f>
        <v>0.16200275215725565</v>
      </c>
      <c r="O185" s="274">
        <f>IF(O$7=0,0,O$7/NMM!O$9*1000)</f>
        <v>0.17494642227254151</v>
      </c>
      <c r="P185" s="274">
        <f>IF(P$7=0,0,P$7/NMM!P$9*1000)</f>
        <v>0.17094872663649233</v>
      </c>
      <c r="Q185" s="274">
        <f>IF(Q$7=0,0,Q$7/NMM!Q$9*1000)</f>
        <v>0.17646769403235363</v>
      </c>
      <c r="R185" s="274">
        <f>IF(R$7=0,0,R$7/NMM!R$9*1000)</f>
        <v>0.17618222840160938</v>
      </c>
      <c r="S185" s="274">
        <f>IF(S$7=0,0,S$7/NMM!S$9*1000)</f>
        <v>0.17365908426134544</v>
      </c>
      <c r="T185" s="274">
        <f>IF(T$7=0,0,T$7/NMM!T$9*1000)</f>
        <v>0.16709528852064168</v>
      </c>
      <c r="U185" s="274">
        <f>IF(U$7=0,0,U$7/NMM!U$9*1000)</f>
        <v>0.15981637003073823</v>
      </c>
      <c r="V185" s="274">
        <f>IF(V$7=0,0,V$7/NMM!V$9*1000)</f>
        <v>0.1656786000328441</v>
      </c>
      <c r="W185" s="274">
        <f>IF(W$7=0,0,W$7/NMM!W$9*1000)</f>
        <v>0.13557398127817216</v>
      </c>
      <c r="X185" s="274">
        <f>IF(X$7=0,0,X$7/NMM!X$9*1000)</f>
        <v>0.14746369673616627</v>
      </c>
      <c r="Y185" s="274">
        <f>IF(Y$7=0,0,Y$7/NMM!Y$9*1000)</f>
        <v>0.1374485252100637</v>
      </c>
      <c r="DA185" s="77"/>
    </row>
    <row r="186" spans="1:105" ht="12" customHeight="1" x14ac:dyDescent="0.25">
      <c r="A186" s="173" t="s">
        <v>93</v>
      </c>
      <c r="B186" s="274">
        <f>IF(B$8=0,0,B$8/NMM!B$9*1000)</f>
        <v>0.55080150140641038</v>
      </c>
      <c r="C186" s="274">
        <f>IF(C$8=0,0,C$8/NMM!C$9*1000)</f>
        <v>0.42146686807485623</v>
      </c>
      <c r="D186" s="274">
        <f>IF(D$8=0,0,D$8/NMM!D$9*1000)</f>
        <v>0.90968878201123604</v>
      </c>
      <c r="E186" s="274">
        <f>IF(E$8=0,0,E$8/NMM!E$9*1000)</f>
        <v>0.96980088354207306</v>
      </c>
      <c r="F186" s="274">
        <f>IF(F$8=0,0,F$8/NMM!F$9*1000)</f>
        <v>0.93895436835683233</v>
      </c>
      <c r="G186" s="274">
        <f>IF(G$8=0,0,G$8/NMM!G$9*1000)</f>
        <v>0.91436107546688461</v>
      </c>
      <c r="H186" s="274">
        <f>IF(H$8=0,0,H$8/NMM!H$9*1000)</f>
        <v>0.79783820131619565</v>
      </c>
      <c r="I186" s="274">
        <f>IF(I$8=0,0,I$8/NMM!I$9*1000)</f>
        <v>0.66354839148804978</v>
      </c>
      <c r="J186" s="274">
        <f>IF(J$8=0,0,J$8/NMM!J$9*1000)</f>
        <v>0.5542402377046195</v>
      </c>
      <c r="K186" s="274">
        <f>IF(K$8=0,0,K$8/NMM!K$9*1000)</f>
        <v>0.64584586345055173</v>
      </c>
      <c r="L186" s="274">
        <f>IF(L$8=0,0,L$8/NMM!L$9*1000)</f>
        <v>0.67905444820104721</v>
      </c>
      <c r="M186" s="274">
        <f>IF(M$8=0,0,M$8/NMM!M$9*1000)</f>
        <v>0.57186339474917425</v>
      </c>
      <c r="N186" s="274">
        <f>IF(N$8=0,0,N$8/NMM!N$9*1000)</f>
        <v>0.68441083327319896</v>
      </c>
      <c r="O186" s="274">
        <f>IF(O$8=0,0,O$8/NMM!O$9*1000)</f>
        <v>0.40897657573990764</v>
      </c>
      <c r="P186" s="274">
        <f>IF(P$8=0,0,P$8/NMM!P$9*1000)</f>
        <v>0.64127374911669321</v>
      </c>
      <c r="Q186" s="274">
        <f>IF(Q$8=0,0,Q$8/NMM!Q$9*1000)</f>
        <v>0.73494142175908195</v>
      </c>
      <c r="R186" s="274">
        <f>IF(R$8=0,0,R$8/NMM!R$9*1000)</f>
        <v>0.92226790354343213</v>
      </c>
      <c r="S186" s="274">
        <f>IF(S$8=0,0,S$8/NMM!S$9*1000)</f>
        <v>0.63768707159912308</v>
      </c>
      <c r="T186" s="274">
        <f>IF(T$8=0,0,T$8/NMM!T$9*1000)</f>
        <v>0.72285944169987748</v>
      </c>
      <c r="U186" s="274">
        <f>IF(U$8=0,0,U$8/NMM!U$9*1000)</f>
        <v>0.69923542840480424</v>
      </c>
      <c r="V186" s="274">
        <f>IF(V$8=0,0,V$8/NMM!V$9*1000)</f>
        <v>2.2809415475307642</v>
      </c>
      <c r="W186" s="274">
        <f>IF(W$8=0,0,W$8/NMM!W$9*1000)</f>
        <v>3.060057260092258</v>
      </c>
      <c r="X186" s="274">
        <f>IF(X$8=0,0,X$8/NMM!X$9*1000)</f>
        <v>3.1785042256063938</v>
      </c>
      <c r="Y186" s="274">
        <f>IF(Y$8=0,0,Y$8/NMM!Y$9*1000)</f>
        <v>1.5929900501119802</v>
      </c>
      <c r="DA186" s="77"/>
    </row>
    <row r="187" spans="1:105" ht="12" customHeight="1" x14ac:dyDescent="0.25">
      <c r="A187" s="173" t="s">
        <v>94</v>
      </c>
      <c r="B187" s="274">
        <f>IF(B$9=0,0,B$9/NMM!B$9*1000)</f>
        <v>0.10424539659782607</v>
      </c>
      <c r="C187" s="274">
        <f>IF(C$9=0,0,C$9/NMM!C$9*1000)</f>
        <v>0.10137077980751766</v>
      </c>
      <c r="D187" s="274">
        <f>IF(D$9=0,0,D$9/NMM!D$9*1000)</f>
        <v>0.10388652212856302</v>
      </c>
      <c r="E187" s="274">
        <f>IF(E$9=0,0,E$9/NMM!E$9*1000)</f>
        <v>9.2467147216228521E-2</v>
      </c>
      <c r="F187" s="274">
        <f>IF(F$9=0,0,F$9/NMM!F$9*1000)</f>
        <v>9.2944989054876734E-2</v>
      </c>
      <c r="G187" s="274">
        <f>IF(G$9=0,0,G$9/NMM!G$9*1000)</f>
        <v>9.6557194692050818E-2</v>
      </c>
      <c r="H187" s="274">
        <f>IF(H$9=0,0,H$9/NMM!H$9*1000)</f>
        <v>8.4828246947184771E-2</v>
      </c>
      <c r="I187" s="274">
        <f>IF(I$9=0,0,I$9/NMM!I$9*1000)</f>
        <v>9.9196381247437973E-2</v>
      </c>
      <c r="J187" s="274">
        <f>IF(J$9=0,0,J$9/NMM!J$9*1000)</f>
        <v>9.1892133450216587E-2</v>
      </c>
      <c r="K187" s="274">
        <f>IF(K$9=0,0,K$9/NMM!K$9*1000)</f>
        <v>8.148969810414694E-2</v>
      </c>
      <c r="L187" s="274">
        <f>IF(L$9=0,0,L$9/NMM!L$9*1000)</f>
        <v>8.0957972445587459E-2</v>
      </c>
      <c r="M187" s="274">
        <f>IF(M$9=0,0,M$9/NMM!M$9*1000)</f>
        <v>8.0444019675030703E-2</v>
      </c>
      <c r="N187" s="274">
        <f>IF(N$9=0,0,N$9/NMM!N$9*1000)</f>
        <v>8.0840172338502839E-2</v>
      </c>
      <c r="O187" s="274">
        <f>IF(O$9=0,0,O$9/NMM!O$9*1000)</f>
        <v>8.729912756536673E-2</v>
      </c>
      <c r="P187" s="274">
        <f>IF(P$9=0,0,P$9/NMM!P$9*1000)</f>
        <v>8.530425772598646E-2</v>
      </c>
      <c r="Q187" s="274">
        <f>IF(Q$9=0,0,Q$9/NMM!Q$9*1000)</f>
        <v>8.8058249676561035E-2</v>
      </c>
      <c r="R187" s="274">
        <f>IF(R$9=0,0,R$9/NMM!R$9*1000)</f>
        <v>8.791580091887774E-2</v>
      </c>
      <c r="S187" s="274">
        <f>IF(S$9=0,0,S$9/NMM!S$9*1000)</f>
        <v>8.6656739548513897E-2</v>
      </c>
      <c r="T187" s="274">
        <f>IF(T$9=0,0,T$9/NMM!T$9*1000)</f>
        <v>8.3381373100676323E-2</v>
      </c>
      <c r="U187" s="274">
        <f>IF(U$9=0,0,U$9/NMM!U$9*1000)</f>
        <v>7.974915687393884E-2</v>
      </c>
      <c r="V187" s="274">
        <f>IF(V$9=0,0,V$9/NMM!V$9*1000)</f>
        <v>8.2674438558031263E-2</v>
      </c>
      <c r="W187" s="274">
        <f>IF(W$9=0,0,W$9/NMM!W$9*1000)</f>
        <v>6.7652085320783428E-2</v>
      </c>
      <c r="X187" s="274">
        <f>IF(X$9=0,0,X$9/NMM!X$9*1000)</f>
        <v>7.3585111975460318E-2</v>
      </c>
      <c r="Y187" s="274">
        <f>IF(Y$9=0,0,Y$9/NMM!Y$9*1000)</f>
        <v>6.8587491988215288E-2</v>
      </c>
      <c r="DA187" s="77"/>
    </row>
    <row r="188" spans="1:105" ht="12" customHeight="1" x14ac:dyDescent="0.25">
      <c r="A188" s="56" t="s">
        <v>95</v>
      </c>
      <c r="B188" s="275">
        <f>IF(B$10=0,0,B$10/NMM!B$9*1000)</f>
        <v>0.39129771726435775</v>
      </c>
      <c r="C188" s="275">
        <f>IF(C$10=0,0,C$10/NMM!C$9*1000)</f>
        <v>0.38095042938063606</v>
      </c>
      <c r="D188" s="275">
        <f>IF(D$10=0,0,D$10/NMM!D$9*1000)</f>
        <v>0.44561617537091164</v>
      </c>
      <c r="E188" s="275">
        <f>IF(E$10=0,0,E$10/NMM!E$9*1000)</f>
        <v>0.42895580242987064</v>
      </c>
      <c r="F188" s="275">
        <f>IF(F$10=0,0,F$10/NMM!F$9*1000)</f>
        <v>0.42105790266047943</v>
      </c>
      <c r="G188" s="275">
        <f>IF(G$10=0,0,G$10/NMM!G$9*1000)</f>
        <v>0.42665731327689776</v>
      </c>
      <c r="H188" s="275">
        <f>IF(H$10=0,0,H$10/NMM!H$9*1000)</f>
        <v>0.37365190621705818</v>
      </c>
      <c r="I188" s="275">
        <f>IF(I$10=0,0,I$10/NMM!I$9*1000)</f>
        <v>0.38316561197657534</v>
      </c>
      <c r="J188" s="275">
        <f>IF(J$10=0,0,J$10/NMM!J$9*1000)</f>
        <v>0.34062852112847258</v>
      </c>
      <c r="K188" s="275">
        <f>IF(K$10=0,0,K$10/NMM!K$9*1000)</f>
        <v>0.33366617655982211</v>
      </c>
      <c r="L188" s="275">
        <f>IF(L$10=0,0,L$10/NMM!L$9*1000)</f>
        <v>0.34115805310627095</v>
      </c>
      <c r="M188" s="275">
        <f>IF(M$10=0,0,M$10/NMM!M$9*1000)</f>
        <v>0.31808802443932088</v>
      </c>
      <c r="N188" s="275">
        <f>IF(N$10=0,0,N$10/NMM!N$9*1000)</f>
        <v>0.34164507029113983</v>
      </c>
      <c r="O188" s="275">
        <f>IF(O$10=0,0,O$10/NMM!O$9*1000)</f>
        <v>0.28858560291727486</v>
      </c>
      <c r="P188" s="275">
        <f>IF(P$10=0,0,P$10/NMM!P$9*1000)</f>
        <v>0.33751492453234366</v>
      </c>
      <c r="Q188" s="275">
        <f>IF(Q$10=0,0,Q$10/NMM!Q$9*1000)</f>
        <v>0.34948915251837953</v>
      </c>
      <c r="R188" s="275">
        <f>IF(R$10=0,0,R$10/NMM!R$9*1000)</f>
        <v>0.39379071249063641</v>
      </c>
      <c r="S188" s="275">
        <f>IF(S$10=0,0,S$10/NMM!S$9*1000)</f>
        <v>0.33001350152442926</v>
      </c>
      <c r="T188" s="275">
        <f>IF(T$10=0,0,T$10/NMM!T$9*1000)</f>
        <v>0.34465770150677871</v>
      </c>
      <c r="U188" s="275">
        <f>IF(U$10=0,0,U$10/NMM!U$9*1000)</f>
        <v>0.33529973735882906</v>
      </c>
      <c r="V188" s="275">
        <f>IF(V$10=0,0,V$10/NMM!V$9*1000)</f>
        <v>0.86617244088266765</v>
      </c>
      <c r="W188" s="275">
        <f>IF(W$10=0,0,W$10/NMM!W$9*1000)</f>
        <v>1.1045888635692984</v>
      </c>
      <c r="X188" s="275">
        <f>IF(X$10=0,0,X$10/NMM!X$9*1000)</f>
        <v>1.2012368643171296</v>
      </c>
      <c r="Y188" s="275">
        <f>IF(Y$10=0,0,Y$10/NMM!Y$9*1000)</f>
        <v>0.59975536617055381</v>
      </c>
      <c r="DA188" s="78"/>
    </row>
    <row r="189" spans="1:105" ht="12" customHeight="1" x14ac:dyDescent="0.25">
      <c r="A189" s="174" t="s">
        <v>1450</v>
      </c>
      <c r="B189" s="276">
        <f>IF(B$16=0,0,B$16/NMM!B$9*1000)</f>
        <v>2.1824796080128834</v>
      </c>
      <c r="C189" s="276">
        <f>IF(C$16=0,0,C$16/NMM!C$9*1000)</f>
        <v>1.6700078752104228</v>
      </c>
      <c r="D189" s="276">
        <f>IF(D$16=0,0,D$16/NMM!D$9*1000)</f>
        <v>3.6045239733518515</v>
      </c>
      <c r="E189" s="276">
        <f>IF(E$16=0,0,E$16/NMM!E$9*1000)</f>
        <v>3.8427103897847492</v>
      </c>
      <c r="F189" s="276">
        <f>IF(F$16=0,0,F$16/NMM!F$9*1000)</f>
        <v>3.7204850686878594</v>
      </c>
      <c r="G189" s="276">
        <f>IF(G$16=0,0,G$16/NMM!G$9*1000)</f>
        <v>3.6230373310016915</v>
      </c>
      <c r="H189" s="276">
        <f>IF(H$16=0,0,H$16/NMM!H$9*1000)</f>
        <v>3.1613305345394784</v>
      </c>
      <c r="I189" s="276">
        <f>IF(I$16=0,0,I$16/NMM!I$9*1000)</f>
        <v>2.6292245566772232</v>
      </c>
      <c r="J189" s="276">
        <f>IF(J$16=0,0,J$16/NMM!J$9*1000)</f>
        <v>2.1961051552000499</v>
      </c>
      <c r="K189" s="276">
        <f>IF(K$16=0,0,K$16/NMM!K$9*1000)</f>
        <v>2.5590805822082636</v>
      </c>
      <c r="L189" s="276">
        <f>IF(L$16=0,0,L$16/NMM!L$9*1000)</f>
        <v>2.6906652980157948</v>
      </c>
      <c r="M189" s="276">
        <f>IF(M$16=0,0,M$16/NMM!M$9*1000)</f>
        <v>2.2659346323898184</v>
      </c>
      <c r="N189" s="276">
        <f>IF(N$16=0,0,N$16/NMM!N$9*1000)</f>
        <v>2.7118892800906202</v>
      </c>
      <c r="O189" s="276">
        <f>IF(O$16=0,0,O$16/NMM!O$9*1000)</f>
        <v>1.6205167096098574</v>
      </c>
      <c r="P189" s="276">
        <f>IF(P$16=0,0,P$16/NMM!P$9*1000)</f>
        <v>2.5409641713530471</v>
      </c>
      <c r="Q189" s="276">
        <f>IF(Q$16=0,0,Q$16/NMM!Q$9*1000)</f>
        <v>2.912110192106542</v>
      </c>
      <c r="R189" s="276">
        <f>IF(R$16=0,0,R$16/NMM!R$9*1000)</f>
        <v>3.6543671131411135</v>
      </c>
      <c r="S189" s="276">
        <f>IF(S$16=0,0,S$16/NMM!S$9*1000)</f>
        <v>2.5267524262459116</v>
      </c>
      <c r="T189" s="276">
        <f>IF(T$16=0,0,T$16/NMM!T$9*1000)</f>
        <v>2.8642369110128927</v>
      </c>
      <c r="U189" s="276">
        <f>IF(U$16=0,0,U$16/NMM!U$9*1000)</f>
        <v>2.7706298181776829</v>
      </c>
      <c r="V189" s="276">
        <f>IF(V$16=0,0,V$16/NMM!V$9*1000)</f>
        <v>9.0379354483315595</v>
      </c>
      <c r="W189" s="276">
        <f>IF(W$16=0,0,W$16/NMM!W$9*1000)</f>
        <v>12.125080546168247</v>
      </c>
      <c r="X189" s="276">
        <f>IF(X$16=0,0,X$16/NMM!X$9*1000)</f>
        <v>12.594411305444567</v>
      </c>
      <c r="Y189" s="276">
        <f>IF(Y$16=0,0,Y$16/NMM!Y$9*1000)</f>
        <v>6.3120167451605216</v>
      </c>
      <c r="DA189" s="79"/>
    </row>
    <row r="190" spans="1:105" ht="12" customHeight="1" x14ac:dyDescent="0.25">
      <c r="A190" s="174" t="s">
        <v>1452</v>
      </c>
      <c r="B190" s="276">
        <f>IF(B$17=0,0,B$17/NMM!B$9*1000)</f>
        <v>15.261245359314218</v>
      </c>
      <c r="C190" s="276">
        <f>IF(C$17=0,0,C$17/NMM!C$9*1000)</f>
        <v>15.017739179558408</v>
      </c>
      <c r="D190" s="276">
        <f>IF(D$17=0,0,D$17/NMM!D$9*1000)</f>
        <v>14.659512706674052</v>
      </c>
      <c r="E190" s="276">
        <f>IF(E$17=0,0,E$17/NMM!E$9*1000)</f>
        <v>12.716245726516441</v>
      </c>
      <c r="F190" s="276">
        <f>IF(F$17=0,0,F$17/NMM!F$9*1000)</f>
        <v>12.732464516534396</v>
      </c>
      <c r="G190" s="276">
        <f>IF(G$17=0,0,G$17/NMM!G$9*1000)</f>
        <v>13.339071942826994</v>
      </c>
      <c r="H190" s="276">
        <f>IF(H$17=0,0,H$17/NMM!H$9*1000)</f>
        <v>11.734957050921903</v>
      </c>
      <c r="I190" s="276">
        <f>IF(I$17=0,0,I$17/NMM!I$9*1000)</f>
        <v>14.206461804935694</v>
      </c>
      <c r="J190" s="276">
        <f>IF(J$17=0,0,J$17/NMM!J$9*1000)</f>
        <v>13.196986524440321</v>
      </c>
      <c r="K190" s="276">
        <f>IF(K$17=0,0,K$17/NMM!K$9*1000)</f>
        <v>11.552388373432724</v>
      </c>
      <c r="L190" s="276">
        <f>IF(L$17=0,0,L$17/NMM!L$9*1000)</f>
        <v>11.463659082866842</v>
      </c>
      <c r="M190" s="276">
        <f>IF(M$17=0,0,M$17/NMM!M$9*1000)</f>
        <v>11.532220044653975</v>
      </c>
      <c r="N190" s="276">
        <f>IF(N$17=0,0,N$17/NMM!N$9*1000)</f>
        <v>11.412513745902185</v>
      </c>
      <c r="O190" s="276">
        <f>IF(O$17=0,0,O$17/NMM!O$9*1000)</f>
        <v>12.863757806322416</v>
      </c>
      <c r="P190" s="276">
        <f>IF(P$17=0,0,P$17/NMM!P$9*1000)</f>
        <v>12.189247710288642</v>
      </c>
      <c r="Q190" s="276">
        <f>IF(Q$17=0,0,Q$17/NMM!Q$9*1000)</f>
        <v>12.391090070215053</v>
      </c>
      <c r="R190" s="276">
        <f>IF(R$17=0,0,R$17/NMM!R$9*1000)</f>
        <v>11.986932774738531</v>
      </c>
      <c r="S190" s="276">
        <f>IF(S$17=0,0,S$17/NMM!S$9*1000)</f>
        <v>12.318946597420231</v>
      </c>
      <c r="T190" s="276">
        <f>IF(T$17=0,0,T$17/NMM!T$9*1000)</f>
        <v>11.645638390673779</v>
      </c>
      <c r="U190" s="276">
        <f>IF(U$17=0,0,U$17/NMM!U$9*1000)</f>
        <v>11.119473339456343</v>
      </c>
      <c r="V190" s="276">
        <f>IF(V$17=0,0,V$17/NMM!V$9*1000)</f>
        <v>8.9953033295522964</v>
      </c>
      <c r="W190" s="276">
        <f>IF(W$17=0,0,W$17/NMM!W$9*1000)</f>
        <v>5.5966713146576499</v>
      </c>
      <c r="X190" s="276">
        <f>IF(X$17=0,0,X$17/NMM!X$9*1000)</f>
        <v>6.3997472757431604</v>
      </c>
      <c r="Y190" s="276">
        <f>IF(Y$17=0,0,Y$17/NMM!Y$9*1000)</f>
        <v>7.143078492902597</v>
      </c>
      <c r="DA190" s="79"/>
    </row>
    <row r="191" spans="1:105" ht="12" customHeight="1" x14ac:dyDescent="0.25">
      <c r="A191" s="174" t="s">
        <v>1461</v>
      </c>
      <c r="B191" s="276">
        <f>IF(B$25=0,0,B$25/NMM!B$9*1000)</f>
        <v>83.667624943797989</v>
      </c>
      <c r="C191" s="276">
        <f>IF(C$25=0,0,C$25/NMM!C$9*1000)</f>
        <v>82.332636662066932</v>
      </c>
      <c r="D191" s="276">
        <f>IF(D$25=0,0,D$25/NMM!D$9*1000)</f>
        <v>80.368710555608317</v>
      </c>
      <c r="E191" s="276">
        <f>IF(E$25=0,0,E$25/NMM!E$9*1000)</f>
        <v>69.715023452526466</v>
      </c>
      <c r="F191" s="276">
        <f>IF(F$25=0,0,F$25/NMM!F$9*1000)</f>
        <v>69.803940680990763</v>
      </c>
      <c r="G191" s="276">
        <f>IF(G$25=0,0,G$25/NMM!G$9*1000)</f>
        <v>73.129580328098371</v>
      </c>
      <c r="H191" s="276">
        <f>IF(H$25=0,0,H$25/NMM!H$9*1000)</f>
        <v>64.335246708348024</v>
      </c>
      <c r="I191" s="276">
        <f>IF(I$25=0,0,I$25/NMM!I$9*1000)</f>
        <v>77.884922893813126</v>
      </c>
      <c r="J191" s="276">
        <f>IF(J$25=0,0,J$25/NMM!J$9*1000)</f>
        <v>72.350617064245014</v>
      </c>
      <c r="K191" s="276">
        <f>IF(K$25=0,0,K$25/NMM!K$9*1000)</f>
        <v>63.334339687000153</v>
      </c>
      <c r="L191" s="276">
        <f>IF(L$25=0,0,L$25/NMM!L$9*1000)</f>
        <v>62.847893867553047</v>
      </c>
      <c r="M191" s="276">
        <f>IF(M$25=0,0,M$25/NMM!M$9*1000)</f>
        <v>63.22376966939845</v>
      </c>
      <c r="N191" s="276">
        <f>IF(N$25=0,0,N$25/NMM!N$9*1000)</f>
        <v>62.567496772163196</v>
      </c>
      <c r="O191" s="276">
        <f>IF(O$25=0,0,O$25/NMM!O$9*1000)</f>
        <v>70.52373762213081</v>
      </c>
      <c r="P191" s="276">
        <f>IF(P$25=0,0,P$25/NMM!P$9*1000)</f>
        <v>66.825831166461654</v>
      </c>
      <c r="Q191" s="276">
        <f>IF(Q$25=0,0,Q$25/NMM!Q$9*1000)</f>
        <v>67.932403433041898</v>
      </c>
      <c r="R191" s="276">
        <f>IF(R$25=0,0,R$25/NMM!R$9*1000)</f>
        <v>65.716668070685543</v>
      </c>
      <c r="S191" s="276">
        <f>IF(S$25=0,0,S$25/NMM!S$9*1000)</f>
        <v>67.536887019942839</v>
      </c>
      <c r="T191" s="276">
        <f>IF(T$25=0,0,T$25/NMM!T$9*1000)</f>
        <v>63.84556975275396</v>
      </c>
      <c r="U191" s="276">
        <f>IF(U$25=0,0,U$25/NMM!U$9*1000)</f>
        <v>60.960944079861122</v>
      </c>
      <c r="V191" s="276">
        <f>IF(V$25=0,0,V$25/NMM!V$9*1000)</f>
        <v>49.315481634226082</v>
      </c>
      <c r="W191" s="276">
        <f>IF(W$25=0,0,W$25/NMM!W$9*1000)</f>
        <v>30.682961020785982</v>
      </c>
      <c r="X191" s="276">
        <f>IF(X$25=0,0,X$25/NMM!X$9*1000)</f>
        <v>35.085711696206737</v>
      </c>
      <c r="Y191" s="276">
        <f>IF(Y$25=0,0,Y$25/NMM!Y$9*1000)</f>
        <v>39.16092024059693</v>
      </c>
      <c r="DA191" s="79"/>
    </row>
    <row r="192" spans="1:105" ht="12" customHeight="1" x14ac:dyDescent="0.25">
      <c r="A192" s="41" t="s">
        <v>1470</v>
      </c>
      <c r="B192" s="277">
        <f>IF(B$33=0,0,B$33/NMM!B$9*1000)</f>
        <v>11.110924687822594</v>
      </c>
      <c r="C192" s="277">
        <f>IF(C$33=0,0,C$33/NMM!C$9*1000)</f>
        <v>10.221010940054752</v>
      </c>
      <c r="D192" s="277">
        <f>IF(D$33=0,0,D$33/NMM!D$9*1000)</f>
        <v>12.786742747174968</v>
      </c>
      <c r="E192" s="277">
        <f>IF(E$33=0,0,E$33/NMM!E$9*1000)</f>
        <v>12.705670416863352</v>
      </c>
      <c r="F192" s="277">
        <f>IF(F$33=0,0,F$33/NMM!F$9*1000)</f>
        <v>13.280228934084926</v>
      </c>
      <c r="G192" s="277">
        <f>IF(G$33=0,0,G$33/NMM!G$9*1000)</f>
        <v>13.385680460578413</v>
      </c>
      <c r="H192" s="277">
        <f>IF(H$33=0,0,H$33/NMM!H$9*1000)</f>
        <v>11.682916667105518</v>
      </c>
      <c r="I192" s="277">
        <f>IF(I$33=0,0,I$33/NMM!I$9*1000)</f>
        <v>11.91605399499335</v>
      </c>
      <c r="J192" s="277">
        <f>IF(J$33=0,0,J$33/NMM!J$9*1000)</f>
        <v>11.115618653924461</v>
      </c>
      <c r="K192" s="277">
        <f>IF(K$33=0,0,K$33/NMM!K$9*1000)</f>
        <v>10.036433596274783</v>
      </c>
      <c r="L192" s="277">
        <f>IF(L$33=0,0,L$33/NMM!L$9*1000)</f>
        <v>9.8621047438545606</v>
      </c>
      <c r="M192" s="277">
        <f>IF(M$33=0,0,M$33/NMM!M$9*1000)</f>
        <v>9.4147344348687607</v>
      </c>
      <c r="N192" s="277">
        <f>IF(N$33=0,0,N$33/NMM!N$9*1000)</f>
        <v>10.03870100027796</v>
      </c>
      <c r="O192" s="277">
        <f>IF(O$33=0,0,O$33/NMM!O$9*1000)</f>
        <v>9.0626497791855591</v>
      </c>
      <c r="P192" s="277">
        <f>IF(P$33=0,0,P$33/NMM!P$9*1000)</f>
        <v>10.067846426046883</v>
      </c>
      <c r="Q192" s="277">
        <f>IF(Q$33=0,0,Q$33/NMM!Q$9*1000)</f>
        <v>11.272260540121485</v>
      </c>
      <c r="R192" s="277">
        <f>IF(R$33=0,0,R$33/NMM!R$9*1000)</f>
        <v>12.763631914529165</v>
      </c>
      <c r="S192" s="277">
        <f>IF(S$33=0,0,S$33/NMM!S$9*1000)</f>
        <v>10.720588339392283</v>
      </c>
      <c r="T192" s="277">
        <f>IF(T$33=0,0,T$33/NMM!T$9*1000)</f>
        <v>11.092314092183241</v>
      </c>
      <c r="U192" s="277">
        <f>IF(U$33=0,0,U$33/NMM!U$9*1000)</f>
        <v>10.686714260100111</v>
      </c>
      <c r="V192" s="277">
        <f>IF(V$33=0,0,V$33/NMM!V$9*1000)</f>
        <v>19.252023782005146</v>
      </c>
      <c r="W192" s="277">
        <f>IF(W$33=0,0,W$33/NMM!W$9*1000)</f>
        <v>20.870870708202222</v>
      </c>
      <c r="X192" s="277">
        <f>IF(X$33=0,0,X$33/NMM!X$9*1000)</f>
        <v>21.421260025539677</v>
      </c>
      <c r="Y192" s="277">
        <f>IF(Y$33=0,0,Y$33/NMM!Y$9*1000)</f>
        <v>19.646906556846549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52</v>
      </c>
      <c r="B194" s="320">
        <f t="shared" ref="B194:Y194" si="50">SUM(B195:B201,B202,B203)</f>
        <v>93.958321235588798</v>
      </c>
      <c r="C194" s="320">
        <f t="shared" si="50"/>
        <v>82.348445756741654</v>
      </c>
      <c r="D194" s="320">
        <f t="shared" si="50"/>
        <v>84.392106370440487</v>
      </c>
      <c r="E194" s="320">
        <f t="shared" si="50"/>
        <v>75.115589238033266</v>
      </c>
      <c r="F194" s="320">
        <f t="shared" si="50"/>
        <v>75.503763550319945</v>
      </c>
      <c r="G194" s="320">
        <f t="shared" si="50"/>
        <v>80.493398197726179</v>
      </c>
      <c r="H194" s="320">
        <f t="shared" si="50"/>
        <v>71.879456121835261</v>
      </c>
      <c r="I194" s="320">
        <f t="shared" si="50"/>
        <v>85.857516652851189</v>
      </c>
      <c r="J194" s="320">
        <f t="shared" si="50"/>
        <v>77.191110980408297</v>
      </c>
      <c r="K194" s="320">
        <f t="shared" si="50"/>
        <v>68.452870707749199</v>
      </c>
      <c r="L194" s="320">
        <f t="shared" si="50"/>
        <v>68.006211208350436</v>
      </c>
      <c r="M194" s="320">
        <f t="shared" si="50"/>
        <v>67.574481267379525</v>
      </c>
      <c r="N194" s="320">
        <f t="shared" si="50"/>
        <v>67.907256914949897</v>
      </c>
      <c r="O194" s="320">
        <f t="shared" si="50"/>
        <v>73.03767188397326</v>
      </c>
      <c r="P194" s="320">
        <f t="shared" si="50"/>
        <v>71.368690156010729</v>
      </c>
      <c r="Q194" s="320">
        <f t="shared" si="50"/>
        <v>73.672781457692892</v>
      </c>
      <c r="R194" s="320">
        <f t="shared" si="50"/>
        <v>73.553603569165347</v>
      </c>
      <c r="S194" s="320">
        <f t="shared" si="50"/>
        <v>70.888697349878342</v>
      </c>
      <c r="T194" s="320">
        <f t="shared" si="50"/>
        <v>69.74232611655691</v>
      </c>
      <c r="U194" s="320">
        <f t="shared" si="50"/>
        <v>65.967081184531423</v>
      </c>
      <c r="V194" s="320">
        <f t="shared" si="50"/>
        <v>68.386822055635562</v>
      </c>
      <c r="W194" s="320">
        <f t="shared" si="50"/>
        <v>55.960599203671009</v>
      </c>
      <c r="X194" s="320">
        <f t="shared" si="50"/>
        <v>90.248032392003424</v>
      </c>
      <c r="Y194" s="320">
        <f t="shared" si="50"/>
        <v>84.118730439366544</v>
      </c>
      <c r="DA194" s="95"/>
    </row>
    <row r="195" spans="1:105" ht="12" customHeight="1" x14ac:dyDescent="0.25">
      <c r="A195" s="55" t="s">
        <v>91</v>
      </c>
      <c r="B195" s="273">
        <f>IF(B$49=0,0,B$49/NMM!B$10*1000)</f>
        <v>0.67608181982380644</v>
      </c>
      <c r="C195" s="273">
        <f>IF(C$49=0,0,C$49/NMM!C$10*1000)</f>
        <v>0.59254237767063989</v>
      </c>
      <c r="D195" s="273">
        <f>IF(D$49=0,0,D$49/NMM!D$10*1000)</f>
        <v>0.60724764026680089</v>
      </c>
      <c r="E195" s="273">
        <f>IF(E$49=0,0,E$49/NMM!E$10*1000)</f>
        <v>0.54049799529593368</v>
      </c>
      <c r="F195" s="273">
        <f>IF(F$49=0,0,F$49/NMM!F$10*1000)</f>
        <v>0.54329112305720673</v>
      </c>
      <c r="G195" s="273">
        <f>IF(G$49=0,0,G$49/NMM!G$10*1000)</f>
        <v>0.57919428978356524</v>
      </c>
      <c r="H195" s="273">
        <f>IF(H$49=0,0,H$49/NMM!H$10*1000)</f>
        <v>0.51721223691249174</v>
      </c>
      <c r="I195" s="273">
        <f>IF(I$49=0,0,I$49/NMM!I$10*1000)</f>
        <v>0.61779207355908516</v>
      </c>
      <c r="J195" s="273">
        <f>IF(J$49=0,0,J$49/NMM!J$10*1000)</f>
        <v>0.55543251624344048</v>
      </c>
      <c r="K195" s="273">
        <f>IF(K$49=0,0,K$49/NMM!K$10*1000)</f>
        <v>0.49255606945366898</v>
      </c>
      <c r="L195" s="273">
        <f>IF(L$49=0,0,L$49/NMM!L$10*1000)</f>
        <v>0.48934210859081445</v>
      </c>
      <c r="M195" s="273">
        <f>IF(M$49=0,0,M$49/NMM!M$10*1000)</f>
        <v>0.48623557411546559</v>
      </c>
      <c r="N195" s="273">
        <f>IF(N$49=0,0,N$49/NMM!N$10*1000)</f>
        <v>0.48863007800245389</v>
      </c>
      <c r="O195" s="273">
        <f>IF(O$49=0,0,O$49/NMM!O$10*1000)</f>
        <v>0.52554623660426403</v>
      </c>
      <c r="P195" s="273">
        <f>IF(P$49=0,0,P$49/NMM!P$10*1000)</f>
        <v>0.51353699475062464</v>
      </c>
      <c r="Q195" s="273">
        <f>IF(Q$49=0,0,Q$49/NMM!Q$10*1000)</f>
        <v>0.53011619944243205</v>
      </c>
      <c r="R195" s="273">
        <f>IF(R$49=0,0,R$49/NMM!R$10*1000)</f>
        <v>0.52925864895981489</v>
      </c>
      <c r="S195" s="273">
        <f>IF(S$49=0,0,S$49/NMM!S$10*1000)</f>
        <v>0.51008318240485151</v>
      </c>
      <c r="T195" s="273">
        <f>IF(T$49=0,0,T$49/NMM!T$10*1000)</f>
        <v>0.5018344106152175</v>
      </c>
      <c r="U195" s="273">
        <f>IF(U$49=0,0,U$49/NMM!U$10*1000)</f>
        <v>0.47466944608264516</v>
      </c>
      <c r="V195" s="273">
        <f>IF(V$49=0,0,V$49/NMM!V$10*1000)</f>
        <v>0.49208081305643109</v>
      </c>
      <c r="W195" s="273">
        <f>IF(W$49=0,0,W$49/NMM!W$10*1000)</f>
        <v>0.40266730237415144</v>
      </c>
      <c r="X195" s="273">
        <f>IF(X$49=0,0,X$49/NMM!X$10*1000)</f>
        <v>0.64938425008209877</v>
      </c>
      <c r="Y195" s="273">
        <f>IF(Y$49=0,0,Y$49/NMM!Y$10*1000)</f>
        <v>0.60528055002126468</v>
      </c>
      <c r="DA195" s="76"/>
    </row>
    <row r="196" spans="1:105" ht="12" customHeight="1" x14ac:dyDescent="0.25">
      <c r="A196" s="173" t="s">
        <v>92</v>
      </c>
      <c r="B196" s="274">
        <f>IF(B$50=0,0,B$50/NMM!B$10*1000)</f>
        <v>0.75696960286442361</v>
      </c>
      <c r="C196" s="274">
        <f>IF(C$50=0,0,C$50/NMM!C$10*1000)</f>
        <v>0.66343533453181536</v>
      </c>
      <c r="D196" s="274">
        <f>IF(D$50=0,0,D$50/NMM!D$10*1000)</f>
        <v>0.67989996419799092</v>
      </c>
      <c r="E196" s="274">
        <f>IF(E$50=0,0,E$50/NMM!E$10*1000)</f>
        <v>0.60516425801067408</v>
      </c>
      <c r="F196" s="274">
        <f>IF(F$50=0,0,F$50/NMM!F$10*1000)</f>
        <v>0.60829156117163075</v>
      </c>
      <c r="G196" s="274">
        <f>IF(G$50=0,0,G$50/NMM!G$10*1000)</f>
        <v>0.64849025467519161</v>
      </c>
      <c r="H196" s="274">
        <f>IF(H$50=0,0,H$50/NMM!H$10*1000)</f>
        <v>0.5790925448554457</v>
      </c>
      <c r="I196" s="274">
        <f>IF(I$50=0,0,I$50/NMM!I$10*1000)</f>
        <v>0.69170595460869455</v>
      </c>
      <c r="J196" s="274">
        <f>IF(J$50=0,0,J$50/NMM!J$10*1000)</f>
        <v>0.6218855749565293</v>
      </c>
      <c r="K196" s="274">
        <f>IF(K$50=0,0,K$50/NMM!K$10*1000)</f>
        <v>0.55148646413828073</v>
      </c>
      <c r="L196" s="274">
        <f>IF(L$50=0,0,L$50/NMM!L$10*1000)</f>
        <v>0.54788797856058735</v>
      </c>
      <c r="M196" s="274">
        <f>IF(M$50=0,0,M$50/NMM!M$10*1000)</f>
        <v>0.54440977207856356</v>
      </c>
      <c r="N196" s="274">
        <f>IF(N$50=0,0,N$50/NMM!N$10*1000)</f>
        <v>0.54709075920651673</v>
      </c>
      <c r="O196" s="274">
        <f>IF(O$50=0,0,O$50/NMM!O$10*1000)</f>
        <v>0.58842364096241873</v>
      </c>
      <c r="P196" s="274">
        <f>IF(P$50=0,0,P$50/NMM!P$10*1000)</f>
        <v>0.57497758936023013</v>
      </c>
      <c r="Q196" s="274">
        <f>IF(Q$50=0,0,Q$50/NMM!Q$10*1000)</f>
        <v>0.59354036330767324</v>
      </c>
      <c r="R196" s="274">
        <f>IF(R$50=0,0,R$50/NMM!R$10*1000)</f>
        <v>0.59258021376773784</v>
      </c>
      <c r="S196" s="274">
        <f>IF(S$50=0,0,S$50/NMM!S$10*1000)</f>
        <v>0.57111055598780558</v>
      </c>
      <c r="T196" s="274">
        <f>IF(T$50=0,0,T$50/NMM!T$10*1000)</f>
        <v>0.561874884619885</v>
      </c>
      <c r="U196" s="274">
        <f>IF(U$50=0,0,U$50/NMM!U$10*1000)</f>
        <v>0.53145984932222479</v>
      </c>
      <c r="V196" s="274">
        <f>IF(V$50=0,0,V$50/NMM!V$10*1000)</f>
        <v>0.55095434711379132</v>
      </c>
      <c r="W196" s="274">
        <f>IF(W$50=0,0,W$50/NMM!W$10*1000)</f>
        <v>0.45084322492813927</v>
      </c>
      <c r="X196" s="274">
        <f>IF(X$50=0,0,X$50/NMM!X$10*1000)</f>
        <v>0.72707788240654669</v>
      </c>
      <c r="Y196" s="274">
        <f>IF(Y$50=0,0,Y$50/NMM!Y$10*1000)</f>
        <v>0.67769752733561539</v>
      </c>
      <c r="DA196" s="77"/>
    </row>
    <row r="197" spans="1:105" ht="12" customHeight="1" x14ac:dyDescent="0.25">
      <c r="A197" s="173" t="s">
        <v>93</v>
      </c>
      <c r="B197" s="274">
        <f>IF(B$51=0,0,B$51/NMM!B$10*1000)</f>
        <v>0.60834700458412283</v>
      </c>
      <c r="C197" s="274">
        <f>IF(C$51=0,0,C$51/NMM!C$10*1000)</f>
        <v>0.42351227393143559</v>
      </c>
      <c r="D197" s="274">
        <f>IF(D$51=0,0,D$51/NMM!D$10*1000)</f>
        <v>0.87904799118923094</v>
      </c>
      <c r="E197" s="274">
        <f>IF(E$51=0,0,E$51/NMM!E$10*1000)</f>
        <v>0.92645998575555877</v>
      </c>
      <c r="F197" s="274">
        <f>IF(F$51=0,0,F$51/NMM!F$10*1000)</f>
        <v>0.90336181424710749</v>
      </c>
      <c r="G197" s="274">
        <f>IF(G$51=0,0,G$51/NMM!G$10*1000)</f>
        <v>0.90697380113152126</v>
      </c>
      <c r="H197" s="274">
        <f>IF(H$51=0,0,H$51/NMM!H$10*1000)</f>
        <v>0.80463643982958766</v>
      </c>
      <c r="I197" s="274">
        <f>IF(I$51=0,0,I$51/NMM!I$10*1000)</f>
        <v>0.69789105166129128</v>
      </c>
      <c r="J197" s="274">
        <f>IF(J$51=0,0,J$51/NMM!J$10*1000)</f>
        <v>0.57024524583333036</v>
      </c>
      <c r="K197" s="274">
        <f>IF(K$51=0,0,K$51/NMM!K$10*1000)</f>
        <v>0.65127868218292673</v>
      </c>
      <c r="L197" s="274">
        <f>IF(L$51=0,0,L$51/NMM!L$10*1000)</f>
        <v>0.68073021722846161</v>
      </c>
      <c r="M197" s="274">
        <f>IF(M$51=0,0,M$51/NMM!M$10*1000)</f>
        <v>0.57997729412093735</v>
      </c>
      <c r="N197" s="274">
        <f>IF(N$51=0,0,N$51/NMM!N$10*1000)</f>
        <v>0.68635104351340515</v>
      </c>
      <c r="O197" s="274">
        <f>IF(O$51=0,0,O$51/NMM!O$10*1000)</f>
        <v>0.43166259482320796</v>
      </c>
      <c r="P197" s="274">
        <f>IF(P$51=0,0,P$51/NMM!P$10*1000)</f>
        <v>0.64869495844501823</v>
      </c>
      <c r="Q197" s="274">
        <f>IF(Q$51=0,0,Q$51/NMM!Q$10*1000)</f>
        <v>0.75204088761603183</v>
      </c>
      <c r="R197" s="274">
        <f>IF(R$51=0,0,R$51/NMM!R$10*1000)</f>
        <v>0.92423518785975922</v>
      </c>
      <c r="S197" s="274">
        <f>IF(S$51=0,0,S$51/NMM!S$10*1000)</f>
        <v>0.64087385144628217</v>
      </c>
      <c r="T197" s="274">
        <f>IF(T$51=0,0,T$51/NMM!T$10*1000)</f>
        <v>0.73235491742669201</v>
      </c>
      <c r="U197" s="274">
        <f>IF(U$51=0,0,U$51/NMM!U$10*1000)</f>
        <v>0.70032917800782291</v>
      </c>
      <c r="V197" s="274">
        <f>IF(V$51=0,0,V$51/NMM!V$10*1000)</f>
        <v>1.9530530858588431</v>
      </c>
      <c r="W197" s="274">
        <f>IF(W$51=0,0,W$51/NMM!W$10*1000)</f>
        <v>2.3006526220993799</v>
      </c>
      <c r="X197" s="274">
        <f>IF(X$51=0,0,X$51/NMM!X$10*1000)</f>
        <v>3.5781055893587239</v>
      </c>
      <c r="Y197" s="274">
        <f>IF(Y$51=0,0,Y$51/NMM!Y$10*1000)</f>
        <v>2.1635333202883604</v>
      </c>
      <c r="DA197" s="77"/>
    </row>
    <row r="198" spans="1:105" ht="12" customHeight="1" x14ac:dyDescent="0.25">
      <c r="A198" s="173" t="s">
        <v>94</v>
      </c>
      <c r="B198" s="274">
        <f>IF(B$52=0,0,B$52/NMM!B$10*1000)</f>
        <v>0.55676305562838491</v>
      </c>
      <c r="C198" s="274">
        <f>IF(C$52=0,0,C$52/NMM!C$10*1000)</f>
        <v>0.48796712928501834</v>
      </c>
      <c r="D198" s="274">
        <f>IF(D$52=0,0,D$52/NMM!D$10*1000)</f>
        <v>0.50007712351469602</v>
      </c>
      <c r="E198" s="274">
        <f>IF(E$52=0,0,E$52/NMM!E$10*1000)</f>
        <v>0.4451078354693897</v>
      </c>
      <c r="F198" s="274">
        <f>IF(F$52=0,0,F$52/NMM!F$10*1000)</f>
        <v>0.44740801615984543</v>
      </c>
      <c r="G198" s="274">
        <f>IF(G$52=0,0,G$52/NMM!G$10*1000)</f>
        <v>0.4769747878540056</v>
      </c>
      <c r="H198" s="274">
        <f>IF(H$52=0,0,H$52/NMM!H$10*1000)</f>
        <v>0.42593168014314814</v>
      </c>
      <c r="I198" s="274">
        <f>IF(I$52=0,0,I$52/NMM!I$10*1000)</f>
        <v>0.50876061525717775</v>
      </c>
      <c r="J198" s="274">
        <f>IF(J$52=0,0,J$52/NMM!J$10*1000)</f>
        <v>0.45740662723285846</v>
      </c>
      <c r="K198" s="274">
        <f>IF(K$52=0,0,K$52/NMM!K$10*1000)</f>
        <v>0.40562697332816983</v>
      </c>
      <c r="L198" s="274">
        <f>IF(L$52=0,0,L$52/NMM!L$10*1000)</f>
        <v>0.40298023055502563</v>
      </c>
      <c r="M198" s="274">
        <f>IF(M$52=0,0,M$52/NMM!M$10*1000)</f>
        <v>0.40042195494962485</v>
      </c>
      <c r="N198" s="274">
        <f>IF(N$52=0,0,N$52/NMM!N$10*1000)</f>
        <v>0.40239386317395937</v>
      </c>
      <c r="O198" s="274">
        <f>IF(O$52=0,0,O$52/NMM!O$10*1000)</f>
        <v>0.43279484817687291</v>
      </c>
      <c r="P198" s="274">
        <f>IF(P$52=0,0,P$52/NMM!P$10*1000)</f>
        <v>0.4229050656177808</v>
      </c>
      <c r="Q198" s="274">
        <f>IF(Q$52=0,0,Q$52/NMM!Q$10*1000)</f>
        <v>0.43655827798563396</v>
      </c>
      <c r="R198" s="274">
        <f>IF(R$52=0,0,R$52/NMM!R$10*1000)</f>
        <v>0.43585207288876904</v>
      </c>
      <c r="S198" s="274">
        <f>IF(S$52=0,0,S$52/NMM!S$10*1000)</f>
        <v>0.42006080171537191</v>
      </c>
      <c r="T198" s="274">
        <f>IF(T$52=0,0,T$52/NMM!T$10*1000)</f>
        <v>0.41326782007895613</v>
      </c>
      <c r="U198" s="274">
        <f>IF(U$52=0,0,U$52/NMM!U$10*1000)</f>
        <v>0.39089708296442571</v>
      </c>
      <c r="V198" s="274">
        <f>IF(V$52=0,0,V$52/NMM!V$10*1000)</f>
        <v>0.40523559288252775</v>
      </c>
      <c r="W198" s="274">
        <f>IF(W$52=0,0,W$52/NMM!W$10*1000)</f>
        <v>0.33160228702777061</v>
      </c>
      <c r="X198" s="274">
        <f>IF(X$52=0,0,X$52/NMM!X$10*1000)</f>
        <v>0.53477722481412204</v>
      </c>
      <c r="Y198" s="274">
        <f>IF(Y$52=0,0,Y$52/NMM!Y$10*1000)</f>
        <v>0.49845719654182363</v>
      </c>
      <c r="DA198" s="77"/>
    </row>
    <row r="199" spans="1:105" ht="12" customHeight="1" x14ac:dyDescent="0.25">
      <c r="A199" s="56" t="s">
        <v>95</v>
      </c>
      <c r="B199" s="275">
        <f>IF(B$53=0,0,B$53/NMM!B$10*1000)</f>
        <v>0.70123729921210654</v>
      </c>
      <c r="C199" s="275">
        <f>IF(C$53=0,0,C$53/NMM!C$10*1000)</f>
        <v>0.62111563864002761</v>
      </c>
      <c r="D199" s="275">
        <f>IF(D$53=0,0,D$53/NMM!D$10*1000)</f>
        <v>0.69868614138067098</v>
      </c>
      <c r="E199" s="275">
        <f>IF(E$53=0,0,E$53/NMM!E$10*1000)</f>
        <v>0.66490266487036731</v>
      </c>
      <c r="F199" s="275">
        <f>IF(F$53=0,0,F$53/NMM!F$10*1000)</f>
        <v>0.6572952597139835</v>
      </c>
      <c r="G199" s="275">
        <f>IF(G$53=0,0,G$53/NMM!G$10*1000)</f>
        <v>0.68668512869533282</v>
      </c>
      <c r="H199" s="275">
        <f>IF(H$53=0,0,H$53/NMM!H$10*1000)</f>
        <v>0.61143952255132117</v>
      </c>
      <c r="I199" s="275">
        <f>IF(I$53=0,0,I$53/NMM!I$10*1000)</f>
        <v>0.65388743192937304</v>
      </c>
      <c r="J199" s="275">
        <f>IF(J$53=0,0,J$53/NMM!J$10*1000)</f>
        <v>0.56865133815054258</v>
      </c>
      <c r="K199" s="275">
        <f>IF(K$53=0,0,K$53/NMM!K$10*1000)</f>
        <v>0.54594840430789904</v>
      </c>
      <c r="L199" s="275">
        <f>IF(L$53=0,0,L$53/NMM!L$10*1000)</f>
        <v>0.55491631486636728</v>
      </c>
      <c r="M199" s="275">
        <f>IF(M$53=0,0,M$53/NMM!M$10*1000)</f>
        <v>0.52344065138586793</v>
      </c>
      <c r="N199" s="275">
        <f>IF(N$53=0,0,N$53/NMM!N$10*1000)</f>
        <v>0.55591195934553306</v>
      </c>
      <c r="O199" s="275">
        <f>IF(O$53=0,0,O$53/NMM!O$10*1000)</f>
        <v>0.49422200607518529</v>
      </c>
      <c r="P199" s="275">
        <f>IF(P$53=0,0,P$53/NMM!P$10*1000)</f>
        <v>0.55397667280242491</v>
      </c>
      <c r="Q199" s="275">
        <f>IF(Q$53=0,0,Q$53/NMM!Q$10*1000)</f>
        <v>0.58026164418648452</v>
      </c>
      <c r="R199" s="275">
        <f>IF(R$53=0,0,R$53/NMM!R$10*1000)</f>
        <v>0.64031298499509015</v>
      </c>
      <c r="S199" s="275">
        <f>IF(S$53=0,0,S$53/NMM!S$10*1000)</f>
        <v>0.53814348079129892</v>
      </c>
      <c r="T199" s="275">
        <f>IF(T$53=0,0,T$53/NMM!T$10*1000)</f>
        <v>0.56657468620258777</v>
      </c>
      <c r="U199" s="275">
        <f>IF(U$53=0,0,U$53/NMM!U$10*1000)</f>
        <v>0.54489578047399811</v>
      </c>
      <c r="V199" s="275">
        <f>IF(V$53=0,0,V$53/NMM!V$10*1000)</f>
        <v>1.2033880350387982</v>
      </c>
      <c r="W199" s="275">
        <f>IF(W$53=0,0,W$53/NMM!W$10*1000)</f>
        <v>1.3474839215095109</v>
      </c>
      <c r="X199" s="275">
        <f>IF(X$53=0,0,X$53/NMM!X$10*1000)</f>
        <v>2.1941203547506958</v>
      </c>
      <c r="Y199" s="275">
        <f>IF(Y$53=0,0,Y$53/NMM!Y$10*1000)</f>
        <v>1.3216793445202784</v>
      </c>
      <c r="DA199" s="78"/>
    </row>
    <row r="200" spans="1:105" ht="12" customHeight="1" x14ac:dyDescent="0.25">
      <c r="A200" s="174" t="s">
        <v>1496</v>
      </c>
      <c r="B200" s="276">
        <f>IF(B$59=0,0,B$59/NMM!B$10*1000)</f>
        <v>2.594216982131373</v>
      </c>
      <c r="C200" s="276">
        <f>IF(C$59=0,0,C$59/NMM!C$10*1000)</f>
        <v>1.8060132209002719</v>
      </c>
      <c r="D200" s="276">
        <f>IF(D$59=0,0,D$59/NMM!D$10*1000)</f>
        <v>3.748586266830598</v>
      </c>
      <c r="E200" s="276">
        <f>IF(E$59=0,0,E$59/NMM!E$10*1000)</f>
        <v>3.9507685748453625</v>
      </c>
      <c r="F200" s="276">
        <f>IF(F$59=0,0,F$59/NMM!F$10*1000)</f>
        <v>3.8522694151028558</v>
      </c>
      <c r="G200" s="276">
        <f>IF(G$59=0,0,G$59/NMM!G$10*1000)</f>
        <v>3.8676722651936326</v>
      </c>
      <c r="H200" s="276">
        <f>IF(H$59=0,0,H$59/NMM!H$10*1000)</f>
        <v>3.4312678469989852</v>
      </c>
      <c r="I200" s="276">
        <f>IF(I$59=0,0,I$59/NMM!I$10*1000)</f>
        <v>2.9760659693474163</v>
      </c>
      <c r="J200" s="276">
        <f>IF(J$59=0,0,J$59/NMM!J$10*1000)</f>
        <v>2.4317369684951595</v>
      </c>
      <c r="K200" s="276">
        <f>IF(K$59=0,0,K$59/NMM!K$10*1000)</f>
        <v>2.7772935589188981</v>
      </c>
      <c r="L200" s="276">
        <f>IF(L$59=0,0,L$59/NMM!L$10*1000)</f>
        <v>2.9028858143080649</v>
      </c>
      <c r="M200" s="276">
        <f>IF(M$59=0,0,M$59/NMM!M$10*1000)</f>
        <v>2.4732380275098116</v>
      </c>
      <c r="N200" s="276">
        <f>IF(N$59=0,0,N$59/NMM!N$10*1000)</f>
        <v>2.9268550997522813</v>
      </c>
      <c r="O200" s="276">
        <f>IF(O$59=0,0,O$59/NMM!O$10*1000)</f>
        <v>1.8407692083678369</v>
      </c>
      <c r="P200" s="276">
        <f>IF(P$59=0,0,P$59/NMM!P$10*1000)</f>
        <v>2.7662756037921201</v>
      </c>
      <c r="Q200" s="276">
        <f>IF(Q$59=0,0,Q$59/NMM!Q$10*1000)</f>
        <v>3.2069809289919502</v>
      </c>
      <c r="R200" s="276">
        <f>IF(R$59=0,0,R$59/NMM!R$10*1000)</f>
        <v>3.9412812124689536</v>
      </c>
      <c r="S200" s="276">
        <f>IF(S$59=0,0,S$59/NMM!S$10*1000)</f>
        <v>2.7329235063176549</v>
      </c>
      <c r="T200" s="276">
        <f>IF(T$59=0,0,T$59/NMM!T$10*1000)</f>
        <v>3.1230326596816931</v>
      </c>
      <c r="U200" s="276">
        <f>IF(U$59=0,0,U$59/NMM!U$10*1000)</f>
        <v>2.9864630432626202</v>
      </c>
      <c r="V200" s="276">
        <f>IF(V$59=0,0,V$59/NMM!V$10*1000)</f>
        <v>8.328541842336751</v>
      </c>
      <c r="W200" s="276">
        <f>IF(W$59=0,0,W$59/NMM!W$10*1000)</f>
        <v>9.8108350287931287</v>
      </c>
      <c r="X200" s="276">
        <f>IF(X$59=0,0,X$59/NMM!X$10*1000)</f>
        <v>15.258367697756972</v>
      </c>
      <c r="Y200" s="276">
        <f>IF(Y$59=0,0,Y$59/NMM!Y$10*1000)</f>
        <v>9.2261075317303014</v>
      </c>
      <c r="DA200" s="79"/>
    </row>
    <row r="201" spans="1:105" ht="12" customHeight="1" x14ac:dyDescent="0.25">
      <c r="A201" s="174" t="s">
        <v>1498</v>
      </c>
      <c r="B201" s="276">
        <f>IF(B$60=0,0,B$60/NMM!B$10*1000)</f>
        <v>15.44244280966336</v>
      </c>
      <c r="C201" s="276">
        <f>IF(C$60=0,0,C$60/NMM!C$10*1000)</f>
        <v>13.787399841007241</v>
      </c>
      <c r="D201" s="276">
        <f>IF(D$60=0,0,D$60/NMM!D$10*1000)</f>
        <v>13.054504336134531</v>
      </c>
      <c r="E201" s="276">
        <f>IF(E$60=0,0,E$60/NMM!E$10*1000)</f>
        <v>11.406638936165422</v>
      </c>
      <c r="F201" s="276">
        <f>IF(F$60=0,0,F$60/NMM!F$10*1000)</f>
        <v>11.707494552373705</v>
      </c>
      <c r="G201" s="276">
        <f>IF(G$60=0,0,G$60/NMM!G$10*1000)</f>
        <v>12.589956700062265</v>
      </c>
      <c r="H201" s="276">
        <f>IF(H$60=0,0,H$60/NMM!H$10*1000)</f>
        <v>11.240923699341355</v>
      </c>
      <c r="I201" s="276">
        <f>IF(I$60=0,0,I$60/NMM!I$10*1000)</f>
        <v>13.955648278761757</v>
      </c>
      <c r="J201" s="276">
        <f>IF(J$60=0,0,J$60/NMM!J$10*1000)</f>
        <v>12.786466705037157</v>
      </c>
      <c r="K201" s="276">
        <f>IF(K$60=0,0,K$60/NMM!K$10*1000)</f>
        <v>10.83112180696317</v>
      </c>
      <c r="L201" s="276">
        <f>IF(L$60=0,0,L$60/NMM!L$10*1000)</f>
        <v>10.603161153287511</v>
      </c>
      <c r="M201" s="276">
        <f>IF(M$60=0,0,M$60/NMM!M$10*1000)</f>
        <v>10.801691966026885</v>
      </c>
      <c r="N201" s="276">
        <f>IF(N$60=0,0,N$60/NMM!N$10*1000)</f>
        <v>10.614277523680631</v>
      </c>
      <c r="O201" s="276">
        <f>IF(O$60=0,0,O$60/NMM!O$10*1000)</f>
        <v>11.322328140783636</v>
      </c>
      <c r="P201" s="276">
        <f>IF(P$60=0,0,P$60/NMM!P$10*1000)</f>
        <v>11.123060380396604</v>
      </c>
      <c r="Q201" s="276">
        <f>IF(Q$60=0,0,Q$60/NMM!Q$10*1000)</f>
        <v>10.90564080409999</v>
      </c>
      <c r="R201" s="276">
        <f>IF(R$60=0,0,R$60/NMM!R$10*1000)</f>
        <v>10.830883062590122</v>
      </c>
      <c r="S201" s="276">
        <f>IF(S$60=0,0,S$60/NMM!S$10*1000)</f>
        <v>10.844474242113243</v>
      </c>
      <c r="T201" s="276">
        <f>IF(T$60=0,0,T$60/NMM!T$10*1000)</f>
        <v>10.628226825324337</v>
      </c>
      <c r="U201" s="276">
        <f>IF(U$60=0,0,U$60/NMM!U$10*1000)</f>
        <v>10.035619334390789</v>
      </c>
      <c r="V201" s="276">
        <f>IF(V$60=0,0,V$60/NMM!V$10*1000)</f>
        <v>7.7803632180361291</v>
      </c>
      <c r="W201" s="276">
        <f>IF(W$60=0,0,W$60/NMM!W$10*1000)</f>
        <v>4.5294541475623769</v>
      </c>
      <c r="X201" s="276">
        <f>IF(X$60=0,0,X$60/NMM!X$10*1000)</f>
        <v>7.4557629135822054</v>
      </c>
      <c r="Y201" s="276">
        <f>IF(Y$60=0,0,Y$60/NMM!Y$10*1000)</f>
        <v>12.085879919737364</v>
      </c>
      <c r="DA201" s="79"/>
    </row>
    <row r="202" spans="1:105" ht="12" customHeight="1" x14ac:dyDescent="0.25">
      <c r="A202" s="174" t="s">
        <v>1520</v>
      </c>
      <c r="B202" s="276">
        <f>IF(B$79=0,0,B$79/NMM!B$10*1000)</f>
        <v>63.144336383806554</v>
      </c>
      <c r="C202" s="276">
        <f>IF(C$79=0,0,C$79/NMM!C$10*1000)</f>
        <v>56.02093585115913</v>
      </c>
      <c r="D202" s="276">
        <f>IF(D$79=0,0,D$79/NMM!D$10*1000)</f>
        <v>54.619447643576507</v>
      </c>
      <c r="E202" s="276">
        <f>IF(E$79=0,0,E$79/NMM!E$10*1000)</f>
        <v>47.567863658127806</v>
      </c>
      <c r="F202" s="276">
        <f>IF(F$79=0,0,F$79/NMM!F$10*1000)</f>
        <v>47.83649426202453</v>
      </c>
      <c r="G202" s="276">
        <f>IF(G$79=0,0,G$79/NMM!G$10*1000)</f>
        <v>51.379055919408415</v>
      </c>
      <c r="H202" s="276">
        <f>IF(H$79=0,0,H$79/NMM!H$10*1000)</f>
        <v>45.928869376782124</v>
      </c>
      <c r="I202" s="276">
        <f>IF(I$79=0,0,I$79/NMM!I$10*1000)</f>
        <v>56.643757371709064</v>
      </c>
      <c r="J202" s="276">
        <f>IF(J$79=0,0,J$79/NMM!J$10*1000)</f>
        <v>51.204297745051832</v>
      </c>
      <c r="K202" s="276">
        <f>IF(K$79=0,0,K$79/NMM!K$10*1000)</f>
        <v>44.61544476168087</v>
      </c>
      <c r="L202" s="276">
        <f>IF(L$79=0,0,L$79/NMM!L$10*1000)</f>
        <v>44.173277814903919</v>
      </c>
      <c r="M202" s="276">
        <f>IF(M$79=0,0,M$79/NMM!M$10*1000)</f>
        <v>44.480865311386026</v>
      </c>
      <c r="N202" s="276">
        <f>IF(N$79=0,0,N$79/NMM!N$10*1000)</f>
        <v>44.027790369087676</v>
      </c>
      <c r="O202" s="276">
        <f>IF(O$79=0,0,O$79/NMM!O$10*1000)</f>
        <v>50.616705058495512</v>
      </c>
      <c r="P202" s="276">
        <f>IF(P$79=0,0,P$79/NMM!P$10*1000)</f>
        <v>47.051039072202578</v>
      </c>
      <c r="Q202" s="276">
        <f>IF(Q$79=0,0,Q$79/NMM!Q$10*1000)</f>
        <v>48.741707462982021</v>
      </c>
      <c r="R202" s="276">
        <f>IF(R$79=0,0,R$79/NMM!R$10*1000)</f>
        <v>47.071692230505136</v>
      </c>
      <c r="S202" s="276">
        <f>IF(S$79=0,0,S$79/NMM!S$10*1000)</f>
        <v>47.198446172290893</v>
      </c>
      <c r="T202" s="276">
        <f>IF(T$79=0,0,T$79/NMM!T$10*1000)</f>
        <v>45.493257197982878</v>
      </c>
      <c r="U202" s="276">
        <f>IF(U$79=0,0,U$79/NMM!U$10*1000)</f>
        <v>42.97986838917668</v>
      </c>
      <c r="V202" s="276">
        <f>IF(V$79=0,0,V$79/NMM!V$10*1000)</f>
        <v>35.922824021699796</v>
      </c>
      <c r="W202" s="276">
        <f>IF(W$79=0,0,W$79/NMM!W$10*1000)</f>
        <v>24.831135876987293</v>
      </c>
      <c r="X202" s="276">
        <f>IF(X$79=0,0,X$79/NMM!X$10*1000)</f>
        <v>40.991357663627326</v>
      </c>
      <c r="Y202" s="276">
        <f>IF(Y$79=0,0,Y$79/NMM!Y$10*1000)</f>
        <v>43.995994819712905</v>
      </c>
      <c r="DA202" s="79"/>
    </row>
    <row r="203" spans="1:105" ht="12" customHeight="1" x14ac:dyDescent="0.25">
      <c r="A203" s="41" t="s">
        <v>1532</v>
      </c>
      <c r="B203" s="277">
        <f>IF(B$89=0,0,B$89/NMM!B$10*1000)</f>
        <v>9.477926277874662</v>
      </c>
      <c r="C203" s="277">
        <f>IF(C$89=0,0,C$89/NMM!C$10*1000)</f>
        <v>7.9455240896160655</v>
      </c>
      <c r="D203" s="277">
        <f>IF(D$89=0,0,D$89/NMM!D$10*1000)</f>
        <v>9.604609263349456</v>
      </c>
      <c r="E203" s="277">
        <f>IF(E$89=0,0,E$89/NMM!E$10*1000)</f>
        <v>9.0081853294927665</v>
      </c>
      <c r="F203" s="277">
        <f>IF(F$89=0,0,F$89/NMM!F$10*1000)</f>
        <v>8.9478575464690771</v>
      </c>
      <c r="G203" s="277">
        <f>IF(G$89=0,0,G$89/NMM!G$10*1000)</f>
        <v>9.3583950509222618</v>
      </c>
      <c r="H203" s="277">
        <f>IF(H$89=0,0,H$89/NMM!H$10*1000)</f>
        <v>8.340082774420793</v>
      </c>
      <c r="I203" s="277">
        <f>IF(I$89=0,0,I$89/NMM!I$10*1000)</f>
        <v>9.1120079060173271</v>
      </c>
      <c r="J203" s="277">
        <f>IF(J$89=0,0,J$89/NMM!J$10*1000)</f>
        <v>7.9949882594074504</v>
      </c>
      <c r="K203" s="277">
        <f>IF(K$89=0,0,K$89/NMM!K$10*1000)</f>
        <v>7.5821139867753171</v>
      </c>
      <c r="L203" s="277">
        <f>IF(L$89=0,0,L$89/NMM!L$10*1000)</f>
        <v>7.6510295760496865</v>
      </c>
      <c r="M203" s="277">
        <f>IF(M$89=0,0,M$89/NMM!M$10*1000)</f>
        <v>7.2842007158063407</v>
      </c>
      <c r="N203" s="277">
        <f>IF(N$89=0,0,N$89/NMM!N$10*1000)</f>
        <v>7.6579562191874411</v>
      </c>
      <c r="O203" s="277">
        <f>IF(O$89=0,0,O$89/NMM!O$10*1000)</f>
        <v>6.785220149684327</v>
      </c>
      <c r="P203" s="277">
        <f>IF(P$89=0,0,P$89/NMM!P$10*1000)</f>
        <v>7.7142238186433474</v>
      </c>
      <c r="Q203" s="277">
        <f>IF(Q$89=0,0,Q$89/NMM!Q$10*1000)</f>
        <v>7.9259348890806764</v>
      </c>
      <c r="R203" s="277">
        <f>IF(R$89=0,0,R$89/NMM!R$10*1000)</f>
        <v>8.5875079551299596</v>
      </c>
      <c r="S203" s="277">
        <f>IF(S$89=0,0,S$89/NMM!S$10*1000)</f>
        <v>7.4325815568109492</v>
      </c>
      <c r="T203" s="277">
        <f>IF(T$89=0,0,T$89/NMM!T$10*1000)</f>
        <v>7.7219027146246626</v>
      </c>
      <c r="U203" s="277">
        <f>IF(U$89=0,0,U$89/NMM!U$10*1000)</f>
        <v>7.3228790808502158</v>
      </c>
      <c r="V203" s="277">
        <f>IF(V$89=0,0,V$89/NMM!V$10*1000)</f>
        <v>11.750381099612495</v>
      </c>
      <c r="W203" s="277">
        <f>IF(W$89=0,0,W$89/NMM!W$10*1000)</f>
        <v>11.955924792389256</v>
      </c>
      <c r="X203" s="277">
        <f>IF(X$89=0,0,X$89/NMM!X$10*1000)</f>
        <v>18.859078815624724</v>
      </c>
      <c r="Y203" s="277">
        <f>IF(Y$89=0,0,Y$89/NMM!Y$10*1000)</f>
        <v>13.544100229478623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53</v>
      </c>
      <c r="B205" s="320">
        <f t="shared" ref="B205:Y205" si="51">SUM(B206:B211,B212:B213,B214)</f>
        <v>283.27261951730378</v>
      </c>
      <c r="C205" s="320">
        <f t="shared" si="51"/>
        <v>269.03367245419423</v>
      </c>
      <c r="D205" s="320">
        <f t="shared" si="51"/>
        <v>269.12326070180023</v>
      </c>
      <c r="E205" s="320">
        <f t="shared" si="51"/>
        <v>229.52622424334257</v>
      </c>
      <c r="F205" s="320">
        <f t="shared" si="51"/>
        <v>222.81996835946001</v>
      </c>
      <c r="G205" s="320">
        <f t="shared" si="51"/>
        <v>229.73190140735662</v>
      </c>
      <c r="H205" s="320">
        <f t="shared" si="51"/>
        <v>221.18570231384405</v>
      </c>
      <c r="I205" s="320">
        <f t="shared" si="51"/>
        <v>260.83995098503442</v>
      </c>
      <c r="J205" s="320">
        <f t="shared" si="51"/>
        <v>235.27494578842234</v>
      </c>
      <c r="K205" s="320">
        <f t="shared" si="51"/>
        <v>211.42565520116366</v>
      </c>
      <c r="L205" s="320">
        <f t="shared" si="51"/>
        <v>215.50285799493776</v>
      </c>
      <c r="M205" s="320">
        <f t="shared" si="51"/>
        <v>212.79913835265168</v>
      </c>
      <c r="N205" s="320">
        <f t="shared" si="51"/>
        <v>210.20143036508753</v>
      </c>
      <c r="O205" s="320">
        <f t="shared" si="51"/>
        <v>225.08956052234609</v>
      </c>
      <c r="P205" s="320">
        <f t="shared" si="51"/>
        <v>213.24477496115097</v>
      </c>
      <c r="Q205" s="320">
        <f t="shared" si="51"/>
        <v>223.52540289500618</v>
      </c>
      <c r="R205" s="320">
        <f t="shared" si="51"/>
        <v>220.76586407322083</v>
      </c>
      <c r="S205" s="320">
        <f t="shared" si="51"/>
        <v>216.65623347958243</v>
      </c>
      <c r="T205" s="320">
        <f t="shared" si="51"/>
        <v>211.11367275621183</v>
      </c>
      <c r="U205" s="320">
        <f t="shared" si="51"/>
        <v>201.18452808296809</v>
      </c>
      <c r="V205" s="320">
        <f t="shared" si="51"/>
        <v>203.49119418435362</v>
      </c>
      <c r="W205" s="320">
        <f t="shared" si="51"/>
        <v>164.4498572672212</v>
      </c>
      <c r="X205" s="320">
        <f t="shared" si="51"/>
        <v>182.67862860682047</v>
      </c>
      <c r="Y205" s="320">
        <f t="shared" si="51"/>
        <v>170.25736430582884</v>
      </c>
      <c r="DA205" s="95"/>
    </row>
    <row r="206" spans="1:105" ht="12" customHeight="1" x14ac:dyDescent="0.25">
      <c r="A206" s="55" t="s">
        <v>91</v>
      </c>
      <c r="B206" s="273">
        <f>IF(B$100=0,0,B$100/NMM!B$11*1000)</f>
        <v>2.4050149187303957</v>
      </c>
      <c r="C206" s="273">
        <f>IF(C$100=0,0,C$100/NMM!C$11*1000)</f>
        <v>2.2841247311346429</v>
      </c>
      <c r="D206" s="273">
        <f>IF(D$100=0,0,D$100/NMM!D$11*1000)</f>
        <v>2.28488534497333</v>
      </c>
      <c r="E206" s="273">
        <f>IF(E$100=0,0,E$100/NMM!E$11*1000)</f>
        <v>1.9487022589031209</v>
      </c>
      <c r="F206" s="273">
        <f>IF(F$100=0,0,F$100/NMM!F$11*1000)</f>
        <v>1.8917654272516771</v>
      </c>
      <c r="G206" s="273">
        <f>IF(G$100=0,0,G$100/NMM!G$11*1000)</f>
        <v>1.9504484800840822</v>
      </c>
      <c r="H206" s="273">
        <f>IF(H$100=0,0,H$100/NMM!H$11*1000)</f>
        <v>1.8778903332618386</v>
      </c>
      <c r="I206" s="273">
        <f>IF(I$100=0,0,I$100/NMM!I$11*1000)</f>
        <v>2.2145591571427321</v>
      </c>
      <c r="J206" s="273">
        <f>IF(J$100=0,0,J$100/NMM!J$11*1000)</f>
        <v>1.9975095213533305</v>
      </c>
      <c r="K206" s="273">
        <f>IF(K$100=0,0,K$100/NMM!K$11*1000)</f>
        <v>1.7950264865979033</v>
      </c>
      <c r="L206" s="273">
        <f>IF(L$100=0,0,L$100/NMM!L$11*1000)</f>
        <v>1.8296423755670941</v>
      </c>
      <c r="M206" s="273">
        <f>IF(M$100=0,0,M$100/NMM!M$11*1000)</f>
        <v>1.8066875058493927</v>
      </c>
      <c r="N206" s="273">
        <f>IF(N$100=0,0,N$100/NMM!N$11*1000)</f>
        <v>1.7846326864516135</v>
      </c>
      <c r="O206" s="273">
        <f>IF(O$100=0,0,O$100/NMM!O$11*1000)</f>
        <v>1.9110345081311348</v>
      </c>
      <c r="P206" s="273">
        <f>IF(P$100=0,0,P$100/NMM!P$11*1000)</f>
        <v>1.8104710084487892</v>
      </c>
      <c r="Q206" s="273">
        <f>IF(Q$100=0,0,Q$100/NMM!Q$11*1000)</f>
        <v>1.8977546421381914</v>
      </c>
      <c r="R206" s="273">
        <f>IF(R$100=0,0,R$100/NMM!R$11*1000)</f>
        <v>1.8743258615673533</v>
      </c>
      <c r="S206" s="273">
        <f>IF(S$100=0,0,S$100/NMM!S$11*1000)</f>
        <v>1.8394346571341265</v>
      </c>
      <c r="T206" s="273">
        <f>IF(T$100=0,0,T$100/NMM!T$11*1000)</f>
        <v>1.7923777221852175</v>
      </c>
      <c r="U206" s="273">
        <f>IF(U$100=0,0,U$100/NMM!U$11*1000)</f>
        <v>1.7080782190565289</v>
      </c>
      <c r="V206" s="273">
        <f>IF(V$100=0,0,V$100/NMM!V$11*1000)</f>
        <v>1.7276620616001748</v>
      </c>
      <c r="W206" s="273">
        <f>IF(W$100=0,0,W$100/NMM!W$11*1000)</f>
        <v>1.3961969242606129</v>
      </c>
      <c r="X206" s="273">
        <f>IF(X$100=0,0,X$100/NMM!X$11*1000)</f>
        <v>1.5509611478494096</v>
      </c>
      <c r="Y206" s="273">
        <f>IF(Y$100=0,0,Y$100/NMM!Y$11*1000)</f>
        <v>1.4455032818502553</v>
      </c>
      <c r="DA206" s="76"/>
    </row>
    <row r="207" spans="1:105" ht="12" customHeight="1" x14ac:dyDescent="0.25">
      <c r="A207" s="173" t="s">
        <v>92</v>
      </c>
      <c r="B207" s="274">
        <f>IF(B$101=0,0,B$101/NMM!B$11*1000)</f>
        <v>2.6964772819036136</v>
      </c>
      <c r="C207" s="274">
        <f>IF(C$101=0,0,C$101/NMM!C$11*1000)</f>
        <v>2.5609364825853724</v>
      </c>
      <c r="D207" s="274">
        <f>IF(D$101=0,0,D$101/NMM!D$11*1000)</f>
        <v>2.5617892747740387</v>
      </c>
      <c r="E207" s="274">
        <f>IF(E$101=0,0,E$101/NMM!E$11*1000)</f>
        <v>2.184864355477858</v>
      </c>
      <c r="F207" s="274">
        <f>IF(F$101=0,0,F$101/NMM!F$11*1000)</f>
        <v>2.121027382220023</v>
      </c>
      <c r="G207" s="274">
        <f>IF(G$101=0,0,G$101/NMM!G$11*1000)</f>
        <v>2.1868222001909903</v>
      </c>
      <c r="H207" s="274">
        <f>IF(H$101=0,0,H$101/NMM!H$11*1000)</f>
        <v>2.1054707736366423</v>
      </c>
      <c r="I207" s="274">
        <f>IF(I$101=0,0,I$101/NMM!I$11*1000)</f>
        <v>2.4829402970270742</v>
      </c>
      <c r="J207" s="274">
        <f>IF(J$101=0,0,J$101/NMM!J$11*1000)</f>
        <v>2.2395865417578409</v>
      </c>
      <c r="K207" s="274">
        <f>IF(K$101=0,0,K$101/NMM!K$11*1000)</f>
        <v>2.0125647054537472</v>
      </c>
      <c r="L207" s="274">
        <f>IF(L$101=0,0,L$101/NMM!L$11*1000)</f>
        <v>2.051375673931064</v>
      </c>
      <c r="M207" s="274">
        <f>IF(M$101=0,0,M$101/NMM!M$11*1000)</f>
        <v>2.0256389168653262</v>
      </c>
      <c r="N207" s="274">
        <f>IF(N$101=0,0,N$101/NMM!N$11*1000)</f>
        <v>2.0009112866957834</v>
      </c>
      <c r="O207" s="274">
        <f>IF(O$101=0,0,O$101/NMM!O$11*1000)</f>
        <v>2.142631671835844</v>
      </c>
      <c r="P207" s="274">
        <f>IF(P$101=0,0,P$101/NMM!P$11*1000)</f>
        <v>2.0298809399504387</v>
      </c>
      <c r="Q207" s="274">
        <f>IF(Q$101=0,0,Q$101/NMM!Q$11*1000)</f>
        <v>2.1277424265850895</v>
      </c>
      <c r="R207" s="274">
        <f>IF(R$101=0,0,R$101/NMM!R$11*1000)</f>
        <v>2.1014743256847765</v>
      </c>
      <c r="S207" s="274">
        <f>IF(S$101=0,0,S$101/NMM!S$11*1000)</f>
        <v>2.0623546764220104</v>
      </c>
      <c r="T207" s="274">
        <f>IF(T$101=0,0,T$101/NMM!T$11*1000)</f>
        <v>2.0095949388180814</v>
      </c>
      <c r="U207" s="274">
        <f>IF(U$101=0,0,U$101/NMM!U$11*1000)</f>
        <v>1.9150792277961028</v>
      </c>
      <c r="V207" s="274">
        <f>IF(V$101=0,0,V$101/NMM!V$11*1000)</f>
        <v>1.9370364248596439</v>
      </c>
      <c r="W207" s="274">
        <f>IF(W$101=0,0,W$101/NMM!W$11*1000)</f>
        <v>1.5654012197645251</v>
      </c>
      <c r="X207" s="274">
        <f>IF(X$101=0,0,X$101/NMM!X$11*1000)</f>
        <v>1.7389212298520076</v>
      </c>
      <c r="Y207" s="274">
        <f>IF(Y$101=0,0,Y$101/NMM!Y$11*1000)</f>
        <v>1.620682986234429</v>
      </c>
      <c r="DA207" s="77"/>
    </row>
    <row r="208" spans="1:105" ht="12" customHeight="1" x14ac:dyDescent="0.25">
      <c r="A208" s="173" t="s">
        <v>93</v>
      </c>
      <c r="B208" s="274">
        <f>IF(B$102=0,0,B$102/NMM!B$11*1000)</f>
        <v>3.2003029748438756</v>
      </c>
      <c r="C208" s="274">
        <f>IF(C$102=0,0,C$102/NMM!C$11*1000)</f>
        <v>2.4586582751072092</v>
      </c>
      <c r="D208" s="274">
        <f>IF(D$102=0,0,D$102/NMM!D$11*1000)</f>
        <v>4.6409271061728434</v>
      </c>
      <c r="E208" s="274">
        <f>IF(E$102=0,0,E$102/NMM!E$11*1000)</f>
        <v>4.5806343285850186</v>
      </c>
      <c r="F208" s="274">
        <f>IF(F$102=0,0,F$102/NMM!F$11*1000)</f>
        <v>4.3436190134924679</v>
      </c>
      <c r="G208" s="274">
        <f>IF(G$102=0,0,G$102/NMM!G$11*1000)</f>
        <v>4.2537271885826202</v>
      </c>
      <c r="H208" s="274">
        <f>IF(H$102=0,0,H$102/NMM!H$11*1000)</f>
        <v>4.0723903941746489</v>
      </c>
      <c r="I208" s="274">
        <f>IF(I$102=0,0,I$102/NMM!I$11*1000)</f>
        <v>3.62530412333401</v>
      </c>
      <c r="J208" s="274">
        <f>IF(J$102=0,0,J$102/NMM!J$11*1000)</f>
        <v>3.0062001454763787</v>
      </c>
      <c r="K208" s="274">
        <f>IF(K$102=0,0,K$102/NMM!K$11*1000)</f>
        <v>3.3732596475902139</v>
      </c>
      <c r="L208" s="274">
        <f>IF(L$102=0,0,L$102/NMM!L$11*1000)</f>
        <v>3.5892079653893312</v>
      </c>
      <c r="M208" s="274">
        <f>IF(M$102=0,0,M$102/NMM!M$11*1000)</f>
        <v>3.0978798134452941</v>
      </c>
      <c r="N208" s="274">
        <f>IF(N$102=0,0,N$102/NMM!N$11*1000)</f>
        <v>3.5325011342528887</v>
      </c>
      <c r="O208" s="274">
        <f>IF(O$102=0,0,O$102/NMM!O$11*1000)</f>
        <v>2.5173589501630445</v>
      </c>
      <c r="P208" s="274">
        <f>IF(P$102=0,0,P$102/NMM!P$11*1000)</f>
        <v>3.3156382187073206</v>
      </c>
      <c r="Q208" s="274">
        <f>IF(Q$102=0,0,Q$102/NMM!Q$11*1000)</f>
        <v>4.0307448650152917</v>
      </c>
      <c r="R208" s="274">
        <f>IF(R$102=0,0,R$102/NMM!R$11*1000)</f>
        <v>4.6692395958354531</v>
      </c>
      <c r="S208" s="274">
        <f>IF(S$102=0,0,S$102/NMM!S$11*1000)</f>
        <v>3.4726564915720481</v>
      </c>
      <c r="T208" s="274">
        <f>IF(T$102=0,0,T$102/NMM!T$11*1000)</f>
        <v>3.804743525877138</v>
      </c>
      <c r="U208" s="274">
        <f>IF(U$102=0,0,U$102/NMM!U$11*1000)</f>
        <v>3.663288235644337</v>
      </c>
      <c r="V208" s="274">
        <f>IF(V$102=0,0,V$102/NMM!V$11*1000)</f>
        <v>7.8555735481658475</v>
      </c>
      <c r="W208" s="274">
        <f>IF(W$102=0,0,W$102/NMM!W$11*1000)</f>
        <v>8.0035246406885925</v>
      </c>
      <c r="X208" s="274">
        <f>IF(X$102=0,0,X$102/NMM!X$11*1000)</f>
        <v>8.6802585476625858</v>
      </c>
      <c r="Y208" s="274">
        <f>IF(Y$102=0,0,Y$102/NMM!Y$11*1000)</f>
        <v>6.1937666845444799</v>
      </c>
      <c r="DA208" s="77"/>
    </row>
    <row r="209" spans="1:105" ht="12" customHeight="1" x14ac:dyDescent="0.25">
      <c r="A209" s="173" t="s">
        <v>94</v>
      </c>
      <c r="B209" s="274">
        <f>IF(B$103=0,0,B$103/NMM!B$11*1000)</f>
        <v>2.1585908812620791</v>
      </c>
      <c r="C209" s="274">
        <f>IF(C$103=0,0,C$103/NMM!C$11*1000)</f>
        <v>2.0500874143829599</v>
      </c>
      <c r="D209" s="274">
        <f>IF(D$103=0,0,D$103/NMM!D$11*1000)</f>
        <v>2.0507700937640982</v>
      </c>
      <c r="E209" s="274">
        <f>IF(E$103=0,0,E$103/NMM!E$11*1000)</f>
        <v>1.7490331945980919</v>
      </c>
      <c r="F209" s="274">
        <f>IF(F$103=0,0,F$103/NMM!F$11*1000)</f>
        <v>1.6979302577083519</v>
      </c>
      <c r="G209" s="274">
        <f>IF(G$103=0,0,G$103/NMM!G$11*1000)</f>
        <v>1.7506004934487269</v>
      </c>
      <c r="H209" s="274">
        <f>IF(H$103=0,0,H$103/NMM!H$11*1000)</f>
        <v>1.685476841669282</v>
      </c>
      <c r="I209" s="274">
        <f>IF(I$103=0,0,I$103/NMM!I$11*1000)</f>
        <v>1.9876497086958891</v>
      </c>
      <c r="J209" s="274">
        <f>IF(J$103=0,0,J$103/NMM!J$11*1000)</f>
        <v>1.7928395389346188</v>
      </c>
      <c r="K209" s="274">
        <f>IF(K$103=0,0,K$103/NMM!K$11*1000)</f>
        <v>1.6111034386595842</v>
      </c>
      <c r="L209" s="274">
        <f>IF(L$103=0,0,L$103/NMM!L$11*1000)</f>
        <v>1.6421724942790483</v>
      </c>
      <c r="M209" s="274">
        <f>IF(M$103=0,0,M$103/NMM!M$11*1000)</f>
        <v>1.6215696397739521</v>
      </c>
      <c r="N209" s="274">
        <f>IF(N$103=0,0,N$103/NMM!N$11*1000)</f>
        <v>1.6017746141093885</v>
      </c>
      <c r="O209" s="274">
        <f>IF(O$103=0,0,O$103/NMM!O$11*1000)</f>
        <v>1.7152249788149709</v>
      </c>
      <c r="P209" s="274">
        <f>IF(P$103=0,0,P$103/NMM!P$11*1000)</f>
        <v>1.6249654749293534</v>
      </c>
      <c r="Q209" s="274">
        <f>IF(Q$103=0,0,Q$103/NMM!Q$11*1000)</f>
        <v>1.7033058021755656</v>
      </c>
      <c r="R209" s="274">
        <f>IF(R$103=0,0,R$103/NMM!R$11*1000)</f>
        <v>1.6822775949468158</v>
      </c>
      <c r="S209" s="274">
        <f>IF(S$103=0,0,S$103/NMM!S$11*1000)</f>
        <v>1.6509614333965266</v>
      </c>
      <c r="T209" s="274">
        <f>IF(T$103=0,0,T$103/NMM!T$11*1000)</f>
        <v>1.6087260734867921</v>
      </c>
      <c r="U209" s="274">
        <f>IF(U$103=0,0,U$103/NMM!U$11*1000)</f>
        <v>1.5330641150800757</v>
      </c>
      <c r="V209" s="274">
        <f>IF(V$103=0,0,V$103/NMM!V$11*1000)</f>
        <v>1.550641346558167</v>
      </c>
      <c r="W209" s="274">
        <f>IF(W$103=0,0,W$103/NMM!W$11*1000)</f>
        <v>1.2531389829157951</v>
      </c>
      <c r="X209" s="274">
        <f>IF(X$103=0,0,X$103/NMM!X$11*1000)</f>
        <v>1.3920456646093702</v>
      </c>
      <c r="Y209" s="274">
        <f>IF(Y$103=0,0,Y$103/NMM!Y$11*1000)</f>
        <v>1.2973932838152815</v>
      </c>
      <c r="DA209" s="77"/>
    </row>
    <row r="210" spans="1:105" ht="12" customHeight="1" x14ac:dyDescent="0.25">
      <c r="A210" s="56" t="s">
        <v>95</v>
      </c>
      <c r="B210" s="275">
        <f>IF(B$104=0,0,B$104/NMM!B$11*1000)</f>
        <v>2.1659880459659373</v>
      </c>
      <c r="C210" s="275">
        <f>IF(C$104=0,0,C$104/NMM!C$11*1000)</f>
        <v>2.1171711129570099</v>
      </c>
      <c r="D210" s="275">
        <f>IF(D$104=0,0,D$104/NMM!D$11*1000)</f>
        <v>2.1658362390300514</v>
      </c>
      <c r="E210" s="275">
        <f>IF(E$104=0,0,E$104/NMM!E$11*1000)</f>
        <v>1.9302268664211217</v>
      </c>
      <c r="F210" s="275">
        <f>IF(F$104=0,0,F$104/NMM!F$11*1000)</f>
        <v>1.8556745983200231</v>
      </c>
      <c r="G210" s="275">
        <f>IF(G$104=0,0,G$104/NMM!G$11*1000)</f>
        <v>1.8909666036985466</v>
      </c>
      <c r="H210" s="275">
        <f>IF(H$104=0,0,H$104/NMM!H$11*1000)</f>
        <v>1.816998383401174</v>
      </c>
      <c r="I210" s="275">
        <f>IF(I$104=0,0,I$104/NMM!I$11*1000)</f>
        <v>1.9943947901099011</v>
      </c>
      <c r="J210" s="275">
        <f>IF(J$104=0,0,J$104/NMM!J$11*1000)</f>
        <v>1.760165926115947</v>
      </c>
      <c r="K210" s="275">
        <f>IF(K$104=0,0,K$104/NMM!K$11*1000)</f>
        <v>1.6602971978608707</v>
      </c>
      <c r="L210" s="275">
        <f>IF(L$104=0,0,L$104/NMM!L$11*1000)</f>
        <v>1.7179179324690836</v>
      </c>
      <c r="M210" s="275">
        <f>IF(M$104=0,0,M$104/NMM!M$11*1000)</f>
        <v>1.6416189124212013</v>
      </c>
      <c r="N210" s="275">
        <f>IF(N$104=0,0,N$104/NMM!N$11*1000)</f>
        <v>1.6799383894736439</v>
      </c>
      <c r="O210" s="275">
        <f>IF(O$104=0,0,O$104/NMM!O$11*1000)</f>
        <v>1.6922874508712968</v>
      </c>
      <c r="P210" s="275">
        <f>IF(P$104=0,0,P$104/NMM!P$11*1000)</f>
        <v>1.6625297202203162</v>
      </c>
      <c r="Q210" s="275">
        <f>IF(Q$104=0,0,Q$104/NMM!Q$11*1000)</f>
        <v>1.8260768304381052</v>
      </c>
      <c r="R210" s="275">
        <f>IF(R$104=0,0,R$104/NMM!R$11*1000)</f>
        <v>1.8993600341180383</v>
      </c>
      <c r="S210" s="275">
        <f>IF(S$104=0,0,S$104/NMM!S$11*1000)</f>
        <v>1.7121376716951924</v>
      </c>
      <c r="T210" s="275">
        <f>IF(T$104=0,0,T$104/NMM!T$11*1000)</f>
        <v>1.7282727302927117</v>
      </c>
      <c r="U210" s="275">
        <f>IF(U$104=0,0,U$104/NMM!U$11*1000)</f>
        <v>1.6735305358523078</v>
      </c>
      <c r="V210" s="275">
        <f>IF(V$104=0,0,V$104/NMM!V$11*1000)</f>
        <v>2.8419790097162658</v>
      </c>
      <c r="W210" s="275">
        <f>IF(W$104=0,0,W$104/NMM!W$11*1000)</f>
        <v>2.7523594756596106</v>
      </c>
      <c r="X210" s="275">
        <f>IF(X$104=0,0,X$104/NMM!X$11*1000)</f>
        <v>3.1252968982776732</v>
      </c>
      <c r="Y210" s="275">
        <f>IF(Y$104=0,0,Y$104/NMM!Y$11*1000)</f>
        <v>2.2216144024343167</v>
      </c>
      <c r="DA210" s="78"/>
    </row>
    <row r="211" spans="1:105" ht="12" customHeight="1" x14ac:dyDescent="0.25">
      <c r="A211" s="174" t="s">
        <v>1553</v>
      </c>
      <c r="B211" s="276">
        <f>IF(B$110=0,0,B$110/NMM!B$11*1000)</f>
        <v>224.44346275052712</v>
      </c>
      <c r="C211" s="276">
        <f>IF(C$110=0,0,C$110/NMM!C$11*1000)</f>
        <v>218.2364898204938</v>
      </c>
      <c r="D211" s="276">
        <f>IF(D$110=0,0,D$110/NMM!D$11*1000)</f>
        <v>198.99510125728199</v>
      </c>
      <c r="E211" s="276">
        <f>IF(E$110=0,0,E$110/NMM!E$11*1000)</f>
        <v>164.14039363495581</v>
      </c>
      <c r="F211" s="276">
        <f>IF(F$110=0,0,F$110/NMM!F$11*1000)</f>
        <v>160.27275475954906</v>
      </c>
      <c r="G211" s="276">
        <f>IF(G$110=0,0,G$110/NMM!G$11*1000)</f>
        <v>167.24929287924655</v>
      </c>
      <c r="H211" s="276">
        <f>IF(H$110=0,0,H$110/NMM!H$11*1000)</f>
        <v>161.23484582639756</v>
      </c>
      <c r="I211" s="276">
        <f>IF(I$110=0,0,I$110/NMM!I$11*1000)</f>
        <v>200.67664210491347</v>
      </c>
      <c r="J211" s="276">
        <f>IF(J$110=0,0,J$110/NMM!J$11*1000)</f>
        <v>183.37418434263392</v>
      </c>
      <c r="K211" s="276">
        <f>IF(K$110=0,0,K$110/NMM!K$11*1000)</f>
        <v>158.77920739340703</v>
      </c>
      <c r="L211" s="276">
        <f>IF(L$110=0,0,L$110/NMM!L$11*1000)</f>
        <v>160.48458302909305</v>
      </c>
      <c r="M211" s="276">
        <f>IF(M$110=0,0,M$110/NMM!M$11*1000)</f>
        <v>162.46401128159187</v>
      </c>
      <c r="N211" s="276">
        <f>IF(N$110=0,0,N$110/NMM!N$11*1000)</f>
        <v>156.25363061851789</v>
      </c>
      <c r="O211" s="276">
        <f>IF(O$110=0,0,O$110/NMM!O$11*1000)</f>
        <v>178.59653450944083</v>
      </c>
      <c r="P211" s="276">
        <f>IF(P$110=0,0,P$110/NMM!P$11*1000)</f>
        <v>160.92185504812718</v>
      </c>
      <c r="Q211" s="276">
        <f>IF(Q$110=0,0,Q$110/NMM!Q$11*1000)</f>
        <v>163.6981471388377</v>
      </c>
      <c r="R211" s="276">
        <f>IF(R$110=0,0,R$110/NMM!R$11*1000)</f>
        <v>155.50907415624246</v>
      </c>
      <c r="S211" s="276">
        <f>IF(S$110=0,0,S$110/NMM!S$11*1000)</f>
        <v>162.55656096285327</v>
      </c>
      <c r="T211" s="276">
        <f>IF(T$110=0,0,T$110/NMM!T$11*1000)</f>
        <v>154.62444482508829</v>
      </c>
      <c r="U211" s="276">
        <f>IF(U$110=0,0,U$110/NMM!U$11*1000)</f>
        <v>146.9964505199259</v>
      </c>
      <c r="V211" s="276">
        <f>IF(V$110=0,0,V$110/NMM!V$11*1000)</f>
        <v>110.95979256105426</v>
      </c>
      <c r="W211" s="276">
        <f>IF(W$110=0,0,W$110/NMM!W$11*1000)</f>
        <v>74.630514765022767</v>
      </c>
      <c r="X211" s="276">
        <f>IF(X$110=0,0,X$110/NMM!X$11*1000)</f>
        <v>84.699325338293548</v>
      </c>
      <c r="Y211" s="276">
        <f>IF(Y$110=0,0,Y$110/NMM!Y$11*1000)</f>
        <v>96.32874201558586</v>
      </c>
      <c r="DA211" s="79"/>
    </row>
    <row r="212" spans="1:105" ht="12" customHeight="1" x14ac:dyDescent="0.25">
      <c r="A212" s="174" t="s">
        <v>1563</v>
      </c>
      <c r="B212" s="276">
        <f>IF(B$118=0,0,B$118/NMM!B$11*1000)</f>
        <v>13.177569139962499</v>
      </c>
      <c r="C212" s="276">
        <f>IF(C$118=0,0,C$118/NMM!C$11*1000)</f>
        <v>10.123772551049406</v>
      </c>
      <c r="D212" s="276">
        <f>IF(D$118=0,0,D$118/NMM!D$11*1000)</f>
        <v>19.109483788203573</v>
      </c>
      <c r="E212" s="276">
        <f>IF(E$118=0,0,E$118/NMM!E$11*1000)</f>
        <v>18.861222216861972</v>
      </c>
      <c r="F212" s="276">
        <f>IF(F$118=0,0,F$118/NMM!F$11*1000)</f>
        <v>17.885287836144641</v>
      </c>
      <c r="G212" s="276">
        <f>IF(G$118=0,0,G$118/NMM!G$11*1000)</f>
        <v>17.515149212652378</v>
      </c>
      <c r="H212" s="276">
        <f>IF(H$118=0,0,H$118/NMM!H$11*1000)</f>
        <v>16.768476736729447</v>
      </c>
      <c r="I212" s="276">
        <f>IF(I$118=0,0,I$118/NMM!I$11*1000)</f>
        <v>14.927554082892916</v>
      </c>
      <c r="J212" s="276">
        <f>IF(J$118=0,0,J$118/NMM!J$11*1000)</f>
        <v>12.378331232064948</v>
      </c>
      <c r="K212" s="276">
        <f>IF(K$118=0,0,K$118/NMM!K$11*1000)</f>
        <v>13.88973562271369</v>
      </c>
      <c r="L212" s="276">
        <f>IF(L$118=0,0,L$118/NMM!L$11*1000)</f>
        <v>14.778924524772348</v>
      </c>
      <c r="M212" s="276">
        <f>IF(M$118=0,0,M$118/NMM!M$11*1000)</f>
        <v>12.755831479037067</v>
      </c>
      <c r="N212" s="276">
        <f>IF(N$118=0,0,N$118/NMM!N$11*1000)</f>
        <v>14.545428448343788</v>
      </c>
      <c r="O212" s="276">
        <f>IF(O$118=0,0,O$118/NMM!O$11*1000)</f>
        <v>10.365478480203965</v>
      </c>
      <c r="P212" s="276">
        <f>IF(P$118=0,0,P$118/NMM!P$11*1000)</f>
        <v>13.652473598144027</v>
      </c>
      <c r="Q212" s="276">
        <f>IF(Q$118=0,0,Q$118/NMM!Q$11*1000)</f>
        <v>16.596997084902259</v>
      </c>
      <c r="R212" s="276">
        <f>IF(R$118=0,0,R$118/NMM!R$11*1000)</f>
        <v>19.226063309888303</v>
      </c>
      <c r="S212" s="276">
        <f>IF(S$118=0,0,S$118/NMM!S$11*1000)</f>
        <v>14.299012117520737</v>
      </c>
      <c r="T212" s="276">
        <f>IF(T$118=0,0,T$118/NMM!T$11*1000)</f>
        <v>15.666413857118203</v>
      </c>
      <c r="U212" s="276">
        <f>IF(U$118=0,0,U$118/NMM!U$11*1000)</f>
        <v>15.083957482859718</v>
      </c>
      <c r="V212" s="276">
        <f>IF(V$118=0,0,V$118/NMM!V$11*1000)</f>
        <v>32.346113595718542</v>
      </c>
      <c r="W212" s="276">
        <f>IF(W$118=0,0,W$118/NMM!W$11*1000)</f>
        <v>32.9553170887555</v>
      </c>
      <c r="X212" s="276">
        <f>IF(X$118=0,0,X$118/NMM!X$11*1000)</f>
        <v>35.741836964718736</v>
      </c>
      <c r="Y212" s="276">
        <f>IF(Y$118=0,0,Y$118/NMM!Y$11*1000)</f>
        <v>25.503456817666734</v>
      </c>
      <c r="DA212" s="79"/>
    </row>
    <row r="213" spans="1:105" ht="12" customHeight="1" x14ac:dyDescent="0.25">
      <c r="A213" s="174" t="s">
        <v>1565</v>
      </c>
      <c r="B213" s="276">
        <f>IF(B$119=0,0,B$119/NMM!B$11*1000)</f>
        <v>21.266767214603274</v>
      </c>
      <c r="C213" s="276">
        <f>IF(C$119=0,0,C$119/NMM!C$11*1000)</f>
        <v>20.168911944008983</v>
      </c>
      <c r="D213" s="276">
        <f>IF(D$119=0,0,D$119/NMM!D$11*1000)</f>
        <v>20.262928217357079</v>
      </c>
      <c r="E213" s="276">
        <f>IF(E$119=0,0,E$119/NMM!E$11*1000)</f>
        <v>17.301133717108897</v>
      </c>
      <c r="F213" s="276">
        <f>IF(F$119=0,0,F$119/NMM!F$11*1000)</f>
        <v>16.79272916944463</v>
      </c>
      <c r="G213" s="276">
        <f>IF(G$119=0,0,G$119/NMM!G$11*1000)</f>
        <v>17.305991975085959</v>
      </c>
      <c r="H213" s="276">
        <f>IF(H$119=0,0,H$119/NMM!H$11*1000)</f>
        <v>16.661512244107172</v>
      </c>
      <c r="I213" s="276">
        <f>IF(I$119=0,0,I$119/NMM!I$11*1000)</f>
        <v>19.610935385413974</v>
      </c>
      <c r="J213" s="276">
        <f>IF(J$119=0,0,J$119/NMM!J$11*1000)</f>
        <v>17.680848363781259</v>
      </c>
      <c r="K213" s="276">
        <f>IF(K$119=0,0,K$119/NMM!K$11*1000)</f>
        <v>15.910542768612999</v>
      </c>
      <c r="L213" s="276">
        <f>IF(L$119=0,0,L$119/NMM!L$11*1000)</f>
        <v>16.22168596194755</v>
      </c>
      <c r="M213" s="276">
        <f>IF(M$119=0,0,M$119/NMM!M$11*1000)</f>
        <v>16.003774253142183</v>
      </c>
      <c r="N213" s="276">
        <f>IF(N$119=0,0,N$119/NMM!N$11*1000)</f>
        <v>15.823615494874204</v>
      </c>
      <c r="O213" s="276">
        <f>IF(O$119=0,0,O$119/NMM!O$11*1000)</f>
        <v>16.899813790549146</v>
      </c>
      <c r="P213" s="276">
        <f>IF(P$119=0,0,P$119/NMM!P$11*1000)</f>
        <v>16.044753741971938</v>
      </c>
      <c r="Q213" s="276">
        <f>IF(Q$119=0,0,Q$119/NMM!Q$11*1000)</f>
        <v>16.835005936847352</v>
      </c>
      <c r="R213" s="276">
        <f>IF(R$119=0,0,R$119/NMM!R$11*1000)</f>
        <v>16.648485010729573</v>
      </c>
      <c r="S213" s="276">
        <f>IF(S$119=0,0,S$119/NMM!S$11*1000)</f>
        <v>16.303996964123836</v>
      </c>
      <c r="T213" s="276">
        <f>IF(T$119=0,0,T$119/NMM!T$11*1000)</f>
        <v>15.899837487762962</v>
      </c>
      <c r="U213" s="276">
        <f>IF(U$119=0,0,U$119/NMM!U$11*1000)</f>
        <v>15.151548454355197</v>
      </c>
      <c r="V213" s="276">
        <f>IF(V$119=0,0,V$119/NMM!V$11*1000)</f>
        <v>15.409709658962594</v>
      </c>
      <c r="W213" s="276">
        <f>IF(W$119=0,0,W$119/NMM!W$11*1000)</f>
        <v>12.487121229418086</v>
      </c>
      <c r="X213" s="276">
        <f>IF(X$119=0,0,X$119/NMM!X$11*1000)</f>
        <v>13.857266754731137</v>
      </c>
      <c r="Y213" s="276">
        <f>IF(Y$119=0,0,Y$119/NMM!Y$11*1000)</f>
        <v>12.889274134856366</v>
      </c>
      <c r="DA213" s="79"/>
    </row>
    <row r="214" spans="1:105" ht="12" customHeight="1" x14ac:dyDescent="0.25">
      <c r="A214" s="41" t="s">
        <v>1575</v>
      </c>
      <c r="B214" s="277">
        <f>IF(B$127=0,0,B$127/NMM!B$11*1000)</f>
        <v>11.758446309505016</v>
      </c>
      <c r="C214" s="277">
        <f>IF(C$127=0,0,C$127/NMM!C$11*1000)</f>
        <v>9.0335201224748669</v>
      </c>
      <c r="D214" s="277">
        <f>IF(D$127=0,0,D$127/NMM!D$11*1000)</f>
        <v>17.051539380243216</v>
      </c>
      <c r="E214" s="277">
        <f>IF(E$127=0,0,E$127/NMM!E$11*1000)</f>
        <v>16.830013670430713</v>
      </c>
      <c r="F214" s="277">
        <f>IF(F$127=0,0,F$127/NMM!F$11*1000)</f>
        <v>15.959179915329104</v>
      </c>
      <c r="G214" s="277">
        <f>IF(G$127=0,0,G$127/NMM!G$11*1000)</f>
        <v>15.628902374366763</v>
      </c>
      <c r="H214" s="277">
        <f>IF(H$127=0,0,H$127/NMM!H$11*1000)</f>
        <v>14.9626407804663</v>
      </c>
      <c r="I214" s="277">
        <f>IF(I$127=0,0,I$127/NMM!I$11*1000)</f>
        <v>13.319971335504476</v>
      </c>
      <c r="J214" s="277">
        <f>IF(J$127=0,0,J$127/NMM!J$11*1000)</f>
        <v>11.045280176304129</v>
      </c>
      <c r="K214" s="277">
        <f>IF(K$127=0,0,K$127/NMM!K$11*1000)</f>
        <v>12.393917940267622</v>
      </c>
      <c r="L214" s="277">
        <f>IF(L$127=0,0,L$127/NMM!L$11*1000)</f>
        <v>13.18734803748919</v>
      </c>
      <c r="M214" s="277">
        <f>IF(M$127=0,0,M$127/NMM!M$11*1000)</f>
        <v>11.382126550525408</v>
      </c>
      <c r="N214" s="277">
        <f>IF(N$127=0,0,N$127/NMM!N$11*1000)</f>
        <v>12.978997692368331</v>
      </c>
      <c r="O214" s="277">
        <f>IF(O$127=0,0,O$127/NMM!O$11*1000)</f>
        <v>9.2491961823358615</v>
      </c>
      <c r="P214" s="277">
        <f>IF(P$127=0,0,P$127/NMM!P$11*1000)</f>
        <v>12.182207210651617</v>
      </c>
      <c r="Q214" s="277">
        <f>IF(Q$127=0,0,Q$127/NMM!Q$11*1000)</f>
        <v>14.809628168066649</v>
      </c>
      <c r="R214" s="277">
        <f>IF(R$127=0,0,R$127/NMM!R$11*1000)</f>
        <v>17.155564184208046</v>
      </c>
      <c r="S214" s="277">
        <f>IF(S$127=0,0,S$127/NMM!S$11*1000)</f>
        <v>12.759118504864677</v>
      </c>
      <c r="T214" s="277">
        <f>IF(T$127=0,0,T$127/NMM!T$11*1000)</f>
        <v>13.979261595582413</v>
      </c>
      <c r="U214" s="277">
        <f>IF(U$127=0,0,U$127/NMM!U$11*1000)</f>
        <v>13.459531292397919</v>
      </c>
      <c r="V214" s="277">
        <f>IF(V$127=0,0,V$127/NMM!V$11*1000)</f>
        <v>28.862685977718137</v>
      </c>
      <c r="W214" s="277">
        <f>IF(W$127=0,0,W$127/NMM!W$11*1000)</f>
        <v>29.406282940735725</v>
      </c>
      <c r="X214" s="277">
        <f>IF(X$127=0,0,X$127/NMM!X$11*1000)</f>
        <v>31.892716060825997</v>
      </c>
      <c r="Y214" s="277">
        <f>IF(Y$127=0,0,Y$127/NMM!Y$11*1000)</f>
        <v>22.756930698841117</v>
      </c>
      <c r="DA214" s="82"/>
    </row>
    <row r="215" spans="1:105" ht="12" customHeight="1" x14ac:dyDescent="0.25">
      <c r="B215" s="311"/>
      <c r="C215" s="311"/>
      <c r="D215" s="311"/>
      <c r="E215" s="311"/>
      <c r="F215" s="311"/>
      <c r="G215" s="311"/>
      <c r="H215" s="311"/>
      <c r="I215" s="311"/>
      <c r="J215" s="311"/>
      <c r="K215" s="311"/>
      <c r="L215" s="311"/>
      <c r="M215" s="311"/>
      <c r="N215" s="311"/>
      <c r="O215" s="311"/>
      <c r="P215" s="311"/>
      <c r="Q215" s="311"/>
      <c r="R215" s="311"/>
      <c r="S215" s="311"/>
      <c r="T215" s="311"/>
      <c r="U215" s="311"/>
      <c r="V215" s="311"/>
      <c r="W215" s="311"/>
      <c r="X215" s="311"/>
      <c r="Y215" s="311"/>
      <c r="DA215" s="150"/>
    </row>
  </sheetData>
  <conditionalFormatting sqref="B16:V16">
    <cfRule type="cellIs" dxfId="111" priority="428" operator="lessThan">
      <formula>0</formula>
    </cfRule>
  </conditionalFormatting>
  <conditionalFormatting sqref="B6:Y16">
    <cfRule type="cellIs" dxfId="110" priority="327" operator="lessThan">
      <formula>0</formula>
    </cfRule>
  </conditionalFormatting>
  <conditionalFormatting sqref="B20:Y25">
    <cfRule type="cellIs" dxfId="109" priority="329" operator="lessThan">
      <formula>0</formula>
    </cfRule>
  </conditionalFormatting>
  <conditionalFormatting sqref="B27:Y46">
    <cfRule type="cellIs" dxfId="108" priority="292" operator="lessThan">
      <formula>0</formula>
    </cfRule>
  </conditionalFormatting>
  <conditionalFormatting sqref="B49:Y59 B100:Y110 B147:Y152 B166:Y171 B195:Y200 B206:Y211 B214:Y215">
    <cfRule type="cellIs" dxfId="107" priority="331" operator="lessThan">
      <formula>0</formula>
    </cfRule>
  </conditionalFormatting>
  <conditionalFormatting sqref="B63:Y97">
    <cfRule type="cellIs" dxfId="106" priority="308" operator="lessThan">
      <formula>0</formula>
    </cfRule>
  </conditionalFormatting>
  <conditionalFormatting sqref="B113:Y117">
    <cfRule type="cellIs" dxfId="105" priority="303" operator="lessThan">
      <formula>0</formula>
    </cfRule>
  </conditionalFormatting>
  <conditionalFormatting sqref="B122:Y128">
    <cfRule type="cellIs" dxfId="104" priority="302" operator="lessThan">
      <formula>0</formula>
    </cfRule>
  </conditionalFormatting>
  <conditionalFormatting sqref="B133:Y139">
    <cfRule type="cellIs" dxfId="103" priority="300" operator="lessThan">
      <formula>0</formula>
    </cfRule>
  </conditionalFormatting>
  <conditionalFormatting sqref="B142:Y144">
    <cfRule type="cellIs" dxfId="102" priority="291" operator="lessThan">
      <formula>0</formula>
    </cfRule>
  </conditionalFormatting>
  <conditionalFormatting sqref="B156:Y163">
    <cfRule type="cellIs" dxfId="101" priority="296" operator="lessThan">
      <formula>0</formula>
    </cfRule>
  </conditionalFormatting>
  <conditionalFormatting sqref="B177:Y179">
    <cfRule type="cellIs" dxfId="100" priority="295" operator="lessThan">
      <formula>0</formula>
    </cfRule>
  </conditionalFormatting>
  <conditionalFormatting sqref="B184:Y190">
    <cfRule type="cellIs" dxfId="99" priority="293" operator="lessThan">
      <formula>0</formula>
    </cfRule>
  </conditionalFormatting>
  <conditionalFormatting sqref="B192:Y193">
    <cfRule type="cellIs" dxfId="98" priority="294" operator="lessThan">
      <formula>0</formula>
    </cfRule>
  </conditionalFormatting>
  <conditionalFormatting sqref="DA6:DA16">
    <cfRule type="cellIs" dxfId="97" priority="41" operator="lessThan">
      <formula>0</formula>
    </cfRule>
  </conditionalFormatting>
  <conditionalFormatting sqref="DA20:DA25">
    <cfRule type="cellIs" dxfId="96" priority="43" operator="lessThan">
      <formula>0</formula>
    </cfRule>
  </conditionalFormatting>
  <conditionalFormatting sqref="DA27:DA46">
    <cfRule type="cellIs" dxfId="95" priority="2" operator="lessThan">
      <formula>0</formula>
    </cfRule>
  </conditionalFormatting>
  <conditionalFormatting sqref="DA49:DA59 DA100:DA110">
    <cfRule type="cellIs" dxfId="94" priority="44" operator="lessThan">
      <formula>0</formula>
    </cfRule>
  </conditionalFormatting>
  <conditionalFormatting sqref="DA63:DA97">
    <cfRule type="cellIs" dxfId="93" priority="31" operator="lessThan">
      <formula>0</formula>
    </cfRule>
  </conditionalFormatting>
  <conditionalFormatting sqref="DA113:DA117">
    <cfRule type="cellIs" dxfId="92" priority="29" operator="lessThan">
      <formula>0</formula>
    </cfRule>
  </conditionalFormatting>
  <conditionalFormatting sqref="DA122:DA128">
    <cfRule type="cellIs" dxfId="91" priority="28" operator="lessThan">
      <formula>0</formula>
    </cfRule>
  </conditionalFormatting>
  <conditionalFormatting sqref="DA133:DA139">
    <cfRule type="cellIs" dxfId="90" priority="23" operator="lessThan">
      <formula>0</formula>
    </cfRule>
  </conditionalFormatting>
  <conditionalFormatting sqref="DA142:DA144">
    <cfRule type="cellIs" dxfId="89" priority="1" operator="lessThan">
      <formula>0</formula>
    </cfRule>
  </conditionalFormatting>
  <conditionalFormatting sqref="DA147:DA152">
    <cfRule type="cellIs" dxfId="88" priority="14" operator="lessThan">
      <formula>0</formula>
    </cfRule>
  </conditionalFormatting>
  <conditionalFormatting sqref="DA156:DA163">
    <cfRule type="cellIs" dxfId="87" priority="15" operator="lessThan">
      <formula>0</formula>
    </cfRule>
  </conditionalFormatting>
  <conditionalFormatting sqref="DA166:DA171">
    <cfRule type="cellIs" dxfId="86" priority="11" operator="lessThan">
      <formula>0</formula>
    </cfRule>
  </conditionalFormatting>
  <conditionalFormatting sqref="DA177:DA179">
    <cfRule type="cellIs" dxfId="85" priority="12" operator="lessThan">
      <formula>0</formula>
    </cfRule>
  </conditionalFormatting>
  <conditionalFormatting sqref="DA184:DA190">
    <cfRule type="cellIs" dxfId="84" priority="6" operator="lessThan">
      <formula>0</formula>
    </cfRule>
  </conditionalFormatting>
  <conditionalFormatting sqref="DA192:DA193">
    <cfRule type="cellIs" dxfId="83" priority="8" operator="lessThan">
      <formula>0</formula>
    </cfRule>
  </conditionalFormatting>
  <conditionalFormatting sqref="DA195:DA200">
    <cfRule type="cellIs" dxfId="82" priority="5" operator="lessThan">
      <formula>0</formula>
    </cfRule>
  </conditionalFormatting>
  <conditionalFormatting sqref="DA206:DA211">
    <cfRule type="cellIs" dxfId="81" priority="3" operator="lessThan">
      <formula>0</formula>
    </cfRule>
  </conditionalFormatting>
  <conditionalFormatting sqref="DA214:DA215">
    <cfRule type="cellIs" dxfId="80" priority="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useful energy demand"</f>
        <v>EE: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v>17.773448796211401</v>
      </c>
      <c r="C5" s="223">
        <v>21.208987166434419</v>
      </c>
      <c r="D5" s="223">
        <v>22.22988624030118</v>
      </c>
      <c r="E5" s="223">
        <v>20.004439872677398</v>
      </c>
      <c r="F5" s="223">
        <v>25.32841834890332</v>
      </c>
      <c r="G5" s="223">
        <v>34.643535426391729</v>
      </c>
      <c r="H5" s="223">
        <v>30.798818531084859</v>
      </c>
      <c r="I5" s="223">
        <v>50.612758398166058</v>
      </c>
      <c r="J5" s="223">
        <v>40.432032931657552</v>
      </c>
      <c r="K5" s="223">
        <v>14.46517148192364</v>
      </c>
      <c r="L5" s="223">
        <v>16.499523342982801</v>
      </c>
      <c r="M5" s="223">
        <v>19.70064849097054</v>
      </c>
      <c r="N5" s="223">
        <v>21.195327769480279</v>
      </c>
      <c r="O5" s="223">
        <v>21.32918762145442</v>
      </c>
      <c r="P5" s="223">
        <v>20.635010311069131</v>
      </c>
      <c r="Q5" s="223">
        <v>18.767012871090479</v>
      </c>
      <c r="R5" s="223">
        <v>19.042431777680811</v>
      </c>
      <c r="S5" s="223">
        <v>23.508725697160209</v>
      </c>
      <c r="T5" s="223">
        <v>24.250475735562748</v>
      </c>
      <c r="U5" s="223">
        <v>18.129611181874729</v>
      </c>
      <c r="V5" s="223">
        <v>12.137918735323099</v>
      </c>
      <c r="W5" s="223">
        <v>14.33392234182325</v>
      </c>
      <c r="X5" s="223">
        <v>11.150244704008729</v>
      </c>
      <c r="Y5" s="223">
        <v>8.0013327557115712</v>
      </c>
      <c r="DA5" s="89" t="s">
        <v>1579</v>
      </c>
    </row>
    <row r="6" spans="1:105" ht="12" customHeight="1" x14ac:dyDescent="0.25">
      <c r="A6" s="55" t="s">
        <v>91</v>
      </c>
      <c r="B6" s="259">
        <v>6.2687647076657332E-2</v>
      </c>
      <c r="C6" s="259">
        <v>7.5040720629968E-2</v>
      </c>
      <c r="D6" s="259">
        <v>7.8042327777274073E-2</v>
      </c>
      <c r="E6" s="259">
        <v>7.0004625884964963E-2</v>
      </c>
      <c r="F6" s="259">
        <v>8.8340226749644229E-2</v>
      </c>
      <c r="G6" s="259">
        <v>0.1208687568543742</v>
      </c>
      <c r="H6" s="259">
        <v>0.10736097927051121</v>
      </c>
      <c r="I6" s="259">
        <v>0.17724810794113821</v>
      </c>
      <c r="J6" s="259">
        <v>0.1415306577672289</v>
      </c>
      <c r="K6" s="259">
        <v>5.0638535676371228E-2</v>
      </c>
      <c r="L6" s="259">
        <v>5.7869765209591202E-2</v>
      </c>
      <c r="M6" s="259">
        <v>6.9156202149754986E-2</v>
      </c>
      <c r="N6" s="259">
        <v>7.4273706747036913E-2</v>
      </c>
      <c r="O6" s="259">
        <v>7.6047848769192558E-2</v>
      </c>
      <c r="P6" s="259">
        <v>7.2684040403860492E-2</v>
      </c>
      <c r="Q6" s="259">
        <v>6.6302205335990766E-2</v>
      </c>
      <c r="R6" s="259">
        <v>6.6831762754772123E-2</v>
      </c>
      <c r="S6" s="259">
        <v>8.3070114680156126E-2</v>
      </c>
      <c r="T6" s="259">
        <v>8.5294255401274624E-2</v>
      </c>
      <c r="U6" s="259">
        <v>6.368062993101764E-2</v>
      </c>
      <c r="V6" s="259">
        <v>4.1474991398615838E-2</v>
      </c>
      <c r="W6" s="259">
        <v>4.8058049278791252E-2</v>
      </c>
      <c r="X6" s="259">
        <v>3.7478240218246729E-2</v>
      </c>
      <c r="Y6" s="259">
        <v>2.7049180437803941E-2</v>
      </c>
      <c r="DA6" s="67" t="s">
        <v>1580</v>
      </c>
    </row>
    <row r="7" spans="1:105" ht="12" customHeight="1" x14ac:dyDescent="0.25">
      <c r="A7" s="173" t="s">
        <v>92</v>
      </c>
      <c r="B7" s="224">
        <v>6.4929195798701196E-3</v>
      </c>
      <c r="C7" s="224">
        <v>7.7723983430112113E-3</v>
      </c>
      <c r="D7" s="224">
        <v>8.0832920314278384E-3</v>
      </c>
      <c r="E7" s="224">
        <v>7.2507810914349069E-3</v>
      </c>
      <c r="F7" s="224">
        <v>9.1499045617635631E-3</v>
      </c>
      <c r="G7" s="224">
        <v>1.251907121373768E-2</v>
      </c>
      <c r="H7" s="224">
        <v>1.111999312347939E-2</v>
      </c>
      <c r="I7" s="224">
        <v>1.835860435371944E-2</v>
      </c>
      <c r="J7" s="224">
        <v>1.465914293840072E-2</v>
      </c>
      <c r="K7" s="224">
        <v>5.2449239223638514E-3</v>
      </c>
      <c r="L7" s="224">
        <v>5.9939038891085594E-3</v>
      </c>
      <c r="M7" s="224">
        <v>7.1629049732638908E-3</v>
      </c>
      <c r="N7" s="224">
        <v>7.6929543107216369E-3</v>
      </c>
      <c r="O7" s="224">
        <v>7.8767123876365037E-3</v>
      </c>
      <c r="P7" s="224">
        <v>7.5283034391958759E-3</v>
      </c>
      <c r="Q7" s="224">
        <v>6.8673001347170472E-3</v>
      </c>
      <c r="R7" s="224">
        <v>6.9221494374651039E-3</v>
      </c>
      <c r="S7" s="224">
        <v>8.6040487920894318E-3</v>
      </c>
      <c r="T7" s="224">
        <v>8.8344158182896235E-3</v>
      </c>
      <c r="U7" s="224">
        <v>6.5957685161153641E-3</v>
      </c>
      <c r="V7" s="224">
        <v>4.2958030215699879E-3</v>
      </c>
      <c r="W7" s="224">
        <v>4.9776481282038506E-3</v>
      </c>
      <c r="X7" s="224">
        <v>3.8818365512197132E-3</v>
      </c>
      <c r="Y7" s="224">
        <v>2.8016389428253841E-3</v>
      </c>
      <c r="DA7" s="177" t="s">
        <v>1581</v>
      </c>
    </row>
    <row r="8" spans="1:105" ht="12" customHeight="1" x14ac:dyDescent="0.25">
      <c r="A8" s="173" t="s">
        <v>93</v>
      </c>
      <c r="B8" s="224">
        <v>9.3840280580612501E-2</v>
      </c>
      <c r="C8" s="224">
        <v>8.839277075442617E-2</v>
      </c>
      <c r="D8" s="224">
        <v>0.1936123005207469</v>
      </c>
      <c r="E8" s="224">
        <v>0.20801322835453709</v>
      </c>
      <c r="F8" s="224">
        <v>0.25284019389013201</v>
      </c>
      <c r="G8" s="224">
        <v>0.32427707309419901</v>
      </c>
      <c r="H8" s="224">
        <v>0.28608158150318241</v>
      </c>
      <c r="I8" s="224">
        <v>0.33591351581532358</v>
      </c>
      <c r="J8" s="224">
        <v>0.24184624100948271</v>
      </c>
      <c r="K8" s="224">
        <v>0.1137041748688972</v>
      </c>
      <c r="L8" s="224">
        <v>0.13751997816250031</v>
      </c>
      <c r="M8" s="224">
        <v>0.13928321039762351</v>
      </c>
      <c r="N8" s="224">
        <v>0.17815328795076391</v>
      </c>
      <c r="O8" s="224">
        <v>0.1009356450893221</v>
      </c>
      <c r="P8" s="224">
        <v>0.15480354930645299</v>
      </c>
      <c r="Q8" s="224">
        <v>0.15677606127291649</v>
      </c>
      <c r="R8" s="224">
        <v>0.19862877899018619</v>
      </c>
      <c r="S8" s="224">
        <v>0.17318855009839321</v>
      </c>
      <c r="T8" s="224">
        <v>0.20949501652683961</v>
      </c>
      <c r="U8" s="224">
        <v>0.15818808701406831</v>
      </c>
      <c r="V8" s="224">
        <v>0.32418902268264099</v>
      </c>
      <c r="W8" s="224">
        <v>0.61586227575061692</v>
      </c>
      <c r="X8" s="224">
        <v>0.45864971440447139</v>
      </c>
      <c r="Y8" s="224">
        <v>0.17798825717198211</v>
      </c>
      <c r="DA8" s="177" t="s">
        <v>1582</v>
      </c>
    </row>
    <row r="9" spans="1:105" ht="12" customHeight="1" x14ac:dyDescent="0.25">
      <c r="A9" s="173" t="s">
        <v>94</v>
      </c>
      <c r="B9" s="224">
        <v>1.2362508647086049E-2</v>
      </c>
      <c r="C9" s="224">
        <v>1.47986341956195E-2</v>
      </c>
      <c r="D9" s="224">
        <v>1.539057528838934E-2</v>
      </c>
      <c r="E9" s="224">
        <v>1.38054757706987E-2</v>
      </c>
      <c r="F9" s="224">
        <v>1.742140386514333E-2</v>
      </c>
      <c r="G9" s="224">
        <v>2.3836291860619949E-2</v>
      </c>
      <c r="H9" s="224">
        <v>2.1172449381746582E-2</v>
      </c>
      <c r="I9" s="224">
        <v>3.4954753755910228E-2</v>
      </c>
      <c r="J9" s="224">
        <v>2.7910985051577419E-2</v>
      </c>
      <c r="K9" s="224">
        <v>9.9863268820632144E-3</v>
      </c>
      <c r="L9" s="224">
        <v>1.141238355833595E-2</v>
      </c>
      <c r="M9" s="224">
        <v>1.3638159780195809E-2</v>
      </c>
      <c r="N9" s="224">
        <v>1.464737288334573E-2</v>
      </c>
      <c r="O9" s="224">
        <v>1.49972479721848E-2</v>
      </c>
      <c r="P9" s="224">
        <v>1.433387788345414E-2</v>
      </c>
      <c r="Q9" s="224">
        <v>1.307532863348246E-2</v>
      </c>
      <c r="R9" s="224">
        <v>1.317976161947104E-2</v>
      </c>
      <c r="S9" s="224">
        <v>1.6382095339964702E-2</v>
      </c>
      <c r="T9" s="224">
        <v>1.6820713794786279E-2</v>
      </c>
      <c r="U9" s="224">
        <v>1.2558332859604769E-2</v>
      </c>
      <c r="V9" s="224">
        <v>8.1792021827874969E-3</v>
      </c>
      <c r="W9" s="224">
        <v>9.4774341912152102E-3</v>
      </c>
      <c r="X9" s="224">
        <v>7.3910106756610019E-3</v>
      </c>
      <c r="Y9" s="224">
        <v>5.3343161316938186E-3</v>
      </c>
      <c r="DA9" s="177" t="s">
        <v>1583</v>
      </c>
    </row>
    <row r="10" spans="1:105" ht="12" customHeight="1" x14ac:dyDescent="0.25">
      <c r="A10" s="56" t="s">
        <v>95</v>
      </c>
      <c r="B10" s="260">
        <v>6.8979715309501255E-2</v>
      </c>
      <c r="C10" s="260">
        <v>8.1020324812242139E-2</v>
      </c>
      <c r="D10" s="260">
        <v>0.1046522022161749</v>
      </c>
      <c r="E10" s="260">
        <v>0.1037451108874918</v>
      </c>
      <c r="F10" s="260">
        <v>0.12695507909073031</v>
      </c>
      <c r="G10" s="260">
        <v>0.1694618161790766</v>
      </c>
      <c r="H10" s="260">
        <v>0.14993186071862419</v>
      </c>
      <c r="I10" s="260">
        <v>0.20781819434607141</v>
      </c>
      <c r="J10" s="260">
        <v>0.1583563114221449</v>
      </c>
      <c r="K10" s="260">
        <v>6.5439626439736387E-2</v>
      </c>
      <c r="L10" s="260">
        <v>7.6647394538967559E-2</v>
      </c>
      <c r="M10" s="260">
        <v>8.402023284603112E-2</v>
      </c>
      <c r="N10" s="260">
        <v>9.8474320846243385E-2</v>
      </c>
      <c r="O10" s="260">
        <v>7.4688823328103962E-2</v>
      </c>
      <c r="P10" s="260">
        <v>9.0260232009856584E-2</v>
      </c>
      <c r="Q10" s="260">
        <v>8.3469919349812377E-2</v>
      </c>
      <c r="R10" s="260">
        <v>9.6837886351956309E-2</v>
      </c>
      <c r="S10" s="260">
        <v>9.8425361999530753E-2</v>
      </c>
      <c r="T10" s="260">
        <v>0.1125185890640409</v>
      </c>
      <c r="U10" s="260">
        <v>8.7666515996570285E-2</v>
      </c>
      <c r="V10" s="260">
        <v>0.15178227998620031</v>
      </c>
      <c r="W10" s="260">
        <v>0.27578366631704909</v>
      </c>
      <c r="X10" s="260">
        <v>0.21503252976525269</v>
      </c>
      <c r="Y10" s="260">
        <v>8.2322850395356056E-2</v>
      </c>
      <c r="DA10" s="68" t="s">
        <v>1584</v>
      </c>
    </row>
    <row r="11" spans="1:105" ht="12" customHeight="1" x14ac:dyDescent="0.25">
      <c r="A11" s="37" t="s">
        <v>159</v>
      </c>
      <c r="B11" s="226">
        <v>7.3878032541370006E-3</v>
      </c>
      <c r="C11" s="226">
        <v>7.0063824142712642E-3</v>
      </c>
      <c r="D11" s="226">
        <v>7.3502527281693849E-3</v>
      </c>
      <c r="E11" s="226">
        <v>5.0038776951225068E-3</v>
      </c>
      <c r="F11" s="226">
        <v>8.1584081794689785E-3</v>
      </c>
      <c r="G11" s="226">
        <v>9.1208697951511153E-3</v>
      </c>
      <c r="H11" s="226">
        <v>7.6424506140538679E-3</v>
      </c>
      <c r="I11" s="226">
        <v>2.163844633638393E-2</v>
      </c>
      <c r="J11" s="226">
        <v>1.6158727084652599E-2</v>
      </c>
      <c r="K11" s="226">
        <v>1.629698942768825E-3</v>
      </c>
      <c r="L11" s="226">
        <v>3.2802406105682008E-3</v>
      </c>
      <c r="M11" s="226">
        <v>4.3170254440091224E-3</v>
      </c>
      <c r="N11" s="226">
        <v>2.0167450773979439E-3</v>
      </c>
      <c r="O11" s="226">
        <v>2.3274636708001122E-3</v>
      </c>
      <c r="P11" s="226">
        <v>2.250586556945146E-3</v>
      </c>
      <c r="Q11" s="226">
        <v>2.021090965701845E-3</v>
      </c>
      <c r="R11" s="226">
        <v>1.6870328303207861E-3</v>
      </c>
      <c r="S11" s="226">
        <v>2.9465979817939391E-3</v>
      </c>
      <c r="T11" s="226">
        <v>2.3317964250412731E-3</v>
      </c>
      <c r="U11" s="226">
        <v>4.3154667006276671E-4</v>
      </c>
      <c r="V11" s="226">
        <v>1.489196553400675E-5</v>
      </c>
      <c r="W11" s="226">
        <v>4.7313319830516076E-6</v>
      </c>
      <c r="X11" s="226">
        <v>9.1522221165864335E-6</v>
      </c>
      <c r="Y11" s="226">
        <v>5.747882562680343E-5</v>
      </c>
      <c r="DA11" s="69" t="s">
        <v>1585</v>
      </c>
    </row>
    <row r="12" spans="1:105" ht="12" customHeight="1" x14ac:dyDescent="0.25">
      <c r="A12" s="37" t="s">
        <v>35</v>
      </c>
      <c r="B12" s="226">
        <v>4.5049820435995078E-2</v>
      </c>
      <c r="C12" s="226">
        <v>6.3562238813420421E-2</v>
      </c>
      <c r="D12" s="226">
        <v>4.2507508627892793E-2</v>
      </c>
      <c r="E12" s="226">
        <v>3.5513155604353953E-2</v>
      </c>
      <c r="F12" s="226">
        <v>4.4292537484364708E-2</v>
      </c>
      <c r="G12" s="226">
        <v>6.1717844211008767E-2</v>
      </c>
      <c r="H12" s="226">
        <v>5.580288568444762E-2</v>
      </c>
      <c r="I12" s="226">
        <v>0.1019492199123368</v>
      </c>
      <c r="J12" s="226">
        <v>8.2386905802183191E-2</v>
      </c>
      <c r="K12" s="226">
        <v>2.8351247088569741E-2</v>
      </c>
      <c r="L12" s="226">
        <v>3.25201310280121E-2</v>
      </c>
      <c r="M12" s="226">
        <v>4.3308269805405128E-2</v>
      </c>
      <c r="N12" s="226">
        <v>4.6033582541852643E-2</v>
      </c>
      <c r="O12" s="226">
        <v>5.2741373940507971E-2</v>
      </c>
      <c r="P12" s="226">
        <v>4.1383810186381827E-2</v>
      </c>
      <c r="Q12" s="226">
        <v>3.4349122951042407E-2</v>
      </c>
      <c r="R12" s="226">
        <v>3.2375119128346383E-2</v>
      </c>
      <c r="S12" s="226">
        <v>4.8310658516243457E-2</v>
      </c>
      <c r="T12" s="226">
        <v>4.3826889148691692E-2</v>
      </c>
      <c r="U12" s="226">
        <v>2.6344534617371549E-2</v>
      </c>
      <c r="V12" s="226">
        <v>5.1890808207474427E-3</v>
      </c>
      <c r="W12" s="226">
        <v>2.505137693915574E-3</v>
      </c>
      <c r="X12" s="226">
        <v>1.9380498806317759E-3</v>
      </c>
      <c r="Y12" s="226">
        <v>3.9555607299258727E-3</v>
      </c>
      <c r="DA12" s="69" t="s">
        <v>1586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1587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1588</v>
      </c>
    </row>
    <row r="15" spans="1:105" ht="12" customHeight="1" x14ac:dyDescent="0.25">
      <c r="A15" s="37" t="s">
        <v>40</v>
      </c>
      <c r="B15" s="226">
        <v>1.6542091619369169E-2</v>
      </c>
      <c r="C15" s="226">
        <v>1.0451703584550449E-2</v>
      </c>
      <c r="D15" s="226">
        <v>5.4794440860112772E-2</v>
      </c>
      <c r="E15" s="226">
        <v>6.3228077588015338E-2</v>
      </c>
      <c r="F15" s="226">
        <v>7.4504133426896615E-2</v>
      </c>
      <c r="G15" s="226">
        <v>9.8623102172916713E-2</v>
      </c>
      <c r="H15" s="226">
        <v>8.6486524420122751E-2</v>
      </c>
      <c r="I15" s="226">
        <v>8.4230528097350627E-2</v>
      </c>
      <c r="J15" s="226">
        <v>5.9810678535309088E-2</v>
      </c>
      <c r="K15" s="226">
        <v>3.5458680408397808E-2</v>
      </c>
      <c r="L15" s="226">
        <v>4.0847022900387248E-2</v>
      </c>
      <c r="M15" s="226">
        <v>3.6394937596616869E-2</v>
      </c>
      <c r="N15" s="226">
        <v>5.0423993226992807E-2</v>
      </c>
      <c r="O15" s="226">
        <v>1.9619985716795879E-2</v>
      </c>
      <c r="P15" s="226">
        <v>4.6625835266529601E-2</v>
      </c>
      <c r="Q15" s="226">
        <v>4.7099705433068122E-2</v>
      </c>
      <c r="R15" s="226">
        <v>6.2775734393289151E-2</v>
      </c>
      <c r="S15" s="226">
        <v>4.7168105501493342E-2</v>
      </c>
      <c r="T15" s="226">
        <v>6.6359903490307903E-2</v>
      </c>
      <c r="U15" s="226">
        <v>6.0890434709135972E-2</v>
      </c>
      <c r="V15" s="226">
        <v>0.14657830719991891</v>
      </c>
      <c r="W15" s="226">
        <v>0.27327379729115048</v>
      </c>
      <c r="X15" s="226">
        <v>0.21308532766250429</v>
      </c>
      <c r="Y15" s="226">
        <v>7.8309810839803373E-2</v>
      </c>
      <c r="DA15" s="69" t="s">
        <v>1589</v>
      </c>
    </row>
    <row r="16" spans="1:105" ht="12" customHeight="1" x14ac:dyDescent="0.25">
      <c r="A16" s="57" t="s">
        <v>1450</v>
      </c>
      <c r="B16" s="261">
        <v>0.36569531266790822</v>
      </c>
      <c r="C16" s="261">
        <v>0.34446638201229962</v>
      </c>
      <c r="D16" s="261">
        <v>0.75450659713730195</v>
      </c>
      <c r="E16" s="261">
        <v>0.81062697288960928</v>
      </c>
      <c r="F16" s="261">
        <v>0.98531753302077485</v>
      </c>
      <c r="G16" s="261">
        <v>1.2637068527767961</v>
      </c>
      <c r="H16" s="261">
        <v>1.1148591281807221</v>
      </c>
      <c r="I16" s="261">
        <v>1.3090540377267419</v>
      </c>
      <c r="J16" s="261">
        <v>0.94247412919386908</v>
      </c>
      <c r="K16" s="261">
        <v>0.44310485351339168</v>
      </c>
      <c r="L16" s="261">
        <v>0.53591497277139988</v>
      </c>
      <c r="M16" s="261">
        <v>0.54278628389216743</v>
      </c>
      <c r="N16" s="261">
        <v>0.6942628681081604</v>
      </c>
      <c r="O16" s="261">
        <v>0.39334592844240368</v>
      </c>
      <c r="P16" s="261">
        <v>0.60326900149338636</v>
      </c>
      <c r="Q16" s="261">
        <v>0.61095587514565974</v>
      </c>
      <c r="R16" s="261">
        <v>0.77405579979337835</v>
      </c>
      <c r="S16" s="261">
        <v>0.67491529849302878</v>
      </c>
      <c r="T16" s="261">
        <v>0.81640149727961497</v>
      </c>
      <c r="U16" s="261">
        <v>0.61645853553532115</v>
      </c>
      <c r="V16" s="261">
        <v>1.2633637205676209</v>
      </c>
      <c r="W16" s="261">
        <v>2.4000135772987221</v>
      </c>
      <c r="X16" s="261">
        <v>1.7873566625805939</v>
      </c>
      <c r="Y16" s="261">
        <v>0.69361974362181977</v>
      </c>
      <c r="DA16" s="70" t="s">
        <v>1590</v>
      </c>
    </row>
    <row r="17" spans="1:105" ht="12" customHeight="1" x14ac:dyDescent="0.25">
      <c r="A17" s="57" t="s">
        <v>1452</v>
      </c>
      <c r="B17" s="261">
        <v>1.5775083514889421</v>
      </c>
      <c r="C17" s="261">
        <v>1.9149075701431459</v>
      </c>
      <c r="D17" s="261">
        <v>1.9076327505284021</v>
      </c>
      <c r="E17" s="261">
        <v>1.689887134060619</v>
      </c>
      <c r="F17" s="261">
        <v>2.117018958226812</v>
      </c>
      <c r="G17" s="261">
        <v>2.8878448132638148</v>
      </c>
      <c r="H17" s="261">
        <v>2.5730968173526838</v>
      </c>
      <c r="I17" s="261">
        <v>4.334287663265556</v>
      </c>
      <c r="J17" s="261">
        <v>3.4592542437051002</v>
      </c>
      <c r="K17" s="261">
        <v>1.2327392114456801</v>
      </c>
      <c r="L17" s="261">
        <v>1.4172721955921099</v>
      </c>
      <c r="M17" s="261">
        <v>1.706085098707649</v>
      </c>
      <c r="N17" s="261">
        <v>1.819154189228116</v>
      </c>
      <c r="O17" s="261">
        <v>1.8736882813055651</v>
      </c>
      <c r="P17" s="261">
        <v>1.766241297253788</v>
      </c>
      <c r="Q17" s="261">
        <v>1.584471391139006</v>
      </c>
      <c r="R17" s="261">
        <v>1.5755646069070399</v>
      </c>
      <c r="S17" s="261">
        <v>1.99901043884425</v>
      </c>
      <c r="T17" s="261">
        <v>2.0270137379885211</v>
      </c>
      <c r="U17" s="261">
        <v>1.4965163252040561</v>
      </c>
      <c r="V17" s="261">
        <v>0.81225642853618252</v>
      </c>
      <c r="W17" s="261">
        <v>0.79099127811667658</v>
      </c>
      <c r="X17" s="261">
        <v>0.62631905684368361</v>
      </c>
      <c r="Y17" s="261">
        <v>0.52968122685833186</v>
      </c>
      <c r="DA17" s="70" t="s">
        <v>1591</v>
      </c>
    </row>
    <row r="18" spans="1:105" ht="12" customHeight="1" x14ac:dyDescent="0.25">
      <c r="A18" s="18" t="s">
        <v>28</v>
      </c>
      <c r="B18" s="230">
        <v>1.203216760218023</v>
      </c>
      <c r="C18" s="230">
        <v>1.416770921823008</v>
      </c>
      <c r="D18" s="230">
        <v>1.3598570844489459</v>
      </c>
      <c r="E18" s="230">
        <v>1.06124542251736</v>
      </c>
      <c r="F18" s="230">
        <v>1.394123700183165</v>
      </c>
      <c r="G18" s="230">
        <v>2.1177572296764962</v>
      </c>
      <c r="H18" s="230">
        <v>1.896184356532453</v>
      </c>
      <c r="I18" s="230">
        <v>3.570439664076106</v>
      </c>
      <c r="J18" s="230">
        <v>2.9086225916887818</v>
      </c>
      <c r="K18" s="230">
        <v>0.98609959902449018</v>
      </c>
      <c r="L18" s="230">
        <v>1.059439584830058</v>
      </c>
      <c r="M18" s="230">
        <v>1.331450545278968</v>
      </c>
      <c r="N18" s="230">
        <v>1.3388329374909189</v>
      </c>
      <c r="O18" s="230">
        <v>0.67614670277334721</v>
      </c>
      <c r="P18" s="230">
        <v>1.125559013898517</v>
      </c>
      <c r="Q18" s="230">
        <v>0.52531922899447148</v>
      </c>
      <c r="R18" s="230">
        <v>0.5060712180735687</v>
      </c>
      <c r="S18" s="230">
        <v>0.78441159801002747</v>
      </c>
      <c r="T18" s="230">
        <v>0.90770788828611504</v>
      </c>
      <c r="U18" s="230">
        <v>0.78271861920491337</v>
      </c>
      <c r="V18" s="230">
        <v>0.23080932662003781</v>
      </c>
      <c r="W18" s="230">
        <v>0</v>
      </c>
      <c r="X18" s="230">
        <v>0.1108266396380381</v>
      </c>
      <c r="Y18" s="230">
        <v>0.1153360458530487</v>
      </c>
      <c r="DA18" s="71" t="s">
        <v>1592</v>
      </c>
    </row>
    <row r="19" spans="1:105" ht="12" customHeight="1" x14ac:dyDescent="0.25">
      <c r="A19" s="18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7.6122429994103041E-2</v>
      </c>
      <c r="DA19" s="71" t="s">
        <v>1593</v>
      </c>
    </row>
    <row r="20" spans="1:105" ht="12" customHeight="1" x14ac:dyDescent="0.25">
      <c r="A20" s="18" t="s">
        <v>159</v>
      </c>
      <c r="B20" s="295">
        <v>4.6303334609618677E-2</v>
      </c>
      <c r="C20" s="295">
        <v>4.0607899075912481E-2</v>
      </c>
      <c r="D20" s="295">
        <v>7.2798324203952783E-2</v>
      </c>
      <c r="E20" s="295">
        <v>6.9702540832661516E-2</v>
      </c>
      <c r="F20" s="295">
        <v>0.1053758485578508</v>
      </c>
      <c r="G20" s="295">
        <v>9.1786886005625026E-2</v>
      </c>
      <c r="H20" s="295">
        <v>8.0885179869571236E-2</v>
      </c>
      <c r="I20" s="295">
        <v>0.13216748378701509</v>
      </c>
      <c r="J20" s="295">
        <v>8.5854172386953434E-2</v>
      </c>
      <c r="K20" s="295">
        <v>1.3401986052936229E-2</v>
      </c>
      <c r="L20" s="295">
        <v>3.1761355534144158E-2</v>
      </c>
      <c r="M20" s="295">
        <v>3.3054515015277119E-2</v>
      </c>
      <c r="N20" s="295">
        <v>1.9702048628537978E-2</v>
      </c>
      <c r="O20" s="295">
        <v>1.093186121211758E-2</v>
      </c>
      <c r="P20" s="295">
        <v>1.6306059380720009E-2</v>
      </c>
      <c r="Q20" s="295">
        <v>1.9838252433422968E-2</v>
      </c>
      <c r="R20" s="295">
        <v>2.472612664683008E-2</v>
      </c>
      <c r="S20" s="295">
        <v>2.278513284228003E-2</v>
      </c>
      <c r="T20" s="295">
        <v>2.196068209671111E-2</v>
      </c>
      <c r="U20" s="295">
        <v>3.6512039615327081E-3</v>
      </c>
      <c r="V20" s="295">
        <v>1.18895462636383E-3</v>
      </c>
      <c r="W20" s="295">
        <v>1.503918026906112E-3</v>
      </c>
      <c r="X20" s="295">
        <v>2.43848941159075E-3</v>
      </c>
      <c r="Y20" s="295">
        <v>4.4169413569170026E-3</v>
      </c>
      <c r="DA20" s="122" t="s">
        <v>1594</v>
      </c>
    </row>
    <row r="21" spans="1:105" ht="12" customHeight="1" x14ac:dyDescent="0.25">
      <c r="A21" s="18" t="s">
        <v>32</v>
      </c>
      <c r="B21" s="295">
        <v>4.1801190505530272E-2</v>
      </c>
      <c r="C21" s="295">
        <v>8.5813632777330243E-2</v>
      </c>
      <c r="D21" s="295">
        <v>4.3215031692037317E-2</v>
      </c>
      <c r="E21" s="295">
        <v>6.17695279450503E-2</v>
      </c>
      <c r="F21" s="295">
        <v>4.6711564239354492E-2</v>
      </c>
      <c r="G21" s="295">
        <v>5.4390714488246582E-2</v>
      </c>
      <c r="H21" s="295">
        <v>0</v>
      </c>
      <c r="I21" s="295">
        <v>0</v>
      </c>
      <c r="J21" s="295">
        <v>1.9432127979236671E-2</v>
      </c>
      <c r="K21" s="295">
        <v>0</v>
      </c>
      <c r="L21" s="295">
        <v>1.418348769392035E-2</v>
      </c>
      <c r="M21" s="295">
        <v>1.4656035548247071E-2</v>
      </c>
      <c r="N21" s="295">
        <v>1.7361158342689E-2</v>
      </c>
      <c r="O21" s="295">
        <v>9.789763250309785E-3</v>
      </c>
      <c r="P21" s="295">
        <v>0</v>
      </c>
      <c r="Q21" s="295">
        <v>0</v>
      </c>
      <c r="R21" s="295">
        <v>0</v>
      </c>
      <c r="S21" s="295">
        <v>0</v>
      </c>
      <c r="T21" s="295">
        <v>0</v>
      </c>
      <c r="U21" s="295">
        <v>0</v>
      </c>
      <c r="V21" s="295">
        <v>0</v>
      </c>
      <c r="W21" s="295">
        <v>0</v>
      </c>
      <c r="X21" s="295">
        <v>0</v>
      </c>
      <c r="Y21" s="295">
        <v>2.8289175524793011E-2</v>
      </c>
      <c r="DA21" s="122" t="s">
        <v>1595</v>
      </c>
    </row>
    <row r="22" spans="1:105" ht="12" customHeight="1" x14ac:dyDescent="0.25">
      <c r="A22" s="18" t="s">
        <v>33</v>
      </c>
      <c r="B22" s="295">
        <v>0</v>
      </c>
      <c r="C22" s="295">
        <v>0</v>
      </c>
      <c r="D22" s="295">
        <v>0</v>
      </c>
      <c r="E22" s="295">
        <v>0</v>
      </c>
      <c r="F22" s="295">
        <v>0</v>
      </c>
      <c r="G22" s="295">
        <v>0</v>
      </c>
      <c r="H22" s="295">
        <v>0</v>
      </c>
      <c r="I22" s="295">
        <v>0</v>
      </c>
      <c r="J22" s="295">
        <v>0</v>
      </c>
      <c r="K22" s="295">
        <v>0</v>
      </c>
      <c r="L22" s="295">
        <v>0</v>
      </c>
      <c r="M22" s="295">
        <v>0</v>
      </c>
      <c r="N22" s="295">
        <v>0</v>
      </c>
      <c r="O22" s="295">
        <v>0</v>
      </c>
      <c r="P22" s="295">
        <v>0</v>
      </c>
      <c r="Q22" s="295">
        <v>0</v>
      </c>
      <c r="R22" s="295">
        <v>0</v>
      </c>
      <c r="S22" s="295">
        <v>0</v>
      </c>
      <c r="T22" s="295">
        <v>0</v>
      </c>
      <c r="U22" s="295">
        <v>0</v>
      </c>
      <c r="V22" s="295">
        <v>0</v>
      </c>
      <c r="W22" s="295">
        <v>0</v>
      </c>
      <c r="X22" s="295">
        <v>0</v>
      </c>
      <c r="Y22" s="295">
        <v>0</v>
      </c>
      <c r="DA22" s="122" t="s">
        <v>1596</v>
      </c>
    </row>
    <row r="23" spans="1:105" ht="12" customHeight="1" x14ac:dyDescent="0.25">
      <c r="A23" s="18" t="s">
        <v>35</v>
      </c>
      <c r="B23" s="295">
        <v>0.275590507538581</v>
      </c>
      <c r="C23" s="295">
        <v>0.35957551562285911</v>
      </c>
      <c r="D23" s="295">
        <v>0.41092163243259322</v>
      </c>
      <c r="E23" s="295">
        <v>0.48284243408310168</v>
      </c>
      <c r="F23" s="295">
        <v>0.55839363493022665</v>
      </c>
      <c r="G23" s="295">
        <v>0.60621875858625474</v>
      </c>
      <c r="H23" s="295">
        <v>0.57645739569944288</v>
      </c>
      <c r="I23" s="295">
        <v>0.60779440397759688</v>
      </c>
      <c r="J23" s="295">
        <v>0.42725454913025851</v>
      </c>
      <c r="K23" s="295">
        <v>0.22756642544072531</v>
      </c>
      <c r="L23" s="295">
        <v>0.30734054562961238</v>
      </c>
      <c r="M23" s="295">
        <v>0.32366166041993172</v>
      </c>
      <c r="N23" s="295">
        <v>0.43894428507394379</v>
      </c>
      <c r="O23" s="295">
        <v>0.2417891901778958</v>
      </c>
      <c r="P23" s="295">
        <v>0.29265639291514112</v>
      </c>
      <c r="Q23" s="295">
        <v>0.3290845147968765</v>
      </c>
      <c r="R23" s="295">
        <v>0.46314627262676578</v>
      </c>
      <c r="S23" s="295">
        <v>0.36462620568190612</v>
      </c>
      <c r="T23" s="295">
        <v>0.40287477992409759</v>
      </c>
      <c r="U23" s="295">
        <v>0.21755701835491731</v>
      </c>
      <c r="V23" s="295">
        <v>0.40436907687523738</v>
      </c>
      <c r="W23" s="295">
        <v>0.7772246885009656</v>
      </c>
      <c r="X23" s="295">
        <v>0.50400345788220813</v>
      </c>
      <c r="Y23" s="295">
        <v>0.29668531219209021</v>
      </c>
      <c r="DA23" s="122" t="s">
        <v>1597</v>
      </c>
    </row>
    <row r="24" spans="1:105" ht="12" customHeight="1" x14ac:dyDescent="0.25">
      <c r="A24" s="18" t="s">
        <v>38</v>
      </c>
      <c r="B24" s="295">
        <v>1.0596558617189991E-2</v>
      </c>
      <c r="C24" s="295">
        <v>1.213960084403622E-2</v>
      </c>
      <c r="D24" s="295">
        <v>2.0840677750872848E-2</v>
      </c>
      <c r="E24" s="295">
        <v>1.432720868244541E-2</v>
      </c>
      <c r="F24" s="295">
        <v>1.2414210316215431E-2</v>
      </c>
      <c r="G24" s="295">
        <v>1.7691224507192491E-2</v>
      </c>
      <c r="H24" s="295">
        <v>1.9569885251216512E-2</v>
      </c>
      <c r="I24" s="295">
        <v>2.3886111424837861E-2</v>
      </c>
      <c r="J24" s="295">
        <v>1.809080251986939E-2</v>
      </c>
      <c r="K24" s="295">
        <v>5.6712009275282759E-3</v>
      </c>
      <c r="L24" s="295">
        <v>4.5472219043745802E-3</v>
      </c>
      <c r="M24" s="295">
        <v>3.262342445224596E-3</v>
      </c>
      <c r="N24" s="295">
        <v>4.3137596920265137E-3</v>
      </c>
      <c r="O24" s="295">
        <v>0.93503076389189455</v>
      </c>
      <c r="P24" s="295">
        <v>0.33171983105940989</v>
      </c>
      <c r="Q24" s="295">
        <v>0.71022939491423476</v>
      </c>
      <c r="R24" s="295">
        <v>0.58162098955987562</v>
      </c>
      <c r="S24" s="295">
        <v>0.8271875023100359</v>
      </c>
      <c r="T24" s="295">
        <v>0.6944703876815973</v>
      </c>
      <c r="U24" s="295">
        <v>0.49258948368269312</v>
      </c>
      <c r="V24" s="295">
        <v>0.17588907041454349</v>
      </c>
      <c r="W24" s="295">
        <v>1.226267158880495E-2</v>
      </c>
      <c r="X24" s="295">
        <v>9.0504699118465985E-3</v>
      </c>
      <c r="Y24" s="295">
        <v>8.8313219373798921E-3</v>
      </c>
      <c r="DA24" s="122" t="s">
        <v>1598</v>
      </c>
    </row>
    <row r="25" spans="1:105" ht="12" customHeight="1" x14ac:dyDescent="0.25">
      <c r="A25" s="57" t="s">
        <v>1461</v>
      </c>
      <c r="B25" s="261">
        <v>13.7913348761693</v>
      </c>
      <c r="C25" s="261">
        <v>16.669454916820062</v>
      </c>
      <c r="D25" s="261">
        <v>16.52021745468063</v>
      </c>
      <c r="E25" s="261">
        <v>14.3752315741665</v>
      </c>
      <c r="F25" s="261">
        <v>18.112335461214869</v>
      </c>
      <c r="G25" s="261">
        <v>25.073229726206939</v>
      </c>
      <c r="H25" s="261">
        <v>22.331792787560289</v>
      </c>
      <c r="I25" s="261">
        <v>38.307934277223602</v>
      </c>
      <c r="J25" s="261">
        <v>30.682784005551401</v>
      </c>
      <c r="K25" s="261">
        <v>10.82027923488066</v>
      </c>
      <c r="L25" s="261">
        <v>12.317205100488749</v>
      </c>
      <c r="M25" s="261">
        <v>14.923635209975499</v>
      </c>
      <c r="N25" s="261">
        <v>15.751490638050459</v>
      </c>
      <c r="O25" s="261">
        <v>16.68016595091408</v>
      </c>
      <c r="P25" s="261">
        <v>15.582861889247839</v>
      </c>
      <c r="Q25" s="261">
        <v>13.86427786477477</v>
      </c>
      <c r="R25" s="261">
        <v>13.518514807115171</v>
      </c>
      <c r="S25" s="261">
        <v>17.5868721502104</v>
      </c>
      <c r="T25" s="261">
        <v>17.766015540765679</v>
      </c>
      <c r="U25" s="261">
        <v>13.281246736949949</v>
      </c>
      <c r="V25" s="261">
        <v>6.664726552465182</v>
      </c>
      <c r="W25" s="261">
        <v>5.7586563814759506</v>
      </c>
      <c r="X25" s="261">
        <v>4.7688606382846013</v>
      </c>
      <c r="Y25" s="261">
        <v>4.1212167613747717</v>
      </c>
      <c r="DA25" s="70" t="s">
        <v>1599</v>
      </c>
    </row>
    <row r="26" spans="1:105" ht="12" customHeight="1" x14ac:dyDescent="0.25">
      <c r="A26" s="18" t="s">
        <v>28</v>
      </c>
      <c r="B26" s="230">
        <v>10.99600168486705</v>
      </c>
      <c r="C26" s="230">
        <v>12.94763832961698</v>
      </c>
      <c r="D26" s="230">
        <v>12.427512054494249</v>
      </c>
      <c r="E26" s="230">
        <v>9.6985487901147813</v>
      </c>
      <c r="F26" s="230">
        <v>12.740669065604941</v>
      </c>
      <c r="G26" s="230">
        <v>19.353837841689099</v>
      </c>
      <c r="H26" s="230">
        <v>17.328919500316221</v>
      </c>
      <c r="I26" s="230">
        <v>32.629665626319067</v>
      </c>
      <c r="J26" s="230">
        <v>26.581427367299021</v>
      </c>
      <c r="K26" s="230">
        <v>9.0118033681273122</v>
      </c>
      <c r="L26" s="230">
        <v>9.6820455340858622</v>
      </c>
      <c r="M26" s="230">
        <v>12.167909327120579</v>
      </c>
      <c r="N26" s="230">
        <v>12.235375805219039</v>
      </c>
      <c r="O26" s="230">
        <v>6.1791944134536667</v>
      </c>
      <c r="P26" s="230">
        <v>10.28630020994949</v>
      </c>
      <c r="Q26" s="230">
        <v>4.8008067358283641</v>
      </c>
      <c r="R26" s="230">
        <v>4.6249023040464854</v>
      </c>
      <c r="S26" s="230">
        <v>7.1686096292280643</v>
      </c>
      <c r="T26" s="230">
        <v>8.2953943121209868</v>
      </c>
      <c r="U26" s="230">
        <v>7.1531377721122213</v>
      </c>
      <c r="V26" s="230">
        <v>2.109328782901164</v>
      </c>
      <c r="W26" s="230">
        <v>0</v>
      </c>
      <c r="X26" s="230">
        <v>1.012826579948239</v>
      </c>
      <c r="Y26" s="230">
        <v>1.054037307705241</v>
      </c>
      <c r="DA26" s="71" t="s">
        <v>1600</v>
      </c>
    </row>
    <row r="27" spans="1:105" ht="12" customHeight="1" x14ac:dyDescent="0.25">
      <c r="A27" s="18" t="s">
        <v>31</v>
      </c>
      <c r="B27" s="295">
        <v>0</v>
      </c>
      <c r="C27" s="295">
        <v>0</v>
      </c>
      <c r="D27" s="295">
        <v>0</v>
      </c>
      <c r="E27" s="295">
        <v>0</v>
      </c>
      <c r="F27" s="295">
        <v>0</v>
      </c>
      <c r="G27" s="295">
        <v>0</v>
      </c>
      <c r="H27" s="295">
        <v>0</v>
      </c>
      <c r="I27" s="295">
        <v>0</v>
      </c>
      <c r="J27" s="295">
        <v>0</v>
      </c>
      <c r="K27" s="295">
        <v>0</v>
      </c>
      <c r="L27" s="295">
        <v>0</v>
      </c>
      <c r="M27" s="295">
        <v>0</v>
      </c>
      <c r="N27" s="295">
        <v>0</v>
      </c>
      <c r="O27" s="295">
        <v>0</v>
      </c>
      <c r="P27" s="295">
        <v>0</v>
      </c>
      <c r="Q27" s="295">
        <v>0</v>
      </c>
      <c r="R27" s="295">
        <v>0</v>
      </c>
      <c r="S27" s="295">
        <v>0</v>
      </c>
      <c r="T27" s="295">
        <v>0</v>
      </c>
      <c r="U27" s="295">
        <v>0</v>
      </c>
      <c r="V27" s="295">
        <v>0</v>
      </c>
      <c r="W27" s="295">
        <v>0</v>
      </c>
      <c r="X27" s="295">
        <v>0</v>
      </c>
      <c r="Y27" s="295">
        <v>0.57599123654890572</v>
      </c>
      <c r="DA27" s="122" t="s">
        <v>1601</v>
      </c>
    </row>
    <row r="28" spans="1:105" ht="12" customHeight="1" x14ac:dyDescent="0.25">
      <c r="A28" s="18" t="s">
        <v>159</v>
      </c>
      <c r="B28" s="295">
        <v>0.36893885454648528</v>
      </c>
      <c r="C28" s="295">
        <v>0.3235583764520974</v>
      </c>
      <c r="D28" s="295">
        <v>0.58004743224542443</v>
      </c>
      <c r="E28" s="295">
        <v>0.55538063922592162</v>
      </c>
      <c r="F28" s="295">
        <v>0.83962084354333555</v>
      </c>
      <c r="G28" s="295">
        <v>0.73134578472172351</v>
      </c>
      <c r="H28" s="295">
        <v>0.64448243009839246</v>
      </c>
      <c r="I28" s="295">
        <v>1.0530930544804249</v>
      </c>
      <c r="J28" s="295">
        <v>0.68407470618539823</v>
      </c>
      <c r="K28" s="295">
        <v>0.1067852547706387</v>
      </c>
      <c r="L28" s="295">
        <v>0.25307028593954922</v>
      </c>
      <c r="M28" s="295">
        <v>0.26337400988810489</v>
      </c>
      <c r="N28" s="295">
        <v>0.15698332127729711</v>
      </c>
      <c r="O28" s="295">
        <v>8.7103626286604258E-2</v>
      </c>
      <c r="P28" s="295">
        <v>0.12992452748403371</v>
      </c>
      <c r="Q28" s="295">
        <v>0.15806857520517939</v>
      </c>
      <c r="R28" s="295">
        <v>0.1970145113600047</v>
      </c>
      <c r="S28" s="295">
        <v>0.18154892908671941</v>
      </c>
      <c r="T28" s="295">
        <v>0.17497981443731769</v>
      </c>
      <c r="U28" s="295">
        <v>2.909231092405249E-2</v>
      </c>
      <c r="V28" s="295">
        <v>9.4734334288592275E-3</v>
      </c>
      <c r="W28" s="295">
        <v>1.198302020484051E-2</v>
      </c>
      <c r="X28" s="295">
        <v>1.9429561562271099E-2</v>
      </c>
      <c r="Y28" s="295">
        <v>3.519360535388831E-2</v>
      </c>
      <c r="DA28" s="122" t="s">
        <v>1602</v>
      </c>
    </row>
    <row r="29" spans="1:105" ht="12" customHeight="1" x14ac:dyDescent="0.25">
      <c r="A29" s="18" t="s">
        <v>32</v>
      </c>
      <c r="B29" s="295">
        <v>0.33136257245608569</v>
      </c>
      <c r="C29" s="295">
        <v>0.68025397757836692</v>
      </c>
      <c r="D29" s="295">
        <v>0.34257024493956101</v>
      </c>
      <c r="E29" s="295">
        <v>0.48965374985102461</v>
      </c>
      <c r="F29" s="295">
        <v>0.37028763780668911</v>
      </c>
      <c r="G29" s="295">
        <v>0.43116109499717348</v>
      </c>
      <c r="H29" s="295">
        <v>0</v>
      </c>
      <c r="I29" s="295">
        <v>0</v>
      </c>
      <c r="J29" s="295">
        <v>0.15404058682596269</v>
      </c>
      <c r="K29" s="295">
        <v>0</v>
      </c>
      <c r="L29" s="295">
        <v>0.1124340458206541</v>
      </c>
      <c r="M29" s="295">
        <v>0.116179983932096</v>
      </c>
      <c r="N29" s="295">
        <v>0.13762378582231449</v>
      </c>
      <c r="O29" s="295">
        <v>7.7604515448657568E-2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0.2242513636858495</v>
      </c>
      <c r="DA29" s="122" t="s">
        <v>1603</v>
      </c>
    </row>
    <row r="30" spans="1:105" ht="12" customHeight="1" x14ac:dyDescent="0.25">
      <c r="A30" s="18" t="s">
        <v>33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1604</v>
      </c>
    </row>
    <row r="31" spans="1:105" ht="12" customHeight="1" x14ac:dyDescent="0.25">
      <c r="A31" s="18" t="s">
        <v>35</v>
      </c>
      <c r="B31" s="295">
        <v>1.997755913096894</v>
      </c>
      <c r="C31" s="295">
        <v>2.6065633354220932</v>
      </c>
      <c r="D31" s="295">
        <v>2.9787713965319251</v>
      </c>
      <c r="E31" s="295">
        <v>3.5001253722375592</v>
      </c>
      <c r="F31" s="295">
        <v>4.0477961159869063</v>
      </c>
      <c r="G31" s="295">
        <v>4.3944804935866868</v>
      </c>
      <c r="H31" s="295">
        <v>4.1787403390364526</v>
      </c>
      <c r="I31" s="295">
        <v>4.4059023488806597</v>
      </c>
      <c r="J31" s="295">
        <v>3.0971687288722358</v>
      </c>
      <c r="K31" s="295">
        <v>1.649629285518436</v>
      </c>
      <c r="L31" s="295">
        <v>2.2279119765401521</v>
      </c>
      <c r="M31" s="295">
        <v>2.3462237568402382</v>
      </c>
      <c r="N31" s="295">
        <v>3.1819076384690042</v>
      </c>
      <c r="O31" s="295">
        <v>1.752730123816687</v>
      </c>
      <c r="P31" s="295">
        <v>2.1214665362520981</v>
      </c>
      <c r="Q31" s="295">
        <v>2.3855340345931402</v>
      </c>
      <c r="R31" s="295">
        <v>3.357347874688235</v>
      </c>
      <c r="S31" s="295">
        <v>2.6431757935970839</v>
      </c>
      <c r="T31" s="295">
        <v>2.920439753238969</v>
      </c>
      <c r="U31" s="295">
        <v>1.577071081787607</v>
      </c>
      <c r="V31" s="295">
        <v>2.9312719135942911</v>
      </c>
      <c r="W31" s="295">
        <v>5.6341026805516004</v>
      </c>
      <c r="X31" s="295">
        <v>3.6535216586315351</v>
      </c>
      <c r="Y31" s="295">
        <v>2.1506721768265948</v>
      </c>
      <c r="DA31" s="122" t="s">
        <v>1605</v>
      </c>
    </row>
    <row r="32" spans="1:105" ht="12" customHeight="1" x14ac:dyDescent="0.25">
      <c r="A32" s="18" t="s">
        <v>38</v>
      </c>
      <c r="B32" s="295">
        <v>9.7275851202789601E-2</v>
      </c>
      <c r="C32" s="295">
        <v>0.1114408977505261</v>
      </c>
      <c r="D32" s="295">
        <v>0.19131632646946981</v>
      </c>
      <c r="E32" s="295">
        <v>0.13152302273721159</v>
      </c>
      <c r="F32" s="295">
        <v>0.1139617982730077</v>
      </c>
      <c r="G32" s="295">
        <v>0.16240451121225979</v>
      </c>
      <c r="H32" s="295">
        <v>0.17965051810922969</v>
      </c>
      <c r="I32" s="295">
        <v>0.21927324754345021</v>
      </c>
      <c r="J32" s="295">
        <v>0.16607261636877829</v>
      </c>
      <c r="K32" s="295">
        <v>5.2061326464275783E-2</v>
      </c>
      <c r="L32" s="295">
        <v>4.1743258102535367E-2</v>
      </c>
      <c r="M32" s="295">
        <v>2.9948132194484781E-2</v>
      </c>
      <c r="N32" s="295">
        <v>3.9600087262806019E-2</v>
      </c>
      <c r="O32" s="295">
        <v>8.5835332719084629</v>
      </c>
      <c r="P32" s="295">
        <v>3.0451706155622249</v>
      </c>
      <c r="Q32" s="295">
        <v>6.5198685191480816</v>
      </c>
      <c r="R32" s="295">
        <v>5.3392501170204483</v>
      </c>
      <c r="S32" s="295">
        <v>7.5935377982985308</v>
      </c>
      <c r="T32" s="295">
        <v>6.3752016609684032</v>
      </c>
      <c r="U32" s="295">
        <v>4.5219455721260662</v>
      </c>
      <c r="V32" s="295">
        <v>1.6146524225408661</v>
      </c>
      <c r="W32" s="295">
        <v>0.1125706807195099</v>
      </c>
      <c r="X32" s="295">
        <v>8.3082838142557042E-2</v>
      </c>
      <c r="Y32" s="295">
        <v>8.1071071254292595E-2</v>
      </c>
      <c r="DA32" s="122" t="s">
        <v>1606</v>
      </c>
    </row>
    <row r="33" spans="1:105" ht="12" customHeight="1" x14ac:dyDescent="0.25">
      <c r="A33" s="57" t="s">
        <v>1470</v>
      </c>
      <c r="B33" s="261">
        <f t="shared" ref="B33:Y33" si="0">B34+B35</f>
        <v>1.7945471846915206</v>
      </c>
      <c r="C33" s="261">
        <f t="shared" si="0"/>
        <v>2.0131334487236447</v>
      </c>
      <c r="D33" s="261">
        <f t="shared" si="0"/>
        <v>2.6477487401208375</v>
      </c>
      <c r="E33" s="261">
        <f t="shared" si="0"/>
        <v>2.7258749695715503</v>
      </c>
      <c r="F33" s="261">
        <f t="shared" si="0"/>
        <v>3.6190395882834472</v>
      </c>
      <c r="G33" s="261">
        <f t="shared" si="0"/>
        <v>4.7677910249421664</v>
      </c>
      <c r="H33" s="261">
        <f t="shared" si="0"/>
        <v>4.2034029339936136</v>
      </c>
      <c r="I33" s="261">
        <f t="shared" si="0"/>
        <v>5.88718924373799</v>
      </c>
      <c r="J33" s="261">
        <f t="shared" si="0"/>
        <v>4.7632172150183401</v>
      </c>
      <c r="K33" s="261">
        <f t="shared" si="0"/>
        <v>1.7240345942944726</v>
      </c>
      <c r="L33" s="261">
        <f t="shared" si="0"/>
        <v>1.9396876487720394</v>
      </c>
      <c r="M33" s="261">
        <f t="shared" si="0"/>
        <v>2.2148811882483574</v>
      </c>
      <c r="N33" s="261">
        <f t="shared" si="0"/>
        <v>2.5571784313554229</v>
      </c>
      <c r="O33" s="261">
        <f t="shared" si="0"/>
        <v>2.1074411832459332</v>
      </c>
      <c r="P33" s="261">
        <f t="shared" si="0"/>
        <v>2.3430281200312915</v>
      </c>
      <c r="Q33" s="261">
        <f t="shared" si="0"/>
        <v>2.3808169253041283</v>
      </c>
      <c r="R33" s="261">
        <f t="shared" si="0"/>
        <v>2.791896224711365</v>
      </c>
      <c r="S33" s="261">
        <f t="shared" si="0"/>
        <v>2.8682576387023926</v>
      </c>
      <c r="T33" s="261">
        <f t="shared" si="0"/>
        <v>3.208081968923703</v>
      </c>
      <c r="U33" s="261">
        <f t="shared" si="0"/>
        <v>2.4067002498680266</v>
      </c>
      <c r="V33" s="261">
        <f t="shared" si="0"/>
        <v>2.8676507344822992</v>
      </c>
      <c r="W33" s="261">
        <f t="shared" si="0"/>
        <v>4.4301020312660269</v>
      </c>
      <c r="X33" s="261">
        <f t="shared" si="0"/>
        <v>3.2452750146850033</v>
      </c>
      <c r="Y33" s="261">
        <f t="shared" si="0"/>
        <v>2.3613187807769855</v>
      </c>
      <c r="DA33" s="70"/>
    </row>
    <row r="34" spans="1:105" ht="12" customHeight="1" x14ac:dyDescent="0.25">
      <c r="A34" s="60" t="s">
        <v>1471</v>
      </c>
      <c r="B34" s="262">
        <v>0.46867968421896661</v>
      </c>
      <c r="C34" s="262">
        <v>0.44147242131097197</v>
      </c>
      <c r="D34" s="262">
        <v>0.96698508686810947</v>
      </c>
      <c r="E34" s="262">
        <v>1.0389096619849001</v>
      </c>
      <c r="F34" s="262">
        <v>1.262795267630219</v>
      </c>
      <c r="G34" s="262">
        <v>1.6195824999338251</v>
      </c>
      <c r="H34" s="262">
        <v>1.4288173953677981</v>
      </c>
      <c r="I34" s="262">
        <v>1.6777000190442219</v>
      </c>
      <c r="J34" s="262">
        <v>1.2078866257065131</v>
      </c>
      <c r="K34" s="262">
        <v>0.56788871945191954</v>
      </c>
      <c r="L34" s="262">
        <v>0.6868353284987494</v>
      </c>
      <c r="M34" s="262">
        <v>0.69564168672838356</v>
      </c>
      <c r="N34" s="262">
        <v>0.8897759706462901</v>
      </c>
      <c r="O34" s="262">
        <v>0.50411705905187532</v>
      </c>
      <c r="P34" s="262">
        <v>0.77315709369173857</v>
      </c>
      <c r="Q34" s="262">
        <v>0.78300868705697846</v>
      </c>
      <c r="R34" s="262">
        <v>0.99203958937386816</v>
      </c>
      <c r="S34" s="262">
        <v>0.86497988356639077</v>
      </c>
      <c r="T34" s="262">
        <v>1.0463103646296179</v>
      </c>
      <c r="U34" s="262">
        <v>0.79006096540032367</v>
      </c>
      <c r="V34" s="262">
        <v>1.6191427374051</v>
      </c>
      <c r="W34" s="262">
        <v>3.0758874028857819</v>
      </c>
      <c r="X34" s="262">
        <v>2.2906986422482829</v>
      </c>
      <c r="Y34" s="262">
        <v>0.88895173426499052</v>
      </c>
      <c r="DA34" s="72" t="s">
        <v>1607</v>
      </c>
    </row>
    <row r="35" spans="1:105" ht="12" customHeight="1" x14ac:dyDescent="0.25">
      <c r="A35" s="60" t="s">
        <v>1473</v>
      </c>
      <c r="B35" s="262">
        <v>1.325867500472554</v>
      </c>
      <c r="C35" s="262">
        <v>1.571661027412673</v>
      </c>
      <c r="D35" s="262">
        <v>1.6807636532527279</v>
      </c>
      <c r="E35" s="262">
        <v>1.68696530758665</v>
      </c>
      <c r="F35" s="262">
        <v>2.3562443206532282</v>
      </c>
      <c r="G35" s="262">
        <v>3.1482085250083411</v>
      </c>
      <c r="H35" s="262">
        <v>2.774585538625816</v>
      </c>
      <c r="I35" s="262">
        <v>4.2094892246937681</v>
      </c>
      <c r="J35" s="262">
        <v>3.555330589311827</v>
      </c>
      <c r="K35" s="262">
        <v>1.156145874842553</v>
      </c>
      <c r="L35" s="262">
        <v>1.25285232027329</v>
      </c>
      <c r="M35" s="262">
        <v>1.519239501519974</v>
      </c>
      <c r="N35" s="262">
        <v>1.6674024607091329</v>
      </c>
      <c r="O35" s="262">
        <v>1.6033241241940579</v>
      </c>
      <c r="P35" s="262">
        <v>1.569871026339553</v>
      </c>
      <c r="Q35" s="262">
        <v>1.5978082382471499</v>
      </c>
      <c r="R35" s="262">
        <v>1.799856635337497</v>
      </c>
      <c r="S35" s="262">
        <v>2.0032777551360019</v>
      </c>
      <c r="T35" s="262">
        <v>2.1617716042940849</v>
      </c>
      <c r="U35" s="262">
        <v>1.6166392844677031</v>
      </c>
      <c r="V35" s="262">
        <v>1.2485079970771991</v>
      </c>
      <c r="W35" s="262">
        <v>1.354214628380245</v>
      </c>
      <c r="X35" s="262">
        <v>0.95457637243672044</v>
      </c>
      <c r="Y35" s="262">
        <v>1.4723670465119949</v>
      </c>
      <c r="DA35" s="72" t="s">
        <v>1608</v>
      </c>
    </row>
    <row r="36" spans="1:105" ht="12" customHeight="1" x14ac:dyDescent="0.25">
      <c r="A36" s="64" t="s">
        <v>28</v>
      </c>
      <c r="B36" s="229">
        <v>0.78228121541365137</v>
      </c>
      <c r="C36" s="229">
        <v>0.93738656112746299</v>
      </c>
      <c r="D36" s="229">
        <v>0.85016842520562375</v>
      </c>
      <c r="E36" s="229">
        <v>0.59654809554466115</v>
      </c>
      <c r="F36" s="229">
        <v>0.71262625833447946</v>
      </c>
      <c r="G36" s="229">
        <v>1.105506069195465</v>
      </c>
      <c r="H36" s="229">
        <v>1.000623248577662</v>
      </c>
      <c r="I36" s="229">
        <v>2.0694237394877351</v>
      </c>
      <c r="J36" s="229">
        <v>1.61294891276373</v>
      </c>
      <c r="K36" s="229">
        <v>0.58909463213903523</v>
      </c>
      <c r="L36" s="229">
        <v>0.66186304856094635</v>
      </c>
      <c r="M36" s="229">
        <v>0.82764315108634623</v>
      </c>
      <c r="N36" s="229">
        <v>0.81120384450639371</v>
      </c>
      <c r="O36" s="229">
        <v>0.44214066638640159</v>
      </c>
      <c r="P36" s="229">
        <v>0.70592072247905058</v>
      </c>
      <c r="Q36" s="229">
        <v>0.29962092244318761</v>
      </c>
      <c r="R36" s="229">
        <v>0.2562736662322469</v>
      </c>
      <c r="S36" s="229">
        <v>0.44929291448835718</v>
      </c>
      <c r="T36" s="229">
        <v>0.49184356628551013</v>
      </c>
      <c r="U36" s="229">
        <v>0.42167337293401153</v>
      </c>
      <c r="V36" s="229">
        <v>8.4248374565705386E-2</v>
      </c>
      <c r="W36" s="229">
        <v>0</v>
      </c>
      <c r="X36" s="229">
        <v>3.8368460149907087E-2</v>
      </c>
      <c r="Y36" s="229">
        <v>2.163542133324528E-2</v>
      </c>
      <c r="DA36" s="73" t="s">
        <v>1609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1610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1.4421830576746611E-2</v>
      </c>
      <c r="DA38" s="73" t="s">
        <v>1611</v>
      </c>
    </row>
    <row r="39" spans="1:105" ht="12" customHeight="1" x14ac:dyDescent="0.25">
      <c r="A39" s="64" t="s">
        <v>159</v>
      </c>
      <c r="B39" s="229">
        <v>3.0982760326435901E-2</v>
      </c>
      <c r="C39" s="229">
        <v>2.7651482418744679E-2</v>
      </c>
      <c r="D39" s="229">
        <v>4.6840540224185052E-2</v>
      </c>
      <c r="E39" s="229">
        <v>4.0324320039929362E-2</v>
      </c>
      <c r="F39" s="229">
        <v>5.5435810984246069E-2</v>
      </c>
      <c r="G39" s="229">
        <v>4.9312202910803231E-2</v>
      </c>
      <c r="H39" s="229">
        <v>4.3928643762115097E-2</v>
      </c>
      <c r="I39" s="229">
        <v>7.8839009647630381E-2</v>
      </c>
      <c r="J39" s="229">
        <v>4.8998575583467048E-2</v>
      </c>
      <c r="K39" s="229">
        <v>8.2399059504045368E-3</v>
      </c>
      <c r="L39" s="229">
        <v>2.04211304042669E-2</v>
      </c>
      <c r="M39" s="229">
        <v>2.1146460475744661E-2</v>
      </c>
      <c r="N39" s="229">
        <v>1.2285810392863561E-2</v>
      </c>
      <c r="O39" s="229">
        <v>7.3570286306426794E-3</v>
      </c>
      <c r="P39" s="229">
        <v>1.052508204598635E-2</v>
      </c>
      <c r="Q39" s="229">
        <v>1.164504203617551E-2</v>
      </c>
      <c r="R39" s="229">
        <v>1.2886567201386159E-2</v>
      </c>
      <c r="S39" s="229">
        <v>1.343154396916103E-2</v>
      </c>
      <c r="T39" s="229">
        <v>1.224659963616502E-2</v>
      </c>
      <c r="U39" s="229">
        <v>2.0243957493824801E-3</v>
      </c>
      <c r="V39" s="229">
        <v>4.4664478507859919E-4</v>
      </c>
      <c r="W39" s="229">
        <v>4.5530245675359538E-4</v>
      </c>
      <c r="X39" s="229">
        <v>8.688401635024676E-4</v>
      </c>
      <c r="Y39" s="229">
        <v>8.5272842906280229E-4</v>
      </c>
      <c r="DA39" s="73" t="s">
        <v>1612</v>
      </c>
    </row>
    <row r="40" spans="1:105" ht="12" customHeight="1" x14ac:dyDescent="0.25">
      <c r="A40" s="64" t="s">
        <v>32</v>
      </c>
      <c r="B40" s="229">
        <v>2.7116515369731621E-2</v>
      </c>
      <c r="C40" s="229">
        <v>5.6650216686467622E-2</v>
      </c>
      <c r="D40" s="229">
        <v>2.6957073252077898E-2</v>
      </c>
      <c r="E40" s="229">
        <v>3.4644166374521883E-2</v>
      </c>
      <c r="F40" s="229">
        <v>2.382380474575049E-2</v>
      </c>
      <c r="G40" s="229">
        <v>2.8329305096377311E-2</v>
      </c>
      <c r="H40" s="229">
        <v>0</v>
      </c>
      <c r="I40" s="229">
        <v>0</v>
      </c>
      <c r="J40" s="229">
        <v>1.075176592290765E-2</v>
      </c>
      <c r="K40" s="229">
        <v>0</v>
      </c>
      <c r="L40" s="229">
        <v>8.8409956183309098E-3</v>
      </c>
      <c r="M40" s="229">
        <v>9.0899353622556946E-3</v>
      </c>
      <c r="N40" s="229">
        <v>1.049562994083361E-2</v>
      </c>
      <c r="O40" s="229">
        <v>6.3873088406024726E-3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5.2947662147381624E-3</v>
      </c>
      <c r="DA40" s="73" t="s">
        <v>1613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1614</v>
      </c>
    </row>
    <row r="42" spans="1:105" ht="12" customHeight="1" x14ac:dyDescent="0.25">
      <c r="A42" s="64" t="s">
        <v>35</v>
      </c>
      <c r="B42" s="229">
        <v>0.18052865145300459</v>
      </c>
      <c r="C42" s="229">
        <v>0.2397022190091132</v>
      </c>
      <c r="D42" s="229">
        <v>0.2588412940540224</v>
      </c>
      <c r="E42" s="229">
        <v>0.27346258732539952</v>
      </c>
      <c r="F42" s="229">
        <v>0.2875834067256185</v>
      </c>
      <c r="G42" s="229">
        <v>0.31884321774818419</v>
      </c>
      <c r="H42" s="229">
        <v>0.30649267490906029</v>
      </c>
      <c r="I42" s="229">
        <v>0.35493373552051471</v>
      </c>
      <c r="J42" s="229">
        <v>0.23871669271065199</v>
      </c>
      <c r="K42" s="229">
        <v>0.13697311275034241</v>
      </c>
      <c r="L42" s="229">
        <v>0.19345263597684581</v>
      </c>
      <c r="M42" s="229">
        <v>0.20270861099475571</v>
      </c>
      <c r="N42" s="229">
        <v>0.26796363802822848</v>
      </c>
      <c r="O42" s="229">
        <v>0.15930127872507949</v>
      </c>
      <c r="P42" s="229">
        <v>0.1849304942567459</v>
      </c>
      <c r="Q42" s="229">
        <v>0.18911202269658819</v>
      </c>
      <c r="R42" s="229">
        <v>0.2363052504040789</v>
      </c>
      <c r="S42" s="229">
        <v>0.21042449608352529</v>
      </c>
      <c r="T42" s="229">
        <v>0.21994486183722681</v>
      </c>
      <c r="U42" s="229">
        <v>0.1180881898413533</v>
      </c>
      <c r="V42" s="229">
        <v>0.1487130112369317</v>
      </c>
      <c r="W42" s="229">
        <v>0.2303543726626473</v>
      </c>
      <c r="X42" s="229">
        <v>0.1758031186990591</v>
      </c>
      <c r="Y42" s="229">
        <v>5.6073698207281211E-2</v>
      </c>
      <c r="DA42" s="73" t="s">
        <v>1615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1616</v>
      </c>
    </row>
    <row r="44" spans="1:105" ht="12" customHeight="1" x14ac:dyDescent="0.25">
      <c r="A44" s="64" t="s">
        <v>38</v>
      </c>
      <c r="B44" s="229">
        <v>7.2554155538402214E-3</v>
      </c>
      <c r="C44" s="229">
        <v>8.458666711126786E-3</v>
      </c>
      <c r="D44" s="229">
        <v>1.372151167491315E-2</v>
      </c>
      <c r="E44" s="229">
        <v>8.481440856882988E-3</v>
      </c>
      <c r="F44" s="229">
        <v>6.6827932782992138E-3</v>
      </c>
      <c r="G44" s="229">
        <v>9.7257089726766437E-3</v>
      </c>
      <c r="H44" s="229">
        <v>1.087568766428767E-2</v>
      </c>
      <c r="I44" s="229">
        <v>1.457980112453092E-2</v>
      </c>
      <c r="J44" s="229">
        <v>1.056499971698035E-2</v>
      </c>
      <c r="K44" s="229">
        <v>3.5679415848612539E-3</v>
      </c>
      <c r="L44" s="229">
        <v>2.9916894199799489E-3</v>
      </c>
      <c r="M44" s="229">
        <v>2.1356301826170499E-3</v>
      </c>
      <c r="N44" s="229">
        <v>2.7525675007300048E-3</v>
      </c>
      <c r="O44" s="229">
        <v>0.64390803542513331</v>
      </c>
      <c r="P44" s="229">
        <v>0.219097546317575</v>
      </c>
      <c r="Q44" s="229">
        <v>0.4266049587086862</v>
      </c>
      <c r="R44" s="229">
        <v>0.31017788648417571</v>
      </c>
      <c r="S44" s="229">
        <v>0.49896254395306672</v>
      </c>
      <c r="T44" s="229">
        <v>0.39628992847950129</v>
      </c>
      <c r="U44" s="229">
        <v>0.2794692739009596</v>
      </c>
      <c r="V44" s="229">
        <v>6.7612259258060275E-2</v>
      </c>
      <c r="W44" s="229">
        <v>3.7988359037505778E-3</v>
      </c>
      <c r="X44" s="229">
        <v>3.2997402277621288E-3</v>
      </c>
      <c r="Y44" s="229">
        <v>1.744634408941795E-3</v>
      </c>
      <c r="DA44" s="73" t="s">
        <v>1617</v>
      </c>
    </row>
    <row r="45" spans="1:105" ht="12" customHeight="1" x14ac:dyDescent="0.25">
      <c r="A45" s="146" t="s">
        <v>39</v>
      </c>
      <c r="B45" s="325">
        <v>0.29770294235589051</v>
      </c>
      <c r="C45" s="325">
        <v>0.30181188145975812</v>
      </c>
      <c r="D45" s="325">
        <v>0.4842348088419054</v>
      </c>
      <c r="E45" s="325">
        <v>0.73350469744525537</v>
      </c>
      <c r="F45" s="325">
        <v>1.2700922465848341</v>
      </c>
      <c r="G45" s="325">
        <v>1.636492021084835</v>
      </c>
      <c r="H45" s="325">
        <v>1.412665283712691</v>
      </c>
      <c r="I45" s="325">
        <v>1.6917129389133569</v>
      </c>
      <c r="J45" s="325">
        <v>1.6333496426140901</v>
      </c>
      <c r="K45" s="325">
        <v>0.41827028241790942</v>
      </c>
      <c r="L45" s="325">
        <v>0.36528282029292031</v>
      </c>
      <c r="M45" s="325">
        <v>0.45651571341825459</v>
      </c>
      <c r="N45" s="325">
        <v>0.56270097034008371</v>
      </c>
      <c r="O45" s="325">
        <v>0.34422980618619842</v>
      </c>
      <c r="P45" s="325">
        <v>0.4493971812401949</v>
      </c>
      <c r="Q45" s="325">
        <v>0.67082529236251209</v>
      </c>
      <c r="R45" s="325">
        <v>0.98421326501560946</v>
      </c>
      <c r="S45" s="325">
        <v>0.83116625664189192</v>
      </c>
      <c r="T45" s="325">
        <v>1.041446648055681</v>
      </c>
      <c r="U45" s="325">
        <v>0.79538405204199625</v>
      </c>
      <c r="V45" s="325">
        <v>0.94748770723142306</v>
      </c>
      <c r="W45" s="325">
        <v>1.119606117357093</v>
      </c>
      <c r="X45" s="325">
        <v>0.73623621319648969</v>
      </c>
      <c r="Y45" s="325">
        <v>1.3723439673419791</v>
      </c>
      <c r="DA45" s="148" t="s">
        <v>1618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DA46" s="94"/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v>26.32057084429481</v>
      </c>
      <c r="C48" s="223">
        <v>40.366167767495867</v>
      </c>
      <c r="D48" s="223">
        <v>14.771838262324071</v>
      </c>
      <c r="E48" s="223">
        <v>15.35159937610463</v>
      </c>
      <c r="F48" s="223">
        <v>14.674231394293759</v>
      </c>
      <c r="G48" s="223">
        <v>14.16385852786485</v>
      </c>
      <c r="H48" s="223">
        <v>17.669920118326111</v>
      </c>
      <c r="I48" s="223">
        <v>31.356953057822441</v>
      </c>
      <c r="J48" s="223">
        <v>40.014687770238581</v>
      </c>
      <c r="K48" s="223">
        <v>29.966031365380349</v>
      </c>
      <c r="L48" s="223">
        <v>25.333433480824691</v>
      </c>
      <c r="M48" s="223">
        <v>28.583968157820451</v>
      </c>
      <c r="N48" s="223">
        <v>23.648180190126759</v>
      </c>
      <c r="O48" s="223">
        <v>42.300884886653918</v>
      </c>
      <c r="P48" s="223">
        <v>30.57291555802302</v>
      </c>
      <c r="Q48" s="223">
        <v>11.315653021840729</v>
      </c>
      <c r="R48" s="223">
        <v>7.4482987193341073</v>
      </c>
      <c r="S48" s="223">
        <v>12.18690629868666</v>
      </c>
      <c r="T48" s="223">
        <v>17.144556105975159</v>
      </c>
      <c r="U48" s="223">
        <v>18.309977644551122</v>
      </c>
      <c r="V48" s="223">
        <v>2.4136150462156358</v>
      </c>
      <c r="W48" s="223">
        <v>0.16668500717182891</v>
      </c>
      <c r="X48" s="223">
        <v>0.43147033118146683</v>
      </c>
      <c r="Y48" s="223">
        <v>6.4927671807387988</v>
      </c>
      <c r="DA48" s="89" t="s">
        <v>1619</v>
      </c>
    </row>
    <row r="49" spans="1:105" ht="12" customHeight="1" x14ac:dyDescent="0.25">
      <c r="A49" s="55" t="s">
        <v>91</v>
      </c>
      <c r="B49" s="259">
        <v>0.16832061263502959</v>
      </c>
      <c r="C49" s="259">
        <v>0.25903569939124971</v>
      </c>
      <c r="D49" s="259">
        <v>9.3821117017174868E-2</v>
      </c>
      <c r="E49" s="259">
        <v>9.7231165282252008E-2</v>
      </c>
      <c r="F49" s="259">
        <v>9.2865896899394951E-2</v>
      </c>
      <c r="G49" s="259">
        <v>8.9701204673823226E-2</v>
      </c>
      <c r="H49" s="259">
        <v>0.1117973560542809</v>
      </c>
      <c r="I49" s="259">
        <v>0.1994626393431132</v>
      </c>
      <c r="J49" s="259">
        <v>0.25482708334451137</v>
      </c>
      <c r="K49" s="259">
        <v>0.19018105008325581</v>
      </c>
      <c r="L49" s="259">
        <v>0.16083573479838861</v>
      </c>
      <c r="M49" s="259">
        <v>0.18186721242466131</v>
      </c>
      <c r="N49" s="259">
        <v>0.15008148133247659</v>
      </c>
      <c r="O49" s="259">
        <v>0.27030079095922788</v>
      </c>
      <c r="P49" s="259">
        <v>0.19444265385745199</v>
      </c>
      <c r="Q49" s="259">
        <v>7.1632874129727478E-2</v>
      </c>
      <c r="R49" s="259">
        <v>4.6959155014952569E-2</v>
      </c>
      <c r="S49" s="259">
        <v>7.7408841012037599E-2</v>
      </c>
      <c r="T49" s="259">
        <v>0.10864296235474361</v>
      </c>
      <c r="U49" s="259">
        <v>0.11598468671515171</v>
      </c>
      <c r="V49" s="259">
        <v>1.481689301601905E-2</v>
      </c>
      <c r="W49" s="259">
        <v>1.0039135686774009E-3</v>
      </c>
      <c r="X49" s="259">
        <v>2.603209581703618E-3</v>
      </c>
      <c r="Y49" s="259">
        <v>4.0081423959189268E-2</v>
      </c>
      <c r="DA49" s="67" t="s">
        <v>1620</v>
      </c>
    </row>
    <row r="50" spans="1:105" ht="12" customHeight="1" x14ac:dyDescent="0.25">
      <c r="A50" s="173" t="s">
        <v>92</v>
      </c>
      <c r="B50" s="224">
        <v>4.8921842007719388E-2</v>
      </c>
      <c r="C50" s="224">
        <v>7.5287888759386037E-2</v>
      </c>
      <c r="D50" s="224">
        <v>2.7268804407540322E-2</v>
      </c>
      <c r="E50" s="224">
        <v>2.8259923913649371E-2</v>
      </c>
      <c r="F50" s="224">
        <v>2.6991172767819819E-2</v>
      </c>
      <c r="G50" s="224">
        <v>2.6071365201540461E-2</v>
      </c>
      <c r="H50" s="224">
        <v>3.2493540179939009E-2</v>
      </c>
      <c r="I50" s="224">
        <v>5.7973171411543019E-2</v>
      </c>
      <c r="J50" s="224">
        <v>7.4064668108709569E-2</v>
      </c>
      <c r="K50" s="224">
        <v>5.5275507493601751E-2</v>
      </c>
      <c r="L50" s="224">
        <v>4.6746386457511738E-2</v>
      </c>
      <c r="M50" s="224">
        <v>5.2859117450550379E-2</v>
      </c>
      <c r="N50" s="224">
        <v>4.3620697448102659E-2</v>
      </c>
      <c r="O50" s="224">
        <v>7.8562051212003145E-2</v>
      </c>
      <c r="P50" s="224">
        <v>5.6514128855994127E-2</v>
      </c>
      <c r="Q50" s="224">
        <v>2.0819863330298179E-2</v>
      </c>
      <c r="R50" s="224">
        <v>1.364852662126903E-2</v>
      </c>
      <c r="S50" s="224">
        <v>2.2498629435260591E-2</v>
      </c>
      <c r="T50" s="224">
        <v>3.1576725846964117E-2</v>
      </c>
      <c r="U50" s="224">
        <v>3.3710574302012811E-2</v>
      </c>
      <c r="V50" s="224">
        <v>4.3064820631725231E-3</v>
      </c>
      <c r="W50" s="224">
        <v>2.9178423383435619E-4</v>
      </c>
      <c r="X50" s="224">
        <v>7.5661445069254596E-4</v>
      </c>
      <c r="Y50" s="224">
        <v>1.164953632047201E-2</v>
      </c>
      <c r="DA50" s="177" t="s">
        <v>1621</v>
      </c>
    </row>
    <row r="51" spans="1:105" ht="12" customHeight="1" x14ac:dyDescent="0.25">
      <c r="A51" s="173" t="s">
        <v>93</v>
      </c>
      <c r="B51" s="224">
        <v>0.2147290602596432</v>
      </c>
      <c r="C51" s="224">
        <v>0.26248688594007002</v>
      </c>
      <c r="D51" s="224">
        <v>0.19255231892913971</v>
      </c>
      <c r="E51" s="224">
        <v>0.2362868071177667</v>
      </c>
      <c r="F51" s="224">
        <v>0.21892067629723799</v>
      </c>
      <c r="G51" s="224">
        <v>0.19914534085632321</v>
      </c>
      <c r="H51" s="224">
        <v>0.246583403160791</v>
      </c>
      <c r="I51" s="224">
        <v>0.3194539506750067</v>
      </c>
      <c r="J51" s="224">
        <v>0.37091753077471767</v>
      </c>
      <c r="K51" s="224">
        <v>0.35651666312130842</v>
      </c>
      <c r="L51" s="224">
        <v>0.31720965063460871</v>
      </c>
      <c r="M51" s="224">
        <v>0.30755307669374232</v>
      </c>
      <c r="N51" s="224">
        <v>0.29887845747151748</v>
      </c>
      <c r="O51" s="224">
        <v>0.31476193545329101</v>
      </c>
      <c r="P51" s="224">
        <v>0.34822643067744657</v>
      </c>
      <c r="Q51" s="224">
        <v>0.14407351713521629</v>
      </c>
      <c r="R51" s="224">
        <v>0.1162615778976672</v>
      </c>
      <c r="S51" s="224">
        <v>0.13788706143849569</v>
      </c>
      <c r="T51" s="224">
        <v>0.22478336459377049</v>
      </c>
      <c r="U51" s="224">
        <v>0.2426124039045692</v>
      </c>
      <c r="V51" s="224">
        <v>8.3375061159849814E-2</v>
      </c>
      <c r="W51" s="224">
        <v>8.1320944096382169E-3</v>
      </c>
      <c r="X51" s="224">
        <v>2.0335831714118281E-2</v>
      </c>
      <c r="Y51" s="224">
        <v>0.2031194049914514</v>
      </c>
      <c r="DA51" s="177" t="s">
        <v>1622</v>
      </c>
    </row>
    <row r="52" spans="1:105" ht="12" customHeight="1" x14ac:dyDescent="0.25">
      <c r="A52" s="173" t="s">
        <v>94</v>
      </c>
      <c r="B52" s="224">
        <v>0.13728997528455039</v>
      </c>
      <c r="C52" s="224">
        <v>0.2112813410699278</v>
      </c>
      <c r="D52" s="224">
        <v>7.6524785852497626E-2</v>
      </c>
      <c r="E52" s="224">
        <v>7.9306176881810783E-2</v>
      </c>
      <c r="F52" s="224">
        <v>7.5745664719866865E-2</v>
      </c>
      <c r="G52" s="224">
        <v>7.3164397276561904E-2</v>
      </c>
      <c r="H52" s="224">
        <v>9.1187027003346743E-2</v>
      </c>
      <c r="I52" s="224">
        <v>0.16269083386111799</v>
      </c>
      <c r="J52" s="224">
        <v>0.2078486017043</v>
      </c>
      <c r="K52" s="224">
        <v>0.15512034596816951</v>
      </c>
      <c r="L52" s="224">
        <v>0.13118496724594211</v>
      </c>
      <c r="M52" s="224">
        <v>0.14833920045782659</v>
      </c>
      <c r="N52" s="224">
        <v>0.12241330720130909</v>
      </c>
      <c r="O52" s="224">
        <v>0.2204696639897083</v>
      </c>
      <c r="P52" s="224">
        <v>0.1585963045431335</v>
      </c>
      <c r="Q52" s="224">
        <v>5.8427042088753142E-2</v>
      </c>
      <c r="R52" s="224">
        <v>3.8302030455208212E-2</v>
      </c>
      <c r="S52" s="224">
        <v>6.3138184343422624E-2</v>
      </c>
      <c r="T52" s="224">
        <v>8.8614159507989843E-2</v>
      </c>
      <c r="U52" s="224">
        <v>9.4602405036610521E-2</v>
      </c>
      <c r="V52" s="224">
        <v>1.20853343159692E-2</v>
      </c>
      <c r="W52" s="224">
        <v>8.1883773397615134E-4</v>
      </c>
      <c r="X52" s="224">
        <v>2.1232965680058149E-3</v>
      </c>
      <c r="Y52" s="224">
        <v>3.2692239046553259E-2</v>
      </c>
      <c r="DA52" s="177" t="s">
        <v>1623</v>
      </c>
    </row>
    <row r="53" spans="1:105" ht="12" customHeight="1" x14ac:dyDescent="0.25">
      <c r="A53" s="56" t="s">
        <v>95</v>
      </c>
      <c r="B53" s="260">
        <v>0.25615614194189418</v>
      </c>
      <c r="C53" s="260">
        <v>0.39045113818233768</v>
      </c>
      <c r="D53" s="260">
        <v>0.16890637048079671</v>
      </c>
      <c r="E53" s="260">
        <v>0.19124848735983829</v>
      </c>
      <c r="F53" s="260">
        <v>0.17839085906353161</v>
      </c>
      <c r="G53" s="260">
        <v>0.16889142984844879</v>
      </c>
      <c r="H53" s="260">
        <v>0.20972476915858801</v>
      </c>
      <c r="I53" s="260">
        <v>0.32073488738644551</v>
      </c>
      <c r="J53" s="260">
        <v>0.39414429585658822</v>
      </c>
      <c r="K53" s="260">
        <v>0.33298608372910721</v>
      </c>
      <c r="L53" s="260">
        <v>0.28691935347804071</v>
      </c>
      <c r="M53" s="260">
        <v>0.30108355716716673</v>
      </c>
      <c r="N53" s="260">
        <v>0.26810543345290788</v>
      </c>
      <c r="O53" s="260">
        <v>0.37798547530809329</v>
      </c>
      <c r="P53" s="260">
        <v>0.32950280278274219</v>
      </c>
      <c r="Q53" s="260">
        <v>0.1244847790981671</v>
      </c>
      <c r="R53" s="260">
        <v>9.1985885144644897E-2</v>
      </c>
      <c r="S53" s="260">
        <v>0.12717250055031279</v>
      </c>
      <c r="T53" s="260">
        <v>0.1959280422142913</v>
      </c>
      <c r="U53" s="260">
        <v>0.2182000392546404</v>
      </c>
      <c r="V53" s="260">
        <v>6.3349148639350025E-2</v>
      </c>
      <c r="W53" s="260">
        <v>5.9097512402910002E-3</v>
      </c>
      <c r="X53" s="260">
        <v>1.5472725692139861E-2</v>
      </c>
      <c r="Y53" s="260">
        <v>0.15246224642796849</v>
      </c>
      <c r="DA53" s="68" t="s">
        <v>1624</v>
      </c>
    </row>
    <row r="54" spans="1:105" ht="12" customHeight="1" x14ac:dyDescent="0.25">
      <c r="A54" s="37" t="s">
        <v>159</v>
      </c>
      <c r="B54" s="226">
        <v>2.7434604079104429E-2</v>
      </c>
      <c r="C54" s="226">
        <v>3.3764984212696893E-2</v>
      </c>
      <c r="D54" s="226">
        <v>1.1863147493706341E-2</v>
      </c>
      <c r="E54" s="226">
        <v>9.224377244761264E-3</v>
      </c>
      <c r="F54" s="226">
        <v>1.1463782734413491E-2</v>
      </c>
      <c r="G54" s="226">
        <v>9.0901701391938542E-3</v>
      </c>
      <c r="H54" s="226">
        <v>1.0690264118353989E-2</v>
      </c>
      <c r="I54" s="226">
        <v>3.3395558414680927E-2</v>
      </c>
      <c r="J54" s="226">
        <v>4.0218606075896141E-2</v>
      </c>
      <c r="K54" s="226">
        <v>8.2926370172635658E-3</v>
      </c>
      <c r="L54" s="226">
        <v>1.2279145571714809E-2</v>
      </c>
      <c r="M54" s="226">
        <v>1.546990924727998E-2</v>
      </c>
      <c r="N54" s="226">
        <v>5.4907747369391533E-3</v>
      </c>
      <c r="O54" s="226">
        <v>1.17788368147804E-2</v>
      </c>
      <c r="P54" s="226">
        <v>8.2159613586812626E-3</v>
      </c>
      <c r="Q54" s="226">
        <v>3.0142003773633809E-3</v>
      </c>
      <c r="R54" s="226">
        <v>1.6025051145903909E-3</v>
      </c>
      <c r="S54" s="226">
        <v>3.807212143786951E-3</v>
      </c>
      <c r="T54" s="226">
        <v>4.060345158972729E-3</v>
      </c>
      <c r="U54" s="226">
        <v>1.074110215028836E-3</v>
      </c>
      <c r="V54" s="226">
        <v>6.2154379169402554E-6</v>
      </c>
      <c r="W54" s="226">
        <v>1.013874223534432E-7</v>
      </c>
      <c r="X54" s="226">
        <v>6.5855069666933879E-7</v>
      </c>
      <c r="Y54" s="226">
        <v>1.0645101372240981E-4</v>
      </c>
      <c r="DA54" s="69" t="s">
        <v>1625</v>
      </c>
    </row>
    <row r="55" spans="1:105" ht="12" customHeight="1" x14ac:dyDescent="0.25">
      <c r="A55" s="37" t="s">
        <v>35</v>
      </c>
      <c r="B55" s="226">
        <v>0.16729248803481381</v>
      </c>
      <c r="C55" s="226">
        <v>0.30631756349571659</v>
      </c>
      <c r="D55" s="226">
        <v>6.8606191255178556E-2</v>
      </c>
      <c r="E55" s="226">
        <v>6.5466577004026583E-2</v>
      </c>
      <c r="F55" s="226">
        <v>6.223763451238256E-2</v>
      </c>
      <c r="G55" s="226">
        <v>6.1510110011721193E-2</v>
      </c>
      <c r="H55" s="226">
        <v>7.8057107158279251E-2</v>
      </c>
      <c r="I55" s="226">
        <v>0.15734267959843551</v>
      </c>
      <c r="J55" s="226">
        <v>0.2050586344401524</v>
      </c>
      <c r="K55" s="226">
        <v>0.1442638237788986</v>
      </c>
      <c r="L55" s="226">
        <v>0.12173479641026411</v>
      </c>
      <c r="M55" s="226">
        <v>0.1551936656931405</v>
      </c>
      <c r="N55" s="226">
        <v>0.12533068006677631</v>
      </c>
      <c r="O55" s="226">
        <v>0.26691374169505028</v>
      </c>
      <c r="P55" s="226">
        <v>0.1510751871849024</v>
      </c>
      <c r="Q55" s="226">
        <v>5.1227352513141082E-2</v>
      </c>
      <c r="R55" s="226">
        <v>3.0752984207653589E-2</v>
      </c>
      <c r="S55" s="226">
        <v>6.2420773690141297E-2</v>
      </c>
      <c r="T55" s="226">
        <v>7.6315537358530305E-2</v>
      </c>
      <c r="U55" s="226">
        <v>6.5570969968517911E-2</v>
      </c>
      <c r="V55" s="226">
        <v>2.1657590875892559E-3</v>
      </c>
      <c r="W55" s="226">
        <v>5.3682441717550197E-5</v>
      </c>
      <c r="X55" s="226">
        <v>1.394529200462649E-4</v>
      </c>
      <c r="Y55" s="226">
        <v>7.3257142077866374E-3</v>
      </c>
      <c r="DA55" s="69" t="s">
        <v>1626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1627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1628</v>
      </c>
    </row>
    <row r="58" spans="1:105" ht="12" customHeight="1" x14ac:dyDescent="0.25">
      <c r="A58" s="37" t="s">
        <v>40</v>
      </c>
      <c r="B58" s="226">
        <v>6.1429049827975923E-2</v>
      </c>
      <c r="C58" s="226">
        <v>5.0368590473924217E-2</v>
      </c>
      <c r="D58" s="226">
        <v>8.8437031731911822E-2</v>
      </c>
      <c r="E58" s="226">
        <v>0.11655753311105049</v>
      </c>
      <c r="F58" s="226">
        <v>0.1046894418167356</v>
      </c>
      <c r="G58" s="226">
        <v>9.829114969753372E-2</v>
      </c>
      <c r="H58" s="226">
        <v>0.1209773978819548</v>
      </c>
      <c r="I58" s="226">
        <v>0.129996649373329</v>
      </c>
      <c r="J58" s="226">
        <v>0.14886705534053959</v>
      </c>
      <c r="K58" s="226">
        <v>0.18042962293294501</v>
      </c>
      <c r="L58" s="226">
        <v>0.15290541149606179</v>
      </c>
      <c r="M58" s="226">
        <v>0.13041998222674631</v>
      </c>
      <c r="N58" s="226">
        <v>0.1372839786491924</v>
      </c>
      <c r="O58" s="226">
        <v>9.9292896798262573E-2</v>
      </c>
      <c r="P58" s="226">
        <v>0.17021165423915849</v>
      </c>
      <c r="Q58" s="226">
        <v>7.0243226207662657E-2</v>
      </c>
      <c r="R58" s="226">
        <v>5.9630395822400921E-2</v>
      </c>
      <c r="S58" s="226">
        <v>6.0944514716384499E-2</v>
      </c>
      <c r="T58" s="226">
        <v>0.1155521596967883</v>
      </c>
      <c r="U58" s="226">
        <v>0.15155495907109359</v>
      </c>
      <c r="V58" s="226">
        <v>6.1177174113843817E-2</v>
      </c>
      <c r="W58" s="226">
        <v>5.8559674111510968E-3</v>
      </c>
      <c r="X58" s="226">
        <v>1.533261422139692E-2</v>
      </c>
      <c r="Y58" s="226">
        <v>0.14503008120645949</v>
      </c>
      <c r="DA58" s="69" t="s">
        <v>1629</v>
      </c>
    </row>
    <row r="59" spans="1:105" ht="12" customHeight="1" x14ac:dyDescent="0.25">
      <c r="A59" s="57" t="s">
        <v>1496</v>
      </c>
      <c r="B59" s="261">
        <v>0.77768287724399721</v>
      </c>
      <c r="C59" s="261">
        <v>0.95064709196725183</v>
      </c>
      <c r="D59" s="261">
        <v>0.69736551365591115</v>
      </c>
      <c r="E59" s="261">
        <v>0.85575843247276528</v>
      </c>
      <c r="F59" s="261">
        <v>0.79286362649366671</v>
      </c>
      <c r="G59" s="261">
        <v>0.72124341940311198</v>
      </c>
      <c r="H59" s="261">
        <v>0.89304954913334111</v>
      </c>
      <c r="I59" s="261">
        <v>1.156964349434134</v>
      </c>
      <c r="J59" s="261">
        <v>1.343349671461934</v>
      </c>
      <c r="K59" s="261">
        <v>1.291194140310391</v>
      </c>
      <c r="L59" s="261">
        <v>1.148836182195359</v>
      </c>
      <c r="M59" s="261">
        <v>1.1138630295276579</v>
      </c>
      <c r="N59" s="261">
        <v>1.082446216043826</v>
      </c>
      <c r="O59" s="261">
        <v>1.1399713076293401</v>
      </c>
      <c r="P59" s="261">
        <v>1.261169457986683</v>
      </c>
      <c r="Q59" s="261">
        <v>0.5217901443097549</v>
      </c>
      <c r="R59" s="261">
        <v>0.42106382016043159</v>
      </c>
      <c r="S59" s="261">
        <v>0.49938469690384418</v>
      </c>
      <c r="T59" s="261">
        <v>0.81409648755736763</v>
      </c>
      <c r="U59" s="261">
        <v>0.87866780628317365</v>
      </c>
      <c r="V59" s="261">
        <v>0.30195893082559339</v>
      </c>
      <c r="W59" s="261">
        <v>2.9451954806956619E-2</v>
      </c>
      <c r="X59" s="261">
        <v>7.3650152892498461E-2</v>
      </c>
      <c r="Y59" s="261">
        <v>0.73563626230579948</v>
      </c>
      <c r="DA59" s="70" t="s">
        <v>1630</v>
      </c>
    </row>
    <row r="60" spans="1:105" ht="12" customHeight="1" x14ac:dyDescent="0.25">
      <c r="A60" s="57" t="s">
        <v>1498</v>
      </c>
      <c r="B60" s="261">
        <f t="shared" ref="B60:Y60" si="1">B61+B67+B78</f>
        <v>3.0728092906082667</v>
      </c>
      <c r="C60" s="261">
        <f t="shared" si="1"/>
        <v>4.8157565965114921</v>
      </c>
      <c r="D60" s="261">
        <f t="shared" si="1"/>
        <v>1.6323402603604122</v>
      </c>
      <c r="E60" s="261">
        <f t="shared" si="1"/>
        <v>1.7024431196706973</v>
      </c>
      <c r="F60" s="261">
        <f t="shared" si="1"/>
        <v>1.6730991113850182</v>
      </c>
      <c r="G60" s="261">
        <f t="shared" si="1"/>
        <v>1.609706185867132</v>
      </c>
      <c r="H60" s="261">
        <f t="shared" si="1"/>
        <v>2.0069481340710054</v>
      </c>
      <c r="I60" s="261">
        <f t="shared" si="1"/>
        <v>3.6307416761458358</v>
      </c>
      <c r="J60" s="261">
        <f t="shared" si="1"/>
        <v>4.7405795711904206</v>
      </c>
      <c r="K60" s="261">
        <f t="shared" si="1"/>
        <v>3.3753628613997053</v>
      </c>
      <c r="L60" s="261">
        <f t="shared" si="1"/>
        <v>2.8154182803473069</v>
      </c>
      <c r="M60" s="261">
        <f t="shared" si="1"/>
        <v>3.2501135116894049</v>
      </c>
      <c r="N60" s="261">
        <f t="shared" si="1"/>
        <v>2.6509086778682835</v>
      </c>
      <c r="O60" s="261">
        <f t="shared" si="1"/>
        <v>4.714621520795637</v>
      </c>
      <c r="P60" s="261">
        <f t="shared" si="1"/>
        <v>3.3903051057306621</v>
      </c>
      <c r="Q60" s="261">
        <f t="shared" si="1"/>
        <v>1.2369604286011651</v>
      </c>
      <c r="R60" s="261">
        <f t="shared" si="1"/>
        <v>0.82800661641314588</v>
      </c>
      <c r="S60" s="261">
        <f t="shared" si="1"/>
        <v>1.3655139946112114</v>
      </c>
      <c r="T60" s="261">
        <f t="shared" si="1"/>
        <v>1.9179693065362371</v>
      </c>
      <c r="U60" s="261">
        <f t="shared" si="1"/>
        <v>2.0188787197494396</v>
      </c>
      <c r="V60" s="261">
        <f t="shared" si="1"/>
        <v>0.21258921715717471</v>
      </c>
      <c r="W60" s="261">
        <f t="shared" si="1"/>
        <v>1.0962481155247943E-2</v>
      </c>
      <c r="X60" s="261">
        <f t="shared" si="1"/>
        <v>2.7954770601911837E-2</v>
      </c>
      <c r="Y60" s="261">
        <f t="shared" si="1"/>
        <v>0.77869298773922624</v>
      </c>
      <c r="DA60" s="70"/>
    </row>
    <row r="61" spans="1:105" ht="12" customHeight="1" x14ac:dyDescent="0.25">
      <c r="A61" s="60" t="s">
        <v>1499</v>
      </c>
      <c r="B61" s="262">
        <v>2.3910184805304628</v>
      </c>
      <c r="C61" s="262">
        <v>3.766956306177216</v>
      </c>
      <c r="D61" s="262">
        <v>1.256689265085339</v>
      </c>
      <c r="E61" s="262">
        <v>1.27177192340582</v>
      </c>
      <c r="F61" s="262">
        <v>1.2145637927484829</v>
      </c>
      <c r="G61" s="262">
        <v>1.17517055338734</v>
      </c>
      <c r="H61" s="262">
        <v>1.4694487801145271</v>
      </c>
      <c r="I61" s="262">
        <v>2.7310476869979512</v>
      </c>
      <c r="J61" s="262">
        <v>3.5150775330733688</v>
      </c>
      <c r="K61" s="262">
        <v>2.560672191994116</v>
      </c>
      <c r="L61" s="262">
        <v>2.1659719733446372</v>
      </c>
      <c r="M61" s="262">
        <v>2.4962163753994271</v>
      </c>
      <c r="N61" s="262">
        <v>2.0222526572026749</v>
      </c>
      <c r="O61" s="262">
        <v>3.591035016978767</v>
      </c>
      <c r="P61" s="262">
        <v>2.5966962323189269</v>
      </c>
      <c r="Q61" s="262">
        <v>0.90695790927745668</v>
      </c>
      <c r="R61" s="262">
        <v>0.59122645970809184</v>
      </c>
      <c r="S61" s="262">
        <v>1.007060581104348</v>
      </c>
      <c r="T61" s="262">
        <v>1.3966536877648441</v>
      </c>
      <c r="U61" s="262">
        <v>1.4616226060135691</v>
      </c>
      <c r="V61" s="262">
        <v>0.14041458947092561</v>
      </c>
      <c r="W61" s="262">
        <v>6.942952612774409E-3</v>
      </c>
      <c r="X61" s="262">
        <v>1.8441073784275369E-2</v>
      </c>
      <c r="Y61" s="262">
        <v>0.40097660528227003</v>
      </c>
      <c r="DA61" s="72" t="s">
        <v>1631</v>
      </c>
    </row>
    <row r="62" spans="1:105" ht="12" customHeight="1" x14ac:dyDescent="0.25">
      <c r="A62" s="59" t="s">
        <v>28</v>
      </c>
      <c r="B62" s="230">
        <v>1.836040498803464</v>
      </c>
      <c r="C62" s="230">
        <v>2.804816059803422</v>
      </c>
      <c r="D62" s="230">
        <v>0.90572661647955488</v>
      </c>
      <c r="E62" s="230">
        <v>0.80549917180425923</v>
      </c>
      <c r="F62" s="230">
        <v>0.804546397862133</v>
      </c>
      <c r="G62" s="230">
        <v>0.8671054905522001</v>
      </c>
      <c r="H62" s="230">
        <v>1.091175407061711</v>
      </c>
      <c r="I62" s="230">
        <v>2.262211738017005</v>
      </c>
      <c r="J62" s="230">
        <v>2.9710980309361399</v>
      </c>
      <c r="K62" s="230">
        <v>2.057814073966691</v>
      </c>
      <c r="L62" s="230">
        <v>1.624319305550127</v>
      </c>
      <c r="M62" s="230">
        <v>1.951811274506867</v>
      </c>
      <c r="N62" s="230">
        <v>1.4918438124521809</v>
      </c>
      <c r="O62" s="230">
        <v>2.5867437710017991</v>
      </c>
      <c r="P62" s="230">
        <v>2.0374284522883919</v>
      </c>
      <c r="Q62" s="230">
        <v>0.54497774264961785</v>
      </c>
      <c r="R62" s="230">
        <v>0.30102582218936103</v>
      </c>
      <c r="S62" s="230">
        <v>0.67412061591261119</v>
      </c>
      <c r="T62" s="230">
        <v>0.95137885705259873</v>
      </c>
      <c r="U62" s="230">
        <v>1.1395643394133541</v>
      </c>
      <c r="V62" s="230">
        <v>5.0928125759113069E-2</v>
      </c>
      <c r="W62" s="230">
        <v>0</v>
      </c>
      <c r="X62" s="230">
        <v>3.3109772343785961E-3</v>
      </c>
      <c r="Y62" s="230">
        <v>8.8791522655369437E-2</v>
      </c>
      <c r="DA62" s="71" t="s">
        <v>1632</v>
      </c>
    </row>
    <row r="63" spans="1:105" ht="12" customHeight="1" x14ac:dyDescent="0.25">
      <c r="A63" s="59" t="s">
        <v>31</v>
      </c>
      <c r="B63" s="295">
        <v>0</v>
      </c>
      <c r="C63" s="295">
        <v>0</v>
      </c>
      <c r="D63" s="295">
        <v>0</v>
      </c>
      <c r="E63" s="295">
        <v>0</v>
      </c>
      <c r="F63" s="295">
        <v>0</v>
      </c>
      <c r="G63" s="295">
        <v>0</v>
      </c>
      <c r="H63" s="295">
        <v>0</v>
      </c>
      <c r="I63" s="295">
        <v>0</v>
      </c>
      <c r="J63" s="295">
        <v>0</v>
      </c>
      <c r="K63" s="295">
        <v>0</v>
      </c>
      <c r="L63" s="295">
        <v>0</v>
      </c>
      <c r="M63" s="295">
        <v>0</v>
      </c>
      <c r="N63" s="295">
        <v>0</v>
      </c>
      <c r="O63" s="295">
        <v>0</v>
      </c>
      <c r="P63" s="295">
        <v>0</v>
      </c>
      <c r="Q63" s="295">
        <v>0</v>
      </c>
      <c r="R63" s="295">
        <v>0</v>
      </c>
      <c r="S63" s="295">
        <v>0</v>
      </c>
      <c r="T63" s="295">
        <v>0</v>
      </c>
      <c r="U63" s="295">
        <v>0</v>
      </c>
      <c r="V63" s="295">
        <v>0</v>
      </c>
      <c r="W63" s="295">
        <v>0</v>
      </c>
      <c r="X63" s="295">
        <v>0</v>
      </c>
      <c r="Y63" s="295">
        <v>5.8602897449899903E-2</v>
      </c>
      <c r="DA63" s="122" t="s">
        <v>1633</v>
      </c>
    </row>
    <row r="64" spans="1:105" ht="12" customHeight="1" x14ac:dyDescent="0.25">
      <c r="A64" s="59" t="s">
        <v>159</v>
      </c>
      <c r="B64" s="295">
        <v>7.0656261102532647E-2</v>
      </c>
      <c r="C64" s="295">
        <v>8.0392451403816095E-2</v>
      </c>
      <c r="D64" s="295">
        <v>4.8486992214587611E-2</v>
      </c>
      <c r="E64" s="295">
        <v>5.2905141187963967E-2</v>
      </c>
      <c r="F64" s="295">
        <v>6.0812221589623537E-2</v>
      </c>
      <c r="G64" s="295">
        <v>3.7581698081759901E-2</v>
      </c>
      <c r="H64" s="295">
        <v>4.6546064345156707E-2</v>
      </c>
      <c r="I64" s="295">
        <v>8.3740620578313343E-2</v>
      </c>
      <c r="J64" s="295">
        <v>8.7698267645795178E-2</v>
      </c>
      <c r="K64" s="295">
        <v>2.7967555758181131E-2</v>
      </c>
      <c r="L64" s="295">
        <v>4.8696106605104102E-2</v>
      </c>
      <c r="M64" s="295">
        <v>4.8455554965172863E-2</v>
      </c>
      <c r="N64" s="295">
        <v>2.1953731878004191E-2</v>
      </c>
      <c r="O64" s="295">
        <v>4.1822172288815289E-2</v>
      </c>
      <c r="P64" s="295">
        <v>2.9516381563959821E-2</v>
      </c>
      <c r="Q64" s="295">
        <v>2.0580640175640551E-2</v>
      </c>
      <c r="R64" s="295">
        <v>1.4707816484315959E-2</v>
      </c>
      <c r="S64" s="295">
        <v>1.95814644049821E-2</v>
      </c>
      <c r="T64" s="295">
        <v>2.3017238147740891E-2</v>
      </c>
      <c r="U64" s="295">
        <v>5.3158079141058046E-3</v>
      </c>
      <c r="V64" s="295">
        <v>2.6234308474465103E-4</v>
      </c>
      <c r="W64" s="295">
        <v>1.340856301768928E-5</v>
      </c>
      <c r="X64" s="295">
        <v>7.2850561511378107E-5</v>
      </c>
      <c r="Y64" s="295">
        <v>3.4003848984022322E-3</v>
      </c>
      <c r="DA64" s="122" t="s">
        <v>1634</v>
      </c>
    </row>
    <row r="65" spans="1:105" ht="12" customHeight="1" x14ac:dyDescent="0.25">
      <c r="A65" s="59" t="s">
        <v>32</v>
      </c>
      <c r="B65" s="295">
        <v>6.3786244676682854E-2</v>
      </c>
      <c r="C65" s="295">
        <v>0.16988734851659951</v>
      </c>
      <c r="D65" s="295">
        <v>2.878317499911897E-2</v>
      </c>
      <c r="E65" s="295">
        <v>4.688388053015527E-2</v>
      </c>
      <c r="F65" s="295">
        <v>2.6957163659394549E-2</v>
      </c>
      <c r="G65" s="295">
        <v>2.2270015895551991E-2</v>
      </c>
      <c r="H65" s="295">
        <v>0</v>
      </c>
      <c r="I65" s="295">
        <v>0</v>
      </c>
      <c r="J65" s="295">
        <v>1.9849518236220411E-2</v>
      </c>
      <c r="K65" s="295">
        <v>0</v>
      </c>
      <c r="L65" s="295">
        <v>2.1745943054377211E-2</v>
      </c>
      <c r="M65" s="295">
        <v>2.148469991925123E-2</v>
      </c>
      <c r="N65" s="295">
        <v>1.9345308832244661E-2</v>
      </c>
      <c r="O65" s="295">
        <v>3.745283235642715E-2</v>
      </c>
      <c r="P65" s="295">
        <v>0</v>
      </c>
      <c r="Q65" s="295">
        <v>0</v>
      </c>
      <c r="R65" s="295">
        <v>0</v>
      </c>
      <c r="S65" s="295">
        <v>0</v>
      </c>
      <c r="T65" s="295">
        <v>0</v>
      </c>
      <c r="U65" s="295">
        <v>0</v>
      </c>
      <c r="V65" s="295">
        <v>0</v>
      </c>
      <c r="W65" s="295">
        <v>0</v>
      </c>
      <c r="X65" s="295">
        <v>0</v>
      </c>
      <c r="Y65" s="295">
        <v>2.177843839654214E-2</v>
      </c>
      <c r="DA65" s="122" t="s">
        <v>1635</v>
      </c>
    </row>
    <row r="66" spans="1:105" ht="12" customHeight="1" x14ac:dyDescent="0.25">
      <c r="A66" s="59" t="s">
        <v>35</v>
      </c>
      <c r="B66" s="295">
        <v>0.42053547594778318</v>
      </c>
      <c r="C66" s="295">
        <v>0.71186044645337865</v>
      </c>
      <c r="D66" s="295">
        <v>0.27369248139207769</v>
      </c>
      <c r="E66" s="295">
        <v>0.36648372988344158</v>
      </c>
      <c r="F66" s="295">
        <v>0.32224800963733158</v>
      </c>
      <c r="G66" s="295">
        <v>0.24821334885782831</v>
      </c>
      <c r="H66" s="295">
        <v>0.33172730870765832</v>
      </c>
      <c r="I66" s="295">
        <v>0.38509532840263189</v>
      </c>
      <c r="J66" s="295">
        <v>0.4364317162552126</v>
      </c>
      <c r="K66" s="295">
        <v>0.4748905622692442</v>
      </c>
      <c r="L66" s="295">
        <v>0.47121061813502801</v>
      </c>
      <c r="M66" s="295">
        <v>0.47446484600813671</v>
      </c>
      <c r="N66" s="295">
        <v>0.48910980404024551</v>
      </c>
      <c r="O66" s="295">
        <v>0.92501624133172577</v>
      </c>
      <c r="P66" s="295">
        <v>0.52975139846657537</v>
      </c>
      <c r="Q66" s="295">
        <v>0.34139952645219829</v>
      </c>
      <c r="R66" s="295">
        <v>0.27549282103441503</v>
      </c>
      <c r="S66" s="295">
        <v>0.31335850078675509</v>
      </c>
      <c r="T66" s="295">
        <v>0.42225759256450451</v>
      </c>
      <c r="U66" s="295">
        <v>0.31674245868610912</v>
      </c>
      <c r="V66" s="295">
        <v>8.9224120627067818E-2</v>
      </c>
      <c r="W66" s="295">
        <v>6.9295440497567197E-3</v>
      </c>
      <c r="X66" s="295">
        <v>1.505724598838539E-2</v>
      </c>
      <c r="Y66" s="295">
        <v>0.22840336188205629</v>
      </c>
      <c r="DA66" s="122" t="s">
        <v>1636</v>
      </c>
    </row>
    <row r="67" spans="1:105" ht="12" customHeight="1" x14ac:dyDescent="0.25">
      <c r="A67" s="60" t="s">
        <v>1506</v>
      </c>
      <c r="B67" s="262">
        <v>0.68179081007780407</v>
      </c>
      <c r="C67" s="262">
        <v>1.0488002903342759</v>
      </c>
      <c r="D67" s="262">
        <v>0.37565099527507329</v>
      </c>
      <c r="E67" s="262">
        <v>0.43067119626487721</v>
      </c>
      <c r="F67" s="262">
        <v>0.45853531863653518</v>
      </c>
      <c r="G67" s="262">
        <v>0.43453563247979199</v>
      </c>
      <c r="H67" s="262">
        <v>0.5374993539564783</v>
      </c>
      <c r="I67" s="262">
        <v>0.89969398914788468</v>
      </c>
      <c r="J67" s="262">
        <v>1.2255020381170521</v>
      </c>
      <c r="K67" s="262">
        <v>0.81469066940558954</v>
      </c>
      <c r="L67" s="262">
        <v>0.6494463070026697</v>
      </c>
      <c r="M67" s="262">
        <v>0.75389713628997768</v>
      </c>
      <c r="N67" s="262">
        <v>0.62865602066560888</v>
      </c>
      <c r="O67" s="262">
        <v>1.12358650381687</v>
      </c>
      <c r="P67" s="262">
        <v>0.79360887341173514</v>
      </c>
      <c r="Q67" s="262">
        <v>0.33000251932370828</v>
      </c>
      <c r="R67" s="262">
        <v>0.23678015670505409</v>
      </c>
      <c r="S67" s="262">
        <v>0.35845341350686333</v>
      </c>
      <c r="T67" s="262">
        <v>0.52131561877139299</v>
      </c>
      <c r="U67" s="262">
        <v>0.55725611373587058</v>
      </c>
      <c r="V67" s="262">
        <v>7.2174627686249104E-2</v>
      </c>
      <c r="W67" s="262">
        <v>4.0195285424735336E-3</v>
      </c>
      <c r="X67" s="262">
        <v>9.5136968176364675E-3</v>
      </c>
      <c r="Y67" s="262">
        <v>0.37771638245695621</v>
      </c>
      <c r="DA67" s="72" t="s">
        <v>1637</v>
      </c>
    </row>
    <row r="68" spans="1:105" ht="12" customHeight="1" x14ac:dyDescent="0.25">
      <c r="A68" s="147" t="s">
        <v>28</v>
      </c>
      <c r="B68" s="229">
        <v>0.40222533811115119</v>
      </c>
      <c r="C68" s="229">
        <v>0.62548166535346039</v>
      </c>
      <c r="D68" s="229">
        <v>0.18998782772568509</v>
      </c>
      <c r="E68" s="229">
        <v>0.15226461225235291</v>
      </c>
      <c r="F68" s="229">
        <v>0.13864604487110069</v>
      </c>
      <c r="G68" s="229">
        <v>0.15255274784441719</v>
      </c>
      <c r="H68" s="229">
        <v>0.1937981071797773</v>
      </c>
      <c r="I68" s="229">
        <v>0.44221677141504839</v>
      </c>
      <c r="J68" s="229">
        <v>0.55585770281107305</v>
      </c>
      <c r="K68" s="229">
        <v>0.41504337434466421</v>
      </c>
      <c r="L68" s="229">
        <v>0.34304708239096471</v>
      </c>
      <c r="M68" s="229">
        <v>0.41064773410801958</v>
      </c>
      <c r="N68" s="229">
        <v>0.30579879457724513</v>
      </c>
      <c r="O68" s="229">
        <v>0.30981547269326642</v>
      </c>
      <c r="P68" s="229">
        <v>0.35681388502619082</v>
      </c>
      <c r="Q68" s="229">
        <v>6.1870203359538231E-2</v>
      </c>
      <c r="R68" s="229">
        <v>3.3705674284890172E-2</v>
      </c>
      <c r="S68" s="229">
        <v>8.0378316783580581E-2</v>
      </c>
      <c r="T68" s="229">
        <v>0.1185830083147032</v>
      </c>
      <c r="U68" s="229">
        <v>0.14531833140885331</v>
      </c>
      <c r="V68" s="229">
        <v>4.8686032953992424E-3</v>
      </c>
      <c r="W68" s="229">
        <v>0</v>
      </c>
      <c r="X68" s="229">
        <v>3.8226116544187998E-4</v>
      </c>
      <c r="Y68" s="229">
        <v>5.5479229388096102E-3</v>
      </c>
      <c r="DA68" s="73" t="s">
        <v>1638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1639</v>
      </c>
    </row>
    <row r="70" spans="1:105" ht="12" customHeight="1" x14ac:dyDescent="0.25">
      <c r="A70" s="147" t="s">
        <v>31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3.6981579163153171E-3</v>
      </c>
      <c r="DA70" s="73" t="s">
        <v>1640</v>
      </c>
    </row>
    <row r="71" spans="1:105" ht="12" customHeight="1" x14ac:dyDescent="0.25">
      <c r="A71" s="147" t="s">
        <v>159</v>
      </c>
      <c r="B71" s="229">
        <v>1.5930398176987812E-2</v>
      </c>
      <c r="C71" s="229">
        <v>1.84507608600296E-2</v>
      </c>
      <c r="D71" s="229">
        <v>1.046749352581298E-2</v>
      </c>
      <c r="E71" s="229">
        <v>1.0292492761398731E-2</v>
      </c>
      <c r="F71" s="229">
        <v>1.078539535597655E-2</v>
      </c>
      <c r="G71" s="229">
        <v>6.8047677583345807E-3</v>
      </c>
      <c r="H71" s="229">
        <v>8.5079854222594471E-3</v>
      </c>
      <c r="I71" s="229">
        <v>1.6847169404060839E-2</v>
      </c>
      <c r="J71" s="229">
        <v>1.6885987801171221E-2</v>
      </c>
      <c r="K71" s="229">
        <v>5.805380296066631E-3</v>
      </c>
      <c r="L71" s="229">
        <v>1.0584378776758529E-2</v>
      </c>
      <c r="M71" s="229">
        <v>1.049213790674308E-2</v>
      </c>
      <c r="N71" s="229">
        <v>4.631371059179757E-3</v>
      </c>
      <c r="O71" s="229">
        <v>5.1551948872951663E-3</v>
      </c>
      <c r="P71" s="229">
        <v>5.3199959931184036E-3</v>
      </c>
      <c r="Q71" s="229">
        <v>2.4046422160160169E-3</v>
      </c>
      <c r="R71" s="229">
        <v>1.6948695631748699E-3</v>
      </c>
      <c r="S71" s="229">
        <v>2.4028976670492168E-3</v>
      </c>
      <c r="T71" s="229">
        <v>2.9526433322077622E-3</v>
      </c>
      <c r="U71" s="229">
        <v>6.9765328164905099E-4</v>
      </c>
      <c r="V71" s="229">
        <v>2.58110175266424E-5</v>
      </c>
      <c r="W71" s="229">
        <v>1.3509018640338761E-6</v>
      </c>
      <c r="X71" s="229">
        <v>8.6561684306731543E-6</v>
      </c>
      <c r="Y71" s="229">
        <v>2.186632531580553E-4</v>
      </c>
      <c r="DA71" s="73" t="s">
        <v>1641</v>
      </c>
    </row>
    <row r="72" spans="1:105" ht="12" customHeight="1" x14ac:dyDescent="0.25">
      <c r="A72" s="147" t="s">
        <v>32</v>
      </c>
      <c r="B72" s="229">
        <v>1.394249196846584E-2</v>
      </c>
      <c r="C72" s="229">
        <v>3.7800490582100388E-2</v>
      </c>
      <c r="D72" s="229">
        <v>6.0241190300213089E-3</v>
      </c>
      <c r="E72" s="229">
        <v>8.8426743781761848E-3</v>
      </c>
      <c r="F72" s="229">
        <v>4.6350752068826028E-3</v>
      </c>
      <c r="G72" s="229">
        <v>3.9092624250542107E-3</v>
      </c>
      <c r="H72" s="229">
        <v>0</v>
      </c>
      <c r="I72" s="229">
        <v>0</v>
      </c>
      <c r="J72" s="229">
        <v>3.7052952265111648E-3</v>
      </c>
      <c r="K72" s="229">
        <v>0</v>
      </c>
      <c r="L72" s="229">
        <v>4.5823343044968986E-3</v>
      </c>
      <c r="M72" s="229">
        <v>4.5101096466503947E-3</v>
      </c>
      <c r="N72" s="229">
        <v>3.9565283201890228E-3</v>
      </c>
      <c r="O72" s="229">
        <v>4.4756957641162052E-3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1.3577251159533469E-3</v>
      </c>
      <c r="DA72" s="73" t="s">
        <v>1642</v>
      </c>
    </row>
    <row r="73" spans="1:105" ht="12" customHeight="1" x14ac:dyDescent="0.25">
      <c r="A73" s="147" t="s">
        <v>33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0</v>
      </c>
      <c r="H73" s="229">
        <v>0</v>
      </c>
      <c r="I73" s="229">
        <v>0</v>
      </c>
      <c r="J73" s="229">
        <v>0</v>
      </c>
      <c r="K73" s="229">
        <v>0</v>
      </c>
      <c r="L73" s="229">
        <v>0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0</v>
      </c>
      <c r="S73" s="229">
        <v>0</v>
      </c>
      <c r="T73" s="229">
        <v>0</v>
      </c>
      <c r="U73" s="229">
        <v>0</v>
      </c>
      <c r="V73" s="229">
        <v>0</v>
      </c>
      <c r="W73" s="229">
        <v>0</v>
      </c>
      <c r="X73" s="229">
        <v>0</v>
      </c>
      <c r="Y73" s="229">
        <v>0</v>
      </c>
      <c r="DA73" s="73" t="s">
        <v>1643</v>
      </c>
    </row>
    <row r="74" spans="1:105" ht="12" customHeight="1" x14ac:dyDescent="0.25">
      <c r="A74" s="147" t="s">
        <v>35</v>
      </c>
      <c r="B74" s="229">
        <v>9.2822371851328217E-2</v>
      </c>
      <c r="C74" s="229">
        <v>0.15994398613354249</v>
      </c>
      <c r="D74" s="229">
        <v>5.784347398121141E-2</v>
      </c>
      <c r="E74" s="229">
        <v>6.979935923961024E-2</v>
      </c>
      <c r="F74" s="229">
        <v>5.5951210675638019E-2</v>
      </c>
      <c r="G74" s="229">
        <v>4.3998319280544117E-2</v>
      </c>
      <c r="H74" s="229">
        <v>5.9360703787638067E-2</v>
      </c>
      <c r="I74" s="229">
        <v>7.5846066512708477E-2</v>
      </c>
      <c r="J74" s="229">
        <v>8.2267027419632266E-2</v>
      </c>
      <c r="K74" s="229">
        <v>9.6503651211299529E-2</v>
      </c>
      <c r="L74" s="229">
        <v>0.100267513796077</v>
      </c>
      <c r="M74" s="229">
        <v>0.1005769596231408</v>
      </c>
      <c r="N74" s="229">
        <v>0.10101401522502231</v>
      </c>
      <c r="O74" s="229">
        <v>0.1116251110132452</v>
      </c>
      <c r="P74" s="229">
        <v>9.3474757170797493E-2</v>
      </c>
      <c r="Q74" s="229">
        <v>3.9050675121628332E-2</v>
      </c>
      <c r="R74" s="229">
        <v>3.1079384468286359E-2</v>
      </c>
      <c r="S74" s="229">
        <v>3.7644855415731697E-2</v>
      </c>
      <c r="T74" s="229">
        <v>5.3028493545201602E-2</v>
      </c>
      <c r="U74" s="229">
        <v>4.0695903057466308E-2</v>
      </c>
      <c r="V74" s="229">
        <v>8.5939302723544251E-3</v>
      </c>
      <c r="W74" s="229">
        <v>6.8347127673579569E-4</v>
      </c>
      <c r="X74" s="229">
        <v>1.751509046223275E-3</v>
      </c>
      <c r="Y74" s="229">
        <v>1.4378853628795931E-2</v>
      </c>
      <c r="DA74" s="73" t="s">
        <v>1644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1645</v>
      </c>
    </row>
    <row r="76" spans="1:105" ht="12" customHeight="1" x14ac:dyDescent="0.25">
      <c r="A76" s="147" t="s">
        <v>38</v>
      </c>
      <c r="B76" s="229">
        <v>3.7305152121506011E-3</v>
      </c>
      <c r="C76" s="229">
        <v>5.6441399530860574E-3</v>
      </c>
      <c r="D76" s="229">
        <v>3.0663573463091849E-3</v>
      </c>
      <c r="E76" s="229">
        <v>2.164826797804885E-3</v>
      </c>
      <c r="F76" s="229">
        <v>1.3001806288935251E-3</v>
      </c>
      <c r="G76" s="229">
        <v>1.342085466429579E-3</v>
      </c>
      <c r="H76" s="229">
        <v>2.106374888464145E-3</v>
      </c>
      <c r="I76" s="229">
        <v>3.1155690630859162E-3</v>
      </c>
      <c r="J76" s="229">
        <v>3.640931480475586E-3</v>
      </c>
      <c r="K76" s="229">
        <v>2.513773567191427E-3</v>
      </c>
      <c r="L76" s="229">
        <v>1.550608285468493E-3</v>
      </c>
      <c r="M76" s="229">
        <v>1.0596253883491549E-3</v>
      </c>
      <c r="N76" s="229">
        <v>1.0376329321120481E-3</v>
      </c>
      <c r="O76" s="229">
        <v>0.45119729428345973</v>
      </c>
      <c r="P76" s="229">
        <v>0.1107447964223769</v>
      </c>
      <c r="Q76" s="229">
        <v>8.8091763867052766E-2</v>
      </c>
      <c r="R76" s="229">
        <v>4.0795275479988992E-2</v>
      </c>
      <c r="S76" s="229">
        <v>8.9264192974581449E-2</v>
      </c>
      <c r="T76" s="229">
        <v>9.5545118621392575E-2</v>
      </c>
      <c r="U76" s="229">
        <v>9.6311532029523486E-2</v>
      </c>
      <c r="V76" s="229">
        <v>3.9072239663977678E-3</v>
      </c>
      <c r="W76" s="229">
        <v>1.1271308615654521E-5</v>
      </c>
      <c r="X76" s="229">
        <v>3.2874984823253591E-5</v>
      </c>
      <c r="Y76" s="229">
        <v>4.4737271847494341E-4</v>
      </c>
      <c r="DA76" s="73" t="s">
        <v>1646</v>
      </c>
    </row>
    <row r="77" spans="1:105" ht="12" customHeight="1" x14ac:dyDescent="0.25">
      <c r="A77" s="147" t="s">
        <v>39</v>
      </c>
      <c r="B77" s="229">
        <v>0.15313969475772041</v>
      </c>
      <c r="C77" s="229">
        <v>0.20147924745205659</v>
      </c>
      <c r="D77" s="229">
        <v>0.1082617236660333</v>
      </c>
      <c r="E77" s="229">
        <v>0.1873072308355343</v>
      </c>
      <c r="F77" s="229">
        <v>0.2472174118980438</v>
      </c>
      <c r="G77" s="229">
        <v>0.22592844970501241</v>
      </c>
      <c r="H77" s="229">
        <v>0.27372618267833942</v>
      </c>
      <c r="I77" s="229">
        <v>0.36166841275298089</v>
      </c>
      <c r="J77" s="229">
        <v>0.56314509337818874</v>
      </c>
      <c r="K77" s="229">
        <v>0.29482448998636779</v>
      </c>
      <c r="L77" s="229">
        <v>0.1894143894489041</v>
      </c>
      <c r="M77" s="229">
        <v>0.22661056961707471</v>
      </c>
      <c r="N77" s="229">
        <v>0.21221767855186049</v>
      </c>
      <c r="O77" s="229">
        <v>0.2413177351754871</v>
      </c>
      <c r="P77" s="229">
        <v>0.22725543879925139</v>
      </c>
      <c r="Q77" s="229">
        <v>0.13858523475947301</v>
      </c>
      <c r="R77" s="229">
        <v>0.12950495290871369</v>
      </c>
      <c r="S77" s="229">
        <v>0.1487631506659203</v>
      </c>
      <c r="T77" s="229">
        <v>0.2512063549578879</v>
      </c>
      <c r="U77" s="229">
        <v>0.2742326939583784</v>
      </c>
      <c r="V77" s="229">
        <v>5.4779059134571033E-2</v>
      </c>
      <c r="W77" s="229">
        <v>3.3234350552580512E-3</v>
      </c>
      <c r="X77" s="229">
        <v>7.3383954527173846E-3</v>
      </c>
      <c r="Y77" s="229">
        <v>0.35206768688544893</v>
      </c>
      <c r="DA77" s="73" t="s">
        <v>1647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1648</v>
      </c>
    </row>
    <row r="79" spans="1:105" ht="12" customHeight="1" x14ac:dyDescent="0.25">
      <c r="A79" s="57" t="s">
        <v>1520</v>
      </c>
      <c r="B79" s="261">
        <f t="shared" ref="B79:Y79" si="2">B80+B88</f>
        <v>19.515205625974239</v>
      </c>
      <c r="C79" s="261">
        <f t="shared" si="2"/>
        <v>30.321954948194872</v>
      </c>
      <c r="D79" s="261">
        <f t="shared" si="2"/>
        <v>10.474119551931866</v>
      </c>
      <c r="E79" s="261">
        <f t="shared" si="2"/>
        <v>10.584621130108435</v>
      </c>
      <c r="F79" s="261">
        <f t="shared" si="2"/>
        <v>10.134316612125941</v>
      </c>
      <c r="G79" s="261">
        <f t="shared" si="2"/>
        <v>9.8890127502368568</v>
      </c>
      <c r="H79" s="261">
        <f t="shared" si="2"/>
        <v>12.352746487966375</v>
      </c>
      <c r="I79" s="261">
        <f t="shared" si="2"/>
        <v>22.806934270449155</v>
      </c>
      <c r="J79" s="261">
        <f t="shared" si="2"/>
        <v>29.297580492937943</v>
      </c>
      <c r="K79" s="261">
        <f t="shared" si="2"/>
        <v>21.468767807091421</v>
      </c>
      <c r="L79" s="261">
        <f t="shared" si="2"/>
        <v>18.051212690527485</v>
      </c>
      <c r="M79" s="261">
        <f t="shared" si="2"/>
        <v>20.702029626243672</v>
      </c>
      <c r="N79" s="261">
        <f t="shared" si="2"/>
        <v>16.80437280877215</v>
      </c>
      <c r="O79" s="261">
        <f t="shared" si="2"/>
        <v>32.014140526582317</v>
      </c>
      <c r="P79" s="261">
        <f t="shared" si="2"/>
        <v>22.103349096821574</v>
      </c>
      <c r="Q79" s="261">
        <f t="shared" si="2"/>
        <v>8.1020578116504769</v>
      </c>
      <c r="R79" s="261">
        <f t="shared" si="2"/>
        <v>5.1358835099223406</v>
      </c>
      <c r="S79" s="261">
        <f t="shared" si="2"/>
        <v>8.8245171585574855</v>
      </c>
      <c r="T79" s="261">
        <f t="shared" si="2"/>
        <v>12.15787383088403</v>
      </c>
      <c r="U79" s="261">
        <f t="shared" si="2"/>
        <v>13.000782545667663</v>
      </c>
      <c r="V79" s="261">
        <f t="shared" si="2"/>
        <v>1.3388148604416417</v>
      </c>
      <c r="W79" s="261">
        <f t="shared" si="2"/>
        <v>7.6633426879000821E-2</v>
      </c>
      <c r="X79" s="261">
        <f t="shared" si="2"/>
        <v>0.20424015125549516</v>
      </c>
      <c r="Y79" s="261">
        <f t="shared" si="2"/>
        <v>3.5737977154347189</v>
      </c>
      <c r="DA79" s="70"/>
    </row>
    <row r="80" spans="1:105" ht="12" customHeight="1" x14ac:dyDescent="0.25">
      <c r="A80" s="60" t="s">
        <v>1521</v>
      </c>
      <c r="B80" s="262">
        <v>18.680197295587661</v>
      </c>
      <c r="C80" s="262">
        <v>29.301232666300809</v>
      </c>
      <c r="D80" s="262">
        <v>9.7253490308544102</v>
      </c>
      <c r="E80" s="262">
        <v>9.6657820495237576</v>
      </c>
      <c r="F80" s="262">
        <v>9.28300851167125</v>
      </c>
      <c r="G80" s="262">
        <v>9.1146042078083891</v>
      </c>
      <c r="H80" s="262">
        <v>11.393867445114109</v>
      </c>
      <c r="I80" s="262">
        <v>21.564686436523029</v>
      </c>
      <c r="J80" s="262">
        <v>27.85520828812874</v>
      </c>
      <c r="K80" s="262">
        <v>20.082395681828281</v>
      </c>
      <c r="L80" s="262">
        <v>16.81769217663598</v>
      </c>
      <c r="M80" s="262">
        <v>19.506060246203671</v>
      </c>
      <c r="N80" s="262">
        <v>15.642136074442661</v>
      </c>
      <c r="O80" s="262">
        <v>30.790138345069028</v>
      </c>
      <c r="P80" s="262">
        <v>20.74921486773837</v>
      </c>
      <c r="Q80" s="262">
        <v>7.5418048731309622</v>
      </c>
      <c r="R80" s="262">
        <v>4.6837817500065881</v>
      </c>
      <c r="S80" s="262">
        <v>8.2883212435078377</v>
      </c>
      <c r="T80" s="262">
        <v>11.283767728332441</v>
      </c>
      <c r="U80" s="262">
        <v>12.05734536920691</v>
      </c>
      <c r="V80" s="262">
        <v>1.014597586213438</v>
      </c>
      <c r="W80" s="262">
        <v>4.5010475764105787E-2</v>
      </c>
      <c r="X80" s="262">
        <v>0.1251610137316965</v>
      </c>
      <c r="Y80" s="262">
        <v>2.7839353883424049</v>
      </c>
      <c r="DA80" s="72" t="s">
        <v>1649</v>
      </c>
    </row>
    <row r="81" spans="1:105" ht="12" customHeight="1" x14ac:dyDescent="0.25">
      <c r="A81" s="59" t="s">
        <v>28</v>
      </c>
      <c r="B81" s="230">
        <v>14.89395209240144</v>
      </c>
      <c r="C81" s="230">
        <v>22.759098306952559</v>
      </c>
      <c r="D81" s="230">
        <v>7.3159988751155103</v>
      </c>
      <c r="E81" s="230">
        <v>6.5212207760456371</v>
      </c>
      <c r="F81" s="230">
        <v>6.5299000028825764</v>
      </c>
      <c r="G81" s="230">
        <v>7.0354945794925596</v>
      </c>
      <c r="H81" s="230">
        <v>8.8413596540103967</v>
      </c>
      <c r="I81" s="230">
        <v>18.368218517554642</v>
      </c>
      <c r="J81" s="230">
        <v>24.131812673123608</v>
      </c>
      <c r="K81" s="230">
        <v>16.725871589538659</v>
      </c>
      <c r="L81" s="230">
        <v>13.21969230064764</v>
      </c>
      <c r="M81" s="230">
        <v>15.90416604705705</v>
      </c>
      <c r="N81" s="230">
        <v>12.15043183308951</v>
      </c>
      <c r="O81" s="230">
        <v>11.406256473179139</v>
      </c>
      <c r="P81" s="230">
        <v>13.69662740818954</v>
      </c>
      <c r="Q81" s="230">
        <v>2.611513415150275</v>
      </c>
      <c r="R81" s="230">
        <v>1.6023974021062579</v>
      </c>
      <c r="S81" s="230">
        <v>3.3784142494966041</v>
      </c>
      <c r="T81" s="230">
        <v>5.2686716623725944</v>
      </c>
      <c r="U81" s="230">
        <v>6.4939575553494464</v>
      </c>
      <c r="V81" s="230">
        <v>0.32111143267692671</v>
      </c>
      <c r="W81" s="230">
        <v>0</v>
      </c>
      <c r="X81" s="230">
        <v>2.6582114910853771E-2</v>
      </c>
      <c r="Y81" s="230">
        <v>0.71201587576163095</v>
      </c>
      <c r="DA81" s="71" t="s">
        <v>1650</v>
      </c>
    </row>
    <row r="82" spans="1:105" ht="12" customHeight="1" x14ac:dyDescent="0.25">
      <c r="A82" s="59" t="s">
        <v>31</v>
      </c>
      <c r="B82" s="295">
        <v>0</v>
      </c>
      <c r="C82" s="295">
        <v>0</v>
      </c>
      <c r="D82" s="295">
        <v>0</v>
      </c>
      <c r="E82" s="295">
        <v>0</v>
      </c>
      <c r="F82" s="295">
        <v>0</v>
      </c>
      <c r="G82" s="295">
        <v>0</v>
      </c>
      <c r="H82" s="295">
        <v>0</v>
      </c>
      <c r="I82" s="295">
        <v>0</v>
      </c>
      <c r="J82" s="295">
        <v>0</v>
      </c>
      <c r="K82" s="295">
        <v>0</v>
      </c>
      <c r="L82" s="295">
        <v>0</v>
      </c>
      <c r="M82" s="295">
        <v>0</v>
      </c>
      <c r="N82" s="295">
        <v>0</v>
      </c>
      <c r="O82" s="295">
        <v>0</v>
      </c>
      <c r="P82" s="295">
        <v>0</v>
      </c>
      <c r="Q82" s="295">
        <v>0</v>
      </c>
      <c r="R82" s="295">
        <v>0</v>
      </c>
      <c r="S82" s="295">
        <v>0</v>
      </c>
      <c r="T82" s="295">
        <v>0</v>
      </c>
      <c r="U82" s="295">
        <v>0</v>
      </c>
      <c r="V82" s="295">
        <v>0</v>
      </c>
      <c r="W82" s="295">
        <v>0</v>
      </c>
      <c r="X82" s="295">
        <v>0</v>
      </c>
      <c r="Y82" s="295">
        <v>0.38908955283116192</v>
      </c>
      <c r="DA82" s="122" t="s">
        <v>1651</v>
      </c>
    </row>
    <row r="83" spans="1:105" ht="12" customHeight="1" x14ac:dyDescent="0.25">
      <c r="A83" s="59" t="s">
        <v>159</v>
      </c>
      <c r="B83" s="295">
        <v>0.49972324324059603</v>
      </c>
      <c r="C83" s="295">
        <v>0.56874440807222393</v>
      </c>
      <c r="D83" s="295">
        <v>0.34147030742863099</v>
      </c>
      <c r="E83" s="295">
        <v>0.37343316423020478</v>
      </c>
      <c r="F83" s="295">
        <v>0.43032592091062039</v>
      </c>
      <c r="G83" s="295">
        <v>0.26585834531800329</v>
      </c>
      <c r="H83" s="295">
        <v>0.32882032576159909</v>
      </c>
      <c r="I83" s="295">
        <v>0.59281770047968629</v>
      </c>
      <c r="J83" s="295">
        <v>0.62103371786559969</v>
      </c>
      <c r="K83" s="295">
        <v>0.1981930126512543</v>
      </c>
      <c r="L83" s="295">
        <v>0.34553765511428419</v>
      </c>
      <c r="M83" s="295">
        <v>0.34424516760685731</v>
      </c>
      <c r="N83" s="295">
        <v>0.1558934661653934</v>
      </c>
      <c r="O83" s="295">
        <v>0.16078573268479779</v>
      </c>
      <c r="P83" s="295">
        <v>0.17299979660448089</v>
      </c>
      <c r="Q83" s="295">
        <v>8.5985174446058799E-2</v>
      </c>
      <c r="R83" s="295">
        <v>6.8259937275711266E-2</v>
      </c>
      <c r="S83" s="295">
        <v>8.5560174250061405E-2</v>
      </c>
      <c r="T83" s="295">
        <v>0.11113530654788049</v>
      </c>
      <c r="U83" s="295">
        <v>2.641137894259224E-2</v>
      </c>
      <c r="V83" s="295">
        <v>1.442178102043666E-3</v>
      </c>
      <c r="W83" s="295">
        <v>9.3660987004840998E-5</v>
      </c>
      <c r="X83" s="295">
        <v>5.099380766075399E-4</v>
      </c>
      <c r="Y83" s="295">
        <v>2.3773736995906739E-2</v>
      </c>
      <c r="DA83" s="122" t="s">
        <v>1652</v>
      </c>
    </row>
    <row r="84" spans="1:105" ht="12" customHeight="1" x14ac:dyDescent="0.25">
      <c r="A84" s="59" t="s">
        <v>32</v>
      </c>
      <c r="B84" s="295">
        <v>0.44882662087692438</v>
      </c>
      <c r="C84" s="295">
        <v>1.195736763359186</v>
      </c>
      <c r="D84" s="295">
        <v>0.2016689676611115</v>
      </c>
      <c r="E84" s="295">
        <v>0.32923896922101942</v>
      </c>
      <c r="F84" s="295">
        <v>0.18978133995402349</v>
      </c>
      <c r="G84" s="295">
        <v>0.15673540160631769</v>
      </c>
      <c r="H84" s="295">
        <v>0</v>
      </c>
      <c r="I84" s="295">
        <v>0</v>
      </c>
      <c r="J84" s="295">
        <v>0.1398449576833197</v>
      </c>
      <c r="K84" s="295">
        <v>0</v>
      </c>
      <c r="L84" s="295">
        <v>0.1535154409916025</v>
      </c>
      <c r="M84" s="295">
        <v>0.15185400434256241</v>
      </c>
      <c r="N84" s="295">
        <v>0.13666833408847681</v>
      </c>
      <c r="O84" s="295">
        <v>0.14325119869297651</v>
      </c>
      <c r="P84" s="295">
        <v>0</v>
      </c>
      <c r="Q84" s="295">
        <v>0</v>
      </c>
      <c r="R84" s="295">
        <v>0</v>
      </c>
      <c r="S84" s="295">
        <v>0</v>
      </c>
      <c r="T84" s="295">
        <v>0</v>
      </c>
      <c r="U84" s="295">
        <v>0</v>
      </c>
      <c r="V84" s="295">
        <v>0</v>
      </c>
      <c r="W84" s="295">
        <v>0</v>
      </c>
      <c r="X84" s="295">
        <v>0</v>
      </c>
      <c r="Y84" s="295">
        <v>0.15148470546373849</v>
      </c>
      <c r="DA84" s="122" t="s">
        <v>1653</v>
      </c>
    </row>
    <row r="85" spans="1:105" ht="12" customHeight="1" x14ac:dyDescent="0.25">
      <c r="A85" s="59" t="s">
        <v>33</v>
      </c>
      <c r="B85" s="295">
        <v>0</v>
      </c>
      <c r="C85" s="295">
        <v>0</v>
      </c>
      <c r="D85" s="295">
        <v>0</v>
      </c>
      <c r="E85" s="295">
        <v>0</v>
      </c>
      <c r="F85" s="295">
        <v>0</v>
      </c>
      <c r="G85" s="295">
        <v>0</v>
      </c>
      <c r="H85" s="295">
        <v>0</v>
      </c>
      <c r="I85" s="295">
        <v>0</v>
      </c>
      <c r="J85" s="295">
        <v>0</v>
      </c>
      <c r="K85" s="295">
        <v>0</v>
      </c>
      <c r="L85" s="295">
        <v>0</v>
      </c>
      <c r="M85" s="295">
        <v>0</v>
      </c>
      <c r="N85" s="295">
        <v>0</v>
      </c>
      <c r="O85" s="295">
        <v>0</v>
      </c>
      <c r="P85" s="295">
        <v>0</v>
      </c>
      <c r="Q85" s="295">
        <v>0</v>
      </c>
      <c r="R85" s="295">
        <v>0</v>
      </c>
      <c r="S85" s="295">
        <v>0</v>
      </c>
      <c r="T85" s="295">
        <v>0</v>
      </c>
      <c r="U85" s="295">
        <v>0</v>
      </c>
      <c r="V85" s="295">
        <v>0</v>
      </c>
      <c r="W85" s="295">
        <v>0</v>
      </c>
      <c r="X85" s="295">
        <v>0</v>
      </c>
      <c r="Y85" s="295">
        <v>0</v>
      </c>
      <c r="DA85" s="122" t="s">
        <v>1654</v>
      </c>
    </row>
    <row r="86" spans="1:105" ht="12" customHeight="1" x14ac:dyDescent="0.25">
      <c r="A86" s="59" t="s">
        <v>35</v>
      </c>
      <c r="B86" s="295">
        <v>2.705936368027813</v>
      </c>
      <c r="C86" s="295">
        <v>4.5817646186850558</v>
      </c>
      <c r="D86" s="295">
        <v>1.7535841518956969</v>
      </c>
      <c r="E86" s="295">
        <v>2.3534541909470481</v>
      </c>
      <c r="F86" s="295">
        <v>2.074593079323185</v>
      </c>
      <c r="G86" s="295">
        <v>1.5974786988096741</v>
      </c>
      <c r="H86" s="295">
        <v>2.1320282685523728</v>
      </c>
      <c r="I86" s="295">
        <v>2.480214723560338</v>
      </c>
      <c r="J86" s="295">
        <v>2.8117487653860209</v>
      </c>
      <c r="K86" s="295">
        <v>3.0617054625834981</v>
      </c>
      <c r="L86" s="295">
        <v>3.0419512797271011</v>
      </c>
      <c r="M86" s="295">
        <v>3.0666510744921309</v>
      </c>
      <c r="N86" s="295">
        <v>3.1598172770396822</v>
      </c>
      <c r="O86" s="295">
        <v>3.2353876545771638</v>
      </c>
      <c r="P86" s="295">
        <v>2.8248190421160269</v>
      </c>
      <c r="Q86" s="295">
        <v>1.2976681787967459</v>
      </c>
      <c r="R86" s="295">
        <v>1.1632257632037819</v>
      </c>
      <c r="S86" s="295">
        <v>1.245672902678963</v>
      </c>
      <c r="T86" s="295">
        <v>1.854865192733969</v>
      </c>
      <c r="U86" s="295">
        <v>1.4317398871898981</v>
      </c>
      <c r="V86" s="295">
        <v>0.44623907442503408</v>
      </c>
      <c r="W86" s="295">
        <v>4.4036946356305243E-2</v>
      </c>
      <c r="X86" s="295">
        <v>9.5888412174174778E-2</v>
      </c>
      <c r="Y86" s="295">
        <v>1.452806956893399</v>
      </c>
      <c r="DA86" s="122" t="s">
        <v>1655</v>
      </c>
    </row>
    <row r="87" spans="1:105" ht="12" customHeight="1" x14ac:dyDescent="0.25">
      <c r="A87" s="59" t="s">
        <v>38</v>
      </c>
      <c r="B87" s="295">
        <v>0.13175897104088499</v>
      </c>
      <c r="C87" s="295">
        <v>0.1958885692317836</v>
      </c>
      <c r="D87" s="295">
        <v>0.1126267287534596</v>
      </c>
      <c r="E87" s="295">
        <v>8.8434949079848488E-2</v>
      </c>
      <c r="F87" s="295">
        <v>5.8408168600844447E-2</v>
      </c>
      <c r="G87" s="295">
        <v>5.9037182581833263E-2</v>
      </c>
      <c r="H87" s="295">
        <v>9.1659196789737774E-2</v>
      </c>
      <c r="I87" s="295">
        <v>0.1234354949283708</v>
      </c>
      <c r="J87" s="295">
        <v>0.15076817407018361</v>
      </c>
      <c r="K87" s="295">
        <v>9.6625617054877724E-2</v>
      </c>
      <c r="L87" s="295">
        <v>5.6995500155343583E-2</v>
      </c>
      <c r="M87" s="295">
        <v>3.9143952705062837E-2</v>
      </c>
      <c r="N87" s="295">
        <v>3.9325164059601729E-2</v>
      </c>
      <c r="O87" s="295">
        <v>15.844457285934951</v>
      </c>
      <c r="P87" s="295">
        <v>4.054768620828324</v>
      </c>
      <c r="Q87" s="295">
        <v>3.5466381047378821</v>
      </c>
      <c r="R87" s="295">
        <v>1.849898647420837</v>
      </c>
      <c r="S87" s="295">
        <v>3.5786739170822091</v>
      </c>
      <c r="T87" s="295">
        <v>4.0490955666779911</v>
      </c>
      <c r="U87" s="295">
        <v>4.1052365477249699</v>
      </c>
      <c r="V87" s="295">
        <v>0.24580490100943289</v>
      </c>
      <c r="W87" s="295">
        <v>8.7986842079571122E-4</v>
      </c>
      <c r="X87" s="295">
        <v>2.1805485700604182E-3</v>
      </c>
      <c r="Y87" s="295">
        <v>5.4764560396567227E-2</v>
      </c>
      <c r="DA87" s="122" t="s">
        <v>1656</v>
      </c>
    </row>
    <row r="88" spans="1:105" ht="12" customHeight="1" x14ac:dyDescent="0.25">
      <c r="A88" s="60" t="s">
        <v>1530</v>
      </c>
      <c r="B88" s="262">
        <v>0.83500833038657973</v>
      </c>
      <c r="C88" s="262">
        <v>1.020722281894062</v>
      </c>
      <c r="D88" s="262">
        <v>0.7487705210774549</v>
      </c>
      <c r="E88" s="262">
        <v>0.91883908058467667</v>
      </c>
      <c r="F88" s="262">
        <v>0.85130810045469063</v>
      </c>
      <c r="G88" s="262">
        <v>0.77440854242846691</v>
      </c>
      <c r="H88" s="262">
        <v>0.95887904285226488</v>
      </c>
      <c r="I88" s="262">
        <v>1.2422478339261249</v>
      </c>
      <c r="J88" s="262">
        <v>1.442372204809204</v>
      </c>
      <c r="K88" s="262">
        <v>1.3863721252631409</v>
      </c>
      <c r="L88" s="262">
        <v>1.2335205138915051</v>
      </c>
      <c r="M88" s="262">
        <v>1.1959693800400011</v>
      </c>
      <c r="N88" s="262">
        <v>1.162236734329491</v>
      </c>
      <c r="O88" s="262">
        <v>1.2240021815132851</v>
      </c>
      <c r="P88" s="262">
        <v>1.354134229083205</v>
      </c>
      <c r="Q88" s="262">
        <v>0.56025293851951541</v>
      </c>
      <c r="R88" s="262">
        <v>0.45210175991575241</v>
      </c>
      <c r="S88" s="262">
        <v>0.53619591504964703</v>
      </c>
      <c r="T88" s="262">
        <v>0.87410610255158927</v>
      </c>
      <c r="U88" s="262">
        <v>0.94343717646075376</v>
      </c>
      <c r="V88" s="262">
        <v>0.32421727422820362</v>
      </c>
      <c r="W88" s="262">
        <v>3.1622951114895041E-2</v>
      </c>
      <c r="X88" s="262">
        <v>7.9079137523798665E-2</v>
      </c>
      <c r="Y88" s="262">
        <v>0.78986232709231385</v>
      </c>
      <c r="DA88" s="72" t="s">
        <v>1657</v>
      </c>
    </row>
    <row r="89" spans="1:105" ht="12" customHeight="1" x14ac:dyDescent="0.25">
      <c r="A89" s="57" t="s">
        <v>1532</v>
      </c>
      <c r="B89" s="261">
        <f t="shared" ref="B89:Y89" si="3">B90+B96</f>
        <v>2.1294554183394681</v>
      </c>
      <c r="C89" s="261">
        <f t="shared" si="3"/>
        <v>3.0792661774792913</v>
      </c>
      <c r="D89" s="261">
        <f t="shared" si="3"/>
        <v>1.4089395396887334</v>
      </c>
      <c r="E89" s="261">
        <f t="shared" si="3"/>
        <v>1.5764441332974126</v>
      </c>
      <c r="F89" s="261">
        <f t="shared" si="3"/>
        <v>1.4810377745412859</v>
      </c>
      <c r="G89" s="261">
        <f t="shared" si="3"/>
        <v>1.3869224345010545</v>
      </c>
      <c r="H89" s="261">
        <f t="shared" si="3"/>
        <v>1.7253898515984503</v>
      </c>
      <c r="I89" s="261">
        <f t="shared" si="3"/>
        <v>2.7019972791160862</v>
      </c>
      <c r="J89" s="261">
        <f t="shared" si="3"/>
        <v>3.3313758548594592</v>
      </c>
      <c r="K89" s="261">
        <f t="shared" si="3"/>
        <v>2.7406269061833819</v>
      </c>
      <c r="L89" s="261">
        <f t="shared" si="3"/>
        <v>2.3750702351400541</v>
      </c>
      <c r="M89" s="261">
        <f t="shared" si="3"/>
        <v>2.5262598261657798</v>
      </c>
      <c r="N89" s="261">
        <f t="shared" si="3"/>
        <v>2.2273531105361757</v>
      </c>
      <c r="O89" s="261">
        <f t="shared" si="3"/>
        <v>3.1700716147243089</v>
      </c>
      <c r="P89" s="261">
        <f t="shared" si="3"/>
        <v>2.7308095767673262</v>
      </c>
      <c r="Q89" s="261">
        <f t="shared" si="3"/>
        <v>1.035406561497167</v>
      </c>
      <c r="R89" s="261">
        <f t="shared" si="3"/>
        <v>0.75618759770444743</v>
      </c>
      <c r="S89" s="261">
        <f t="shared" si="3"/>
        <v>1.0693852318345927</v>
      </c>
      <c r="T89" s="261">
        <f t="shared" si="3"/>
        <v>1.6050712264797655</v>
      </c>
      <c r="U89" s="261">
        <f t="shared" si="3"/>
        <v>1.7065384636378607</v>
      </c>
      <c r="V89" s="261">
        <f t="shared" si="3"/>
        <v>0.38231911859686629</v>
      </c>
      <c r="W89" s="261">
        <f t="shared" si="3"/>
        <v>3.3480763144206414E-2</v>
      </c>
      <c r="X89" s="261">
        <f t="shared" si="3"/>
        <v>8.4333578424901148E-2</v>
      </c>
      <c r="Y89" s="261">
        <f t="shared" si="3"/>
        <v>0.9646353645134208</v>
      </c>
      <c r="DA89" s="70"/>
    </row>
    <row r="90" spans="1:105" ht="12" customHeight="1" x14ac:dyDescent="0.25">
      <c r="A90" s="60" t="s">
        <v>1533</v>
      </c>
      <c r="B90" s="262">
        <v>1.348810365613067</v>
      </c>
      <c r="C90" s="262">
        <v>2.1249980934719122</v>
      </c>
      <c r="D90" s="262">
        <v>0.70891777746766638</v>
      </c>
      <c r="E90" s="262">
        <v>0.71742613741942673</v>
      </c>
      <c r="F90" s="262">
        <v>0.68515414945434661</v>
      </c>
      <c r="G90" s="262">
        <v>0.66293181616079677</v>
      </c>
      <c r="H90" s="262">
        <v>0.82893869808828446</v>
      </c>
      <c r="I90" s="262">
        <v>1.5406260801418741</v>
      </c>
      <c r="J90" s="262">
        <v>1.9829093966229441</v>
      </c>
      <c r="K90" s="262">
        <v>1.4445146382693519</v>
      </c>
      <c r="L90" s="262">
        <v>1.221858163399258</v>
      </c>
      <c r="M90" s="262">
        <v>1.4081541189948701</v>
      </c>
      <c r="N90" s="262">
        <v>1.1407838827403769</v>
      </c>
      <c r="O90" s="262">
        <v>2.0257581836447649</v>
      </c>
      <c r="P90" s="262">
        <v>1.4648363544739831</v>
      </c>
      <c r="Q90" s="262">
        <v>0.51162893100549722</v>
      </c>
      <c r="R90" s="262">
        <v>0.33351995552207958</v>
      </c>
      <c r="S90" s="262">
        <v>0.56809839056221278</v>
      </c>
      <c r="T90" s="262">
        <v>0.78787386486908273</v>
      </c>
      <c r="U90" s="262">
        <v>0.82452383269246277</v>
      </c>
      <c r="V90" s="262">
        <v>7.9210033424613996E-2</v>
      </c>
      <c r="W90" s="262">
        <v>3.916626545685596E-3</v>
      </c>
      <c r="X90" s="262">
        <v>1.0402893861258511E-2</v>
      </c>
      <c r="Y90" s="262">
        <v>0.22619708127604091</v>
      </c>
      <c r="DA90" s="72" t="s">
        <v>1658</v>
      </c>
    </row>
    <row r="91" spans="1:105" ht="12" customHeight="1" x14ac:dyDescent="0.25">
      <c r="A91" s="59" t="s">
        <v>28</v>
      </c>
      <c r="B91" s="230">
        <v>1.0357387350356559</v>
      </c>
      <c r="C91" s="230">
        <v>1.582239955862464</v>
      </c>
      <c r="D91" s="230">
        <v>0.51093433976647584</v>
      </c>
      <c r="E91" s="230">
        <v>0.45439449392347891</v>
      </c>
      <c r="F91" s="230">
        <v>0.45385701946241119</v>
      </c>
      <c r="G91" s="230">
        <v>0.48914756755762762</v>
      </c>
      <c r="H91" s="230">
        <v>0.61554885992364594</v>
      </c>
      <c r="I91" s="230">
        <v>1.2761484975105419</v>
      </c>
      <c r="J91" s="230">
        <v>1.6760421778463881</v>
      </c>
      <c r="K91" s="230">
        <v>1.1608446258662719</v>
      </c>
      <c r="L91" s="230">
        <v>0.91630354772722833</v>
      </c>
      <c r="M91" s="230">
        <v>1.101046813402818</v>
      </c>
      <c r="N91" s="230">
        <v>0.84157208089198698</v>
      </c>
      <c r="O91" s="230">
        <v>1.459222017697746</v>
      </c>
      <c r="P91" s="230">
        <v>1.1493447825764549</v>
      </c>
      <c r="Q91" s="230">
        <v>0.30743034163045629</v>
      </c>
      <c r="R91" s="230">
        <v>0.16981330449446219</v>
      </c>
      <c r="S91" s="230">
        <v>0.38028182626788792</v>
      </c>
      <c r="T91" s="230">
        <v>0.53668747208217504</v>
      </c>
      <c r="U91" s="230">
        <v>0.64284580223852295</v>
      </c>
      <c r="V91" s="230">
        <v>2.8729340439852091E-2</v>
      </c>
      <c r="W91" s="230">
        <v>0</v>
      </c>
      <c r="X91" s="230">
        <v>1.867773273357532E-3</v>
      </c>
      <c r="Y91" s="230">
        <v>5.0088666027190039E-2</v>
      </c>
      <c r="DA91" s="71" t="s">
        <v>1659</v>
      </c>
    </row>
    <row r="92" spans="1:105" ht="12" customHeight="1" x14ac:dyDescent="0.25">
      <c r="A92" s="59" t="s">
        <v>31</v>
      </c>
      <c r="B92" s="295">
        <v>0</v>
      </c>
      <c r="C92" s="295">
        <v>0</v>
      </c>
      <c r="D92" s="295">
        <v>0</v>
      </c>
      <c r="E92" s="295">
        <v>0</v>
      </c>
      <c r="F92" s="295">
        <v>0</v>
      </c>
      <c r="G92" s="295">
        <v>0</v>
      </c>
      <c r="H92" s="295">
        <v>0</v>
      </c>
      <c r="I92" s="295">
        <v>0</v>
      </c>
      <c r="J92" s="295">
        <v>0</v>
      </c>
      <c r="K92" s="295">
        <v>0</v>
      </c>
      <c r="L92" s="295">
        <v>0</v>
      </c>
      <c r="M92" s="295">
        <v>0</v>
      </c>
      <c r="N92" s="295">
        <v>0</v>
      </c>
      <c r="O92" s="295">
        <v>0</v>
      </c>
      <c r="P92" s="295">
        <v>0</v>
      </c>
      <c r="Q92" s="295">
        <v>0</v>
      </c>
      <c r="R92" s="295">
        <v>0</v>
      </c>
      <c r="S92" s="295">
        <v>0</v>
      </c>
      <c r="T92" s="295">
        <v>0</v>
      </c>
      <c r="U92" s="295">
        <v>0</v>
      </c>
      <c r="V92" s="295">
        <v>0</v>
      </c>
      <c r="W92" s="295">
        <v>0</v>
      </c>
      <c r="X92" s="295">
        <v>0</v>
      </c>
      <c r="Y92" s="295">
        <v>3.305879740329238E-2</v>
      </c>
      <c r="DA92" s="122" t="s">
        <v>1660</v>
      </c>
    </row>
    <row r="93" spans="1:105" ht="12" customHeight="1" x14ac:dyDescent="0.25">
      <c r="A93" s="59" t="s">
        <v>159</v>
      </c>
      <c r="B93" s="295">
        <v>3.985828555763235E-2</v>
      </c>
      <c r="C93" s="295">
        <v>4.5350620521534032E-2</v>
      </c>
      <c r="D93" s="295">
        <v>2.7352259394467941E-2</v>
      </c>
      <c r="E93" s="295">
        <v>2.9844605305065278E-2</v>
      </c>
      <c r="F93" s="295">
        <v>3.4305111191714983E-2</v>
      </c>
      <c r="G93" s="295">
        <v>2.120041494567303E-2</v>
      </c>
      <c r="H93" s="295">
        <v>2.6257352077559689E-2</v>
      </c>
      <c r="I93" s="295">
        <v>4.7239374341364847E-2</v>
      </c>
      <c r="J93" s="295">
        <v>4.947194403144662E-2</v>
      </c>
      <c r="K93" s="295">
        <v>1.5776929126506391E-2</v>
      </c>
      <c r="L93" s="295">
        <v>2.7470224044186971E-2</v>
      </c>
      <c r="M93" s="295">
        <v>2.7334525157688829E-2</v>
      </c>
      <c r="N93" s="295">
        <v>1.238443841486854E-2</v>
      </c>
      <c r="O93" s="295">
        <v>2.3592531782980899E-2</v>
      </c>
      <c r="P93" s="295">
        <v>1.6650645627810819E-2</v>
      </c>
      <c r="Q93" s="295">
        <v>1.160985622900669E-2</v>
      </c>
      <c r="R93" s="295">
        <v>8.2969058964274083E-3</v>
      </c>
      <c r="S93" s="295">
        <v>1.104620578150594E-2</v>
      </c>
      <c r="T93" s="295">
        <v>1.2984378688101841E-2</v>
      </c>
      <c r="U93" s="295">
        <v>2.9987291501666559E-3</v>
      </c>
      <c r="V93" s="295">
        <v>1.479917762793654E-4</v>
      </c>
      <c r="W93" s="295">
        <v>7.5639769970422443E-6</v>
      </c>
      <c r="X93" s="295">
        <v>4.1096124227981337E-5</v>
      </c>
      <c r="Y93" s="295">
        <v>1.91820951422405E-3</v>
      </c>
      <c r="DA93" s="122" t="s">
        <v>1661</v>
      </c>
    </row>
    <row r="94" spans="1:105" ht="12" customHeight="1" x14ac:dyDescent="0.25">
      <c r="A94" s="59" t="s">
        <v>32</v>
      </c>
      <c r="B94" s="295">
        <v>3.5982803438789672E-2</v>
      </c>
      <c r="C94" s="295">
        <v>9.5836070917725238E-2</v>
      </c>
      <c r="D94" s="295">
        <v>1.6237032507357869E-2</v>
      </c>
      <c r="E94" s="295">
        <v>2.6447919392579691E-2</v>
      </c>
      <c r="F94" s="295">
        <v>1.52069513754877E-2</v>
      </c>
      <c r="G94" s="295">
        <v>1.2562859102462539E-2</v>
      </c>
      <c r="H94" s="295">
        <v>0</v>
      </c>
      <c r="I94" s="295">
        <v>0</v>
      </c>
      <c r="J94" s="295">
        <v>1.1197419077873409E-2</v>
      </c>
      <c r="K94" s="295">
        <v>0</v>
      </c>
      <c r="L94" s="295">
        <v>1.226722153785618E-2</v>
      </c>
      <c r="M94" s="295">
        <v>1.21198502601047E-2</v>
      </c>
      <c r="N94" s="295">
        <v>1.0912986784246299E-2</v>
      </c>
      <c r="O94" s="295">
        <v>2.1127719804453351E-2</v>
      </c>
      <c r="P94" s="295">
        <v>0</v>
      </c>
      <c r="Q94" s="295">
        <v>0</v>
      </c>
      <c r="R94" s="295">
        <v>0</v>
      </c>
      <c r="S94" s="295">
        <v>0</v>
      </c>
      <c r="T94" s="295">
        <v>0</v>
      </c>
      <c r="U94" s="295">
        <v>0</v>
      </c>
      <c r="V94" s="295">
        <v>0</v>
      </c>
      <c r="W94" s="295">
        <v>0</v>
      </c>
      <c r="X94" s="295">
        <v>0</v>
      </c>
      <c r="Y94" s="295">
        <v>1.2285552661058741E-2</v>
      </c>
      <c r="DA94" s="122" t="s">
        <v>1662</v>
      </c>
    </row>
    <row r="95" spans="1:105" ht="12" customHeight="1" x14ac:dyDescent="0.25">
      <c r="A95" s="59" t="s">
        <v>35</v>
      </c>
      <c r="B95" s="295">
        <v>0.23723054158098891</v>
      </c>
      <c r="C95" s="295">
        <v>0.40157144617018781</v>
      </c>
      <c r="D95" s="295">
        <v>0.1543941457993647</v>
      </c>
      <c r="E95" s="295">
        <v>0.2067391187983029</v>
      </c>
      <c r="F95" s="295">
        <v>0.18178506742473269</v>
      </c>
      <c r="G95" s="295">
        <v>0.14002097455503359</v>
      </c>
      <c r="H95" s="295">
        <v>0.18713248608707889</v>
      </c>
      <c r="I95" s="295">
        <v>0.21723820828996729</v>
      </c>
      <c r="J95" s="295">
        <v>0.24619785566723551</v>
      </c>
      <c r="K95" s="295">
        <v>0.26789308327657368</v>
      </c>
      <c r="L95" s="295">
        <v>0.26581717008998612</v>
      </c>
      <c r="M95" s="295">
        <v>0.26765293017425879</v>
      </c>
      <c r="N95" s="295">
        <v>0.27591437664927487</v>
      </c>
      <c r="O95" s="295">
        <v>0.5218159143595853</v>
      </c>
      <c r="P95" s="295">
        <v>0.29884092626971709</v>
      </c>
      <c r="Q95" s="295">
        <v>0.1925887331460342</v>
      </c>
      <c r="R95" s="295">
        <v>0.15540974513118999</v>
      </c>
      <c r="S95" s="295">
        <v>0.17677035851281889</v>
      </c>
      <c r="T95" s="295">
        <v>0.23820201409880579</v>
      </c>
      <c r="U95" s="295">
        <v>0.17867930130377321</v>
      </c>
      <c r="V95" s="295">
        <v>5.033270120848253E-2</v>
      </c>
      <c r="W95" s="295">
        <v>3.9090625686885533E-3</v>
      </c>
      <c r="X95" s="295">
        <v>8.4940244636729986E-3</v>
      </c>
      <c r="Y95" s="295">
        <v>0.12884585567027559</v>
      </c>
      <c r="DA95" s="122" t="s">
        <v>1663</v>
      </c>
    </row>
    <row r="96" spans="1:105" ht="12" customHeight="1" x14ac:dyDescent="0.25">
      <c r="A96" s="61" t="s">
        <v>1540</v>
      </c>
      <c r="B96" s="263">
        <v>0.78064505272640106</v>
      </c>
      <c r="C96" s="263">
        <v>0.95426808400737917</v>
      </c>
      <c r="D96" s="263">
        <v>0.70002176222106693</v>
      </c>
      <c r="E96" s="263">
        <v>0.859017995877986</v>
      </c>
      <c r="F96" s="263">
        <v>0.79588362508693944</v>
      </c>
      <c r="G96" s="263">
        <v>0.72399061834025769</v>
      </c>
      <c r="H96" s="263">
        <v>0.89645115351016569</v>
      </c>
      <c r="I96" s="263">
        <v>1.1613711989742119</v>
      </c>
      <c r="J96" s="263">
        <v>1.3484664582365149</v>
      </c>
      <c r="K96" s="263">
        <v>1.29611226791403</v>
      </c>
      <c r="L96" s="263">
        <v>1.1532120717407961</v>
      </c>
      <c r="M96" s="263">
        <v>1.11810570717091</v>
      </c>
      <c r="N96" s="263">
        <v>1.086569227795799</v>
      </c>
      <c r="O96" s="263">
        <v>1.144313431079544</v>
      </c>
      <c r="P96" s="263">
        <v>1.2659732222933431</v>
      </c>
      <c r="Q96" s="263">
        <v>0.52377763049166992</v>
      </c>
      <c r="R96" s="263">
        <v>0.4226676421823678</v>
      </c>
      <c r="S96" s="263">
        <v>0.50128684127237988</v>
      </c>
      <c r="T96" s="263">
        <v>0.81719736161068279</v>
      </c>
      <c r="U96" s="263">
        <v>0.882014630945398</v>
      </c>
      <c r="V96" s="263">
        <v>0.30310908517225232</v>
      </c>
      <c r="W96" s="263">
        <v>2.9564136598520821E-2</v>
      </c>
      <c r="X96" s="263">
        <v>7.3930684563642643E-2</v>
      </c>
      <c r="Y96" s="263">
        <v>0.73843828323737992</v>
      </c>
      <c r="DA96" s="74" t="s">
        <v>1664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DA97" s="94"/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v>5.9690695879503259</v>
      </c>
      <c r="C99" s="223">
        <v>5.6086663448574434</v>
      </c>
      <c r="D99" s="223">
        <v>5.6152184795535653</v>
      </c>
      <c r="E99" s="223">
        <v>5.4370853460488284</v>
      </c>
      <c r="F99" s="223">
        <v>5.696595968360219</v>
      </c>
      <c r="G99" s="223">
        <v>5.3994905041009273</v>
      </c>
      <c r="H99" s="223">
        <v>5.9930456889458137</v>
      </c>
      <c r="I99" s="223">
        <v>7.3619920633696232</v>
      </c>
      <c r="J99" s="223">
        <v>5.6903651812861291</v>
      </c>
      <c r="K99" s="223">
        <v>5.0323173267397134</v>
      </c>
      <c r="L99" s="223">
        <v>6.8482992752189134</v>
      </c>
      <c r="M99" s="223">
        <v>6.6391977328072809</v>
      </c>
      <c r="N99" s="223">
        <v>6.0652154819501529</v>
      </c>
      <c r="O99" s="223">
        <v>7.282326468475345</v>
      </c>
      <c r="P99" s="223">
        <v>5.3567481324706634</v>
      </c>
      <c r="Q99" s="223">
        <v>8.185941596450153</v>
      </c>
      <c r="R99" s="223">
        <v>7.7549503575262744</v>
      </c>
      <c r="S99" s="223">
        <v>7.6099656774028306</v>
      </c>
      <c r="T99" s="223">
        <v>7.6905779975162218</v>
      </c>
      <c r="U99" s="223">
        <v>7.3510747162032546</v>
      </c>
      <c r="V99" s="223">
        <v>2.2993773716190442</v>
      </c>
      <c r="W99" s="223">
        <v>2.1890487487198489</v>
      </c>
      <c r="X99" s="223">
        <v>2.2218475489481242</v>
      </c>
      <c r="Y99" s="223">
        <v>1.9898717513568911</v>
      </c>
      <c r="DA99" s="89" t="s">
        <v>1665</v>
      </c>
    </row>
    <row r="100" spans="1:105" ht="12" customHeight="1" x14ac:dyDescent="0.25">
      <c r="A100" s="55" t="s">
        <v>91</v>
      </c>
      <c r="B100" s="259">
        <v>5.4745624564887151E-2</v>
      </c>
      <c r="C100" s="259">
        <v>5.2066749670627473E-2</v>
      </c>
      <c r="D100" s="259">
        <v>4.9344023446078883E-2</v>
      </c>
      <c r="E100" s="259">
        <v>4.6637480190150057E-2</v>
      </c>
      <c r="F100" s="259">
        <v>4.9105237793341708E-2</v>
      </c>
      <c r="G100" s="259">
        <v>4.7136489778890192E-2</v>
      </c>
      <c r="H100" s="259">
        <v>5.229195268888958E-2</v>
      </c>
      <c r="I100" s="259">
        <v>6.6724331005870344E-2</v>
      </c>
      <c r="J100" s="259">
        <v>5.2070754564635273E-2</v>
      </c>
      <c r="K100" s="259">
        <v>4.4832292634519329E-2</v>
      </c>
      <c r="L100" s="259">
        <v>6.0472042750102907E-2</v>
      </c>
      <c r="M100" s="259">
        <v>5.9603338733206238E-2</v>
      </c>
      <c r="N100" s="259">
        <v>5.3405770382629073E-2</v>
      </c>
      <c r="O100" s="259">
        <v>6.6246648022797894E-2</v>
      </c>
      <c r="P100" s="259">
        <v>4.774336454407585E-2</v>
      </c>
      <c r="Q100" s="259">
        <v>7.044725339470799E-2</v>
      </c>
      <c r="R100" s="259">
        <v>6.4972516386168466E-2</v>
      </c>
      <c r="S100" s="259">
        <v>6.6765396642797001E-2</v>
      </c>
      <c r="T100" s="259">
        <v>6.6756899449178175E-2</v>
      </c>
      <c r="U100" s="259">
        <v>6.4360726013809502E-2</v>
      </c>
      <c r="V100" s="259">
        <v>1.745084455153513E-2</v>
      </c>
      <c r="W100" s="259">
        <v>1.5694212085725651E-2</v>
      </c>
      <c r="X100" s="259">
        <v>1.609957886249426E-2</v>
      </c>
      <c r="Y100" s="259">
        <v>1.5187130227078519E-2</v>
      </c>
      <c r="DA100" s="67" t="s">
        <v>1666</v>
      </c>
    </row>
    <row r="101" spans="1:105" ht="12" customHeight="1" x14ac:dyDescent="0.25">
      <c r="A101" s="173" t="s">
        <v>92</v>
      </c>
      <c r="B101" s="224">
        <v>1.5931943932830529E-2</v>
      </c>
      <c r="C101" s="224">
        <v>1.515234401123631E-2</v>
      </c>
      <c r="D101" s="224">
        <v>1.4359982577811769E-2</v>
      </c>
      <c r="E101" s="224">
        <v>1.3572330674158179E-2</v>
      </c>
      <c r="F101" s="224">
        <v>1.4290491734267489E-2</v>
      </c>
      <c r="G101" s="224">
        <v>1.3717551280424701E-2</v>
      </c>
      <c r="H101" s="224">
        <v>1.521788206818557E-2</v>
      </c>
      <c r="I101" s="224">
        <v>1.941795913354092E-2</v>
      </c>
      <c r="J101" s="224">
        <v>1.515350950614658E-2</v>
      </c>
      <c r="K101" s="224">
        <v>1.3046989203435449E-2</v>
      </c>
      <c r="L101" s="224">
        <v>1.759843279267841E-2</v>
      </c>
      <c r="M101" s="224">
        <v>1.734562457647076E-2</v>
      </c>
      <c r="N101" s="224">
        <v>1.55420226947487E-2</v>
      </c>
      <c r="O101" s="224">
        <v>1.9278944946298289E-2</v>
      </c>
      <c r="P101" s="224">
        <v>1.389416255867814E-2</v>
      </c>
      <c r="Q101" s="224">
        <v>2.0501395321120431E-2</v>
      </c>
      <c r="R101" s="224">
        <v>1.8908150130106799E-2</v>
      </c>
      <c r="S101" s="224">
        <v>1.94299099593883E-2</v>
      </c>
      <c r="T101" s="224">
        <v>1.942743712592631E-2</v>
      </c>
      <c r="U101" s="224">
        <v>1.8730108323322479E-2</v>
      </c>
      <c r="V101" s="224">
        <v>5.0785040664951949E-3</v>
      </c>
      <c r="W101" s="224">
        <v>4.5672929847274573E-3</v>
      </c>
      <c r="X101" s="224">
        <v>4.6852618783338323E-3</v>
      </c>
      <c r="Y101" s="224">
        <v>4.4197232053061622E-3</v>
      </c>
      <c r="DA101" s="177" t="s">
        <v>1667</v>
      </c>
    </row>
    <row r="102" spans="1:105" ht="12" customHeight="1" x14ac:dyDescent="0.25">
      <c r="A102" s="173" t="s">
        <v>93</v>
      </c>
      <c r="B102" s="224">
        <v>0.10331841702628849</v>
      </c>
      <c r="C102" s="224">
        <v>7.9486583487958271E-2</v>
      </c>
      <c r="D102" s="224">
        <v>0.1421444481208958</v>
      </c>
      <c r="E102" s="224">
        <v>0.15547845658864681</v>
      </c>
      <c r="F102" s="224">
        <v>0.1599069235613986</v>
      </c>
      <c r="G102" s="224">
        <v>0.14579659992454211</v>
      </c>
      <c r="H102" s="224">
        <v>0.16083073471893139</v>
      </c>
      <c r="I102" s="224">
        <v>0.1549160430388756</v>
      </c>
      <c r="J102" s="224">
        <v>0.1111419245545951</v>
      </c>
      <c r="K102" s="224">
        <v>0.1194881581152222</v>
      </c>
      <c r="L102" s="224">
        <v>0.16824495888241581</v>
      </c>
      <c r="M102" s="224">
        <v>0.1449462952888749</v>
      </c>
      <c r="N102" s="224">
        <v>0.14992589822217911</v>
      </c>
      <c r="O102" s="224">
        <v>0.1237643409528673</v>
      </c>
      <c r="P102" s="224">
        <v>0.1240062549283026</v>
      </c>
      <c r="Q102" s="224">
        <v>0.2122092550134011</v>
      </c>
      <c r="R102" s="224">
        <v>0.22955447204568721</v>
      </c>
      <c r="S102" s="224">
        <v>0.17876558019164171</v>
      </c>
      <c r="T102" s="224">
        <v>0.20097730357529009</v>
      </c>
      <c r="U102" s="224">
        <v>0.19576690701901861</v>
      </c>
      <c r="V102" s="224">
        <v>0.1125357632555703</v>
      </c>
      <c r="W102" s="224">
        <v>0.1275936716536413</v>
      </c>
      <c r="X102" s="224">
        <v>0.12779129363101749</v>
      </c>
      <c r="Y102" s="224">
        <v>9.2292515885773627E-2</v>
      </c>
      <c r="DA102" s="177" t="s">
        <v>1668</v>
      </c>
    </row>
    <row r="103" spans="1:105" ht="12" customHeight="1" x14ac:dyDescent="0.25">
      <c r="A103" s="173" t="s">
        <v>94</v>
      </c>
      <c r="B103" s="224">
        <v>4.86812535997561E-2</v>
      </c>
      <c r="C103" s="224">
        <v>4.6299127372756793E-2</v>
      </c>
      <c r="D103" s="224">
        <v>4.3878007386028768E-2</v>
      </c>
      <c r="E103" s="224">
        <v>4.1471277721918123E-2</v>
      </c>
      <c r="F103" s="224">
        <v>4.3665672884244021E-2</v>
      </c>
      <c r="G103" s="224">
        <v>4.1915010212527949E-2</v>
      </c>
      <c r="H103" s="224">
        <v>4.6499383837644771E-2</v>
      </c>
      <c r="I103" s="224">
        <v>5.9333035375656228E-2</v>
      </c>
      <c r="J103" s="224">
        <v>4.6302688630161098E-2</v>
      </c>
      <c r="K103" s="224">
        <v>3.9866057325051038E-2</v>
      </c>
      <c r="L103" s="224">
        <v>5.3773335717886533E-2</v>
      </c>
      <c r="M103" s="224">
        <v>5.3000861188902952E-2</v>
      </c>
      <c r="N103" s="224">
        <v>4.7489819914386611E-2</v>
      </c>
      <c r="O103" s="224">
        <v>5.8908267065420281E-2</v>
      </c>
      <c r="P103" s="224">
        <v>4.2454659263609237E-2</v>
      </c>
      <c r="Q103" s="224">
        <v>6.2643556177705062E-2</v>
      </c>
      <c r="R103" s="224">
        <v>5.7775275601441078E-2</v>
      </c>
      <c r="S103" s="224">
        <v>5.9369552023358238E-2</v>
      </c>
      <c r="T103" s="224">
        <v>5.9361996094629089E-2</v>
      </c>
      <c r="U103" s="224">
        <v>5.7231255462783293E-2</v>
      </c>
      <c r="V103" s="224">
        <v>1.5517751343512409E-2</v>
      </c>
      <c r="W103" s="224">
        <v>1.395570741343943E-2</v>
      </c>
      <c r="X103" s="224">
        <v>1.4316170245266281E-2</v>
      </c>
      <c r="Y103" s="224">
        <v>1.350479684747488E-2</v>
      </c>
      <c r="DA103" s="177" t="s">
        <v>1669</v>
      </c>
    </row>
    <row r="104" spans="1:105" ht="12" customHeight="1" x14ac:dyDescent="0.25">
      <c r="A104" s="56" t="s">
        <v>95</v>
      </c>
      <c r="B104" s="260">
        <v>7.226139685157143E-2</v>
      </c>
      <c r="C104" s="260">
        <v>6.9321439382336925E-2</v>
      </c>
      <c r="D104" s="260">
        <v>7.3104117196563456E-2</v>
      </c>
      <c r="E104" s="260">
        <v>7.3780809288927954E-2</v>
      </c>
      <c r="F104" s="260">
        <v>7.6395493826013183E-2</v>
      </c>
      <c r="G104" s="260">
        <v>7.2493574945965839E-2</v>
      </c>
      <c r="H104" s="260">
        <v>8.0199117176312479E-2</v>
      </c>
      <c r="I104" s="260">
        <v>9.1190373169407146E-2</v>
      </c>
      <c r="J104" s="260">
        <v>6.9242136113340819E-2</v>
      </c>
      <c r="K104" s="260">
        <v>6.5431334207697825E-2</v>
      </c>
      <c r="L104" s="260">
        <v>8.9221633677075168E-2</v>
      </c>
      <c r="M104" s="260">
        <v>8.3193374545272827E-2</v>
      </c>
      <c r="N104" s="260">
        <v>7.8850113095828497E-2</v>
      </c>
      <c r="O104" s="260">
        <v>8.7137098954121042E-2</v>
      </c>
      <c r="P104" s="260">
        <v>6.8794803139040211E-2</v>
      </c>
      <c r="Q104" s="260">
        <v>0.1075006460190233</v>
      </c>
      <c r="R104" s="260">
        <v>0.1064842546863842</v>
      </c>
      <c r="S104" s="260">
        <v>9.6664777580619088E-2</v>
      </c>
      <c r="T104" s="260">
        <v>0.10270559556679661</v>
      </c>
      <c r="U104" s="260">
        <v>0.10322758363912329</v>
      </c>
      <c r="V104" s="260">
        <v>5.0131400417920101E-2</v>
      </c>
      <c r="W104" s="260">
        <v>5.4363897157146179E-2</v>
      </c>
      <c r="X104" s="260">
        <v>5.7006031994689371E-2</v>
      </c>
      <c r="Y104" s="260">
        <v>4.0615522311891597E-2</v>
      </c>
      <c r="DA104" s="68" t="s">
        <v>1670</v>
      </c>
    </row>
    <row r="105" spans="1:105" ht="12" customHeight="1" x14ac:dyDescent="0.25">
      <c r="A105" s="37" t="s">
        <v>159</v>
      </c>
      <c r="B105" s="226">
        <v>7.7392749508056009E-3</v>
      </c>
      <c r="C105" s="226">
        <v>5.9946996626578418E-3</v>
      </c>
      <c r="D105" s="226">
        <v>5.1344713774346667E-3</v>
      </c>
      <c r="E105" s="226">
        <v>3.5586269345196301E-3</v>
      </c>
      <c r="F105" s="226">
        <v>4.9093397930089272E-3</v>
      </c>
      <c r="G105" s="226">
        <v>3.9017902261147988E-3</v>
      </c>
      <c r="H105" s="226">
        <v>4.0879756268812316E-3</v>
      </c>
      <c r="I105" s="226">
        <v>9.4949241688392291E-3</v>
      </c>
      <c r="J105" s="226">
        <v>7.0654890238708709E-3</v>
      </c>
      <c r="K105" s="226">
        <v>1.6294924342277221E-3</v>
      </c>
      <c r="L105" s="226">
        <v>3.8183740998526542E-3</v>
      </c>
      <c r="M105" s="226">
        <v>4.2745408161754322E-3</v>
      </c>
      <c r="N105" s="226">
        <v>1.6148430989087611E-3</v>
      </c>
      <c r="O105" s="226">
        <v>2.7153785955859118E-3</v>
      </c>
      <c r="P105" s="226">
        <v>1.7153585325983211E-3</v>
      </c>
      <c r="Q105" s="226">
        <v>2.6029566838996648E-3</v>
      </c>
      <c r="R105" s="226">
        <v>1.85508420656004E-3</v>
      </c>
      <c r="S105" s="226">
        <v>2.8938906877575962E-3</v>
      </c>
      <c r="T105" s="226">
        <v>2.1284353329216049E-3</v>
      </c>
      <c r="U105" s="226">
        <v>5.08147489057649E-4</v>
      </c>
      <c r="V105" s="226">
        <v>4.9185918623902113E-6</v>
      </c>
      <c r="W105" s="226">
        <v>9.3266453658366307E-7</v>
      </c>
      <c r="X105" s="226">
        <v>2.4262927444986829E-6</v>
      </c>
      <c r="Y105" s="226">
        <v>2.8358256711170149E-5</v>
      </c>
      <c r="DA105" s="69" t="s">
        <v>1671</v>
      </c>
    </row>
    <row r="106" spans="1:105" ht="12" customHeight="1" x14ac:dyDescent="0.25">
      <c r="A106" s="37" t="s">
        <v>35</v>
      </c>
      <c r="B106" s="226">
        <v>4.7193047086540818E-2</v>
      </c>
      <c r="C106" s="226">
        <v>5.4384204150269809E-2</v>
      </c>
      <c r="D106" s="226">
        <v>2.9693344494064709E-2</v>
      </c>
      <c r="E106" s="226">
        <v>2.5256027377852739E-2</v>
      </c>
      <c r="F106" s="226">
        <v>2.6653130368317089E-2</v>
      </c>
      <c r="G106" s="226">
        <v>2.6402096151773861E-2</v>
      </c>
      <c r="H106" s="226">
        <v>2.9849173793568919E-2</v>
      </c>
      <c r="I106" s="226">
        <v>4.4735194805197748E-2</v>
      </c>
      <c r="J106" s="226">
        <v>3.6024111033404672E-2</v>
      </c>
      <c r="K106" s="226">
        <v>2.834765453873057E-2</v>
      </c>
      <c r="L106" s="226">
        <v>3.7855157832359952E-2</v>
      </c>
      <c r="M106" s="226">
        <v>4.2882065292907508E-2</v>
      </c>
      <c r="N106" s="226">
        <v>3.6859895640191202E-2</v>
      </c>
      <c r="O106" s="226">
        <v>6.1531700664790891E-2</v>
      </c>
      <c r="P106" s="226">
        <v>3.1542031429795649E-2</v>
      </c>
      <c r="Q106" s="226">
        <v>4.423812717428028E-2</v>
      </c>
      <c r="R106" s="226">
        <v>3.5600120579203649E-2</v>
      </c>
      <c r="S106" s="226">
        <v>4.7446501240891337E-2</v>
      </c>
      <c r="T106" s="226">
        <v>4.0004649803193147E-2</v>
      </c>
      <c r="U106" s="226">
        <v>3.1020767960653228E-2</v>
      </c>
      <c r="V106" s="226">
        <v>1.7138752194886669E-3</v>
      </c>
      <c r="W106" s="226">
        <v>4.9382564883284144E-4</v>
      </c>
      <c r="X106" s="226">
        <v>5.1378521018754023E-4</v>
      </c>
      <c r="Y106" s="226">
        <v>1.9515500776611759E-3</v>
      </c>
      <c r="DA106" s="69" t="s">
        <v>1672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1673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1674</v>
      </c>
    </row>
    <row r="109" spans="1:105" ht="12" customHeight="1" x14ac:dyDescent="0.25">
      <c r="A109" s="37" t="s">
        <v>40</v>
      </c>
      <c r="B109" s="226">
        <v>1.7329074814225E-2</v>
      </c>
      <c r="C109" s="226">
        <v>8.9425355694092729E-3</v>
      </c>
      <c r="D109" s="226">
        <v>3.8276301325064072E-2</v>
      </c>
      <c r="E109" s="226">
        <v>4.4966154976555581E-2</v>
      </c>
      <c r="F109" s="226">
        <v>4.4833023664687173E-2</v>
      </c>
      <c r="G109" s="226">
        <v>4.2189688568077192E-2</v>
      </c>
      <c r="H109" s="226">
        <v>4.6261967755862332E-2</v>
      </c>
      <c r="I109" s="226">
        <v>3.6960254195370169E-2</v>
      </c>
      <c r="J109" s="226">
        <v>2.6152536056065271E-2</v>
      </c>
      <c r="K109" s="226">
        <v>3.5454187234739531E-2</v>
      </c>
      <c r="L109" s="226">
        <v>4.7548101744862563E-2</v>
      </c>
      <c r="M109" s="226">
        <v>3.603676843618988E-2</v>
      </c>
      <c r="N109" s="226">
        <v>4.0375374356728527E-2</v>
      </c>
      <c r="O109" s="226">
        <v>2.289001969374424E-2</v>
      </c>
      <c r="P109" s="226">
        <v>3.5537413176646243E-2</v>
      </c>
      <c r="Q109" s="226">
        <v>6.065956216084338E-2</v>
      </c>
      <c r="R109" s="226">
        <v>6.9029049900620518E-2</v>
      </c>
      <c r="S109" s="226">
        <v>4.6324385651970147E-2</v>
      </c>
      <c r="T109" s="226">
        <v>6.0572510430681813E-2</v>
      </c>
      <c r="U109" s="226">
        <v>7.1698668189412437E-2</v>
      </c>
      <c r="V109" s="226">
        <v>4.8412606606569042E-2</v>
      </c>
      <c r="W109" s="226">
        <v>5.3869138843776747E-2</v>
      </c>
      <c r="X109" s="226">
        <v>5.6489820491757332E-2</v>
      </c>
      <c r="Y109" s="226">
        <v>3.8635613977519259E-2</v>
      </c>
      <c r="DA109" s="69" t="s">
        <v>1675</v>
      </c>
    </row>
    <row r="110" spans="1:105" ht="12" customHeight="1" x14ac:dyDescent="0.25">
      <c r="A110" s="57" t="s">
        <v>1553</v>
      </c>
      <c r="B110" s="261">
        <f t="shared" ref="B110:Y110" si="4">B111+B117</f>
        <v>4.5181933509918677</v>
      </c>
      <c r="C110" s="261">
        <f t="shared" si="4"/>
        <v>4.3793913741574775</v>
      </c>
      <c r="D110" s="261">
        <f t="shared" si="4"/>
        <v>3.9010352892987736</v>
      </c>
      <c r="E110" s="261">
        <f t="shared" si="4"/>
        <v>3.6383080850634837</v>
      </c>
      <c r="F110" s="261">
        <f t="shared" si="4"/>
        <v>3.8355419304588763</v>
      </c>
      <c r="G110" s="261">
        <f t="shared" si="4"/>
        <v>3.6790262521667252</v>
      </c>
      <c r="H110" s="261">
        <f t="shared" si="4"/>
        <v>4.0914574056509858</v>
      </c>
      <c r="I110" s="261">
        <f t="shared" si="4"/>
        <v>5.3588721725823261</v>
      </c>
      <c r="J110" s="261">
        <f t="shared" si="4"/>
        <v>4.2089689999829432</v>
      </c>
      <c r="K110" s="261">
        <f t="shared" si="4"/>
        <v>3.5562582578397759</v>
      </c>
      <c r="L110" s="261">
        <f t="shared" si="4"/>
        <v>4.7967378236814149</v>
      </c>
      <c r="M110" s="261">
        <f t="shared" si="4"/>
        <v>4.7923335987936291</v>
      </c>
      <c r="N110" s="261">
        <f t="shared" si="4"/>
        <v>4.2415685298840398</v>
      </c>
      <c r="O110" s="261">
        <f t="shared" si="4"/>
        <v>5.5320139378072666</v>
      </c>
      <c r="P110" s="261">
        <f t="shared" si="4"/>
        <v>3.8109988227323908</v>
      </c>
      <c r="Q110" s="261">
        <f t="shared" si="4"/>
        <v>5.6503852372547696</v>
      </c>
      <c r="R110" s="261">
        <f t="shared" si="4"/>
        <v>5.1307929296054882</v>
      </c>
      <c r="S110" s="261">
        <f t="shared" si="4"/>
        <v>5.3969674836821255</v>
      </c>
      <c r="T110" s="261">
        <f t="shared" si="4"/>
        <v>5.293238682630232</v>
      </c>
      <c r="U110" s="261">
        <f t="shared" si="4"/>
        <v>5.0253807513581936</v>
      </c>
      <c r="V110" s="261">
        <f t="shared" si="4"/>
        <v>1.1626486990100795</v>
      </c>
      <c r="W110" s="261">
        <f t="shared" si="4"/>
        <v>0.94379652736550357</v>
      </c>
      <c r="X110" s="261">
        <f t="shared" si="4"/>
        <v>0.96921855384781375</v>
      </c>
      <c r="Y110" s="261">
        <f t="shared" si="4"/>
        <v>1.0480820688235692</v>
      </c>
      <c r="DA110" s="70"/>
    </row>
    <row r="111" spans="1:105" ht="12" customHeight="1" x14ac:dyDescent="0.25">
      <c r="A111" s="60" t="s">
        <v>1554</v>
      </c>
      <c r="B111" s="262">
        <v>4.0656922517552703</v>
      </c>
      <c r="C111" s="262">
        <v>4.0312659630440741</v>
      </c>
      <c r="D111" s="262">
        <v>3.2784887881389748</v>
      </c>
      <c r="E111" s="262">
        <v>2.9573629589290862</v>
      </c>
      <c r="F111" s="262">
        <v>3.1352015577578061</v>
      </c>
      <c r="G111" s="262">
        <v>3.0404845126622622</v>
      </c>
      <c r="H111" s="262">
        <v>3.3870710402188791</v>
      </c>
      <c r="I111" s="262">
        <v>4.6803902350722009</v>
      </c>
      <c r="J111" s="262">
        <v>3.7222034795682339</v>
      </c>
      <c r="K111" s="262">
        <v>3.032938946054955</v>
      </c>
      <c r="L111" s="262">
        <v>4.0598795652361819</v>
      </c>
      <c r="M111" s="262">
        <v>4.1575159173361209</v>
      </c>
      <c r="N111" s="262">
        <v>3.584941805412365</v>
      </c>
      <c r="O111" s="262">
        <v>4.9899663344916263</v>
      </c>
      <c r="P111" s="262">
        <v>3.2678917148002862</v>
      </c>
      <c r="Q111" s="262">
        <v>4.7209776454087704</v>
      </c>
      <c r="R111" s="262">
        <v>4.1254189224822424</v>
      </c>
      <c r="S111" s="262">
        <v>4.6140323219693427</v>
      </c>
      <c r="T111" s="262">
        <v>4.4130233889107533</v>
      </c>
      <c r="U111" s="262">
        <v>4.1679853017384509</v>
      </c>
      <c r="V111" s="262">
        <v>0.66977861793229598</v>
      </c>
      <c r="W111" s="262">
        <v>0.38497769969980572</v>
      </c>
      <c r="X111" s="262">
        <v>0.40953420612702979</v>
      </c>
      <c r="Y111" s="262">
        <v>0.64387083435413672</v>
      </c>
      <c r="DA111" s="72" t="s">
        <v>1676</v>
      </c>
    </row>
    <row r="112" spans="1:105" ht="12" customHeight="1" x14ac:dyDescent="0.25">
      <c r="A112" s="59" t="s">
        <v>28</v>
      </c>
      <c r="B112" s="230">
        <v>3.1220066639710859</v>
      </c>
      <c r="C112" s="230">
        <v>3.0016168480487262</v>
      </c>
      <c r="D112" s="230">
        <v>2.3628868645150898</v>
      </c>
      <c r="E112" s="230">
        <v>1.873097974802383</v>
      </c>
      <c r="F112" s="230">
        <v>2.076807438955282</v>
      </c>
      <c r="G112" s="230">
        <v>2.2434367567065849</v>
      </c>
      <c r="H112" s="230">
        <v>2.515153077176135</v>
      </c>
      <c r="I112" s="230">
        <v>3.8769127974909829</v>
      </c>
      <c r="J112" s="230">
        <v>3.1461699848251969</v>
      </c>
      <c r="K112" s="230">
        <v>2.437338316160357</v>
      </c>
      <c r="L112" s="230">
        <v>3.0446103814715908</v>
      </c>
      <c r="M112" s="230">
        <v>3.2507944909623241</v>
      </c>
      <c r="N112" s="230">
        <v>2.6446612550399928</v>
      </c>
      <c r="O112" s="230">
        <v>3.5944412327436841</v>
      </c>
      <c r="P112" s="230">
        <v>2.5640640887693391</v>
      </c>
      <c r="Q112" s="230">
        <v>2.8367664187898929</v>
      </c>
      <c r="R112" s="230">
        <v>2.1004770720662789</v>
      </c>
      <c r="S112" s="230">
        <v>3.0886069508507328</v>
      </c>
      <c r="T112" s="230">
        <v>3.0060831719904479</v>
      </c>
      <c r="U112" s="230">
        <v>3.2495990398058021</v>
      </c>
      <c r="V112" s="230">
        <v>0.24292753205594711</v>
      </c>
      <c r="W112" s="230">
        <v>0</v>
      </c>
      <c r="X112" s="230">
        <v>7.3529255890843373E-2</v>
      </c>
      <c r="Y112" s="230">
        <v>0.142577574408466</v>
      </c>
      <c r="DA112" s="71" t="s">
        <v>1677</v>
      </c>
    </row>
    <row r="113" spans="1:105" ht="12" customHeight="1" x14ac:dyDescent="0.25">
      <c r="A113" s="59" t="s">
        <v>31</v>
      </c>
      <c r="B113" s="295">
        <v>0</v>
      </c>
      <c r="C113" s="295">
        <v>0</v>
      </c>
      <c r="D113" s="295">
        <v>0</v>
      </c>
      <c r="E113" s="295">
        <v>0</v>
      </c>
      <c r="F113" s="295">
        <v>0</v>
      </c>
      <c r="G113" s="295">
        <v>0</v>
      </c>
      <c r="H113" s="295">
        <v>0</v>
      </c>
      <c r="I113" s="295">
        <v>0</v>
      </c>
      <c r="J113" s="295">
        <v>0</v>
      </c>
      <c r="K113" s="295">
        <v>0</v>
      </c>
      <c r="L113" s="295">
        <v>0</v>
      </c>
      <c r="M113" s="295">
        <v>0</v>
      </c>
      <c r="N113" s="295">
        <v>0</v>
      </c>
      <c r="O113" s="295">
        <v>0</v>
      </c>
      <c r="P113" s="295">
        <v>0</v>
      </c>
      <c r="Q113" s="295">
        <v>0</v>
      </c>
      <c r="R113" s="295">
        <v>0</v>
      </c>
      <c r="S113" s="295">
        <v>0</v>
      </c>
      <c r="T113" s="295">
        <v>0</v>
      </c>
      <c r="U113" s="295">
        <v>0</v>
      </c>
      <c r="V113" s="295">
        <v>0</v>
      </c>
      <c r="W113" s="295">
        <v>0</v>
      </c>
      <c r="X113" s="295">
        <v>0</v>
      </c>
      <c r="Y113" s="295">
        <v>9.4101989940472502E-2</v>
      </c>
      <c r="DA113" s="122" t="s">
        <v>1678</v>
      </c>
    </row>
    <row r="114" spans="1:105" ht="12" customHeight="1" x14ac:dyDescent="0.25">
      <c r="A114" s="59" t="s">
        <v>159</v>
      </c>
      <c r="B114" s="295">
        <v>0.1201440372133102</v>
      </c>
      <c r="C114" s="295">
        <v>8.6033212675823395E-2</v>
      </c>
      <c r="D114" s="295">
        <v>0.1264943250194091</v>
      </c>
      <c r="E114" s="295">
        <v>0.12302497170026939</v>
      </c>
      <c r="F114" s="295">
        <v>0.1569769928898111</v>
      </c>
      <c r="G114" s="295">
        <v>9.7234031815871563E-2</v>
      </c>
      <c r="H114" s="295">
        <v>0.1072884123033927</v>
      </c>
      <c r="I114" s="295">
        <v>0.14351224429349119</v>
      </c>
      <c r="J114" s="295">
        <v>9.2865888138141256E-2</v>
      </c>
      <c r="K114" s="295">
        <v>3.312563371061359E-2</v>
      </c>
      <c r="L114" s="295">
        <v>9.1275570757889932E-2</v>
      </c>
      <c r="M114" s="295">
        <v>8.0704037933741229E-2</v>
      </c>
      <c r="N114" s="295">
        <v>3.8918406616480231E-2</v>
      </c>
      <c r="O114" s="295">
        <v>5.8114507591762343E-2</v>
      </c>
      <c r="P114" s="295">
        <v>3.7145792242941657E-2</v>
      </c>
      <c r="Q114" s="295">
        <v>0.107128171223299</v>
      </c>
      <c r="R114" s="295">
        <v>0.10262718022253441</v>
      </c>
      <c r="S114" s="295">
        <v>8.9716062142956465E-2</v>
      </c>
      <c r="T114" s="295">
        <v>7.2727843118122859E-2</v>
      </c>
      <c r="U114" s="295">
        <v>1.5158638872784531E-2</v>
      </c>
      <c r="V114" s="295">
        <v>1.251378431446761E-3</v>
      </c>
      <c r="W114" s="295">
        <v>7.4348739430142347E-4</v>
      </c>
      <c r="X114" s="295">
        <v>1.6178448838435101E-3</v>
      </c>
      <c r="Y114" s="295">
        <v>5.4601905268717686E-3</v>
      </c>
      <c r="DA114" s="122" t="s">
        <v>1679</v>
      </c>
    </row>
    <row r="115" spans="1:105" ht="12" customHeight="1" x14ac:dyDescent="0.25">
      <c r="A115" s="59" t="s">
        <v>32</v>
      </c>
      <c r="B115" s="295">
        <v>0.1084622485615503</v>
      </c>
      <c r="C115" s="295">
        <v>0.18180754698526999</v>
      </c>
      <c r="D115" s="295">
        <v>7.5090413472454903E-2</v>
      </c>
      <c r="E115" s="295">
        <v>0.1090232054183303</v>
      </c>
      <c r="F115" s="295">
        <v>6.9585592788346778E-2</v>
      </c>
      <c r="G115" s="295">
        <v>5.7618562881783013E-2</v>
      </c>
      <c r="H115" s="295">
        <v>0</v>
      </c>
      <c r="I115" s="295">
        <v>0</v>
      </c>
      <c r="J115" s="295">
        <v>2.1019151114431641E-2</v>
      </c>
      <c r="K115" s="295">
        <v>0</v>
      </c>
      <c r="L115" s="295">
        <v>4.0760411916561837E-2</v>
      </c>
      <c r="M115" s="295">
        <v>3.5783349061310532E-2</v>
      </c>
      <c r="N115" s="295">
        <v>3.4294333165698167E-2</v>
      </c>
      <c r="O115" s="295">
        <v>5.2043038206618278E-2</v>
      </c>
      <c r="P115" s="295">
        <v>0</v>
      </c>
      <c r="Q115" s="295">
        <v>0</v>
      </c>
      <c r="R115" s="295">
        <v>0</v>
      </c>
      <c r="S115" s="295">
        <v>0</v>
      </c>
      <c r="T115" s="295">
        <v>0</v>
      </c>
      <c r="U115" s="295">
        <v>0</v>
      </c>
      <c r="V115" s="295">
        <v>0</v>
      </c>
      <c r="W115" s="295">
        <v>0</v>
      </c>
      <c r="X115" s="295">
        <v>0</v>
      </c>
      <c r="Y115" s="295">
        <v>3.497087140892053E-2</v>
      </c>
      <c r="DA115" s="122" t="s">
        <v>1680</v>
      </c>
    </row>
    <row r="116" spans="1:105" ht="12" customHeight="1" x14ac:dyDescent="0.25">
      <c r="A116" s="59" t="s">
        <v>35</v>
      </c>
      <c r="B116" s="295">
        <v>0.71507930200932379</v>
      </c>
      <c r="C116" s="295">
        <v>0.76180835533425439</v>
      </c>
      <c r="D116" s="295">
        <v>0.71401718513202073</v>
      </c>
      <c r="E116" s="295">
        <v>0.85221680700810376</v>
      </c>
      <c r="F116" s="295">
        <v>0.8318315331243652</v>
      </c>
      <c r="G116" s="295">
        <v>0.64219516125802223</v>
      </c>
      <c r="H116" s="295">
        <v>0.76462955073935068</v>
      </c>
      <c r="I116" s="295">
        <v>0.6599651932877264</v>
      </c>
      <c r="J116" s="295">
        <v>0.46214845549046429</v>
      </c>
      <c r="K116" s="295">
        <v>0.56247499618398489</v>
      </c>
      <c r="L116" s="295">
        <v>0.88323320109013947</v>
      </c>
      <c r="M116" s="295">
        <v>0.79023403937874537</v>
      </c>
      <c r="N116" s="295">
        <v>0.86706781059019367</v>
      </c>
      <c r="O116" s="295">
        <v>1.2853675559495621</v>
      </c>
      <c r="P116" s="295">
        <v>0.6666818337880055</v>
      </c>
      <c r="Q116" s="295">
        <v>1.7770830553955781</v>
      </c>
      <c r="R116" s="295">
        <v>1.9223146701934291</v>
      </c>
      <c r="S116" s="295">
        <v>1.435709308975653</v>
      </c>
      <c r="T116" s="295">
        <v>1.3342123738021829</v>
      </c>
      <c r="U116" s="295">
        <v>0.90322762305986448</v>
      </c>
      <c r="V116" s="295">
        <v>0.42559970744490211</v>
      </c>
      <c r="W116" s="295">
        <v>0.38423421230550431</v>
      </c>
      <c r="X116" s="295">
        <v>0.33438710535234289</v>
      </c>
      <c r="Y116" s="295">
        <v>0.3667602080694059</v>
      </c>
      <c r="DA116" s="122" t="s">
        <v>1681</v>
      </c>
    </row>
    <row r="117" spans="1:105" ht="12" customHeight="1" x14ac:dyDescent="0.25">
      <c r="A117" s="60" t="s">
        <v>1561</v>
      </c>
      <c r="B117" s="262">
        <v>0.45250109923659759</v>
      </c>
      <c r="C117" s="262">
        <v>0.34812541111340312</v>
      </c>
      <c r="D117" s="262">
        <v>0.62254650115979859</v>
      </c>
      <c r="E117" s="262">
        <v>0.68094512613439728</v>
      </c>
      <c r="F117" s="262">
        <v>0.70034037270106997</v>
      </c>
      <c r="G117" s="262">
        <v>0.6385417395044628</v>
      </c>
      <c r="H117" s="262">
        <v>0.70438636543210664</v>
      </c>
      <c r="I117" s="262">
        <v>0.67848193751012498</v>
      </c>
      <c r="J117" s="262">
        <v>0.48676552041470927</v>
      </c>
      <c r="K117" s="262">
        <v>0.52331931178482094</v>
      </c>
      <c r="L117" s="262">
        <v>0.73685825844523334</v>
      </c>
      <c r="M117" s="262">
        <v>0.63481768145750772</v>
      </c>
      <c r="N117" s="262">
        <v>0.65662672447167458</v>
      </c>
      <c r="O117" s="262">
        <v>0.54204760331563995</v>
      </c>
      <c r="P117" s="262">
        <v>0.54310710793210448</v>
      </c>
      <c r="Q117" s="262">
        <v>0.9294075918459993</v>
      </c>
      <c r="R117" s="262">
        <v>1.005374007123246</v>
      </c>
      <c r="S117" s="262">
        <v>0.78293516171278332</v>
      </c>
      <c r="T117" s="262">
        <v>0.88021529371947904</v>
      </c>
      <c r="U117" s="262">
        <v>0.85739544961974312</v>
      </c>
      <c r="V117" s="262">
        <v>0.49287008107778357</v>
      </c>
      <c r="W117" s="262">
        <v>0.55881882766569779</v>
      </c>
      <c r="X117" s="262">
        <v>0.5596843477207839</v>
      </c>
      <c r="Y117" s="262">
        <v>0.40421123446943252</v>
      </c>
      <c r="DA117" s="72" t="s">
        <v>1682</v>
      </c>
    </row>
    <row r="118" spans="1:105" ht="12" customHeight="1" x14ac:dyDescent="0.25">
      <c r="A118" s="57" t="s">
        <v>1563</v>
      </c>
      <c r="B118" s="261">
        <v>0.36273121319857099</v>
      </c>
      <c r="C118" s="261">
        <v>0.27906220102327428</v>
      </c>
      <c r="D118" s="261">
        <v>0.49904198690166529</v>
      </c>
      <c r="E118" s="261">
        <v>0.5458551418794142</v>
      </c>
      <c r="F118" s="261">
        <v>0.56140264293362963</v>
      </c>
      <c r="G118" s="261">
        <v>0.51186399378728109</v>
      </c>
      <c r="H118" s="261">
        <v>0.56464596732421679</v>
      </c>
      <c r="I118" s="261">
        <v>0.54388061540969612</v>
      </c>
      <c r="J118" s="261">
        <v>0.39019805269233482</v>
      </c>
      <c r="K118" s="261">
        <v>0.41950008336818789</v>
      </c>
      <c r="L118" s="261">
        <v>0.59067589115727925</v>
      </c>
      <c r="M118" s="261">
        <v>0.50887873674443007</v>
      </c>
      <c r="N118" s="261">
        <v>0.52636117080829126</v>
      </c>
      <c r="O118" s="261">
        <v>0.43451294393266238</v>
      </c>
      <c r="P118" s="261">
        <v>0.43536225765934322</v>
      </c>
      <c r="Q118" s="261">
        <v>0.7450261312403802</v>
      </c>
      <c r="R118" s="261">
        <v>0.8059218727586881</v>
      </c>
      <c r="S118" s="261">
        <v>0.62761178159128794</v>
      </c>
      <c r="T118" s="261">
        <v>0.70559289669230507</v>
      </c>
      <c r="U118" s="261">
        <v>0.68730019033365963</v>
      </c>
      <c r="V118" s="261">
        <v>0.39509155394370599</v>
      </c>
      <c r="W118" s="261">
        <v>0.44795699205892142</v>
      </c>
      <c r="X118" s="261">
        <v>0.44865080504668842</v>
      </c>
      <c r="Y118" s="261">
        <v>0.32402138185950929</v>
      </c>
      <c r="DA118" s="70" t="s">
        <v>1683</v>
      </c>
    </row>
    <row r="119" spans="1:105" ht="12" customHeight="1" x14ac:dyDescent="0.25">
      <c r="A119" s="57" t="s">
        <v>1565</v>
      </c>
      <c r="B119" s="261">
        <f t="shared" ref="B119:Y119" si="5">B120+B126</f>
        <v>0.46054776234688766</v>
      </c>
      <c r="C119" s="261">
        <f t="shared" si="5"/>
        <v>0.43196025079624267</v>
      </c>
      <c r="D119" s="261">
        <f t="shared" si="5"/>
        <v>0.43464220415951832</v>
      </c>
      <c r="E119" s="261">
        <f t="shared" si="5"/>
        <v>0.42138127982451068</v>
      </c>
      <c r="F119" s="261">
        <f t="shared" si="5"/>
        <v>0.4414285701532486</v>
      </c>
      <c r="G119" s="261">
        <f t="shared" si="5"/>
        <v>0.41811362573640554</v>
      </c>
      <c r="H119" s="261">
        <f t="shared" si="5"/>
        <v>0.46406980707134521</v>
      </c>
      <c r="I119" s="261">
        <f t="shared" si="5"/>
        <v>0.56886787524860716</v>
      </c>
      <c r="J119" s="261">
        <f t="shared" si="5"/>
        <v>0.43943881563609527</v>
      </c>
      <c r="K119" s="261">
        <f t="shared" si="5"/>
        <v>0.3891731374184163</v>
      </c>
      <c r="L119" s="261">
        <f t="shared" si="5"/>
        <v>0.52986983073804139</v>
      </c>
      <c r="M119" s="261">
        <f t="shared" si="5"/>
        <v>0.51320625804181486</v>
      </c>
      <c r="N119" s="261">
        <f t="shared" si="5"/>
        <v>0.46934947636916252</v>
      </c>
      <c r="O119" s="261">
        <f t="shared" si="5"/>
        <v>0.5619750655633583</v>
      </c>
      <c r="P119" s="261">
        <f t="shared" si="5"/>
        <v>0.41422568587729369</v>
      </c>
      <c r="Q119" s="261">
        <f t="shared" si="5"/>
        <v>0.63396911448979087</v>
      </c>
      <c r="R119" s="261">
        <f t="shared" si="5"/>
        <v>0.60143475856011119</v>
      </c>
      <c r="S119" s="261">
        <f t="shared" si="5"/>
        <v>0.5888121857765235</v>
      </c>
      <c r="T119" s="261">
        <f t="shared" si="5"/>
        <v>0.59542216232131329</v>
      </c>
      <c r="U119" s="261">
        <f t="shared" si="5"/>
        <v>0.56875830155076545</v>
      </c>
      <c r="V119" s="261">
        <f t="shared" si="5"/>
        <v>0.17858675470407326</v>
      </c>
      <c r="W119" s="261">
        <f t="shared" si="5"/>
        <v>0.17030177066807461</v>
      </c>
      <c r="X119" s="261">
        <f t="shared" si="5"/>
        <v>0.17262488436908785</v>
      </c>
      <c r="Y119" s="261">
        <f t="shared" si="5"/>
        <v>0.15459054148239482</v>
      </c>
      <c r="DA119" s="70"/>
    </row>
    <row r="120" spans="1:105" ht="12" customHeight="1" x14ac:dyDescent="0.25">
      <c r="A120" s="60" t="s">
        <v>1566</v>
      </c>
      <c r="B120" s="262">
        <v>0.34943968361274153</v>
      </c>
      <c r="C120" s="262">
        <v>0.34648079969081952</v>
      </c>
      <c r="D120" s="262">
        <v>0.28178081711929931</v>
      </c>
      <c r="E120" s="262">
        <v>0.25418057066421229</v>
      </c>
      <c r="F120" s="262">
        <v>0.269465511053395</v>
      </c>
      <c r="G120" s="262">
        <v>0.26132473397991363</v>
      </c>
      <c r="H120" s="262">
        <v>0.29111328634305311</v>
      </c>
      <c r="I120" s="262">
        <v>0.4022719826424882</v>
      </c>
      <c r="J120" s="262">
        <v>0.31991737832125089</v>
      </c>
      <c r="K120" s="262">
        <v>0.26067620471486719</v>
      </c>
      <c r="L120" s="262">
        <v>0.3489400925929606</v>
      </c>
      <c r="M120" s="262">
        <v>0.35733177938926819</v>
      </c>
      <c r="N120" s="262">
        <v>0.30811995908262702</v>
      </c>
      <c r="O120" s="262">
        <v>0.42887954847300258</v>
      </c>
      <c r="P120" s="262">
        <v>0.28087001577837301</v>
      </c>
      <c r="Q120" s="262">
        <v>0.40576040501891109</v>
      </c>
      <c r="R120" s="262">
        <v>0.35457309451295549</v>
      </c>
      <c r="S120" s="262">
        <v>0.39656862716843477</v>
      </c>
      <c r="T120" s="262">
        <v>0.37929223396848161</v>
      </c>
      <c r="U120" s="262">
        <v>0.35823160607231108</v>
      </c>
      <c r="V120" s="262">
        <v>5.7566390628753648E-2</v>
      </c>
      <c r="W120" s="262">
        <v>3.308821161340543E-2</v>
      </c>
      <c r="X120" s="262">
        <v>3.5198803686098269E-2</v>
      </c>
      <c r="Y120" s="262">
        <v>5.53396584670287E-2</v>
      </c>
      <c r="DA120" s="72" t="s">
        <v>1684</v>
      </c>
    </row>
    <row r="121" spans="1:105" ht="12" customHeight="1" x14ac:dyDescent="0.25">
      <c r="A121" s="59" t="s">
        <v>28</v>
      </c>
      <c r="B121" s="230">
        <v>0.26833143124001402</v>
      </c>
      <c r="C121" s="230">
        <v>0.25798412097127837</v>
      </c>
      <c r="D121" s="230">
        <v>0.20308631033064159</v>
      </c>
      <c r="E121" s="230">
        <v>0.16098974618849499</v>
      </c>
      <c r="F121" s="230">
        <v>0.17849824567509001</v>
      </c>
      <c r="G121" s="230">
        <v>0.19281976645681781</v>
      </c>
      <c r="H121" s="230">
        <v>0.21617334542391869</v>
      </c>
      <c r="I121" s="230">
        <v>0.33321439436655748</v>
      </c>
      <c r="J121" s="230">
        <v>0.27040822964762801</v>
      </c>
      <c r="K121" s="230">
        <v>0.20948529237267891</v>
      </c>
      <c r="L121" s="230">
        <v>0.2616793457414745</v>
      </c>
      <c r="M121" s="230">
        <v>0.2794005369987102</v>
      </c>
      <c r="N121" s="230">
        <v>0.2273043641768682</v>
      </c>
      <c r="O121" s="230">
        <v>0.30893641952173789</v>
      </c>
      <c r="P121" s="230">
        <v>0.22037716788709941</v>
      </c>
      <c r="Q121" s="230">
        <v>0.24381549278286591</v>
      </c>
      <c r="R121" s="230">
        <v>0.18053261241840801</v>
      </c>
      <c r="S121" s="230">
        <v>0.26546077983237393</v>
      </c>
      <c r="T121" s="230">
        <v>0.2583679943016895</v>
      </c>
      <c r="U121" s="230">
        <v>0.27929778990226461</v>
      </c>
      <c r="V121" s="230">
        <v>2.087922909211971E-2</v>
      </c>
      <c r="W121" s="230">
        <v>0</v>
      </c>
      <c r="X121" s="230">
        <v>6.3197208061391763E-3</v>
      </c>
      <c r="Y121" s="230">
        <v>1.2254312281028371E-2</v>
      </c>
      <c r="DA121" s="71" t="s">
        <v>1685</v>
      </c>
    </row>
    <row r="122" spans="1:105" ht="12" customHeight="1" x14ac:dyDescent="0.25">
      <c r="A122" s="59" t="s">
        <v>31</v>
      </c>
      <c r="B122" s="295">
        <v>0</v>
      </c>
      <c r="C122" s="295">
        <v>0</v>
      </c>
      <c r="D122" s="295">
        <v>0</v>
      </c>
      <c r="E122" s="295">
        <v>0</v>
      </c>
      <c r="F122" s="295">
        <v>0</v>
      </c>
      <c r="G122" s="295">
        <v>0</v>
      </c>
      <c r="H122" s="295">
        <v>0</v>
      </c>
      <c r="I122" s="295">
        <v>0</v>
      </c>
      <c r="J122" s="295">
        <v>0</v>
      </c>
      <c r="K122" s="295">
        <v>0</v>
      </c>
      <c r="L122" s="295">
        <v>0</v>
      </c>
      <c r="M122" s="295">
        <v>0</v>
      </c>
      <c r="N122" s="295">
        <v>0</v>
      </c>
      <c r="O122" s="295">
        <v>0</v>
      </c>
      <c r="P122" s="295">
        <v>0</v>
      </c>
      <c r="Q122" s="295">
        <v>0</v>
      </c>
      <c r="R122" s="295">
        <v>0</v>
      </c>
      <c r="S122" s="295">
        <v>0</v>
      </c>
      <c r="T122" s="295">
        <v>0</v>
      </c>
      <c r="U122" s="295">
        <v>0</v>
      </c>
      <c r="V122" s="295">
        <v>0</v>
      </c>
      <c r="W122" s="295">
        <v>0</v>
      </c>
      <c r="X122" s="295">
        <v>0</v>
      </c>
      <c r="Y122" s="295">
        <v>8.0879140761162208E-3</v>
      </c>
      <c r="DA122" s="122" t="s">
        <v>1686</v>
      </c>
    </row>
    <row r="123" spans="1:105" ht="12" customHeight="1" x14ac:dyDescent="0.25">
      <c r="A123" s="59" t="s">
        <v>159</v>
      </c>
      <c r="B123" s="295">
        <v>1.032618598558494E-2</v>
      </c>
      <c r="C123" s="295">
        <v>7.394415699970458E-3</v>
      </c>
      <c r="D123" s="295">
        <v>1.0871982967846699E-2</v>
      </c>
      <c r="E123" s="295">
        <v>1.057379765250278E-2</v>
      </c>
      <c r="F123" s="295">
        <v>1.3491919046802711E-2</v>
      </c>
      <c r="G123" s="295">
        <v>8.3571080175732504E-3</v>
      </c>
      <c r="H123" s="295">
        <v>9.2212657843015813E-3</v>
      </c>
      <c r="I123" s="295">
        <v>1.2334645648307829E-2</v>
      </c>
      <c r="J123" s="295">
        <v>7.9816731223073603E-3</v>
      </c>
      <c r="K123" s="295">
        <v>2.8470947249662E-3</v>
      </c>
      <c r="L123" s="295">
        <v>7.8449879115762844E-3</v>
      </c>
      <c r="M123" s="295">
        <v>6.9363817366309534E-3</v>
      </c>
      <c r="N123" s="295">
        <v>3.3449742018480479E-3</v>
      </c>
      <c r="O123" s="295">
        <v>4.9948480821214126E-3</v>
      </c>
      <c r="P123" s="295">
        <v>3.192620858923655E-3</v>
      </c>
      <c r="Q123" s="295">
        <v>9.2074933222305692E-3</v>
      </c>
      <c r="R123" s="295">
        <v>8.8206404140765051E-3</v>
      </c>
      <c r="S123" s="295">
        <v>7.7109506644731816E-3</v>
      </c>
      <c r="T123" s="295">
        <v>6.2508406724739304E-3</v>
      </c>
      <c r="U123" s="295">
        <v>1.3028605324022649E-3</v>
      </c>
      <c r="V123" s="295">
        <v>1.075539554120897E-4</v>
      </c>
      <c r="W123" s="295">
        <v>6.3901540930105244E-5</v>
      </c>
      <c r="X123" s="295">
        <v>1.3905115521242319E-4</v>
      </c>
      <c r="Y123" s="295">
        <v>4.6929455847319042E-4</v>
      </c>
      <c r="DA123" s="122" t="s">
        <v>1687</v>
      </c>
    </row>
    <row r="124" spans="1:105" ht="12" customHeight="1" x14ac:dyDescent="0.25">
      <c r="A124" s="59" t="s">
        <v>32</v>
      </c>
      <c r="B124" s="295">
        <v>9.3221551151373445E-3</v>
      </c>
      <c r="C124" s="295">
        <v>1.562606507403836E-2</v>
      </c>
      <c r="D124" s="295">
        <v>6.4538997792654498E-3</v>
      </c>
      <c r="E124" s="295">
        <v>9.3703684511243415E-3</v>
      </c>
      <c r="F124" s="295">
        <v>5.9807693308481721E-3</v>
      </c>
      <c r="G124" s="295">
        <v>4.952222435167992E-3</v>
      </c>
      <c r="H124" s="295">
        <v>0</v>
      </c>
      <c r="I124" s="295">
        <v>0</v>
      </c>
      <c r="J124" s="295">
        <v>1.8065620958065359E-3</v>
      </c>
      <c r="K124" s="295">
        <v>0</v>
      </c>
      <c r="L124" s="295">
        <v>3.5032915828538589E-3</v>
      </c>
      <c r="M124" s="295">
        <v>3.0755210675845611E-3</v>
      </c>
      <c r="N124" s="295">
        <v>2.9475425558729371E-3</v>
      </c>
      <c r="O124" s="295">
        <v>4.4730150928947382E-3</v>
      </c>
      <c r="P124" s="295">
        <v>0</v>
      </c>
      <c r="Q124" s="295">
        <v>0</v>
      </c>
      <c r="R124" s="295">
        <v>0</v>
      </c>
      <c r="S124" s="295">
        <v>0</v>
      </c>
      <c r="T124" s="295">
        <v>0</v>
      </c>
      <c r="U124" s="295">
        <v>0</v>
      </c>
      <c r="V124" s="295">
        <v>0</v>
      </c>
      <c r="W124" s="295">
        <v>0</v>
      </c>
      <c r="X124" s="295">
        <v>0</v>
      </c>
      <c r="Y124" s="295">
        <v>3.0056899253796858E-3</v>
      </c>
      <c r="DA124" s="122" t="s">
        <v>1688</v>
      </c>
    </row>
    <row r="125" spans="1:105" ht="12" customHeight="1" x14ac:dyDescent="0.25">
      <c r="A125" s="59" t="s">
        <v>35</v>
      </c>
      <c r="B125" s="295">
        <v>6.1459911272005237E-2</v>
      </c>
      <c r="C125" s="295">
        <v>6.5476197945532263E-2</v>
      </c>
      <c r="D125" s="295">
        <v>6.1368624041545479E-2</v>
      </c>
      <c r="E125" s="295">
        <v>7.324665837209024E-2</v>
      </c>
      <c r="F125" s="295">
        <v>7.1494577000654119E-2</v>
      </c>
      <c r="G125" s="295">
        <v>5.5195637070354638E-2</v>
      </c>
      <c r="H125" s="295">
        <v>6.5718675134832788E-2</v>
      </c>
      <c r="I125" s="295">
        <v>5.6722942627622841E-2</v>
      </c>
      <c r="J125" s="295">
        <v>3.9720913455509092E-2</v>
      </c>
      <c r="K125" s="295">
        <v>4.8343817617222097E-2</v>
      </c>
      <c r="L125" s="295">
        <v>7.5912467357055965E-2</v>
      </c>
      <c r="M125" s="295">
        <v>6.7919339586342442E-2</v>
      </c>
      <c r="N125" s="295">
        <v>7.4523078148037825E-2</v>
      </c>
      <c r="O125" s="295">
        <v>0.1104752657762486</v>
      </c>
      <c r="P125" s="295">
        <v>5.7300227032349903E-2</v>
      </c>
      <c r="Q125" s="295">
        <v>0.1527374189138147</v>
      </c>
      <c r="R125" s="295">
        <v>0.1652198416804711</v>
      </c>
      <c r="S125" s="295">
        <v>0.12339689667158769</v>
      </c>
      <c r="T125" s="295">
        <v>0.1146733989943181</v>
      </c>
      <c r="U125" s="295">
        <v>7.7630955637644314E-2</v>
      </c>
      <c r="V125" s="295">
        <v>3.6579607581221849E-2</v>
      </c>
      <c r="W125" s="295">
        <v>3.3024310072475332E-2</v>
      </c>
      <c r="X125" s="295">
        <v>2.8740031724746672E-2</v>
      </c>
      <c r="Y125" s="295">
        <v>3.1522447626031243E-2</v>
      </c>
      <c r="DA125" s="122" t="s">
        <v>1689</v>
      </c>
    </row>
    <row r="126" spans="1:105" ht="12" customHeight="1" x14ac:dyDescent="0.25">
      <c r="A126" s="60" t="s">
        <v>1573</v>
      </c>
      <c r="B126" s="262">
        <v>0.1111080787341461</v>
      </c>
      <c r="C126" s="262">
        <v>8.5479451105423154E-2</v>
      </c>
      <c r="D126" s="262">
        <v>0.15286138704021901</v>
      </c>
      <c r="E126" s="262">
        <v>0.16720070916029839</v>
      </c>
      <c r="F126" s="262">
        <v>0.1719630590998536</v>
      </c>
      <c r="G126" s="262">
        <v>0.15678889175649191</v>
      </c>
      <c r="H126" s="262">
        <v>0.1729565207282921</v>
      </c>
      <c r="I126" s="262">
        <v>0.1665958926061189</v>
      </c>
      <c r="J126" s="262">
        <v>0.11952143731484439</v>
      </c>
      <c r="K126" s="262">
        <v>0.12849693270354909</v>
      </c>
      <c r="L126" s="262">
        <v>0.18092973814508079</v>
      </c>
      <c r="M126" s="262">
        <v>0.15587447865254661</v>
      </c>
      <c r="N126" s="262">
        <v>0.16122951728653551</v>
      </c>
      <c r="O126" s="262">
        <v>0.13309551709035569</v>
      </c>
      <c r="P126" s="262">
        <v>0.13335567009892069</v>
      </c>
      <c r="Q126" s="262">
        <v>0.22820870947087979</v>
      </c>
      <c r="R126" s="262">
        <v>0.2468616640471557</v>
      </c>
      <c r="S126" s="262">
        <v>0.1922435586080887</v>
      </c>
      <c r="T126" s="262">
        <v>0.21612992835283171</v>
      </c>
      <c r="U126" s="262">
        <v>0.2105266954784544</v>
      </c>
      <c r="V126" s="262">
        <v>0.1210203640753196</v>
      </c>
      <c r="W126" s="262">
        <v>0.1372135590546692</v>
      </c>
      <c r="X126" s="262">
        <v>0.13742608068298959</v>
      </c>
      <c r="Y126" s="262">
        <v>9.9250883015366109E-2</v>
      </c>
      <c r="DA126" s="72" t="s">
        <v>1690</v>
      </c>
    </row>
    <row r="127" spans="1:105" ht="12" customHeight="1" x14ac:dyDescent="0.25">
      <c r="A127" s="132" t="s">
        <v>1575</v>
      </c>
      <c r="B127" s="316">
        <v>0.33265862543766428</v>
      </c>
      <c r="C127" s="316">
        <v>0.25592627495553311</v>
      </c>
      <c r="D127" s="316">
        <v>0.45766842046622908</v>
      </c>
      <c r="E127" s="316">
        <v>0.50060048481761754</v>
      </c>
      <c r="F127" s="316">
        <v>0.51485900501520143</v>
      </c>
      <c r="G127" s="316">
        <v>0.46942740626816543</v>
      </c>
      <c r="H127" s="316">
        <v>0.51783343840930407</v>
      </c>
      <c r="I127" s="316">
        <v>0.49878965840564521</v>
      </c>
      <c r="J127" s="316">
        <v>0.357848299605877</v>
      </c>
      <c r="K127" s="316">
        <v>0.38472101662740721</v>
      </c>
      <c r="L127" s="316">
        <v>0.54170532582201858</v>
      </c>
      <c r="M127" s="316">
        <v>0.46668964489467912</v>
      </c>
      <c r="N127" s="316">
        <v>0.48272268057888679</v>
      </c>
      <c r="O127" s="316">
        <v>0.39848922123055341</v>
      </c>
      <c r="P127" s="316">
        <v>0.3992681217679282</v>
      </c>
      <c r="Q127" s="316">
        <v>0.68325900753925561</v>
      </c>
      <c r="R127" s="316">
        <v>0.73910612775219997</v>
      </c>
      <c r="S127" s="316">
        <v>0.57557900995508837</v>
      </c>
      <c r="T127" s="316">
        <v>0.64709502406055097</v>
      </c>
      <c r="U127" s="316">
        <v>0.63031889250257922</v>
      </c>
      <c r="V127" s="316">
        <v>0.36233610032615182</v>
      </c>
      <c r="W127" s="316">
        <v>0.41081867733266952</v>
      </c>
      <c r="X127" s="316">
        <v>0.41145496907273282</v>
      </c>
      <c r="Y127" s="316">
        <v>0.29715807071389228</v>
      </c>
      <c r="DA127" s="139" t="s">
        <v>1691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DA128" s="94"/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340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6">SUM(B133:B138,B140:B141,B139)</f>
        <v>0.99999999999999967</v>
      </c>
      <c r="C132" s="232">
        <f t="shared" si="6"/>
        <v>1</v>
      </c>
      <c r="D132" s="232">
        <f t="shared" si="6"/>
        <v>1.0000000000000002</v>
      </c>
      <c r="E132" s="232">
        <f t="shared" si="6"/>
        <v>1.0000000000000002</v>
      </c>
      <c r="F132" s="232">
        <f t="shared" si="6"/>
        <v>1</v>
      </c>
      <c r="G132" s="232">
        <f t="shared" si="6"/>
        <v>0.99999999999999989</v>
      </c>
      <c r="H132" s="232">
        <f t="shared" si="6"/>
        <v>0.99999999999999978</v>
      </c>
      <c r="I132" s="232">
        <f t="shared" si="6"/>
        <v>0.99999999999999989</v>
      </c>
      <c r="J132" s="232">
        <f t="shared" si="6"/>
        <v>0.99999999999999978</v>
      </c>
      <c r="K132" s="232">
        <f t="shared" si="6"/>
        <v>0.99999999999999978</v>
      </c>
      <c r="L132" s="232">
        <f t="shared" si="6"/>
        <v>1</v>
      </c>
      <c r="M132" s="232">
        <f t="shared" si="6"/>
        <v>1.0000000000000002</v>
      </c>
      <c r="N132" s="232">
        <f t="shared" si="6"/>
        <v>0.99999999999999956</v>
      </c>
      <c r="O132" s="232">
        <f t="shared" si="6"/>
        <v>1</v>
      </c>
      <c r="P132" s="232">
        <f t="shared" si="6"/>
        <v>0.99999999999999978</v>
      </c>
      <c r="Q132" s="232">
        <f t="shared" si="6"/>
        <v>1.0000000000000002</v>
      </c>
      <c r="R132" s="232">
        <f t="shared" si="6"/>
        <v>0.99999999999999956</v>
      </c>
      <c r="S132" s="232">
        <f t="shared" si="6"/>
        <v>0.99999999999999989</v>
      </c>
      <c r="T132" s="232">
        <f t="shared" si="6"/>
        <v>0.99999999999999989</v>
      </c>
      <c r="U132" s="232">
        <f t="shared" si="6"/>
        <v>1</v>
      </c>
      <c r="V132" s="232">
        <f t="shared" si="6"/>
        <v>1</v>
      </c>
      <c r="W132" s="232">
        <f t="shared" si="6"/>
        <v>1.0000000000000002</v>
      </c>
      <c r="X132" s="232">
        <f t="shared" si="6"/>
        <v>1.0000000000000004</v>
      </c>
      <c r="Y132" s="232">
        <f t="shared" si="6"/>
        <v>1</v>
      </c>
      <c r="DA132" s="95"/>
    </row>
    <row r="133" spans="1:105" ht="12" customHeight="1" x14ac:dyDescent="0.25">
      <c r="A133" s="55" t="s">
        <v>91</v>
      </c>
      <c r="B133" s="266">
        <f t="shared" ref="B133:Y133" si="7">IF(B$6=0,0,B$6/B$5)</f>
        <v>3.5270390004454211E-3</v>
      </c>
      <c r="C133" s="266">
        <f t="shared" si="7"/>
        <v>3.5381567276691218E-3</v>
      </c>
      <c r="D133" s="266">
        <f t="shared" si="7"/>
        <v>3.510693978981726E-3</v>
      </c>
      <c r="E133" s="266">
        <f t="shared" si="7"/>
        <v>3.4994544376410739E-3</v>
      </c>
      <c r="F133" s="266">
        <f t="shared" si="7"/>
        <v>3.4877908889825813E-3</v>
      </c>
      <c r="G133" s="266">
        <f t="shared" si="7"/>
        <v>3.4889267324112478E-3</v>
      </c>
      <c r="H133" s="266">
        <f t="shared" si="7"/>
        <v>3.4858797964004082E-3</v>
      </c>
      <c r="I133" s="266">
        <f t="shared" si="7"/>
        <v>3.5020440211288853E-3</v>
      </c>
      <c r="J133" s="266">
        <f t="shared" si="7"/>
        <v>3.5004586093026488E-3</v>
      </c>
      <c r="K133" s="266">
        <f t="shared" si="7"/>
        <v>3.5007214217717035E-3</v>
      </c>
      <c r="L133" s="266">
        <f t="shared" si="7"/>
        <v>3.5073598192279318E-3</v>
      </c>
      <c r="M133" s="266">
        <f t="shared" si="7"/>
        <v>3.5103515593129619E-3</v>
      </c>
      <c r="N133" s="266">
        <f t="shared" si="7"/>
        <v>3.5042490285989167E-3</v>
      </c>
      <c r="O133" s="266">
        <f t="shared" si="7"/>
        <v>3.5654357830627458E-3</v>
      </c>
      <c r="P133" s="266">
        <f t="shared" si="7"/>
        <v>3.5223651119219929E-3</v>
      </c>
      <c r="Q133" s="266">
        <f t="shared" si="7"/>
        <v>3.5329120191591895E-3</v>
      </c>
      <c r="R133" s="266">
        <f t="shared" si="7"/>
        <v>3.5096233262132031E-3</v>
      </c>
      <c r="S133" s="266">
        <f t="shared" si="7"/>
        <v>3.5335864542496566E-3</v>
      </c>
      <c r="T133" s="266">
        <f t="shared" si="7"/>
        <v>3.5172198818430858E-3</v>
      </c>
      <c r="U133" s="266">
        <f t="shared" si="7"/>
        <v>3.5125204447121858E-3</v>
      </c>
      <c r="V133" s="266">
        <f t="shared" si="7"/>
        <v>3.4169771855464492E-3</v>
      </c>
      <c r="W133" s="266">
        <f t="shared" si="7"/>
        <v>3.352749382391195E-3</v>
      </c>
      <c r="X133" s="266">
        <f t="shared" si="7"/>
        <v>3.3612033828076056E-3</v>
      </c>
      <c r="Y133" s="266">
        <f t="shared" si="7"/>
        <v>3.3805843680848658E-3</v>
      </c>
      <c r="DA133" s="76"/>
    </row>
    <row r="134" spans="1:105" ht="12" customHeight="1" x14ac:dyDescent="0.25">
      <c r="A134" s="173" t="s">
        <v>92</v>
      </c>
      <c r="B134" s="267">
        <f t="shared" ref="B134:Y134" si="8">IF(B$7=0,0,B$7/B$5)</f>
        <v>3.6531568264084761E-4</v>
      </c>
      <c r="C134" s="267">
        <f t="shared" si="8"/>
        <v>3.6646720949088491E-4</v>
      </c>
      <c r="D134" s="267">
        <f t="shared" si="8"/>
        <v>3.6362273490961067E-4</v>
      </c>
      <c r="E134" s="267">
        <f t="shared" si="8"/>
        <v>3.6245859107198592E-4</v>
      </c>
      <c r="F134" s="267">
        <f t="shared" si="8"/>
        <v>3.6125053036166943E-4</v>
      </c>
      <c r="G134" s="267">
        <f t="shared" si="8"/>
        <v>3.6136817618794611E-4</v>
      </c>
      <c r="H134" s="267">
        <f t="shared" si="8"/>
        <v>3.6105258752884046E-4</v>
      </c>
      <c r="I134" s="267">
        <f t="shared" si="8"/>
        <v>3.6272680910401952E-4</v>
      </c>
      <c r="J134" s="267">
        <f t="shared" si="8"/>
        <v>3.6256259889724406E-4</v>
      </c>
      <c r="K134" s="267">
        <f t="shared" si="8"/>
        <v>3.6258981989381568E-4</v>
      </c>
      <c r="L134" s="267">
        <f t="shared" si="8"/>
        <v>3.6327739683811831E-4</v>
      </c>
      <c r="M134" s="267">
        <f t="shared" si="8"/>
        <v>3.6358726853823555E-4</v>
      </c>
      <c r="N134" s="267">
        <f t="shared" si="8"/>
        <v>3.6295519438953559E-4</v>
      </c>
      <c r="O134" s="267">
        <f t="shared" si="8"/>
        <v>3.6929265790289846E-4</v>
      </c>
      <c r="P134" s="267">
        <f t="shared" si="8"/>
        <v>3.6483158116754164E-4</v>
      </c>
      <c r="Q134" s="267">
        <f t="shared" si="8"/>
        <v>3.6592398491374907E-4</v>
      </c>
      <c r="R134" s="267">
        <f t="shared" si="8"/>
        <v>3.6351184125435037E-4</v>
      </c>
      <c r="S134" s="267">
        <f t="shared" si="8"/>
        <v>3.6599384002888673E-4</v>
      </c>
      <c r="T134" s="267">
        <f t="shared" si="8"/>
        <v>3.6429866014274357E-4</v>
      </c>
      <c r="U134" s="267">
        <f t="shared" si="8"/>
        <v>3.6381191245345369E-4</v>
      </c>
      <c r="V134" s="267">
        <f t="shared" si="8"/>
        <v>3.5391594846228289E-4</v>
      </c>
      <c r="W134" s="267">
        <f t="shared" si="8"/>
        <v>3.4726350607329313E-4</v>
      </c>
      <c r="X134" s="267">
        <f t="shared" si="8"/>
        <v>3.4813913544194392E-4</v>
      </c>
      <c r="Y134" s="267">
        <f t="shared" si="8"/>
        <v>3.501465353788089E-4</v>
      </c>
      <c r="DA134" s="77"/>
    </row>
    <row r="135" spans="1:105" ht="12" customHeight="1" x14ac:dyDescent="0.25">
      <c r="A135" s="173" t="s">
        <v>93</v>
      </c>
      <c r="B135" s="267">
        <f t="shared" ref="B135:Y135" si="9">IF(B$8=0,0,B$8/B$5)</f>
        <v>5.2798014418347188E-3</v>
      </c>
      <c r="C135" s="267">
        <f t="shared" si="9"/>
        <v>4.1677035334491391E-3</v>
      </c>
      <c r="D135" s="267">
        <f t="shared" si="9"/>
        <v>8.7095497668243475E-3</v>
      </c>
      <c r="E135" s="267">
        <f t="shared" si="9"/>
        <v>1.0398353049547122E-2</v>
      </c>
      <c r="F135" s="267">
        <f t="shared" si="9"/>
        <v>9.9824706938749525E-3</v>
      </c>
      <c r="G135" s="267">
        <f t="shared" si="9"/>
        <v>9.3603920357147527E-3</v>
      </c>
      <c r="H135" s="267">
        <f t="shared" si="9"/>
        <v>9.2887193453360523E-3</v>
      </c>
      <c r="I135" s="267">
        <f t="shared" si="9"/>
        <v>6.6369335805158431E-3</v>
      </c>
      <c r="J135" s="267">
        <f t="shared" si="9"/>
        <v>5.981550356824167E-3</v>
      </c>
      <c r="K135" s="267">
        <f t="shared" si="9"/>
        <v>7.860548007397444E-3</v>
      </c>
      <c r="L135" s="267">
        <f t="shared" si="9"/>
        <v>8.3347849088614527E-3</v>
      </c>
      <c r="M135" s="267">
        <f t="shared" si="9"/>
        <v>7.0699809938470611E-3</v>
      </c>
      <c r="N135" s="267">
        <f t="shared" si="9"/>
        <v>8.4053094100904439E-3</v>
      </c>
      <c r="O135" s="267">
        <f t="shared" si="9"/>
        <v>4.7322779882996487E-3</v>
      </c>
      <c r="P135" s="267">
        <f t="shared" si="9"/>
        <v>7.5019855562375231E-3</v>
      </c>
      <c r="Q135" s="267">
        <f t="shared" si="9"/>
        <v>8.3538100788762785E-3</v>
      </c>
      <c r="R135" s="267">
        <f t="shared" si="9"/>
        <v>1.0430851548224757E-2</v>
      </c>
      <c r="S135" s="267">
        <f t="shared" si="9"/>
        <v>7.3669901265347578E-3</v>
      </c>
      <c r="T135" s="267">
        <f t="shared" si="9"/>
        <v>8.6388002780341394E-3</v>
      </c>
      <c r="U135" s="267">
        <f t="shared" si="9"/>
        <v>8.725398764879112E-3</v>
      </c>
      <c r="V135" s="267">
        <f t="shared" si="9"/>
        <v>2.6708781773204994E-2</v>
      </c>
      <c r="W135" s="267">
        <f t="shared" si="9"/>
        <v>4.2965369915090548E-2</v>
      </c>
      <c r="X135" s="267">
        <f t="shared" si="9"/>
        <v>4.1133600793494506E-2</v>
      </c>
      <c r="Y135" s="267">
        <f t="shared" si="9"/>
        <v>2.22448262815878E-2</v>
      </c>
      <c r="DA135" s="77"/>
    </row>
    <row r="136" spans="1:105" ht="12" customHeight="1" x14ac:dyDescent="0.25">
      <c r="A136" s="173" t="s">
        <v>94</v>
      </c>
      <c r="B136" s="267">
        <f t="shared" ref="B136:Y136" si="10">IF(B$9=0,0,B$9/B$5)</f>
        <v>6.9556048400247733E-4</v>
      </c>
      <c r="C136" s="267">
        <f t="shared" si="10"/>
        <v>6.9775298931011587E-4</v>
      </c>
      <c r="D136" s="267">
        <f t="shared" si="10"/>
        <v>6.9233711419032539E-4</v>
      </c>
      <c r="E136" s="267">
        <f t="shared" si="10"/>
        <v>6.9012058615820532E-4</v>
      </c>
      <c r="F136" s="267">
        <f t="shared" si="10"/>
        <v>6.8782044046969285E-4</v>
      </c>
      <c r="G136" s="267">
        <f t="shared" si="10"/>
        <v>6.8804443793751109E-4</v>
      </c>
      <c r="H136" s="267">
        <f t="shared" si="10"/>
        <v>6.8744355762794917E-4</v>
      </c>
      <c r="I136" s="267">
        <f t="shared" si="10"/>
        <v>6.9063127286847904E-4</v>
      </c>
      <c r="J136" s="267">
        <f t="shared" si="10"/>
        <v>6.9031861689357744E-4</v>
      </c>
      <c r="K136" s="267">
        <f t="shared" si="10"/>
        <v>6.903704456281489E-4</v>
      </c>
      <c r="L136" s="267">
        <f t="shared" si="10"/>
        <v>6.9167959104646519E-4</v>
      </c>
      <c r="M136" s="267">
        <f t="shared" si="10"/>
        <v>6.9226958627512341E-4</v>
      </c>
      <c r="N136" s="267">
        <f t="shared" si="10"/>
        <v>6.9106611809216154E-4</v>
      </c>
      <c r="O136" s="267">
        <f t="shared" si="10"/>
        <v>7.0313263863362035E-4</v>
      </c>
      <c r="P136" s="267">
        <f t="shared" si="10"/>
        <v>6.946387555602574E-4</v>
      </c>
      <c r="Q136" s="267">
        <f t="shared" si="10"/>
        <v>6.9671869057138353E-4</v>
      </c>
      <c r="R136" s="267">
        <f t="shared" si="10"/>
        <v>6.921259728454814E-4</v>
      </c>
      <c r="S136" s="267">
        <f t="shared" si="10"/>
        <v>6.9685169460051227E-4</v>
      </c>
      <c r="T136" s="267">
        <f t="shared" si="10"/>
        <v>6.9362407476893746E-4</v>
      </c>
      <c r="U136" s="267">
        <f t="shared" si="10"/>
        <v>6.9269730793565477E-4</v>
      </c>
      <c r="V136" s="267">
        <f t="shared" si="10"/>
        <v>6.7385540809272639E-4</v>
      </c>
      <c r="W136" s="267">
        <f t="shared" si="10"/>
        <v>6.6118916826848786E-4</v>
      </c>
      <c r="X136" s="267">
        <f t="shared" si="10"/>
        <v>6.6285636520638778E-4</v>
      </c>
      <c r="Y136" s="267">
        <f t="shared" si="10"/>
        <v>6.666784515224713E-4</v>
      </c>
      <c r="DA136" s="77"/>
    </row>
    <row r="137" spans="1:105" ht="12" customHeight="1" x14ac:dyDescent="0.25">
      <c r="A137" s="56" t="s">
        <v>95</v>
      </c>
      <c r="B137" s="268">
        <f t="shared" ref="B137:Y137" si="11">IF(B$10=0,0,B$10/B$5)</f>
        <v>3.8810540430512853E-3</v>
      </c>
      <c r="C137" s="268">
        <f t="shared" si="11"/>
        <v>3.8200940090371603E-3</v>
      </c>
      <c r="D137" s="268">
        <f t="shared" si="11"/>
        <v>4.7077254955289879E-3</v>
      </c>
      <c r="E137" s="268">
        <f t="shared" si="11"/>
        <v>5.1861042622437861E-3</v>
      </c>
      <c r="F137" s="268">
        <f t="shared" si="11"/>
        <v>5.0123571611105861E-3</v>
      </c>
      <c r="G137" s="268">
        <f t="shared" si="11"/>
        <v>4.8915855178562175E-3</v>
      </c>
      <c r="H137" s="268">
        <f t="shared" si="11"/>
        <v>4.8681042932637126E-3</v>
      </c>
      <c r="I137" s="268">
        <f t="shared" si="11"/>
        <v>4.106043632539926E-3</v>
      </c>
      <c r="J137" s="268">
        <f t="shared" si="11"/>
        <v>3.9166052246201741E-3</v>
      </c>
      <c r="K137" s="268">
        <f t="shared" si="11"/>
        <v>4.5239440487458323E-3</v>
      </c>
      <c r="L137" s="268">
        <f t="shared" si="11"/>
        <v>4.6454308373438842E-3</v>
      </c>
      <c r="M137" s="268">
        <f t="shared" si="11"/>
        <v>4.2648460473034876E-3</v>
      </c>
      <c r="N137" s="268">
        <f t="shared" si="11"/>
        <v>4.646039066592742E-3</v>
      </c>
      <c r="O137" s="268">
        <f t="shared" si="11"/>
        <v>3.5017190834299105E-3</v>
      </c>
      <c r="P137" s="268">
        <f t="shared" si="11"/>
        <v>4.3741306958028879E-3</v>
      </c>
      <c r="Q137" s="268">
        <f t="shared" si="11"/>
        <v>4.4476934034820776E-3</v>
      </c>
      <c r="R137" s="268">
        <f t="shared" si="11"/>
        <v>5.0853739418648056E-3</v>
      </c>
      <c r="S137" s="268">
        <f t="shared" si="11"/>
        <v>4.1867587068498691E-3</v>
      </c>
      <c r="T137" s="268">
        <f t="shared" si="11"/>
        <v>4.6398507926603289E-3</v>
      </c>
      <c r="U137" s="268">
        <f t="shared" si="11"/>
        <v>4.8355430856794005E-3</v>
      </c>
      <c r="V137" s="268">
        <f t="shared" si="11"/>
        <v>1.2504802783404038E-2</v>
      </c>
      <c r="W137" s="268">
        <f t="shared" si="11"/>
        <v>1.9239930267542518E-2</v>
      </c>
      <c r="X137" s="268">
        <f t="shared" si="11"/>
        <v>1.9285005439202991E-2</v>
      </c>
      <c r="Y137" s="268">
        <f t="shared" si="11"/>
        <v>1.0288642268576037E-2</v>
      </c>
      <c r="DA137" s="78"/>
    </row>
    <row r="138" spans="1:105" ht="12" customHeight="1" x14ac:dyDescent="0.25">
      <c r="A138" s="174" t="s">
        <v>1450</v>
      </c>
      <c r="B138" s="269">
        <f t="shared" ref="B138:Y138" si="12">IF(B$16=0,0,B$16/B$5)</f>
        <v>2.0575371547803378E-2</v>
      </c>
      <c r="C138" s="269">
        <f t="shared" si="12"/>
        <v>1.624152908902015E-2</v>
      </c>
      <c r="D138" s="269">
        <f t="shared" si="12"/>
        <v>3.3941091240018852E-2</v>
      </c>
      <c r="E138" s="269">
        <f t="shared" si="12"/>
        <v>4.052235294009833E-2</v>
      </c>
      <c r="F138" s="269">
        <f t="shared" si="12"/>
        <v>3.8901660555659509E-2</v>
      </c>
      <c r="G138" s="269">
        <f t="shared" si="12"/>
        <v>3.647742175338415E-2</v>
      </c>
      <c r="H138" s="269">
        <f t="shared" si="12"/>
        <v>3.619811347813582E-2</v>
      </c>
      <c r="I138" s="269">
        <f t="shared" si="12"/>
        <v>2.58641117211698E-2</v>
      </c>
      <c r="J138" s="269">
        <f t="shared" si="12"/>
        <v>2.3310085119561941E-2</v>
      </c>
      <c r="K138" s="269">
        <f t="shared" si="12"/>
        <v>3.063253374266018E-2</v>
      </c>
      <c r="L138" s="269">
        <f t="shared" si="12"/>
        <v>3.2480633629899551E-2</v>
      </c>
      <c r="M138" s="269">
        <f t="shared" si="12"/>
        <v>2.7551696287609232E-2</v>
      </c>
      <c r="N138" s="269">
        <f t="shared" si="12"/>
        <v>3.2755467415221957E-2</v>
      </c>
      <c r="O138" s="269">
        <f t="shared" si="12"/>
        <v>1.8441674170785027E-2</v>
      </c>
      <c r="P138" s="269">
        <f t="shared" si="12"/>
        <v>2.9235216866830345E-2</v>
      </c>
      <c r="Q138" s="269">
        <f t="shared" si="12"/>
        <v>3.2554774664581954E-2</v>
      </c>
      <c r="R138" s="269">
        <f t="shared" si="12"/>
        <v>4.0648999499141233E-2</v>
      </c>
      <c r="S138" s="269">
        <f t="shared" si="12"/>
        <v>2.8709140052391557E-2</v>
      </c>
      <c r="T138" s="269">
        <f t="shared" si="12"/>
        <v>3.366538067879557E-2</v>
      </c>
      <c r="U138" s="269">
        <f t="shared" si="12"/>
        <v>3.4002854741398539E-2</v>
      </c>
      <c r="V138" s="269">
        <f t="shared" si="12"/>
        <v>0.10408404835427426</v>
      </c>
      <c r="W138" s="269">
        <f t="shared" si="12"/>
        <v>0.16743592717089079</v>
      </c>
      <c r="X138" s="269">
        <f t="shared" si="12"/>
        <v>0.16029752799398245</v>
      </c>
      <c r="Y138" s="269">
        <f t="shared" si="12"/>
        <v>8.6688026207470861E-2</v>
      </c>
      <c r="DA138" s="79"/>
    </row>
    <row r="139" spans="1:105" ht="12" customHeight="1" x14ac:dyDescent="0.25">
      <c r="A139" s="174" t="s">
        <v>1452</v>
      </c>
      <c r="B139" s="269">
        <f t="shared" ref="B139:Y139" si="13">IF(B$17=0,0,B$17/B$5)</f>
        <v>8.8756457431334576E-2</v>
      </c>
      <c r="C139" s="269">
        <f t="shared" si="13"/>
        <v>9.0287553814625346E-2</v>
      </c>
      <c r="D139" s="269">
        <f t="shared" si="13"/>
        <v>8.5813878213645625E-2</v>
      </c>
      <c r="E139" s="269">
        <f t="shared" si="13"/>
        <v>8.4475603656801818E-2</v>
      </c>
      <c r="F139" s="269">
        <f t="shared" si="13"/>
        <v>8.3582753927407216E-2</v>
      </c>
      <c r="G139" s="269">
        <f t="shared" si="13"/>
        <v>8.335883672726517E-2</v>
      </c>
      <c r="H139" s="269">
        <f t="shared" si="13"/>
        <v>8.354530920579599E-2</v>
      </c>
      <c r="I139" s="269">
        <f t="shared" si="13"/>
        <v>8.5636266436381545E-2</v>
      </c>
      <c r="J139" s="269">
        <f t="shared" si="13"/>
        <v>8.5557267168640594E-2</v>
      </c>
      <c r="K139" s="269">
        <f t="shared" si="13"/>
        <v>8.522119582102218E-2</v>
      </c>
      <c r="L139" s="269">
        <f t="shared" si="13"/>
        <v>8.5897766022124011E-2</v>
      </c>
      <c r="M139" s="269">
        <f t="shared" si="13"/>
        <v>8.660045376118479E-2</v>
      </c>
      <c r="N139" s="269">
        <f t="shared" si="13"/>
        <v>8.5828075367042206E-2</v>
      </c>
      <c r="O139" s="269">
        <f t="shared" si="13"/>
        <v>8.7846209361526539E-2</v>
      </c>
      <c r="P139" s="269">
        <f t="shared" si="13"/>
        <v>8.5594398579308312E-2</v>
      </c>
      <c r="Q139" s="269">
        <f t="shared" si="13"/>
        <v>8.4428534366265309E-2</v>
      </c>
      <c r="R139" s="269">
        <f t="shared" si="13"/>
        <v>8.2739674496495885E-2</v>
      </c>
      <c r="S139" s="269">
        <f t="shared" si="13"/>
        <v>8.5032700819071841E-2</v>
      </c>
      <c r="T139" s="269">
        <f t="shared" si="13"/>
        <v>8.3586555583153102E-2</v>
      </c>
      <c r="U139" s="269">
        <f t="shared" si="13"/>
        <v>8.2545417559766215E-2</v>
      </c>
      <c r="V139" s="269">
        <f t="shared" si="13"/>
        <v>6.6918921295163955E-2</v>
      </c>
      <c r="W139" s="269">
        <f t="shared" si="13"/>
        <v>5.5183170332152358E-2</v>
      </c>
      <c r="X139" s="269">
        <f t="shared" si="13"/>
        <v>5.6170879964500667E-2</v>
      </c>
      <c r="Y139" s="269">
        <f t="shared" si="13"/>
        <v>6.6199124949556792E-2</v>
      </c>
      <c r="DA139" s="79"/>
    </row>
    <row r="140" spans="1:105" ht="12" customHeight="1" x14ac:dyDescent="0.25">
      <c r="A140" s="174" t="s">
        <v>1461</v>
      </c>
      <c r="B140" s="269">
        <f t="shared" ref="B140:Y140" si="14">IF(B$25=0,0,B$25/B$5)</f>
        <v>0.77595153502842218</v>
      </c>
      <c r="C140" s="269">
        <f t="shared" si="14"/>
        <v>0.78596185598156842</v>
      </c>
      <c r="D140" s="269">
        <f t="shared" si="14"/>
        <v>0.74315348608175358</v>
      </c>
      <c r="E140" s="269">
        <f t="shared" si="14"/>
        <v>0.71860205362713392</v>
      </c>
      <c r="F140" s="269">
        <f t="shared" si="14"/>
        <v>0.71509934855443136</v>
      </c>
      <c r="G140" s="269">
        <f t="shared" si="14"/>
        <v>0.72374916178751048</v>
      </c>
      <c r="H140" s="269">
        <f t="shared" si="14"/>
        <v>0.72508602123880472</v>
      </c>
      <c r="I140" s="269">
        <f t="shared" si="14"/>
        <v>0.75688295776844439</v>
      </c>
      <c r="J140" s="269">
        <f t="shared" si="14"/>
        <v>0.75887314539475792</v>
      </c>
      <c r="K140" s="269">
        <f t="shared" si="14"/>
        <v>0.74802288022663199</v>
      </c>
      <c r="L140" s="269">
        <f t="shared" si="14"/>
        <v>0.74651884448087524</v>
      </c>
      <c r="M140" s="269">
        <f t="shared" si="14"/>
        <v>0.75751999822825611</v>
      </c>
      <c r="N140" s="269">
        <f t="shared" si="14"/>
        <v>0.74315862483294326</v>
      </c>
      <c r="O140" s="269">
        <f t="shared" si="14"/>
        <v>0.78203475195351457</v>
      </c>
      <c r="P140" s="269">
        <f t="shared" si="14"/>
        <v>0.75516617895212812</v>
      </c>
      <c r="Q140" s="269">
        <f t="shared" si="14"/>
        <v>0.7387578385546858</v>
      </c>
      <c r="R140" s="269">
        <f t="shared" si="14"/>
        <v>0.70991535981028986</v>
      </c>
      <c r="S140" s="269">
        <f t="shared" si="14"/>
        <v>0.74809976417968271</v>
      </c>
      <c r="T140" s="269">
        <f t="shared" si="14"/>
        <v>0.7326048253441988</v>
      </c>
      <c r="U140" s="269">
        <f t="shared" si="14"/>
        <v>0.73257206697449839</v>
      </c>
      <c r="V140" s="269">
        <f t="shared" si="14"/>
        <v>0.54908314166495975</v>
      </c>
      <c r="W140" s="269">
        <f t="shared" si="14"/>
        <v>0.40175021492013047</v>
      </c>
      <c r="X140" s="269">
        <f t="shared" si="14"/>
        <v>0.42769111933212584</v>
      </c>
      <c r="Y140" s="269">
        <f t="shared" si="14"/>
        <v>0.51506628797970366</v>
      </c>
      <c r="DA140" s="79"/>
    </row>
    <row r="141" spans="1:105" ht="12" customHeight="1" x14ac:dyDescent="0.25">
      <c r="A141" s="174" t="s">
        <v>1470</v>
      </c>
      <c r="B141" s="269">
        <f t="shared" ref="B141:Y141" si="15">IF(B$33=0,0,B$33/B$5)</f>
        <v>0.1009678653404649</v>
      </c>
      <c r="C141" s="269">
        <f t="shared" si="15"/>
        <v>9.4918886645829662E-2</v>
      </c>
      <c r="D141" s="269">
        <f t="shared" si="15"/>
        <v>0.11910761537414707</v>
      </c>
      <c r="E141" s="269">
        <f t="shared" si="15"/>
        <v>0.13626349884930414</v>
      </c>
      <c r="F141" s="269">
        <f t="shared" si="15"/>
        <v>0.14288454724770233</v>
      </c>
      <c r="G141" s="269">
        <f t="shared" si="15"/>
        <v>0.13762426283173235</v>
      </c>
      <c r="H141" s="269">
        <f t="shared" si="15"/>
        <v>0.13647935649710627</v>
      </c>
      <c r="I141" s="269">
        <f t="shared" si="15"/>
        <v>0.11631828475784696</v>
      </c>
      <c r="J141" s="269">
        <f t="shared" si="15"/>
        <v>0.11780800691050157</v>
      </c>
      <c r="K141" s="269">
        <f t="shared" si="15"/>
        <v>0.11918521646624843</v>
      </c>
      <c r="L141" s="269">
        <f t="shared" si="15"/>
        <v>0.11756022331378335</v>
      </c>
      <c r="M141" s="269">
        <f t="shared" si="15"/>
        <v>0.11242681626767316</v>
      </c>
      <c r="N141" s="269">
        <f t="shared" si="15"/>
        <v>0.12064821356702833</v>
      </c>
      <c r="O141" s="269">
        <f t="shared" si="15"/>
        <v>9.8805506362845172E-2</v>
      </c>
      <c r="P141" s="269">
        <f t="shared" si="15"/>
        <v>0.1135462539010428</v>
      </c>
      <c r="Q141" s="269">
        <f t="shared" si="15"/>
        <v>0.12686179423746449</v>
      </c>
      <c r="R141" s="269">
        <f t="shared" si="15"/>
        <v>0.14661447956367007</v>
      </c>
      <c r="S141" s="269">
        <f t="shared" si="15"/>
        <v>0.12200821412659005</v>
      </c>
      <c r="T141" s="269">
        <f t="shared" si="15"/>
        <v>0.1322894447064033</v>
      </c>
      <c r="U141" s="269">
        <f t="shared" si="15"/>
        <v>0.13274968920867705</v>
      </c>
      <c r="V141" s="269">
        <f t="shared" si="15"/>
        <v>0.23625555558689157</v>
      </c>
      <c r="W141" s="269">
        <f t="shared" si="15"/>
        <v>0.3090641853374605</v>
      </c>
      <c r="X141" s="269">
        <f t="shared" si="15"/>
        <v>0.29104966759323803</v>
      </c>
      <c r="Y141" s="269">
        <f t="shared" si="15"/>
        <v>0.29511568295811863</v>
      </c>
      <c r="DA141" s="79"/>
    </row>
    <row r="142" spans="1:105" ht="12" customHeight="1" x14ac:dyDescent="0.25">
      <c r="A142" s="62" t="s">
        <v>1577</v>
      </c>
      <c r="B142" s="318">
        <f t="shared" ref="B142:Y142" si="16">IF(B$34=0,0,B$34/B$5)</f>
        <v>2.6369653385384082E-2</v>
      </c>
      <c r="C142" s="318">
        <f t="shared" si="16"/>
        <v>2.0815346713474899E-2</v>
      </c>
      <c r="D142" s="318">
        <f t="shared" si="16"/>
        <v>4.349932682584022E-2</v>
      </c>
      <c r="E142" s="318">
        <f t="shared" si="16"/>
        <v>5.1933954092054875E-2</v>
      </c>
      <c r="F142" s="318">
        <f t="shared" si="16"/>
        <v>4.9856854472118906E-2</v>
      </c>
      <c r="G142" s="318">
        <f t="shared" si="16"/>
        <v>4.6749919718067051E-2</v>
      </c>
      <c r="H142" s="318">
        <f t="shared" si="16"/>
        <v>4.6391954740916792E-2</v>
      </c>
      <c r="I142" s="318">
        <f t="shared" si="16"/>
        <v>3.3147768905340144E-2</v>
      </c>
      <c r="J142" s="318">
        <f t="shared" si="16"/>
        <v>2.9874496485205414E-2</v>
      </c>
      <c r="K142" s="318">
        <f t="shared" si="16"/>
        <v>3.9259038177430532E-2</v>
      </c>
      <c r="L142" s="318">
        <f t="shared" si="16"/>
        <v>4.1627586095743699E-2</v>
      </c>
      <c r="M142" s="318">
        <f t="shared" si="16"/>
        <v>3.5310598381937487E-2</v>
      </c>
      <c r="N142" s="318">
        <f t="shared" si="16"/>
        <v>4.1979816510669975E-2</v>
      </c>
      <c r="O142" s="318">
        <f t="shared" si="16"/>
        <v>2.3635080153957592E-2</v>
      </c>
      <c r="P142" s="318">
        <f t="shared" si="16"/>
        <v>3.7468219401712535E-2</v>
      </c>
      <c r="Q142" s="318">
        <f t="shared" si="16"/>
        <v>4.1722606172618928E-2</v>
      </c>
      <c r="R142" s="318">
        <f t="shared" si="16"/>
        <v>5.2096265905314389E-2</v>
      </c>
      <c r="S142" s="318">
        <f t="shared" si="16"/>
        <v>3.6793992779918225E-2</v>
      </c>
      <c r="T142" s="318">
        <f t="shared" si="16"/>
        <v>4.3145972723958918E-2</v>
      </c>
      <c r="U142" s="318">
        <f t="shared" si="16"/>
        <v>4.3578483701304939E-2</v>
      </c>
      <c r="V142" s="318">
        <f t="shared" si="16"/>
        <v>0.133395417510348</v>
      </c>
      <c r="W142" s="318">
        <f t="shared" si="16"/>
        <v>0.21458797735432228</v>
      </c>
      <c r="X142" s="318">
        <f t="shared" si="16"/>
        <v>0.20543931573310964</v>
      </c>
      <c r="Y142" s="318">
        <f t="shared" si="16"/>
        <v>0.1111004580618688</v>
      </c>
      <c r="DA142" s="141"/>
    </row>
    <row r="143" spans="1:105" ht="12" customHeight="1" x14ac:dyDescent="0.25">
      <c r="A143" s="63" t="s">
        <v>1578</v>
      </c>
      <c r="B143" s="326">
        <f t="shared" ref="B143:Y143" si="17">IF(B$35=0,0,B$35/B$5)</f>
        <v>7.4598211955080804E-2</v>
      </c>
      <c r="C143" s="326">
        <f t="shared" si="17"/>
        <v>7.4103539932354773E-2</v>
      </c>
      <c r="D143" s="326">
        <f t="shared" si="17"/>
        <v>7.5608288548306854E-2</v>
      </c>
      <c r="E143" s="326">
        <f t="shared" si="17"/>
        <v>8.4329544757249242E-2</v>
      </c>
      <c r="F143" s="326">
        <f t="shared" si="17"/>
        <v>9.3027692775583426E-2</v>
      </c>
      <c r="G143" s="326">
        <f t="shared" si="17"/>
        <v>9.0874343113665296E-2</v>
      </c>
      <c r="H143" s="326">
        <f t="shared" si="17"/>
        <v>9.0087401756189511E-2</v>
      </c>
      <c r="I143" s="326">
        <f t="shared" si="17"/>
        <v>8.3170515852506829E-2</v>
      </c>
      <c r="J143" s="326">
        <f t="shared" si="17"/>
        <v>8.7933510425296152E-2</v>
      </c>
      <c r="K143" s="326">
        <f t="shared" si="17"/>
        <v>7.9926178288817901E-2</v>
      </c>
      <c r="L143" s="326">
        <f t="shared" si="17"/>
        <v>7.5932637218039653E-2</v>
      </c>
      <c r="M143" s="326">
        <f t="shared" si="17"/>
        <v>7.711621788573568E-2</v>
      </c>
      <c r="N143" s="326">
        <f t="shared" si="17"/>
        <v>7.866839705635835E-2</v>
      </c>
      <c r="O143" s="326">
        <f t="shared" si="17"/>
        <v>7.5170426208887586E-2</v>
      </c>
      <c r="P143" s="326">
        <f t="shared" si="17"/>
        <v>7.607803449933026E-2</v>
      </c>
      <c r="Q143" s="326">
        <f t="shared" si="17"/>
        <v>8.5139188064845578E-2</v>
      </c>
      <c r="R143" s="326">
        <f t="shared" si="17"/>
        <v>9.4518213658355693E-2</v>
      </c>
      <c r="S143" s="326">
        <f t="shared" si="17"/>
        <v>8.5214221346671823E-2</v>
      </c>
      <c r="T143" s="326">
        <f t="shared" si="17"/>
        <v>8.9143471982444364E-2</v>
      </c>
      <c r="U143" s="326">
        <f t="shared" si="17"/>
        <v>8.917120550737212E-2</v>
      </c>
      <c r="V143" s="326">
        <f t="shared" si="17"/>
        <v>0.10286013807654357</v>
      </c>
      <c r="W143" s="326">
        <f t="shared" si="17"/>
        <v>9.4476207983138216E-2</v>
      </c>
      <c r="X143" s="326">
        <f t="shared" si="17"/>
        <v>8.5610351860128386E-2</v>
      </c>
      <c r="Y143" s="326">
        <f t="shared" si="17"/>
        <v>0.1840152248962498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DA144" s="94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18">SUM(B147:B152,B154:B156,B158:B159,B161:B162)</f>
        <v>1</v>
      </c>
      <c r="C146" s="232">
        <f t="shared" si="18"/>
        <v>1.0000000000000002</v>
      </c>
      <c r="D146" s="232">
        <f t="shared" si="18"/>
        <v>1</v>
      </c>
      <c r="E146" s="232">
        <f t="shared" si="18"/>
        <v>0.99999999999999989</v>
      </c>
      <c r="F146" s="232">
        <f t="shared" si="18"/>
        <v>1.0000000000000002</v>
      </c>
      <c r="G146" s="232">
        <f t="shared" si="18"/>
        <v>1.0000000000000002</v>
      </c>
      <c r="H146" s="232">
        <f t="shared" si="18"/>
        <v>1.0000000000000002</v>
      </c>
      <c r="I146" s="232">
        <f t="shared" si="18"/>
        <v>0.99999999999999978</v>
      </c>
      <c r="J146" s="232">
        <f t="shared" si="18"/>
        <v>1.0000000000000002</v>
      </c>
      <c r="K146" s="232">
        <f t="shared" si="18"/>
        <v>0.99999999999999978</v>
      </c>
      <c r="L146" s="232">
        <f t="shared" si="18"/>
        <v>1.0000000000000002</v>
      </c>
      <c r="M146" s="232">
        <f t="shared" si="18"/>
        <v>1.0000000000000004</v>
      </c>
      <c r="N146" s="232">
        <f t="shared" si="18"/>
        <v>0.99999999999999967</v>
      </c>
      <c r="O146" s="232">
        <f t="shared" si="18"/>
        <v>1</v>
      </c>
      <c r="P146" s="232">
        <f t="shared" si="18"/>
        <v>0.99999999999999989</v>
      </c>
      <c r="Q146" s="232">
        <f t="shared" si="18"/>
        <v>0.99999999999999978</v>
      </c>
      <c r="R146" s="232">
        <f t="shared" si="18"/>
        <v>1</v>
      </c>
      <c r="S146" s="232">
        <f t="shared" si="18"/>
        <v>1.0000000000000002</v>
      </c>
      <c r="T146" s="232">
        <f t="shared" si="18"/>
        <v>1</v>
      </c>
      <c r="U146" s="232">
        <f t="shared" si="18"/>
        <v>1</v>
      </c>
      <c r="V146" s="232">
        <f t="shared" si="18"/>
        <v>1.0000000000000004</v>
      </c>
      <c r="W146" s="232">
        <f t="shared" si="18"/>
        <v>1.0000000000000002</v>
      </c>
      <c r="X146" s="232">
        <f t="shared" si="18"/>
        <v>0.99999999999999989</v>
      </c>
      <c r="Y146" s="232">
        <f t="shared" si="18"/>
        <v>1</v>
      </c>
      <c r="DA146" s="95"/>
    </row>
    <row r="147" spans="1:105" ht="12" customHeight="1" x14ac:dyDescent="0.25">
      <c r="A147" s="55" t="s">
        <v>91</v>
      </c>
      <c r="B147" s="266">
        <f t="shared" ref="B147:Y147" si="19">IF(B$49=0,0,B$49/B$48)</f>
        <v>6.3950213553789397E-3</v>
      </c>
      <c r="C147" s="266">
        <f t="shared" si="19"/>
        <v>6.4171486598198595E-3</v>
      </c>
      <c r="D147" s="266">
        <f t="shared" si="19"/>
        <v>6.3513501401154578E-3</v>
      </c>
      <c r="E147" s="266">
        <f t="shared" si="19"/>
        <v>6.3336179443033245E-3</v>
      </c>
      <c r="F147" s="266">
        <f t="shared" si="19"/>
        <v>6.3285016028510298E-3</v>
      </c>
      <c r="G147" s="266">
        <f t="shared" si="19"/>
        <v>6.3331050996698534E-3</v>
      </c>
      <c r="H147" s="266">
        <f t="shared" si="19"/>
        <v>6.3269870664741622E-3</v>
      </c>
      <c r="I147" s="266">
        <f t="shared" si="19"/>
        <v>6.3610338343557393E-3</v>
      </c>
      <c r="J147" s="266">
        <f t="shared" si="19"/>
        <v>6.3683386662345062E-3</v>
      </c>
      <c r="K147" s="266">
        <f t="shared" si="19"/>
        <v>6.3465544624294601E-3</v>
      </c>
      <c r="L147" s="266">
        <f t="shared" si="19"/>
        <v>6.348753907366245E-3</v>
      </c>
      <c r="M147" s="266">
        <f t="shared" si="19"/>
        <v>6.3625599993856422E-3</v>
      </c>
      <c r="N147" s="266">
        <f t="shared" si="19"/>
        <v>6.3464283562561993E-3</v>
      </c>
      <c r="O147" s="266">
        <f t="shared" si="19"/>
        <v>6.3899559473402116E-3</v>
      </c>
      <c r="P147" s="266">
        <f t="shared" si="19"/>
        <v>6.3599643772419305E-3</v>
      </c>
      <c r="Q147" s="266">
        <f t="shared" si="19"/>
        <v>6.3304233517470368E-3</v>
      </c>
      <c r="R147" s="266">
        <f t="shared" si="19"/>
        <v>6.3046820199433159E-3</v>
      </c>
      <c r="S147" s="266">
        <f t="shared" si="19"/>
        <v>6.351804068632224E-3</v>
      </c>
      <c r="T147" s="266">
        <f t="shared" si="19"/>
        <v>6.3368781135651423E-3</v>
      </c>
      <c r="U147" s="266">
        <f t="shared" si="19"/>
        <v>6.3345072815895907E-3</v>
      </c>
      <c r="V147" s="266">
        <f t="shared" si="19"/>
        <v>6.1388799507406154E-3</v>
      </c>
      <c r="W147" s="266">
        <f t="shared" si="19"/>
        <v>6.0228186428459432E-3</v>
      </c>
      <c r="X147" s="266">
        <f t="shared" si="19"/>
        <v>6.033345501590852E-3</v>
      </c>
      <c r="Y147" s="266">
        <f t="shared" si="19"/>
        <v>6.1732421390517942E-3</v>
      </c>
      <c r="DA147" s="76"/>
    </row>
    <row r="148" spans="1:105" ht="12" customHeight="1" x14ac:dyDescent="0.25">
      <c r="A148" s="173" t="s">
        <v>92</v>
      </c>
      <c r="B148" s="267">
        <f t="shared" ref="B148:Y148" si="20">IF(B$50=0,0,B$50/B$48)</f>
        <v>1.8586922866197478E-3</v>
      </c>
      <c r="C148" s="267">
        <f t="shared" si="20"/>
        <v>1.8651235161344759E-3</v>
      </c>
      <c r="D148" s="267">
        <f t="shared" si="20"/>
        <v>1.8459993890597938E-3</v>
      </c>
      <c r="E148" s="267">
        <f t="shared" si="20"/>
        <v>1.840845583661925E-3</v>
      </c>
      <c r="F148" s="267">
        <f t="shared" si="20"/>
        <v>1.8393585355561206E-3</v>
      </c>
      <c r="G148" s="267">
        <f t="shared" si="20"/>
        <v>1.8406965270268499E-3</v>
      </c>
      <c r="H148" s="267">
        <f t="shared" si="20"/>
        <v>1.8389183404535479E-3</v>
      </c>
      <c r="I148" s="267">
        <f t="shared" si="20"/>
        <v>1.8488139234905919E-3</v>
      </c>
      <c r="J148" s="267">
        <f t="shared" si="20"/>
        <v>1.8509370492650972E-3</v>
      </c>
      <c r="K148" s="267">
        <f t="shared" si="20"/>
        <v>1.8446055408411989E-3</v>
      </c>
      <c r="L148" s="267">
        <f t="shared" si="20"/>
        <v>1.8452448024029145E-3</v>
      </c>
      <c r="M148" s="267">
        <f t="shared" si="20"/>
        <v>1.8492574984235823E-3</v>
      </c>
      <c r="N148" s="267">
        <f t="shared" si="20"/>
        <v>1.8445688884895478E-3</v>
      </c>
      <c r="O148" s="267">
        <f t="shared" si="20"/>
        <v>1.8572200421459683E-3</v>
      </c>
      <c r="P148" s="267">
        <f t="shared" si="20"/>
        <v>1.848503089237217E-3</v>
      </c>
      <c r="Q148" s="267">
        <f t="shared" si="20"/>
        <v>1.8399170856611676E-3</v>
      </c>
      <c r="R148" s="267">
        <f t="shared" si="20"/>
        <v>1.83243545077489E-3</v>
      </c>
      <c r="S148" s="267">
        <f t="shared" si="20"/>
        <v>1.8461313219159804E-3</v>
      </c>
      <c r="T148" s="267">
        <f t="shared" si="20"/>
        <v>1.8417931413201832E-3</v>
      </c>
      <c r="U148" s="267">
        <f t="shared" si="20"/>
        <v>1.841104066669615E-3</v>
      </c>
      <c r="V148" s="267">
        <f t="shared" si="20"/>
        <v>1.7842456152752106E-3</v>
      </c>
      <c r="W148" s="267">
        <f t="shared" si="20"/>
        <v>1.7505127712750283E-3</v>
      </c>
      <c r="X148" s="267">
        <f t="shared" si="20"/>
        <v>1.7535723687437752E-3</v>
      </c>
      <c r="Y148" s="267">
        <f t="shared" si="20"/>
        <v>1.7942328742405998E-3</v>
      </c>
      <c r="DA148" s="77"/>
    </row>
    <row r="149" spans="1:105" ht="12" customHeight="1" x14ac:dyDescent="0.25">
      <c r="A149" s="173" t="s">
        <v>93</v>
      </c>
      <c r="B149" s="267">
        <f t="shared" ref="B149:Y149" si="21">IF(B$51=0,0,B$51/B$48)</f>
        <v>8.1582220055150291E-3</v>
      </c>
      <c r="C149" s="267">
        <f t="shared" si="21"/>
        <v>6.5026456673311674E-3</v>
      </c>
      <c r="D149" s="267">
        <f t="shared" si="21"/>
        <v>1.3035095260977033E-2</v>
      </c>
      <c r="E149" s="267">
        <f t="shared" si="21"/>
        <v>1.5391673618421572E-2</v>
      </c>
      <c r="F149" s="267">
        <f t="shared" si="21"/>
        <v>1.4918715019198061E-2</v>
      </c>
      <c r="G149" s="267">
        <f t="shared" si="21"/>
        <v>1.406010519411363E-2</v>
      </c>
      <c r="H149" s="267">
        <f t="shared" si="21"/>
        <v>1.3954981205888445E-2</v>
      </c>
      <c r="I149" s="267">
        <f t="shared" si="21"/>
        <v>1.0187659179957039E-2</v>
      </c>
      <c r="J149" s="267">
        <f t="shared" si="21"/>
        <v>9.2695345495258912E-3</v>
      </c>
      <c r="K149" s="267">
        <f t="shared" si="21"/>
        <v>1.1897360006543638E-2</v>
      </c>
      <c r="L149" s="267">
        <f t="shared" si="21"/>
        <v>1.2521384078265984E-2</v>
      </c>
      <c r="M149" s="267">
        <f t="shared" si="21"/>
        <v>1.0759635436047641E-2</v>
      </c>
      <c r="N149" s="267">
        <f t="shared" si="21"/>
        <v>1.2638539416927348E-2</v>
      </c>
      <c r="O149" s="267">
        <f t="shared" si="21"/>
        <v>7.4410248460925112E-3</v>
      </c>
      <c r="P149" s="267">
        <f t="shared" si="21"/>
        <v>1.1390030172835909E-2</v>
      </c>
      <c r="Q149" s="267">
        <f t="shared" si="21"/>
        <v>1.2732231790523716E-2</v>
      </c>
      <c r="R149" s="267">
        <f t="shared" si="21"/>
        <v>1.5609145427515991E-2</v>
      </c>
      <c r="S149" s="267">
        <f t="shared" si="21"/>
        <v>1.1314361336589196E-2</v>
      </c>
      <c r="T149" s="267">
        <f t="shared" si="21"/>
        <v>1.3111063547188008E-2</v>
      </c>
      <c r="U149" s="267">
        <f t="shared" si="21"/>
        <v>1.3250284004402833E-2</v>
      </c>
      <c r="V149" s="267">
        <f t="shared" si="21"/>
        <v>3.454364493234973E-2</v>
      </c>
      <c r="W149" s="267">
        <f t="shared" si="21"/>
        <v>4.8787197766714349E-2</v>
      </c>
      <c r="X149" s="267">
        <f t="shared" si="21"/>
        <v>4.7131471724681531E-2</v>
      </c>
      <c r="Y149" s="267">
        <f t="shared" si="21"/>
        <v>3.1283950176747115E-2</v>
      </c>
      <c r="DA149" s="77"/>
    </row>
    <row r="150" spans="1:105" ht="12" customHeight="1" x14ac:dyDescent="0.25">
      <c r="A150" s="173" t="s">
        <v>94</v>
      </c>
      <c r="B150" s="267">
        <f t="shared" ref="B150:Y150" si="22">IF(B$52=0,0,B$52/B$48)</f>
        <v>5.2160713419446628E-3</v>
      </c>
      <c r="C150" s="267">
        <f t="shared" si="22"/>
        <v>5.2341193815296557E-3</v>
      </c>
      <c r="D150" s="267">
        <f t="shared" si="22"/>
        <v>5.180451105240973E-3</v>
      </c>
      <c r="E150" s="267">
        <f t="shared" si="22"/>
        <v>5.1659879168846718E-3</v>
      </c>
      <c r="F150" s="267">
        <f t="shared" si="22"/>
        <v>5.161814795241775E-3</v>
      </c>
      <c r="G150" s="267">
        <f t="shared" si="22"/>
        <v>5.1655696173909162E-3</v>
      </c>
      <c r="H150" s="267">
        <f t="shared" si="22"/>
        <v>5.1605794702361662E-3</v>
      </c>
      <c r="I150" s="267">
        <f t="shared" si="22"/>
        <v>5.1883495683115307E-3</v>
      </c>
      <c r="J150" s="267">
        <f t="shared" si="22"/>
        <v>5.1943077226480313E-3</v>
      </c>
      <c r="K150" s="267">
        <f t="shared" si="22"/>
        <v>5.1765395316037575E-3</v>
      </c>
      <c r="L150" s="267">
        <f t="shared" si="22"/>
        <v>5.1783334992960292E-3</v>
      </c>
      <c r="M150" s="267">
        <f t="shared" si="22"/>
        <v>5.1895943781773918E-3</v>
      </c>
      <c r="N150" s="267">
        <f t="shared" si="22"/>
        <v>5.1764366736522629E-3</v>
      </c>
      <c r="O150" s="267">
        <f t="shared" si="22"/>
        <v>5.2119397639189165E-3</v>
      </c>
      <c r="P150" s="267">
        <f t="shared" si="22"/>
        <v>5.187477270270165E-3</v>
      </c>
      <c r="Q150" s="267">
        <f t="shared" si="22"/>
        <v>5.1633822613667201E-3</v>
      </c>
      <c r="R150" s="267">
        <f t="shared" si="22"/>
        <v>5.1423864560889267E-3</v>
      </c>
      <c r="S150" s="267">
        <f t="shared" si="22"/>
        <v>5.1808213500604992E-3</v>
      </c>
      <c r="T150" s="267">
        <f t="shared" si="22"/>
        <v>5.1686470597571412E-3</v>
      </c>
      <c r="U150" s="267">
        <f t="shared" si="22"/>
        <v>5.1667133009724517E-3</v>
      </c>
      <c r="V150" s="267">
        <f t="shared" si="22"/>
        <v>5.007150719796051E-3</v>
      </c>
      <c r="W150" s="267">
        <f t="shared" si="22"/>
        <v>4.9124858190277678E-3</v>
      </c>
      <c r="X150" s="267">
        <f t="shared" si="22"/>
        <v>4.9210720055576744E-3</v>
      </c>
      <c r="Y150" s="267">
        <f t="shared" si="22"/>
        <v>5.0351780891723392E-3</v>
      </c>
      <c r="DA150" s="77"/>
    </row>
    <row r="151" spans="1:105" ht="12" customHeight="1" x14ac:dyDescent="0.25">
      <c r="A151" s="56" t="s">
        <v>95</v>
      </c>
      <c r="B151" s="268">
        <f t="shared" ref="B151:Y151" si="23">IF(B$53=0,0,B$53/B$48)</f>
        <v>9.7321651364342659E-3</v>
      </c>
      <c r="C151" s="268">
        <f t="shared" si="23"/>
        <v>9.6727323839926535E-3</v>
      </c>
      <c r="D151" s="268">
        <f t="shared" si="23"/>
        <v>1.1434350111427667E-2</v>
      </c>
      <c r="E151" s="268">
        <f t="shared" si="23"/>
        <v>1.2457886808688097E-2</v>
      </c>
      <c r="F151" s="268">
        <f t="shared" si="23"/>
        <v>1.215674295097329E-2</v>
      </c>
      <c r="G151" s="268">
        <f t="shared" si="23"/>
        <v>1.1924111605335878E-2</v>
      </c>
      <c r="H151" s="268">
        <f t="shared" si="23"/>
        <v>1.1869027576478678E-2</v>
      </c>
      <c r="I151" s="268">
        <f t="shared" si="23"/>
        <v>1.0228509345120622E-2</v>
      </c>
      <c r="J151" s="268">
        <f t="shared" si="23"/>
        <v>9.8499905364684091E-3</v>
      </c>
      <c r="K151" s="268">
        <f t="shared" si="23"/>
        <v>1.1112118240448913E-2</v>
      </c>
      <c r="L151" s="268">
        <f t="shared" si="23"/>
        <v>1.1325719180355669E-2</v>
      </c>
      <c r="M151" s="268">
        <f t="shared" si="23"/>
        <v>1.0533301587267252E-2</v>
      </c>
      <c r="N151" s="268">
        <f t="shared" si="23"/>
        <v>1.1337254338278568E-2</v>
      </c>
      <c r="O151" s="268">
        <f t="shared" si="23"/>
        <v>8.9356399120470668E-3</v>
      </c>
      <c r="P151" s="268">
        <f t="shared" si="23"/>
        <v>1.0777604842998797E-2</v>
      </c>
      <c r="Q151" s="268">
        <f t="shared" si="23"/>
        <v>1.1001113135750518E-2</v>
      </c>
      <c r="R151" s="268">
        <f t="shared" si="23"/>
        <v>1.2349918902402536E-2</v>
      </c>
      <c r="S151" s="268">
        <f t="shared" si="23"/>
        <v>1.0435175050457041E-2</v>
      </c>
      <c r="T151" s="268">
        <f t="shared" si="23"/>
        <v>1.1428003210068947E-2</v>
      </c>
      <c r="U151" s="268">
        <f t="shared" si="23"/>
        <v>1.1917001947819127E-2</v>
      </c>
      <c r="V151" s="268">
        <f t="shared" si="23"/>
        <v>2.6246583413820135E-2</v>
      </c>
      <c r="W151" s="268">
        <f t="shared" si="23"/>
        <v>3.5454605909449759E-2</v>
      </c>
      <c r="X151" s="268">
        <f t="shared" si="23"/>
        <v>3.5860462641247925E-2</v>
      </c>
      <c r="Y151" s="268">
        <f t="shared" si="23"/>
        <v>2.3481859457437085E-2</v>
      </c>
      <c r="DA151" s="78"/>
    </row>
    <row r="152" spans="1:105" ht="12" customHeight="1" x14ac:dyDescent="0.25">
      <c r="A152" s="174" t="s">
        <v>1496</v>
      </c>
      <c r="B152" s="269">
        <f t="shared" ref="B152:Y152" si="24">IF(B$59=0,0,B$59/B$48)</f>
        <v>2.9546580955426581E-2</v>
      </c>
      <c r="C152" s="269">
        <f t="shared" si="24"/>
        <v>2.3550590619423214E-2</v>
      </c>
      <c r="D152" s="269">
        <f t="shared" si="24"/>
        <v>4.7209121929973924E-2</v>
      </c>
      <c r="E152" s="269">
        <f t="shared" si="24"/>
        <v>5.5743926838319337E-2</v>
      </c>
      <c r="F152" s="269">
        <f t="shared" si="24"/>
        <v>5.4031015675681707E-2</v>
      </c>
      <c r="G152" s="269">
        <f t="shared" si="24"/>
        <v>5.0921393911425687E-2</v>
      </c>
      <c r="H152" s="269">
        <f t="shared" si="24"/>
        <v>5.0540667029225966E-2</v>
      </c>
      <c r="I152" s="269">
        <f t="shared" si="24"/>
        <v>3.6896580713715509E-2</v>
      </c>
      <c r="J152" s="269">
        <f t="shared" si="24"/>
        <v>3.3571414555958801E-2</v>
      </c>
      <c r="K152" s="269">
        <f t="shared" si="24"/>
        <v>4.3088593366491068E-2</v>
      </c>
      <c r="L152" s="269">
        <f t="shared" si="24"/>
        <v>4.5348617393885148E-2</v>
      </c>
      <c r="M152" s="269">
        <f t="shared" si="24"/>
        <v>3.8968103496956556E-2</v>
      </c>
      <c r="N152" s="269">
        <f t="shared" si="24"/>
        <v>4.5772918141741538E-2</v>
      </c>
      <c r="O152" s="269">
        <f t="shared" si="24"/>
        <v>2.6949112546555857E-2</v>
      </c>
      <c r="P152" s="269">
        <f t="shared" si="24"/>
        <v>4.1251200121662057E-2</v>
      </c>
      <c r="Q152" s="269">
        <f t="shared" si="24"/>
        <v>4.6112243217658749E-2</v>
      </c>
      <c r="R152" s="269">
        <f t="shared" si="24"/>
        <v>5.6531543111643025E-2</v>
      </c>
      <c r="S152" s="269">
        <f t="shared" si="24"/>
        <v>4.0977150776785827E-2</v>
      </c>
      <c r="T152" s="269">
        <f t="shared" si="24"/>
        <v>4.7484255790888726E-2</v>
      </c>
      <c r="U152" s="269">
        <f t="shared" si="24"/>
        <v>4.7988469638828697E-2</v>
      </c>
      <c r="V152" s="269">
        <f t="shared" si="24"/>
        <v>0.12510650001914844</v>
      </c>
      <c r="W152" s="269">
        <f t="shared" si="24"/>
        <v>0.17669228508713911</v>
      </c>
      <c r="X152" s="269">
        <f t="shared" si="24"/>
        <v>0.1706957525696543</v>
      </c>
      <c r="Y152" s="269">
        <f t="shared" si="24"/>
        <v>0.11330088417279317</v>
      </c>
      <c r="DA152" s="79"/>
    </row>
    <row r="153" spans="1:105" ht="12" customHeight="1" x14ac:dyDescent="0.25">
      <c r="A153" s="174" t="s">
        <v>1498</v>
      </c>
      <c r="B153" s="269">
        <f t="shared" ref="B153:Y153" si="25">IF(B$60=0,0,B$60/B$48)</f>
        <v>0.11674554130251025</v>
      </c>
      <c r="C153" s="269">
        <f t="shared" si="25"/>
        <v>0.11930180304084485</v>
      </c>
      <c r="D153" s="269">
        <f t="shared" si="25"/>
        <v>0.11050352917305732</v>
      </c>
      <c r="E153" s="269">
        <f t="shared" si="25"/>
        <v>0.11089679179099847</v>
      </c>
      <c r="F153" s="269">
        <f t="shared" si="25"/>
        <v>0.11401613252709247</v>
      </c>
      <c r="G153" s="269">
        <f t="shared" si="25"/>
        <v>0.1136488466543438</v>
      </c>
      <c r="H153" s="269">
        <f t="shared" si="25"/>
        <v>0.11357992116724552</v>
      </c>
      <c r="I153" s="269">
        <f t="shared" si="25"/>
        <v>0.11578745133338442</v>
      </c>
      <c r="J153" s="269">
        <f t="shared" si="25"/>
        <v>0.11847098741368377</v>
      </c>
      <c r="K153" s="269">
        <f t="shared" si="25"/>
        <v>0.11263963586780631</v>
      </c>
      <c r="L153" s="269">
        <f t="shared" si="25"/>
        <v>0.11113449278315729</v>
      </c>
      <c r="M153" s="269">
        <f t="shared" si="25"/>
        <v>0.11370406983888931</v>
      </c>
      <c r="N153" s="269">
        <f t="shared" si="25"/>
        <v>0.11209778750650133</v>
      </c>
      <c r="O153" s="269">
        <f t="shared" si="25"/>
        <v>0.11145444199166427</v>
      </c>
      <c r="P153" s="269">
        <f t="shared" si="25"/>
        <v>0.11089243678105701</v>
      </c>
      <c r="Q153" s="269">
        <f t="shared" si="25"/>
        <v>0.10931410023033274</v>
      </c>
      <c r="R153" s="269">
        <f t="shared" si="25"/>
        <v>0.11116721383150585</v>
      </c>
      <c r="S153" s="269">
        <f t="shared" si="25"/>
        <v>0.11204763220000863</v>
      </c>
      <c r="T153" s="269">
        <f t="shared" si="25"/>
        <v>0.11187045582753778</v>
      </c>
      <c r="U153" s="269">
        <f t="shared" si="25"/>
        <v>0.1102611242319151</v>
      </c>
      <c r="V153" s="269">
        <f t="shared" si="25"/>
        <v>8.8079172977686887E-2</v>
      </c>
      <c r="W153" s="269">
        <f t="shared" si="25"/>
        <v>6.5767649659979069E-2</v>
      </c>
      <c r="X153" s="269">
        <f t="shared" si="25"/>
        <v>6.4789554649945749E-2</v>
      </c>
      <c r="Y153" s="269">
        <f t="shared" si="25"/>
        <v>0.11993237491238988</v>
      </c>
      <c r="DA153" s="79"/>
    </row>
    <row r="154" spans="1:105" ht="12" customHeight="1" x14ac:dyDescent="0.25">
      <c r="A154" s="62" t="s">
        <v>1499</v>
      </c>
      <c r="B154" s="318">
        <f t="shared" ref="B154:Y154" si="26">IF(B$61=0,0,B$61/B$48)</f>
        <v>9.0842196952150636E-2</v>
      </c>
      <c r="C154" s="318">
        <f t="shared" si="26"/>
        <v>9.3319641534326925E-2</v>
      </c>
      <c r="D154" s="318">
        <f t="shared" si="26"/>
        <v>8.5073316046964526E-2</v>
      </c>
      <c r="E154" s="318">
        <f t="shared" si="26"/>
        <v>8.2842959371737065E-2</v>
      </c>
      <c r="F154" s="318">
        <f t="shared" si="26"/>
        <v>8.276847761994402E-2</v>
      </c>
      <c r="G154" s="318">
        <f t="shared" si="26"/>
        <v>8.2969661909246192E-2</v>
      </c>
      <c r="H154" s="318">
        <f t="shared" si="26"/>
        <v>8.316103130486191E-2</v>
      </c>
      <c r="I154" s="318">
        <f t="shared" si="26"/>
        <v>8.7095442020845584E-2</v>
      </c>
      <c r="J154" s="318">
        <f t="shared" si="26"/>
        <v>8.7844682264089813E-2</v>
      </c>
      <c r="K154" s="318">
        <f t="shared" si="26"/>
        <v>8.5452496554230123E-2</v>
      </c>
      <c r="L154" s="318">
        <f t="shared" si="26"/>
        <v>8.5498555692583023E-2</v>
      </c>
      <c r="M154" s="318">
        <f t="shared" si="26"/>
        <v>8.7329245597290273E-2</v>
      </c>
      <c r="N154" s="318">
        <f t="shared" si="26"/>
        <v>8.5514092033473946E-2</v>
      </c>
      <c r="O154" s="318">
        <f t="shared" si="26"/>
        <v>8.4892668950094508E-2</v>
      </c>
      <c r="P154" s="318">
        <f t="shared" si="26"/>
        <v>8.4934530610623934E-2</v>
      </c>
      <c r="Q154" s="318">
        <f t="shared" si="26"/>
        <v>8.015073522729145E-2</v>
      </c>
      <c r="R154" s="318">
        <f t="shared" si="26"/>
        <v>7.9377382941610675E-2</v>
      </c>
      <c r="S154" s="318">
        <f t="shared" si="26"/>
        <v>8.2634637242831308E-2</v>
      </c>
      <c r="T154" s="318">
        <f t="shared" si="26"/>
        <v>8.1463391593911694E-2</v>
      </c>
      <c r="U154" s="318">
        <f t="shared" si="26"/>
        <v>7.9826564203836395E-2</v>
      </c>
      <c r="V154" s="318">
        <f t="shared" si="26"/>
        <v>5.8176049942630648E-2</v>
      </c>
      <c r="W154" s="318">
        <f t="shared" si="26"/>
        <v>4.1653132039747263E-2</v>
      </c>
      <c r="X154" s="318">
        <f t="shared" si="26"/>
        <v>4.2740073770030466E-2</v>
      </c>
      <c r="Y154" s="318">
        <f t="shared" si="26"/>
        <v>6.1757428554005803E-2</v>
      </c>
      <c r="DA154" s="141"/>
    </row>
    <row r="155" spans="1:105" ht="12" customHeight="1" x14ac:dyDescent="0.25">
      <c r="A155" s="62" t="s">
        <v>1506</v>
      </c>
      <c r="B155" s="318">
        <f t="shared" ref="B155:Y155" si="27">IF(B$67=0,0,B$67/B$48)</f>
        <v>2.5903344350359618E-2</v>
      </c>
      <c r="C155" s="318">
        <f t="shared" si="27"/>
        <v>2.5982161506517928E-2</v>
      </c>
      <c r="D155" s="318">
        <f t="shared" si="27"/>
        <v>2.5430213126092789E-2</v>
      </c>
      <c r="E155" s="318">
        <f t="shared" si="27"/>
        <v>2.8053832419261404E-2</v>
      </c>
      <c r="F155" s="318">
        <f t="shared" si="27"/>
        <v>3.1247654907148446E-2</v>
      </c>
      <c r="G155" s="318">
        <f t="shared" si="27"/>
        <v>3.067918474509761E-2</v>
      </c>
      <c r="H155" s="318">
        <f t="shared" si="27"/>
        <v>3.0418889862383607E-2</v>
      </c>
      <c r="I155" s="318">
        <f t="shared" si="27"/>
        <v>2.869200931253884E-2</v>
      </c>
      <c r="J155" s="318">
        <f t="shared" si="27"/>
        <v>3.0626305149593955E-2</v>
      </c>
      <c r="K155" s="318">
        <f t="shared" si="27"/>
        <v>2.7187139313576199E-2</v>
      </c>
      <c r="L155" s="318">
        <f t="shared" si="27"/>
        <v>2.5635937090574268E-2</v>
      </c>
      <c r="M155" s="318">
        <f t="shared" si="27"/>
        <v>2.6374824241599034E-2</v>
      </c>
      <c r="N155" s="318">
        <f t="shared" si="27"/>
        <v>2.6583695473027396E-2</v>
      </c>
      <c r="O155" s="318">
        <f t="shared" si="27"/>
        <v>2.6561773041569765E-2</v>
      </c>
      <c r="P155" s="318">
        <f t="shared" si="27"/>
        <v>2.5957906170433077E-2</v>
      </c>
      <c r="Q155" s="318">
        <f t="shared" si="27"/>
        <v>2.9163365003041283E-2</v>
      </c>
      <c r="R155" s="318">
        <f t="shared" si="27"/>
        <v>3.1789830889895176E-2</v>
      </c>
      <c r="S155" s="318">
        <f t="shared" si="27"/>
        <v>2.9412994957177328E-2</v>
      </c>
      <c r="T155" s="318">
        <f t="shared" si="27"/>
        <v>3.0407064233626085E-2</v>
      </c>
      <c r="U155" s="318">
        <f t="shared" si="27"/>
        <v>3.0434560028078723E-2</v>
      </c>
      <c r="V155" s="318">
        <f t="shared" si="27"/>
        <v>2.9903123035056236E-2</v>
      </c>
      <c r="W155" s="318">
        <f t="shared" si="27"/>
        <v>2.4114517620231809E-2</v>
      </c>
      <c r="X155" s="318">
        <f t="shared" si="27"/>
        <v>2.2049480879915283E-2</v>
      </c>
      <c r="Y155" s="318">
        <f t="shared" si="27"/>
        <v>5.8174946358384071E-2</v>
      </c>
      <c r="DA155" s="141"/>
    </row>
    <row r="156" spans="1:105" ht="12" customHeight="1" x14ac:dyDescent="0.25">
      <c r="A156" s="62" t="s">
        <v>1518</v>
      </c>
      <c r="B156" s="318">
        <f t="shared" ref="B156:Y156" si="28">IF(B$78=0,0,B$78/B$48)</f>
        <v>0</v>
      </c>
      <c r="C156" s="318">
        <f t="shared" si="28"/>
        <v>0</v>
      </c>
      <c r="D156" s="318">
        <f t="shared" si="28"/>
        <v>0</v>
      </c>
      <c r="E156" s="318">
        <f t="shared" si="28"/>
        <v>0</v>
      </c>
      <c r="F156" s="318">
        <f t="shared" si="28"/>
        <v>0</v>
      </c>
      <c r="G156" s="318">
        <f t="shared" si="28"/>
        <v>0</v>
      </c>
      <c r="H156" s="318">
        <f t="shared" si="28"/>
        <v>0</v>
      </c>
      <c r="I156" s="318">
        <f t="shared" si="28"/>
        <v>0</v>
      </c>
      <c r="J156" s="318">
        <f t="shared" si="28"/>
        <v>0</v>
      </c>
      <c r="K156" s="318">
        <f t="shared" si="28"/>
        <v>0</v>
      </c>
      <c r="L156" s="318">
        <f t="shared" si="28"/>
        <v>0</v>
      </c>
      <c r="M156" s="318">
        <f t="shared" si="28"/>
        <v>0</v>
      </c>
      <c r="N156" s="318">
        <f t="shared" si="28"/>
        <v>0</v>
      </c>
      <c r="O156" s="318">
        <f t="shared" si="28"/>
        <v>0</v>
      </c>
      <c r="P156" s="318">
        <f t="shared" si="28"/>
        <v>0</v>
      </c>
      <c r="Q156" s="318">
        <f t="shared" si="28"/>
        <v>0</v>
      </c>
      <c r="R156" s="318">
        <f t="shared" si="28"/>
        <v>0</v>
      </c>
      <c r="S156" s="318">
        <f t="shared" si="28"/>
        <v>0</v>
      </c>
      <c r="T156" s="318">
        <f t="shared" si="28"/>
        <v>0</v>
      </c>
      <c r="U156" s="318">
        <f t="shared" si="28"/>
        <v>0</v>
      </c>
      <c r="V156" s="318">
        <f t="shared" si="28"/>
        <v>0</v>
      </c>
      <c r="W156" s="318">
        <f t="shared" si="28"/>
        <v>0</v>
      </c>
      <c r="X156" s="318">
        <f t="shared" si="28"/>
        <v>0</v>
      </c>
      <c r="Y156" s="318">
        <f t="shared" si="28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29">IF(B$79=0,0,B$79/B$48)</f>
        <v>0.74144309944570652</v>
      </c>
      <c r="C157" s="269">
        <f t="shared" si="29"/>
        <v>0.75117249481906689</v>
      </c>
      <c r="D157" s="269">
        <f t="shared" si="29"/>
        <v>0.70905999415430643</v>
      </c>
      <c r="E157" s="269">
        <f t="shared" si="29"/>
        <v>0.68948002555250465</v>
      </c>
      <c r="F157" s="269">
        <f t="shared" si="29"/>
        <v>0.69061992685128193</v>
      </c>
      <c r="G157" s="269">
        <f t="shared" si="29"/>
        <v>0.69818635443032695</v>
      </c>
      <c r="H157" s="269">
        <f t="shared" si="29"/>
        <v>0.69908332382073968</v>
      </c>
      <c r="I157" s="269">
        <f t="shared" si="29"/>
        <v>0.72733260238623976</v>
      </c>
      <c r="J157" s="269">
        <f t="shared" si="29"/>
        <v>0.73217066346143977</v>
      </c>
      <c r="K157" s="269">
        <f t="shared" si="29"/>
        <v>0.7164368062396882</v>
      </c>
      <c r="L157" s="269">
        <f t="shared" si="29"/>
        <v>0.71254505253663136</v>
      </c>
      <c r="M157" s="269">
        <f t="shared" si="29"/>
        <v>0.72425317268553158</v>
      </c>
      <c r="N157" s="269">
        <f t="shared" si="29"/>
        <v>0.71059898367097463</v>
      </c>
      <c r="O157" s="269">
        <f t="shared" si="29"/>
        <v>0.75681964129981816</v>
      </c>
      <c r="P157" s="269">
        <f t="shared" si="29"/>
        <v>0.72297158100190284</v>
      </c>
      <c r="Q157" s="269">
        <f t="shared" si="29"/>
        <v>0.71600444057558299</v>
      </c>
      <c r="R157" s="269">
        <f t="shared" si="29"/>
        <v>0.68953779963077244</v>
      </c>
      <c r="S157" s="269">
        <f t="shared" si="29"/>
        <v>0.72409822003049884</v>
      </c>
      <c r="T157" s="269">
        <f t="shared" si="29"/>
        <v>0.70913902674020313</v>
      </c>
      <c r="U157" s="269">
        <f t="shared" si="29"/>
        <v>0.71003814412283428</v>
      </c>
      <c r="V157" s="269">
        <f t="shared" si="29"/>
        <v>0.55469278853759263</v>
      </c>
      <c r="W157" s="269">
        <f t="shared" si="29"/>
        <v>0.45974996899392689</v>
      </c>
      <c r="X157" s="269">
        <f t="shared" si="29"/>
        <v>0.47335850577776178</v>
      </c>
      <c r="Y157" s="269">
        <f t="shared" si="29"/>
        <v>0.55042751664292133</v>
      </c>
      <c r="DA157" s="79"/>
    </row>
    <row r="158" spans="1:105" ht="12" customHeight="1" x14ac:dyDescent="0.25">
      <c r="A158" s="62" t="s">
        <v>1521</v>
      </c>
      <c r="B158" s="318">
        <f t="shared" ref="B158:Y158" si="30">IF(B$80=0,0,B$80/B$48)</f>
        <v>0.70971854699104064</v>
      </c>
      <c r="C158" s="318">
        <f t="shared" si="30"/>
        <v>0.72588591602433716</v>
      </c>
      <c r="D158" s="318">
        <f t="shared" si="30"/>
        <v>0.65837093922556322</v>
      </c>
      <c r="E158" s="318">
        <f t="shared" si="30"/>
        <v>0.62962703837679146</v>
      </c>
      <c r="F158" s="318">
        <f t="shared" si="30"/>
        <v>0.63260611491250252</v>
      </c>
      <c r="G158" s="318">
        <f t="shared" si="30"/>
        <v>0.64351138426559695</v>
      </c>
      <c r="H158" s="318">
        <f t="shared" si="30"/>
        <v>0.64481714511528088</v>
      </c>
      <c r="I158" s="318">
        <f t="shared" si="30"/>
        <v>0.68771625855221319</v>
      </c>
      <c r="J158" s="318">
        <f t="shared" si="30"/>
        <v>0.696124594250774</v>
      </c>
      <c r="K158" s="318">
        <f t="shared" si="30"/>
        <v>0.67017201700687679</v>
      </c>
      <c r="L158" s="318">
        <f t="shared" si="30"/>
        <v>0.66385364579047601</v>
      </c>
      <c r="M158" s="318">
        <f t="shared" si="30"/>
        <v>0.68241260760245059</v>
      </c>
      <c r="N158" s="318">
        <f t="shared" si="30"/>
        <v>0.66145199963307688</v>
      </c>
      <c r="O158" s="318">
        <f t="shared" si="30"/>
        <v>0.72788402482765624</v>
      </c>
      <c r="P158" s="318">
        <f t="shared" si="30"/>
        <v>0.67867962505438284</v>
      </c>
      <c r="Q158" s="318">
        <f t="shared" si="30"/>
        <v>0.66649311874217654</v>
      </c>
      <c r="R158" s="318">
        <f t="shared" si="30"/>
        <v>0.62883913850669615</v>
      </c>
      <c r="S158" s="318">
        <f t="shared" si="30"/>
        <v>0.68010051446781383</v>
      </c>
      <c r="T158" s="318">
        <f t="shared" si="30"/>
        <v>0.65815455696749492</v>
      </c>
      <c r="U158" s="318">
        <f t="shared" si="30"/>
        <v>0.65851229331211458</v>
      </c>
      <c r="V158" s="318">
        <f t="shared" si="30"/>
        <v>0.4203642945482336</v>
      </c>
      <c r="W158" s="318">
        <f t="shared" si="30"/>
        <v>0.27003313931952072</v>
      </c>
      <c r="X158" s="318">
        <f t="shared" si="30"/>
        <v>0.290080231910677</v>
      </c>
      <c r="Y158" s="318">
        <f t="shared" si="30"/>
        <v>0.42877486760978029</v>
      </c>
      <c r="DA158" s="141"/>
    </row>
    <row r="159" spans="1:105" ht="12" customHeight="1" x14ac:dyDescent="0.25">
      <c r="A159" s="62" t="s">
        <v>1530</v>
      </c>
      <c r="B159" s="318">
        <f t="shared" ref="B159:Y159" si="31">IF(B$88=0,0,B$88/B$48)</f>
        <v>3.1724552454665864E-2</v>
      </c>
      <c r="C159" s="318">
        <f t="shared" si="31"/>
        <v>2.5286578794729689E-2</v>
      </c>
      <c r="D159" s="318">
        <f t="shared" si="31"/>
        <v>5.068905492874317E-2</v>
      </c>
      <c r="E159" s="318">
        <f t="shared" si="31"/>
        <v>5.9852987175713163E-2</v>
      </c>
      <c r="F159" s="318">
        <f t="shared" si="31"/>
        <v>5.8013811938779393E-2</v>
      </c>
      <c r="G159" s="318">
        <f t="shared" si="31"/>
        <v>5.4674970164729976E-2</v>
      </c>
      <c r="H159" s="318">
        <f t="shared" si="31"/>
        <v>5.4266178705458711E-2</v>
      </c>
      <c r="I159" s="318">
        <f t="shared" si="31"/>
        <v>3.9616343834026575E-2</v>
      </c>
      <c r="J159" s="318">
        <f t="shared" si="31"/>
        <v>3.6046069210665846E-2</v>
      </c>
      <c r="K159" s="318">
        <f t="shared" si="31"/>
        <v>4.6264789232811514E-2</v>
      </c>
      <c r="L159" s="318">
        <f t="shared" si="31"/>
        <v>4.8691406746155345E-2</v>
      </c>
      <c r="M159" s="318">
        <f t="shared" si="31"/>
        <v>4.184056508308099E-2</v>
      </c>
      <c r="N159" s="318">
        <f t="shared" si="31"/>
        <v>4.9146984037897815E-2</v>
      </c>
      <c r="O159" s="318">
        <f t="shared" si="31"/>
        <v>2.8935616472161845E-2</v>
      </c>
      <c r="P159" s="318">
        <f t="shared" si="31"/>
        <v>4.4291955947520022E-2</v>
      </c>
      <c r="Q159" s="318">
        <f t="shared" si="31"/>
        <v>4.9511321833406521E-2</v>
      </c>
      <c r="R159" s="318">
        <f t="shared" si="31"/>
        <v>6.0698661124076292E-2</v>
      </c>
      <c r="S159" s="318">
        <f t="shared" si="31"/>
        <v>4.3997705562685008E-2</v>
      </c>
      <c r="T159" s="318">
        <f t="shared" si="31"/>
        <v>5.0984469772708138E-2</v>
      </c>
      <c r="U159" s="318">
        <f t="shared" si="31"/>
        <v>5.1525850810719684E-2</v>
      </c>
      <c r="V159" s="318">
        <f t="shared" si="31"/>
        <v>0.13432849398935906</v>
      </c>
      <c r="W159" s="318">
        <f t="shared" si="31"/>
        <v>0.1897168296744062</v>
      </c>
      <c r="X159" s="318">
        <f t="shared" si="31"/>
        <v>0.18327827386708481</v>
      </c>
      <c r="Y159" s="318">
        <f t="shared" si="31"/>
        <v>0.12165264903314106</v>
      </c>
      <c r="DA159" s="141"/>
    </row>
    <row r="160" spans="1:105" ht="12" customHeight="1" x14ac:dyDescent="0.25">
      <c r="A160" s="174" t="s">
        <v>1532</v>
      </c>
      <c r="B160" s="269">
        <f t="shared" ref="B160:Y160" si="32">IF(B$89=0,0,B$89/B$48)</f>
        <v>8.090460617046398E-2</v>
      </c>
      <c r="C160" s="269">
        <f t="shared" si="32"/>
        <v>7.6283341911857566E-2</v>
      </c>
      <c r="D160" s="269">
        <f t="shared" si="32"/>
        <v>9.5380108735841476E-2</v>
      </c>
      <c r="E160" s="269">
        <f t="shared" si="32"/>
        <v>0.10268924394621776</v>
      </c>
      <c r="F160" s="269">
        <f t="shared" si="32"/>
        <v>0.10092779204212388</v>
      </c>
      <c r="G160" s="269">
        <f t="shared" si="32"/>
        <v>9.7919816960366654E-2</v>
      </c>
      <c r="H160" s="269">
        <f t="shared" si="32"/>
        <v>9.7645594323258214E-2</v>
      </c>
      <c r="I160" s="269">
        <f t="shared" si="32"/>
        <v>8.616899971542466E-2</v>
      </c>
      <c r="J160" s="269">
        <f t="shared" si="32"/>
        <v>8.3253826044775769E-2</v>
      </c>
      <c r="K160" s="269">
        <f t="shared" si="32"/>
        <v>9.1457786744147188E-2</v>
      </c>
      <c r="L160" s="269">
        <f t="shared" si="32"/>
        <v>9.37524018186396E-2</v>
      </c>
      <c r="M160" s="269">
        <f t="shared" si="32"/>
        <v>8.8380305079321403E-2</v>
      </c>
      <c r="N160" s="269">
        <f t="shared" si="32"/>
        <v>9.4187083007178179E-2</v>
      </c>
      <c r="O160" s="269">
        <f t="shared" si="32"/>
        <v>7.4941023650417243E-2</v>
      </c>
      <c r="P160" s="269">
        <f t="shared" si="32"/>
        <v>8.9321202342793907E-2</v>
      </c>
      <c r="Q160" s="269">
        <f t="shared" si="32"/>
        <v>9.1502148351376045E-2</v>
      </c>
      <c r="R160" s="269">
        <f t="shared" si="32"/>
        <v>0.10152487516935305</v>
      </c>
      <c r="S160" s="269">
        <f t="shared" si="32"/>
        <v>8.7748703865052E-2</v>
      </c>
      <c r="T160" s="269">
        <f t="shared" si="32"/>
        <v>9.3619876569471044E-2</v>
      </c>
      <c r="U160" s="269">
        <f t="shared" si="32"/>
        <v>9.3202651404968292E-2</v>
      </c>
      <c r="V160" s="269">
        <f t="shared" si="32"/>
        <v>0.15840103383359061</v>
      </c>
      <c r="W160" s="269">
        <f t="shared" si="32"/>
        <v>0.20086247534964219</v>
      </c>
      <c r="X160" s="269">
        <f t="shared" si="32"/>
        <v>0.19545626276081615</v>
      </c>
      <c r="Y160" s="269">
        <f t="shared" si="32"/>
        <v>0.14857076153524681</v>
      </c>
      <c r="DA160" s="79"/>
    </row>
    <row r="161" spans="1:105" ht="12" customHeight="1" x14ac:dyDescent="0.25">
      <c r="A161" s="62" t="s">
        <v>1533</v>
      </c>
      <c r="B161" s="318">
        <f t="shared" ref="B161:Y161" si="33">IF(B$90=0,0,B$90/B$48)</f>
        <v>5.1245482994736496E-2</v>
      </c>
      <c r="C161" s="318">
        <f t="shared" si="33"/>
        <v>5.2643047655938961E-2</v>
      </c>
      <c r="D161" s="318">
        <f t="shared" si="33"/>
        <v>4.7991168389365478E-2</v>
      </c>
      <c r="E161" s="318">
        <f t="shared" si="33"/>
        <v>4.6732989823596416E-2</v>
      </c>
      <c r="F161" s="318">
        <f t="shared" si="33"/>
        <v>4.6690973519797195E-2</v>
      </c>
      <c r="G161" s="318">
        <f t="shared" si="33"/>
        <v>4.6804464677234481E-2</v>
      </c>
      <c r="H161" s="318">
        <f t="shared" si="33"/>
        <v>4.6912419101915591E-2</v>
      </c>
      <c r="I161" s="318">
        <f t="shared" si="33"/>
        <v>4.9131880808092186E-2</v>
      </c>
      <c r="J161" s="318">
        <f t="shared" si="33"/>
        <v>4.9554538773578974E-2</v>
      </c>
      <c r="K161" s="318">
        <f t="shared" si="33"/>
        <v>4.8205069955916641E-2</v>
      </c>
      <c r="L161" s="318">
        <f t="shared" si="33"/>
        <v>4.8231052625539422E-2</v>
      </c>
      <c r="M161" s="318">
        <f t="shared" si="33"/>
        <v>4.9263773008003622E-2</v>
      </c>
      <c r="N161" s="318">
        <f t="shared" si="33"/>
        <v>4.823981691481953E-2</v>
      </c>
      <c r="O161" s="318">
        <f t="shared" si="33"/>
        <v>4.7889262578615678E-2</v>
      </c>
      <c r="P161" s="318">
        <f t="shared" si="33"/>
        <v>4.7912877386323632E-2</v>
      </c>
      <c r="Q161" s="318">
        <f t="shared" si="33"/>
        <v>4.5214264702000379E-2</v>
      </c>
      <c r="R161" s="318">
        <f t="shared" si="33"/>
        <v>4.4778004761857476E-2</v>
      </c>
      <c r="S161" s="318">
        <f t="shared" si="33"/>
        <v>4.6615472100859159E-2</v>
      </c>
      <c r="T161" s="318">
        <f t="shared" si="33"/>
        <v>4.5954754383783422E-2</v>
      </c>
      <c r="U161" s="318">
        <f t="shared" si="33"/>
        <v>4.5031394832851332E-2</v>
      </c>
      <c r="V161" s="318">
        <f t="shared" si="33"/>
        <v>3.2818006147587321E-2</v>
      </c>
      <c r="W161" s="318">
        <f t="shared" si="33"/>
        <v>2.3497173573914194E-2</v>
      </c>
      <c r="X161" s="318">
        <f t="shared" si="33"/>
        <v>2.4110334151534709E-2</v>
      </c>
      <c r="Y161" s="318">
        <f t="shared" si="33"/>
        <v>3.483831700404548E-2</v>
      </c>
      <c r="DA161" s="141"/>
    </row>
    <row r="162" spans="1:105" ht="12" customHeight="1" x14ac:dyDescent="0.25">
      <c r="A162" s="63" t="s">
        <v>1540</v>
      </c>
      <c r="B162" s="326">
        <f t="shared" ref="B162:Y162" si="34">IF(B$96=0,0,B$96/B$48)</f>
        <v>2.9659123175727473E-2</v>
      </c>
      <c r="C162" s="326">
        <f t="shared" si="34"/>
        <v>2.3640294255918601E-2</v>
      </c>
      <c r="D162" s="326">
        <f t="shared" si="34"/>
        <v>4.7388940346475991E-2</v>
      </c>
      <c r="E162" s="326">
        <f t="shared" si="34"/>
        <v>5.5956254122621348E-2</v>
      </c>
      <c r="F162" s="326">
        <f t="shared" si="34"/>
        <v>5.4236818522326681E-2</v>
      </c>
      <c r="G162" s="326">
        <f t="shared" si="34"/>
        <v>5.1115352283132173E-2</v>
      </c>
      <c r="H162" s="326">
        <f t="shared" si="34"/>
        <v>5.0733175221342616E-2</v>
      </c>
      <c r="I162" s="326">
        <f t="shared" si="34"/>
        <v>3.703711890733246E-2</v>
      </c>
      <c r="J162" s="326">
        <f t="shared" si="34"/>
        <v>3.3699287271196789E-2</v>
      </c>
      <c r="K162" s="326">
        <f t="shared" si="34"/>
        <v>4.3252716788230554E-2</v>
      </c>
      <c r="L162" s="326">
        <f t="shared" si="34"/>
        <v>4.5521349193100177E-2</v>
      </c>
      <c r="M162" s="326">
        <f t="shared" si="34"/>
        <v>3.9116532071317781E-2</v>
      </c>
      <c r="N162" s="326">
        <f t="shared" si="34"/>
        <v>4.5947266092358663E-2</v>
      </c>
      <c r="O162" s="326">
        <f t="shared" si="34"/>
        <v>2.7051761071801572E-2</v>
      </c>
      <c r="P162" s="326">
        <f t="shared" si="34"/>
        <v>4.1408324956470281E-2</v>
      </c>
      <c r="Q162" s="326">
        <f t="shared" si="34"/>
        <v>4.6287883649375673E-2</v>
      </c>
      <c r="R162" s="326">
        <f t="shared" si="34"/>
        <v>5.674687040749557E-2</v>
      </c>
      <c r="S162" s="326">
        <f t="shared" si="34"/>
        <v>4.113323176419284E-2</v>
      </c>
      <c r="T162" s="326">
        <f t="shared" si="34"/>
        <v>4.7665122185687622E-2</v>
      </c>
      <c r="U162" s="326">
        <f t="shared" si="34"/>
        <v>4.8171256572116967E-2</v>
      </c>
      <c r="V162" s="326">
        <f t="shared" si="34"/>
        <v>0.1255830276860033</v>
      </c>
      <c r="W162" s="326">
        <f t="shared" si="34"/>
        <v>0.17736530177572801</v>
      </c>
      <c r="X162" s="326">
        <f t="shared" si="34"/>
        <v>0.17134592860928147</v>
      </c>
      <c r="Y162" s="326">
        <f t="shared" si="34"/>
        <v>0.11373244453120133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DA163" s="94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35">SUM(B166:B170,B172:B174,B176:B178)</f>
        <v>0.99999999999999978</v>
      </c>
      <c r="C165" s="232">
        <f t="shared" si="35"/>
        <v>1</v>
      </c>
      <c r="D165" s="232">
        <f t="shared" si="35"/>
        <v>0.99999999999999978</v>
      </c>
      <c r="E165" s="232">
        <f t="shared" si="35"/>
        <v>0.99999999999999978</v>
      </c>
      <c r="F165" s="232">
        <f t="shared" si="35"/>
        <v>1.0000000000000004</v>
      </c>
      <c r="G165" s="232">
        <f t="shared" si="35"/>
        <v>1.0000000000000002</v>
      </c>
      <c r="H165" s="232">
        <f t="shared" si="35"/>
        <v>1.0000000000000002</v>
      </c>
      <c r="I165" s="232">
        <f t="shared" si="35"/>
        <v>1.0000000000000002</v>
      </c>
      <c r="J165" s="232">
        <f t="shared" si="35"/>
        <v>0.99999999999999989</v>
      </c>
      <c r="K165" s="232">
        <f t="shared" si="35"/>
        <v>1</v>
      </c>
      <c r="L165" s="232">
        <f t="shared" si="35"/>
        <v>1</v>
      </c>
      <c r="M165" s="232">
        <f t="shared" si="35"/>
        <v>1</v>
      </c>
      <c r="N165" s="232">
        <f t="shared" si="35"/>
        <v>0.99999999999999989</v>
      </c>
      <c r="O165" s="232">
        <f t="shared" si="35"/>
        <v>1</v>
      </c>
      <c r="P165" s="232">
        <f t="shared" si="35"/>
        <v>0.99999999999999978</v>
      </c>
      <c r="Q165" s="232">
        <f t="shared" si="35"/>
        <v>1.0000000000000002</v>
      </c>
      <c r="R165" s="232">
        <f t="shared" si="35"/>
        <v>1</v>
      </c>
      <c r="S165" s="232">
        <f t="shared" si="35"/>
        <v>0.99999999999999978</v>
      </c>
      <c r="T165" s="232">
        <f t="shared" si="35"/>
        <v>0.99999999999999989</v>
      </c>
      <c r="U165" s="232">
        <f t="shared" si="35"/>
        <v>1.0000000000000002</v>
      </c>
      <c r="V165" s="232">
        <f t="shared" si="35"/>
        <v>0.99999999999999978</v>
      </c>
      <c r="W165" s="232">
        <f t="shared" si="35"/>
        <v>1</v>
      </c>
      <c r="X165" s="232">
        <f t="shared" si="35"/>
        <v>1</v>
      </c>
      <c r="Y165" s="232">
        <f t="shared" si="35"/>
        <v>0.99999999999999956</v>
      </c>
      <c r="DA165" s="95"/>
    </row>
    <row r="166" spans="1:105" ht="12" customHeight="1" x14ac:dyDescent="0.25">
      <c r="A166" s="55" t="s">
        <v>91</v>
      </c>
      <c r="B166" s="266">
        <f t="shared" ref="B166:Y166" si="36">IF(B$100=0,0,B$100/B$99)</f>
        <v>9.1715507347076911E-3</v>
      </c>
      <c r="C166" s="266">
        <f t="shared" si="36"/>
        <v>9.2832674417095973E-3</v>
      </c>
      <c r="D166" s="266">
        <f t="shared" si="36"/>
        <v>8.7875518336023774E-3</v>
      </c>
      <c r="E166" s="266">
        <f t="shared" si="36"/>
        <v>8.577661968106106E-3</v>
      </c>
      <c r="F166" s="266">
        <f t="shared" si="36"/>
        <v>8.6201019110500095E-3</v>
      </c>
      <c r="G166" s="266">
        <f t="shared" si="36"/>
        <v>8.729803255157112E-3</v>
      </c>
      <c r="H166" s="266">
        <f t="shared" si="36"/>
        <v>8.7254386839303102E-3</v>
      </c>
      <c r="I166" s="266">
        <f t="shared" si="36"/>
        <v>9.063352749028945E-3</v>
      </c>
      <c r="J166" s="266">
        <f t="shared" si="36"/>
        <v>9.1506876809734575E-3</v>
      </c>
      <c r="K166" s="266">
        <f t="shared" si="36"/>
        <v>8.9088763135620492E-3</v>
      </c>
      <c r="L166" s="266">
        <f t="shared" si="36"/>
        <v>8.8302278156746957E-3</v>
      </c>
      <c r="M166" s="266">
        <f t="shared" si="36"/>
        <v>8.9774911264774004E-3</v>
      </c>
      <c r="N166" s="266">
        <f t="shared" si="36"/>
        <v>8.8052552364483311E-3</v>
      </c>
      <c r="O166" s="266">
        <f t="shared" si="36"/>
        <v>9.0969071916199799E-3</v>
      </c>
      <c r="P166" s="266">
        <f t="shared" si="36"/>
        <v>8.9127514236991834E-3</v>
      </c>
      <c r="Q166" s="266">
        <f t="shared" si="36"/>
        <v>8.6058827276824894E-3</v>
      </c>
      <c r="R166" s="266">
        <f t="shared" si="36"/>
        <v>8.3781988782316123E-3</v>
      </c>
      <c r="S166" s="266">
        <f t="shared" si="36"/>
        <v>8.7734162640248654E-3</v>
      </c>
      <c r="T166" s="266">
        <f t="shared" si="36"/>
        <v>8.6803487944258854E-3</v>
      </c>
      <c r="U166" s="266">
        <f t="shared" si="36"/>
        <v>8.7552811661600251E-3</v>
      </c>
      <c r="V166" s="266">
        <f t="shared" si="36"/>
        <v>7.5893782233960108E-3</v>
      </c>
      <c r="W166" s="266">
        <f t="shared" si="36"/>
        <v>7.169421007596836E-3</v>
      </c>
      <c r="X166" s="266">
        <f t="shared" si="36"/>
        <v>7.2460321906947156E-3</v>
      </c>
      <c r="Y166" s="266">
        <f t="shared" si="36"/>
        <v>7.6322156021976966E-3</v>
      </c>
      <c r="DA166" s="76"/>
    </row>
    <row r="167" spans="1:105" ht="12" customHeight="1" x14ac:dyDescent="0.25">
      <c r="A167" s="173" t="s">
        <v>92</v>
      </c>
      <c r="B167" s="267">
        <f t="shared" ref="B167:Y167" si="37">IF(B$101=0,0,B$101/B$99)</f>
        <v>2.6690832964976841E-3</v>
      </c>
      <c r="C167" s="267">
        <f t="shared" si="37"/>
        <v>2.701594831921035E-3</v>
      </c>
      <c r="D167" s="267">
        <f t="shared" si="37"/>
        <v>2.5573328322130487E-3</v>
      </c>
      <c r="E167" s="267">
        <f t="shared" si="37"/>
        <v>2.4962511732543055E-3</v>
      </c>
      <c r="F167" s="267">
        <f t="shared" si="37"/>
        <v>2.5086019464324143E-3</v>
      </c>
      <c r="G167" s="267">
        <f t="shared" si="37"/>
        <v>2.5405269756481994E-3</v>
      </c>
      <c r="H167" s="267">
        <f t="shared" si="37"/>
        <v>2.5392568083128396E-3</v>
      </c>
      <c r="I167" s="267">
        <f t="shared" si="37"/>
        <v>2.6375957711442053E-3</v>
      </c>
      <c r="J167" s="267">
        <f t="shared" si="37"/>
        <v>2.663011779275931E-3</v>
      </c>
      <c r="K167" s="267">
        <f t="shared" si="37"/>
        <v>2.5926403993064961E-3</v>
      </c>
      <c r="L167" s="267">
        <f t="shared" si="37"/>
        <v>2.5697522969476035E-3</v>
      </c>
      <c r="M167" s="267">
        <f t="shared" si="37"/>
        <v>2.6126085220746142E-3</v>
      </c>
      <c r="N167" s="267">
        <f t="shared" si="37"/>
        <v>2.5624848352051397E-3</v>
      </c>
      <c r="O167" s="267">
        <f t="shared" si="37"/>
        <v>2.6473607067405481E-3</v>
      </c>
      <c r="P167" s="267">
        <f t="shared" si="37"/>
        <v>2.5937681248175116E-3</v>
      </c>
      <c r="Q167" s="267">
        <f t="shared" si="37"/>
        <v>2.5044639128638416E-3</v>
      </c>
      <c r="R167" s="267">
        <f t="shared" si="37"/>
        <v>2.4382038902101039E-3</v>
      </c>
      <c r="S167" s="267">
        <f t="shared" si="37"/>
        <v>2.5532191317345658E-3</v>
      </c>
      <c r="T167" s="267">
        <f t="shared" si="37"/>
        <v>2.5261348538693279E-3</v>
      </c>
      <c r="U167" s="267">
        <f t="shared" si="37"/>
        <v>2.5479414978652761E-3</v>
      </c>
      <c r="V167" s="267">
        <f t="shared" si="37"/>
        <v>2.2086431436521025E-3</v>
      </c>
      <c r="W167" s="267">
        <f t="shared" si="37"/>
        <v>2.0864281745202797E-3</v>
      </c>
      <c r="X167" s="267">
        <f t="shared" si="37"/>
        <v>2.1087233822824378E-3</v>
      </c>
      <c r="Y167" s="267">
        <f t="shared" si="37"/>
        <v>2.2211095776862796E-3</v>
      </c>
      <c r="DA167" s="77"/>
    </row>
    <row r="168" spans="1:105" ht="12" customHeight="1" x14ac:dyDescent="0.25">
      <c r="A168" s="173" t="s">
        <v>93</v>
      </c>
      <c r="B168" s="267">
        <f t="shared" ref="B168:Y168" si="38">IF(B$102=0,0,B$102/B$99)</f>
        <v>1.7308965074700398E-2</v>
      </c>
      <c r="C168" s="267">
        <f t="shared" si="38"/>
        <v>1.4172100567337028E-2</v>
      </c>
      <c r="D168" s="267">
        <f t="shared" si="38"/>
        <v>2.5314143810873928E-2</v>
      </c>
      <c r="E168" s="267">
        <f t="shared" si="38"/>
        <v>2.8595919816052584E-2</v>
      </c>
      <c r="F168" s="267">
        <f t="shared" si="38"/>
        <v>2.8070609965942215E-2</v>
      </c>
      <c r="G168" s="267">
        <f t="shared" si="38"/>
        <v>2.7001918016859035E-2</v>
      </c>
      <c r="H168" s="267">
        <f t="shared" si="38"/>
        <v>2.6836227031538245E-2</v>
      </c>
      <c r="I168" s="267">
        <f t="shared" si="38"/>
        <v>2.1042679984630368E-2</v>
      </c>
      <c r="J168" s="267">
        <f t="shared" si="38"/>
        <v>1.9531597887620093E-2</v>
      </c>
      <c r="K168" s="267">
        <f t="shared" si="38"/>
        <v>2.3744162054389957E-2</v>
      </c>
      <c r="L168" s="267">
        <f t="shared" si="38"/>
        <v>2.4567407486297051E-2</v>
      </c>
      <c r="M168" s="267">
        <f t="shared" si="38"/>
        <v>2.1831899142366201E-2</v>
      </c>
      <c r="N168" s="267">
        <f t="shared" si="38"/>
        <v>2.4718973079909987E-2</v>
      </c>
      <c r="O168" s="267">
        <f t="shared" si="38"/>
        <v>1.6995165142435459E-2</v>
      </c>
      <c r="P168" s="267">
        <f t="shared" si="38"/>
        <v>2.3149539956269678E-2</v>
      </c>
      <c r="Q168" s="267">
        <f t="shared" si="38"/>
        <v>2.5923621920956045E-2</v>
      </c>
      <c r="R168" s="267">
        <f t="shared" si="38"/>
        <v>2.9601024050773167E-2</v>
      </c>
      <c r="S168" s="267">
        <f t="shared" si="38"/>
        <v>2.3490983766519664E-2</v>
      </c>
      <c r="T168" s="267">
        <f t="shared" si="38"/>
        <v>2.6132925722903856E-2</v>
      </c>
      <c r="U168" s="267">
        <f t="shared" si="38"/>
        <v>2.6631059345310255E-2</v>
      </c>
      <c r="V168" s="267">
        <f t="shared" si="38"/>
        <v>4.8941841667482049E-2</v>
      </c>
      <c r="W168" s="267">
        <f t="shared" si="38"/>
        <v>5.8287268261274588E-2</v>
      </c>
      <c r="X168" s="267">
        <f t="shared" si="38"/>
        <v>5.7515779465389938E-2</v>
      </c>
      <c r="Y168" s="267">
        <f t="shared" si="38"/>
        <v>4.6381137790834748E-2</v>
      </c>
      <c r="DA168" s="77"/>
    </row>
    <row r="169" spans="1:105" ht="12" customHeight="1" x14ac:dyDescent="0.25">
      <c r="A169" s="173" t="s">
        <v>94</v>
      </c>
      <c r="B169" s="267">
        <f t="shared" ref="B169:Y169" si="39">IF(B$103=0,0,B$103/B$99)</f>
        <v>8.1555848666981928E-3</v>
      </c>
      <c r="C169" s="267">
        <f t="shared" si="39"/>
        <v>8.254926309747097E-3</v>
      </c>
      <c r="D169" s="267">
        <f t="shared" si="39"/>
        <v>7.8141229136140869E-3</v>
      </c>
      <c r="E169" s="267">
        <f t="shared" si="39"/>
        <v>7.6274833081396484E-3</v>
      </c>
      <c r="F169" s="267">
        <f t="shared" si="39"/>
        <v>7.6652220250075604E-3</v>
      </c>
      <c r="G169" s="267">
        <f t="shared" si="39"/>
        <v>7.7627713542033992E-3</v>
      </c>
      <c r="H169" s="267">
        <f t="shared" si="39"/>
        <v>7.7588902623273821E-3</v>
      </c>
      <c r="I169" s="267">
        <f t="shared" si="39"/>
        <v>8.0593723634767387E-3</v>
      </c>
      <c r="J169" s="267">
        <f t="shared" si="39"/>
        <v>8.1370328889324162E-3</v>
      </c>
      <c r="K169" s="267">
        <f t="shared" si="39"/>
        <v>7.922007841838356E-3</v>
      </c>
      <c r="L169" s="267">
        <f t="shared" si="39"/>
        <v>7.8520715227019065E-3</v>
      </c>
      <c r="M169" s="267">
        <f t="shared" si="39"/>
        <v>7.9830219436004615E-3</v>
      </c>
      <c r="N169" s="267">
        <f t="shared" si="39"/>
        <v>7.8298652464557084E-3</v>
      </c>
      <c r="O169" s="267">
        <f t="shared" si="39"/>
        <v>8.0892098590237375E-3</v>
      </c>
      <c r="P169" s="267">
        <f t="shared" si="39"/>
        <v>7.9254536920010284E-3</v>
      </c>
      <c r="Q169" s="267">
        <f t="shared" si="39"/>
        <v>7.6525779520428714E-3</v>
      </c>
      <c r="R169" s="267">
        <f t="shared" si="39"/>
        <v>7.4501154666153941E-3</v>
      </c>
      <c r="S169" s="267">
        <f t="shared" si="39"/>
        <v>7.801553192237287E-3</v>
      </c>
      <c r="T169" s="267">
        <f t="shared" si="39"/>
        <v>7.7187951430699835E-3</v>
      </c>
      <c r="U169" s="267">
        <f t="shared" si="39"/>
        <v>7.7854269847963909E-3</v>
      </c>
      <c r="V169" s="267">
        <f t="shared" si="39"/>
        <v>6.7486753305682941E-3</v>
      </c>
      <c r="W169" s="267">
        <f t="shared" si="39"/>
        <v>6.3752382954471425E-3</v>
      </c>
      <c r="X169" s="267">
        <f t="shared" si="39"/>
        <v>6.4433629805266783E-3</v>
      </c>
      <c r="Y169" s="267">
        <f t="shared" si="39"/>
        <v>6.786767457885653E-3</v>
      </c>
      <c r="DA169" s="77"/>
    </row>
    <row r="170" spans="1:105" ht="12" customHeight="1" x14ac:dyDescent="0.25">
      <c r="A170" s="56" t="s">
        <v>95</v>
      </c>
      <c r="B170" s="268">
        <f t="shared" ref="B170:Y170" si="40">IF(B$104=0,0,B$104/B$99)</f>
        <v>1.2105973265489225E-2</v>
      </c>
      <c r="C170" s="268">
        <f t="shared" si="40"/>
        <v>1.2359701062605977E-2</v>
      </c>
      <c r="D170" s="268">
        <f t="shared" si="40"/>
        <v>1.30189265943532E-2</v>
      </c>
      <c r="E170" s="268">
        <f t="shared" si="40"/>
        <v>1.3569919284519789E-2</v>
      </c>
      <c r="F170" s="268">
        <f t="shared" si="40"/>
        <v>1.3410727081633602E-2</v>
      </c>
      <c r="G170" s="268">
        <f t="shared" si="40"/>
        <v>1.3426002859141391E-2</v>
      </c>
      <c r="H170" s="268">
        <f t="shared" si="40"/>
        <v>1.3382029995906744E-2</v>
      </c>
      <c r="I170" s="268">
        <f t="shared" si="40"/>
        <v>1.2386643775824558E-2</v>
      </c>
      <c r="J170" s="268">
        <f t="shared" si="40"/>
        <v>1.2168311506800483E-2</v>
      </c>
      <c r="K170" s="268">
        <f t="shared" si="40"/>
        <v>1.3002227395323819E-2</v>
      </c>
      <c r="L170" s="268">
        <f t="shared" si="40"/>
        <v>1.3028290688161128E-2</v>
      </c>
      <c r="M170" s="268">
        <f t="shared" si="40"/>
        <v>1.2530636666261152E-2</v>
      </c>
      <c r="N170" s="268">
        <f t="shared" si="40"/>
        <v>1.3000381162134039E-2</v>
      </c>
      <c r="O170" s="268">
        <f t="shared" si="40"/>
        <v>1.1965557892979822E-2</v>
      </c>
      <c r="P170" s="268">
        <f t="shared" si="40"/>
        <v>1.2842642856779298E-2</v>
      </c>
      <c r="Q170" s="268">
        <f t="shared" si="40"/>
        <v>1.3132349498515983E-2</v>
      </c>
      <c r="R170" s="268">
        <f t="shared" si="40"/>
        <v>1.3731132989528414E-2</v>
      </c>
      <c r="S170" s="268">
        <f t="shared" si="40"/>
        <v>1.2702393371846239E-2</v>
      </c>
      <c r="T170" s="268">
        <f t="shared" si="40"/>
        <v>1.3354730372667281E-2</v>
      </c>
      <c r="U170" s="268">
        <f t="shared" si="40"/>
        <v>1.4042515907448041E-2</v>
      </c>
      <c r="V170" s="268">
        <f t="shared" si="40"/>
        <v>2.1802163071049725E-2</v>
      </c>
      <c r="W170" s="268">
        <f t="shared" si="40"/>
        <v>2.4834484471365964E-2</v>
      </c>
      <c r="X170" s="268">
        <f t="shared" si="40"/>
        <v>2.5657040250883726E-2</v>
      </c>
      <c r="Y170" s="268">
        <f t="shared" si="40"/>
        <v>2.0411125633697711E-2</v>
      </c>
      <c r="DA170" s="78"/>
    </row>
    <row r="171" spans="1:105" ht="12" customHeight="1" x14ac:dyDescent="0.25">
      <c r="A171" s="174" t="s">
        <v>1553</v>
      </c>
      <c r="B171" s="269">
        <f t="shared" ref="B171:Y171" si="41">IF(B$110=0,0,B$110/B$99)</f>
        <v>0.75693427332673069</v>
      </c>
      <c r="C171" s="269">
        <f t="shared" si="41"/>
        <v>0.78082579794979579</v>
      </c>
      <c r="D171" s="269">
        <f t="shared" si="41"/>
        <v>0.69472546856430117</v>
      </c>
      <c r="E171" s="269">
        <f t="shared" si="41"/>
        <v>0.66916515991559156</v>
      </c>
      <c r="F171" s="269">
        <f t="shared" si="41"/>
        <v>0.6733041893372943</v>
      </c>
      <c r="G171" s="269">
        <f t="shared" si="41"/>
        <v>0.68136544538276256</v>
      </c>
      <c r="H171" s="269">
        <f t="shared" si="41"/>
        <v>0.68270085329028751</v>
      </c>
      <c r="I171" s="269">
        <f t="shared" si="41"/>
        <v>0.72791061528658341</v>
      </c>
      <c r="J171" s="269">
        <f t="shared" si="41"/>
        <v>0.73966588538552058</v>
      </c>
      <c r="K171" s="269">
        <f t="shared" si="41"/>
        <v>0.70668402386774132</v>
      </c>
      <c r="L171" s="269">
        <f t="shared" si="41"/>
        <v>0.70042759974564373</v>
      </c>
      <c r="M171" s="269">
        <f t="shared" si="41"/>
        <v>0.72182420100436828</v>
      </c>
      <c r="N171" s="269">
        <f t="shared" si="41"/>
        <v>0.69932693117116518</v>
      </c>
      <c r="O171" s="269">
        <f t="shared" si="41"/>
        <v>0.75964926342631678</v>
      </c>
      <c r="P171" s="269">
        <f t="shared" si="41"/>
        <v>0.71143886710511905</v>
      </c>
      <c r="Q171" s="269">
        <f t="shared" si="41"/>
        <v>0.69025477041090399</v>
      </c>
      <c r="R171" s="269">
        <f t="shared" si="41"/>
        <v>0.66161518682398668</v>
      </c>
      <c r="S171" s="269">
        <f t="shared" si="41"/>
        <v>0.70919734890631347</v>
      </c>
      <c r="T171" s="269">
        <f t="shared" si="41"/>
        <v>0.6882757946593554</v>
      </c>
      <c r="U171" s="269">
        <f t="shared" si="41"/>
        <v>0.68362531267451798</v>
      </c>
      <c r="V171" s="269">
        <f t="shared" si="41"/>
        <v>0.50563631414335086</v>
      </c>
      <c r="W171" s="269">
        <f t="shared" si="41"/>
        <v>0.431144590963282</v>
      </c>
      <c r="X171" s="269">
        <f t="shared" si="41"/>
        <v>0.4362218975404793</v>
      </c>
      <c r="Y171" s="269">
        <f t="shared" si="41"/>
        <v>0.52670835098236024</v>
      </c>
      <c r="DA171" s="79"/>
    </row>
    <row r="172" spans="1:105" ht="12" customHeight="1" x14ac:dyDescent="0.25">
      <c r="A172" s="62" t="s">
        <v>1554</v>
      </c>
      <c r="B172" s="318">
        <f t="shared" ref="B172:Y172" si="42">IF(B$111=0,0,B$111/B$99)</f>
        <v>0.68112662984573413</v>
      </c>
      <c r="C172" s="318">
        <f t="shared" si="42"/>
        <v>0.71875660186852097</v>
      </c>
      <c r="D172" s="318">
        <f t="shared" si="42"/>
        <v>0.58385774303827787</v>
      </c>
      <c r="E172" s="318">
        <f t="shared" si="42"/>
        <v>0.54392432171001781</v>
      </c>
      <c r="F172" s="318">
        <f t="shared" si="42"/>
        <v>0.55036403760617814</v>
      </c>
      <c r="G172" s="318">
        <f t="shared" si="42"/>
        <v>0.56310581717904795</v>
      </c>
      <c r="H172" s="318">
        <f t="shared" si="42"/>
        <v>0.56516689777058415</v>
      </c>
      <c r="I172" s="318">
        <f t="shared" si="42"/>
        <v>0.63575051355460999</v>
      </c>
      <c r="J172" s="318">
        <f t="shared" si="42"/>
        <v>0.65412383229980087</v>
      </c>
      <c r="K172" s="318">
        <f t="shared" si="42"/>
        <v>0.60269230836043175</v>
      </c>
      <c r="L172" s="318">
        <f t="shared" si="42"/>
        <v>0.59283033671252683</v>
      </c>
      <c r="M172" s="318">
        <f t="shared" si="42"/>
        <v>0.62620757577258968</v>
      </c>
      <c r="N172" s="318">
        <f t="shared" si="42"/>
        <v>0.591065860080489</v>
      </c>
      <c r="O172" s="318">
        <f t="shared" si="42"/>
        <v>0.68521596169751842</v>
      </c>
      <c r="P172" s="318">
        <f t="shared" si="42"/>
        <v>0.61005140319954798</v>
      </c>
      <c r="Q172" s="318">
        <f t="shared" si="42"/>
        <v>0.57671772877735039</v>
      </c>
      <c r="R172" s="318">
        <f t="shared" si="42"/>
        <v>0.53197231862077266</v>
      </c>
      <c r="S172" s="318">
        <f t="shared" si="42"/>
        <v>0.6063144720442476</v>
      </c>
      <c r="T172" s="318">
        <f t="shared" si="42"/>
        <v>0.57382207037442434</v>
      </c>
      <c r="U172" s="318">
        <f t="shared" si="42"/>
        <v>0.56698992496313072</v>
      </c>
      <c r="V172" s="318">
        <f t="shared" si="42"/>
        <v>0.29128694845800346</v>
      </c>
      <c r="W172" s="318">
        <f t="shared" si="42"/>
        <v>0.17586529305249135</v>
      </c>
      <c r="X172" s="318">
        <f t="shared" si="42"/>
        <v>0.18432146990504056</v>
      </c>
      <c r="Y172" s="318">
        <f t="shared" si="42"/>
        <v>0.32357403632424148</v>
      </c>
      <c r="DA172" s="141"/>
    </row>
    <row r="173" spans="1:105" ht="12" customHeight="1" x14ac:dyDescent="0.25">
      <c r="A173" s="62" t="s">
        <v>1561</v>
      </c>
      <c r="B173" s="318">
        <f t="shared" ref="B173:Y173" si="43">IF(B$117=0,0,B$117/B$99)</f>
        <v>7.5807643480996598E-2</v>
      </c>
      <c r="C173" s="318">
        <f t="shared" si="43"/>
        <v>6.2069196081274737E-2</v>
      </c>
      <c r="D173" s="318">
        <f t="shared" si="43"/>
        <v>0.11086772552602331</v>
      </c>
      <c r="E173" s="318">
        <f t="shared" si="43"/>
        <v>0.12524083820557375</v>
      </c>
      <c r="F173" s="318">
        <f t="shared" si="43"/>
        <v>0.12294015173111617</v>
      </c>
      <c r="G173" s="318">
        <f t="shared" si="43"/>
        <v>0.11825962820371452</v>
      </c>
      <c r="H173" s="318">
        <f t="shared" si="43"/>
        <v>0.11753395551970326</v>
      </c>
      <c r="I173" s="318">
        <f t="shared" si="43"/>
        <v>9.2160101731973365E-2</v>
      </c>
      <c r="J173" s="318">
        <f t="shared" si="43"/>
        <v>8.5542053085719744E-2</v>
      </c>
      <c r="K173" s="318">
        <f t="shared" si="43"/>
        <v>0.10399171550730958</v>
      </c>
      <c r="L173" s="318">
        <f t="shared" si="43"/>
        <v>0.10759726303311691</v>
      </c>
      <c r="M173" s="318">
        <f t="shared" si="43"/>
        <v>9.5616625231778565E-2</v>
      </c>
      <c r="N173" s="318">
        <f t="shared" si="43"/>
        <v>0.10826107109067606</v>
      </c>
      <c r="O173" s="318">
        <f t="shared" si="43"/>
        <v>7.4433301728798362E-2</v>
      </c>
      <c r="P173" s="318">
        <f t="shared" si="43"/>
        <v>0.10138746390557105</v>
      </c>
      <c r="Q173" s="318">
        <f t="shared" si="43"/>
        <v>0.1135370416335536</v>
      </c>
      <c r="R173" s="318">
        <f t="shared" si="43"/>
        <v>0.129642868203214</v>
      </c>
      <c r="S173" s="318">
        <f t="shared" si="43"/>
        <v>0.1028828768620659</v>
      </c>
      <c r="T173" s="318">
        <f t="shared" si="43"/>
        <v>0.11445372428493109</v>
      </c>
      <c r="U173" s="318">
        <f t="shared" si="43"/>
        <v>0.11663538771138732</v>
      </c>
      <c r="V173" s="318">
        <f t="shared" si="43"/>
        <v>0.21434936568534746</v>
      </c>
      <c r="W173" s="318">
        <f t="shared" si="43"/>
        <v>0.25527929791079063</v>
      </c>
      <c r="X173" s="318">
        <f t="shared" si="43"/>
        <v>0.25190042763543874</v>
      </c>
      <c r="Y173" s="318">
        <f t="shared" si="43"/>
        <v>0.20313431465811874</v>
      </c>
      <c r="DA173" s="141"/>
    </row>
    <row r="174" spans="1:105" ht="12" customHeight="1" x14ac:dyDescent="0.25">
      <c r="A174" s="174" t="s">
        <v>1563</v>
      </c>
      <c r="B174" s="269">
        <f t="shared" ref="B174:Y174" si="44">IF(B$118=0,0,B$118/B$99)</f>
        <v>6.0768467824669228E-2</v>
      </c>
      <c r="C174" s="269">
        <f t="shared" si="44"/>
        <v>4.9755536140805551E-2</v>
      </c>
      <c r="D174" s="269">
        <f t="shared" si="44"/>
        <v>8.887312020339079E-2</v>
      </c>
      <c r="E174" s="269">
        <f t="shared" si="44"/>
        <v>0.10039480845672052</v>
      </c>
      <c r="F174" s="269">
        <f t="shared" si="44"/>
        <v>9.8550545984259247E-2</v>
      </c>
      <c r="G174" s="269">
        <f t="shared" si="44"/>
        <v>9.479857282803239E-2</v>
      </c>
      <c r="H174" s="269">
        <f t="shared" si="44"/>
        <v>9.4216863449866156E-2</v>
      </c>
      <c r="I174" s="269">
        <f t="shared" si="44"/>
        <v>7.3876827185923241E-2</v>
      </c>
      <c r="J174" s="269">
        <f t="shared" si="44"/>
        <v>6.8571706781768049E-2</v>
      </c>
      <c r="K174" s="269">
        <f t="shared" si="44"/>
        <v>8.3361214353302585E-2</v>
      </c>
      <c r="L174" s="269">
        <f t="shared" si="44"/>
        <v>8.6251471704030871E-2</v>
      </c>
      <c r="M174" s="269">
        <f t="shared" si="44"/>
        <v>7.6647624792048286E-2</v>
      </c>
      <c r="N174" s="269">
        <f t="shared" si="44"/>
        <v>8.6783589531933658E-2</v>
      </c>
      <c r="O174" s="269">
        <f t="shared" si="44"/>
        <v>5.9666776244327542E-2</v>
      </c>
      <c r="P174" s="269">
        <f t="shared" si="44"/>
        <v>8.1273609826890164E-2</v>
      </c>
      <c r="Q174" s="269">
        <f t="shared" si="44"/>
        <v>9.1012881348122743E-2</v>
      </c>
      <c r="R174" s="269">
        <f t="shared" si="44"/>
        <v>0.10392353730240594</v>
      </c>
      <c r="S174" s="269">
        <f t="shared" si="44"/>
        <v>8.2472353778799509E-2</v>
      </c>
      <c r="T174" s="269">
        <f t="shared" si="44"/>
        <v>9.1747706989017727E-2</v>
      </c>
      <c r="U174" s="269">
        <f t="shared" si="44"/>
        <v>9.3496558920658376E-2</v>
      </c>
      <c r="V174" s="269">
        <f t="shared" si="44"/>
        <v>0.17182545102003546</v>
      </c>
      <c r="W174" s="269">
        <f t="shared" si="44"/>
        <v>0.20463545744282111</v>
      </c>
      <c r="X174" s="269">
        <f t="shared" si="44"/>
        <v>0.2019269077480543</v>
      </c>
      <c r="Y174" s="269">
        <f t="shared" si="44"/>
        <v>0.16283530917937777</v>
      </c>
      <c r="DA174" s="79"/>
    </row>
    <row r="175" spans="1:105" ht="12" customHeight="1" x14ac:dyDescent="0.25">
      <c r="A175" s="174" t="s">
        <v>1565</v>
      </c>
      <c r="B175" s="269">
        <f t="shared" ref="B175:Y175" si="45">IF(B$119=0,0,B$119/B$99)</f>
        <v>7.7155703340532122E-2</v>
      </c>
      <c r="C175" s="269">
        <f t="shared" si="45"/>
        <v>7.7016571184039984E-2</v>
      </c>
      <c r="D175" s="269">
        <f t="shared" si="45"/>
        <v>7.7404326428644019E-2</v>
      </c>
      <c r="E175" s="269">
        <f t="shared" si="45"/>
        <v>7.7501317894656863E-2</v>
      </c>
      <c r="F175" s="269">
        <f t="shared" si="45"/>
        <v>7.7489885644867848E-2</v>
      </c>
      <c r="G175" s="269">
        <f t="shared" si="45"/>
        <v>7.7435755358555985E-2</v>
      </c>
      <c r="H175" s="269">
        <f t="shared" si="45"/>
        <v>7.7434718698594779E-2</v>
      </c>
      <c r="I175" s="269">
        <f t="shared" si="45"/>
        <v>7.7270916669289813E-2</v>
      </c>
      <c r="J175" s="269">
        <f t="shared" si="45"/>
        <v>7.7225064057624138E-2</v>
      </c>
      <c r="K175" s="269">
        <f t="shared" si="45"/>
        <v>7.7334776833429514E-2</v>
      </c>
      <c r="L175" s="269">
        <f t="shared" si="45"/>
        <v>7.7372470075222216E-2</v>
      </c>
      <c r="M175" s="269">
        <f t="shared" si="45"/>
        <v>7.7299438681548899E-2</v>
      </c>
      <c r="N175" s="269">
        <f t="shared" si="45"/>
        <v>7.7383808995068429E-2</v>
      </c>
      <c r="O175" s="269">
        <f t="shared" si="45"/>
        <v>7.7169716023595888E-2</v>
      </c>
      <c r="P175" s="269">
        <f t="shared" si="45"/>
        <v>7.7327825694549254E-2</v>
      </c>
      <c r="Q175" s="269">
        <f t="shared" si="45"/>
        <v>7.7446083266061005E-2</v>
      </c>
      <c r="R175" s="269">
        <f t="shared" si="45"/>
        <v>7.7554946302965222E-2</v>
      </c>
      <c r="S175" s="269">
        <f t="shared" si="45"/>
        <v>7.737382936232591E-2</v>
      </c>
      <c r="T175" s="269">
        <f t="shared" si="45"/>
        <v>7.7422290302967225E-2</v>
      </c>
      <c r="U175" s="269">
        <f t="shared" si="45"/>
        <v>7.737076869822955E-2</v>
      </c>
      <c r="V175" s="269">
        <f t="shared" si="45"/>
        <v>7.7667440285509218E-2</v>
      </c>
      <c r="W175" s="269">
        <f t="shared" si="45"/>
        <v>7.7797157677583342E-2</v>
      </c>
      <c r="X175" s="269">
        <f t="shared" si="45"/>
        <v>7.7694297455652442E-2</v>
      </c>
      <c r="Y175" s="269">
        <f t="shared" si="45"/>
        <v>7.7688695955897516E-2</v>
      </c>
      <c r="DA175" s="79"/>
    </row>
    <row r="176" spans="1:105" ht="12" customHeight="1" x14ac:dyDescent="0.25">
      <c r="A176" s="62" t="s">
        <v>1566</v>
      </c>
      <c r="B176" s="318">
        <f t="shared" ref="B176:Y176" si="46">IF(B$120=0,0,B$120/B$99)</f>
        <v>5.8541733927537108E-2</v>
      </c>
      <c r="C176" s="318">
        <f t="shared" si="46"/>
        <v>6.1775969256667576E-2</v>
      </c>
      <c r="D176" s="318">
        <f t="shared" si="46"/>
        <v>5.0181630179722256E-2</v>
      </c>
      <c r="E176" s="318">
        <f t="shared" si="46"/>
        <v>4.674941710247886E-2</v>
      </c>
      <c r="F176" s="318">
        <f t="shared" si="46"/>
        <v>4.730290028466972E-2</v>
      </c>
      <c r="G176" s="318">
        <f t="shared" si="46"/>
        <v>4.8398035663075392E-2</v>
      </c>
      <c r="H176" s="318">
        <f t="shared" si="46"/>
        <v>4.857518221161107E-2</v>
      </c>
      <c r="I176" s="318">
        <f t="shared" si="46"/>
        <v>5.4641730007294539E-2</v>
      </c>
      <c r="J176" s="318">
        <f t="shared" si="46"/>
        <v>5.6220887083549803E-2</v>
      </c>
      <c r="K176" s="318">
        <f t="shared" si="46"/>
        <v>5.1800430654430019E-2</v>
      </c>
      <c r="L176" s="318">
        <f t="shared" si="46"/>
        <v>5.0952810116757979E-2</v>
      </c>
      <c r="M176" s="318">
        <f t="shared" si="46"/>
        <v>5.3821529915208E-2</v>
      </c>
      <c r="N176" s="318">
        <f t="shared" si="46"/>
        <v>5.0801156199574461E-2</v>
      </c>
      <c r="O176" s="318">
        <f t="shared" si="46"/>
        <v>5.8893205396598265E-2</v>
      </c>
      <c r="P176" s="318">
        <f t="shared" si="46"/>
        <v>5.2432932972121815E-2</v>
      </c>
      <c r="Q176" s="318">
        <f t="shared" si="46"/>
        <v>4.9567957483946594E-2</v>
      </c>
      <c r="R176" s="318">
        <f t="shared" si="46"/>
        <v>4.5722161737481393E-2</v>
      </c>
      <c r="S176" s="318">
        <f t="shared" si="46"/>
        <v>5.2111749773854146E-2</v>
      </c>
      <c r="T176" s="318">
        <f t="shared" si="46"/>
        <v>4.9319080320228109E-2</v>
      </c>
      <c r="U176" s="318">
        <f t="shared" si="46"/>
        <v>4.8731868454920779E-2</v>
      </c>
      <c r="V176" s="318">
        <f t="shared" si="46"/>
        <v>2.5035642839356914E-2</v>
      </c>
      <c r="W176" s="318">
        <f t="shared" si="46"/>
        <v>1.511533794428075E-2</v>
      </c>
      <c r="X176" s="318">
        <f t="shared" si="46"/>
        <v>1.584213268941977E-2</v>
      </c>
      <c r="Y176" s="318">
        <f t="shared" si="46"/>
        <v>2.781066590311293E-2</v>
      </c>
      <c r="DA176" s="141"/>
    </row>
    <row r="177" spans="1:105" ht="12" customHeight="1" x14ac:dyDescent="0.25">
      <c r="A177" s="62" t="s">
        <v>1573</v>
      </c>
      <c r="B177" s="318">
        <f t="shared" ref="B177:Y177" si="47">IF(B$126=0,0,B$126/B$99)</f>
        <v>1.8613969412995011E-2</v>
      </c>
      <c r="C177" s="318">
        <f t="shared" si="47"/>
        <v>1.5240601927372416E-2</v>
      </c>
      <c r="D177" s="318">
        <f t="shared" si="47"/>
        <v>2.7222696248921763E-2</v>
      </c>
      <c r="E177" s="318">
        <f t="shared" si="47"/>
        <v>3.0751900792178006E-2</v>
      </c>
      <c r="F177" s="318">
        <f t="shared" si="47"/>
        <v>3.0186985360198128E-2</v>
      </c>
      <c r="G177" s="318">
        <f t="shared" si="47"/>
        <v>2.903771969548059E-2</v>
      </c>
      <c r="H177" s="318">
        <f t="shared" si="47"/>
        <v>2.8859536486983705E-2</v>
      </c>
      <c r="I177" s="318">
        <f t="shared" si="47"/>
        <v>2.2629186661995267E-2</v>
      </c>
      <c r="J177" s="318">
        <f t="shared" si="47"/>
        <v>2.1004176974074328E-2</v>
      </c>
      <c r="K177" s="318">
        <f t="shared" si="47"/>
        <v>2.5534346178999481E-2</v>
      </c>
      <c r="L177" s="318">
        <f t="shared" si="47"/>
        <v>2.6419659958464237E-2</v>
      </c>
      <c r="M177" s="318">
        <f t="shared" si="47"/>
        <v>2.3477908766340889E-2</v>
      </c>
      <c r="N177" s="318">
        <f t="shared" si="47"/>
        <v>2.6582652795493964E-2</v>
      </c>
      <c r="O177" s="318">
        <f t="shared" si="47"/>
        <v>1.827651062699762E-2</v>
      </c>
      <c r="P177" s="318">
        <f t="shared" si="47"/>
        <v>2.4894892722427439E-2</v>
      </c>
      <c r="Q177" s="318">
        <f t="shared" si="47"/>
        <v>2.7878125782114408E-2</v>
      </c>
      <c r="R177" s="318">
        <f t="shared" si="47"/>
        <v>3.1832784565483829E-2</v>
      </c>
      <c r="S177" s="318">
        <f t="shared" si="47"/>
        <v>2.5262079588471757E-2</v>
      </c>
      <c r="T177" s="318">
        <f t="shared" si="47"/>
        <v>2.810320998273912E-2</v>
      </c>
      <c r="U177" s="318">
        <f t="shared" si="47"/>
        <v>2.8638900243308778E-2</v>
      </c>
      <c r="V177" s="318">
        <f t="shared" si="47"/>
        <v>5.2631797446152304E-2</v>
      </c>
      <c r="W177" s="318">
        <f t="shared" si="47"/>
        <v>6.2681819733302599E-2</v>
      </c>
      <c r="X177" s="318">
        <f t="shared" si="47"/>
        <v>6.1852164766232669E-2</v>
      </c>
      <c r="Y177" s="318">
        <f t="shared" si="47"/>
        <v>4.9878030052784586E-2</v>
      </c>
      <c r="DA177" s="141"/>
    </row>
    <row r="178" spans="1:105" ht="12" customHeight="1" x14ac:dyDescent="0.25">
      <c r="A178" s="41" t="s">
        <v>1575</v>
      </c>
      <c r="B178" s="319">
        <f t="shared" ref="B178:Y178" si="48">IF(B$127=0,0,B$127/B$99)</f>
        <v>5.5730398269974508E-2</v>
      </c>
      <c r="C178" s="319">
        <f t="shared" si="48"/>
        <v>4.5630504512037977E-2</v>
      </c>
      <c r="D178" s="319">
        <f t="shared" si="48"/>
        <v>8.1505006819007284E-2</v>
      </c>
      <c r="E178" s="319">
        <f t="shared" si="48"/>
        <v>9.2071478182958397E-2</v>
      </c>
      <c r="F178" s="319">
        <f t="shared" si="48"/>
        <v>9.0380116103513139E-2</v>
      </c>
      <c r="G178" s="319">
        <f t="shared" si="48"/>
        <v>8.6939203969640111E-2</v>
      </c>
      <c r="H178" s="319">
        <f t="shared" si="48"/>
        <v>8.6405721779236389E-2</v>
      </c>
      <c r="I178" s="319">
        <f t="shared" si="48"/>
        <v>6.7751996214098942E-2</v>
      </c>
      <c r="J178" s="319">
        <f t="shared" si="48"/>
        <v>6.2886702031484831E-2</v>
      </c>
      <c r="K178" s="319">
        <f t="shared" si="48"/>
        <v>7.6450070941105841E-2</v>
      </c>
      <c r="L178" s="319">
        <f t="shared" si="48"/>
        <v>7.9100708665320763E-2</v>
      </c>
      <c r="M178" s="319">
        <f t="shared" si="48"/>
        <v>7.0293078121254682E-2</v>
      </c>
      <c r="N178" s="319">
        <f t="shared" si="48"/>
        <v>7.9588710741679475E-2</v>
      </c>
      <c r="O178" s="319">
        <f t="shared" si="48"/>
        <v>5.4720043512960302E-2</v>
      </c>
      <c r="P178" s="319">
        <f t="shared" si="48"/>
        <v>7.4535541319874596E-2</v>
      </c>
      <c r="Q178" s="319">
        <f t="shared" si="48"/>
        <v>8.3467368962851146E-2</v>
      </c>
      <c r="R178" s="319">
        <f t="shared" si="48"/>
        <v>9.5307654295283581E-2</v>
      </c>
      <c r="S178" s="319">
        <f t="shared" si="48"/>
        <v>7.5634902226198342E-2</v>
      </c>
      <c r="T178" s="319">
        <f t="shared" si="48"/>
        <v>8.4141273161723248E-2</v>
      </c>
      <c r="U178" s="319">
        <f t="shared" si="48"/>
        <v>8.5745134805014153E-2</v>
      </c>
      <c r="V178" s="319">
        <f t="shared" si="48"/>
        <v>0.15758009311495602</v>
      </c>
      <c r="W178" s="319">
        <f t="shared" si="48"/>
        <v>0.18766995370610884</v>
      </c>
      <c r="X178" s="319">
        <f t="shared" si="48"/>
        <v>0.1851859589860364</v>
      </c>
      <c r="Y178" s="319">
        <f t="shared" si="48"/>
        <v>0.14933528782006206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DA179" s="94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341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51</v>
      </c>
      <c r="B183" s="320">
        <f>IF(B$5=0,0,B$5/NMM_fec!B$5)</f>
        <v>0.4738828133155068</v>
      </c>
      <c r="C183" s="320">
        <f>IF(C$5=0,0,C$5/NMM_fec!C$5)</f>
        <v>0.47239376117356519</v>
      </c>
      <c r="D183" s="320">
        <f>IF(D$5=0,0,D$5/NMM_fec!D$5)</f>
        <v>0.4760891077974278</v>
      </c>
      <c r="E183" s="320">
        <f>IF(E$5=0,0,E$5/NMM_fec!E$5)</f>
        <v>0.47761820992418613</v>
      </c>
      <c r="F183" s="320">
        <f>IF(F$5=0,0,F$5/NMM_fec!F$5)</f>
        <v>0.47921541669696704</v>
      </c>
      <c r="G183" s="320">
        <f>IF(G$5=0,0,G$5/NMM_fec!G$5)</f>
        <v>0.48533644548510607</v>
      </c>
      <c r="H183" s="320">
        <f>IF(H$5=0,0,H$5/NMM_fec!H$5)</f>
        <v>0.48903482923914288</v>
      </c>
      <c r="I183" s="320">
        <f>IF(I$5=0,0,I$5/NMM_fec!I$5)</f>
        <v>0.49772707217676015</v>
      </c>
      <c r="J183" s="320">
        <f>IF(J$5=0,0,J$5/NMM_fec!J$5)</f>
        <v>0.49795250046321277</v>
      </c>
      <c r="K183" s="320">
        <f>IF(K$5=0,0,K$5/NMM_fec!K$5)</f>
        <v>0.49791511727470689</v>
      </c>
      <c r="L183" s="320">
        <f>IF(L$5=0,0,L$5/NMM_fec!L$5)</f>
        <v>0.4969727108445029</v>
      </c>
      <c r="M183" s="320">
        <f>IF(M$5=0,0,M$5/NMM_fec!M$5)</f>
        <v>0.49654915976842168</v>
      </c>
      <c r="N183" s="320">
        <f>IF(N$5=0,0,N$5/NMM_fec!N$5)</f>
        <v>0.49741388327197578</v>
      </c>
      <c r="O183" s="320">
        <f>IF(O$5=0,0,O$5/NMM_fec!O$5)</f>
        <v>0.48887772023553411</v>
      </c>
      <c r="P183" s="320">
        <f>IF(P$5=0,0,P$5/NMM_fec!P$5)</f>
        <v>0.49485560465282447</v>
      </c>
      <c r="Q183" s="320">
        <f>IF(Q$5=0,0,Q$5/NMM_fec!Q$5)</f>
        <v>0.49337829750999052</v>
      </c>
      <c r="R183" s="320">
        <f>IF(R$5=0,0,R$5/NMM_fec!R$5)</f>
        <v>0.49665219177949382</v>
      </c>
      <c r="S183" s="320">
        <f>IF(S$5=0,0,S$5/NMM_fec!S$5)</f>
        <v>0.49328412926421639</v>
      </c>
      <c r="T183" s="320">
        <f>IF(T$5=0,0,T$5/NMM_fec!T$5)</f>
        <v>0.50474852228568401</v>
      </c>
      <c r="U183" s="320">
        <f>IF(U$5=0,0,U$5/NMM_fec!U$5)</f>
        <v>0.50542383051472317</v>
      </c>
      <c r="V183" s="320">
        <f>IF(V$5=0,0,V$5/NMM_fec!V$5)</f>
        <v>0.51955615783537024</v>
      </c>
      <c r="W183" s="320">
        <f>IF(W$5=0,0,W$5/NMM_fec!W$5)</f>
        <v>0.52950916858087826</v>
      </c>
      <c r="X183" s="320">
        <f>IF(X$5=0,0,X$5/NMM_fec!X$5)</f>
        <v>0.53999510875080181</v>
      </c>
      <c r="Y183" s="320">
        <f>IF(Y$5=0,0,Y$5/NMM_fec!Y$5)</f>
        <v>0.53689930160451516</v>
      </c>
      <c r="DA183" s="95"/>
    </row>
    <row r="184" spans="1:105" ht="12" customHeight="1" x14ac:dyDescent="0.25">
      <c r="A184" s="55" t="s">
        <v>91</v>
      </c>
      <c r="B184" s="273">
        <f>IF(B$6=0,0,B$6/NMM_fec!B$6)</f>
        <v>0.36468776077962978</v>
      </c>
      <c r="C184" s="273">
        <f>IF(C$6=0,0,C$6/NMM_fec!C$6)</f>
        <v>0.36468776077962983</v>
      </c>
      <c r="D184" s="273">
        <f>IF(D$6=0,0,D$6/NMM_fec!D$6)</f>
        <v>0.36468776077962983</v>
      </c>
      <c r="E184" s="273">
        <f>IF(E$6=0,0,E$6/NMM_fec!E$6)</f>
        <v>0.36468776077962983</v>
      </c>
      <c r="F184" s="273">
        <f>IF(F$6=0,0,F$6/NMM_fec!F$6)</f>
        <v>0.36468776077962978</v>
      </c>
      <c r="G184" s="273">
        <f>IF(G$6=0,0,G$6/NMM_fec!G$6)</f>
        <v>0.36946620755891585</v>
      </c>
      <c r="H184" s="273">
        <f>IF(H$6=0,0,H$6/NMM_fec!H$6)</f>
        <v>0.37195651188574802</v>
      </c>
      <c r="I184" s="273">
        <f>IF(I$6=0,0,I$6/NMM_fec!I$6)</f>
        <v>0.38032321229262156</v>
      </c>
      <c r="J184" s="273">
        <f>IF(J$6=0,0,J$6/NMM_fec!J$6)</f>
        <v>0.38032321229262162</v>
      </c>
      <c r="K184" s="273">
        <f>IF(K$6=0,0,K$6/NMM_fec!K$6)</f>
        <v>0.38032321229262162</v>
      </c>
      <c r="L184" s="273">
        <f>IF(L$6=0,0,L$6/NMM_fec!L$6)</f>
        <v>0.38032321229262178</v>
      </c>
      <c r="M184" s="273">
        <f>IF(M$6=0,0,M$6/NMM_fec!M$6)</f>
        <v>0.3803232122926215</v>
      </c>
      <c r="N184" s="273">
        <f>IF(N$6=0,0,N$6/NMM_fec!N$6)</f>
        <v>0.38032321229262145</v>
      </c>
      <c r="O184" s="273">
        <f>IF(O$6=0,0,O$6/NMM_fec!O$6)</f>
        <v>0.38032321229262173</v>
      </c>
      <c r="P184" s="273">
        <f>IF(P$6=0,0,P$6/NMM_fec!P$6)</f>
        <v>0.38032321229262145</v>
      </c>
      <c r="Q184" s="273">
        <f>IF(Q$6=0,0,Q$6/NMM_fec!Q$6)</f>
        <v>0.38032321229262162</v>
      </c>
      <c r="R184" s="273">
        <f>IF(R$6=0,0,R$6/NMM_fec!R$6)</f>
        <v>0.38032321229262167</v>
      </c>
      <c r="S184" s="273">
        <f>IF(S$6=0,0,S$6/NMM_fec!S$6)</f>
        <v>0.38032321229262162</v>
      </c>
      <c r="T184" s="273">
        <f>IF(T$6=0,0,T$6/NMM_fec!T$6)</f>
        <v>0.38735979643578189</v>
      </c>
      <c r="U184" s="273">
        <f>IF(U$6=0,0,U$6/NMM_fec!U$6)</f>
        <v>0.38735979643578194</v>
      </c>
      <c r="V184" s="273">
        <f>IF(V$6=0,0,V$6/NMM_fec!V$6)</f>
        <v>0.38735979643578211</v>
      </c>
      <c r="W184" s="273">
        <f>IF(W$6=0,0,W$6/NMM_fec!W$6)</f>
        <v>0.38735979643578211</v>
      </c>
      <c r="X184" s="273">
        <f>IF(X$6=0,0,X$6/NMM_fec!X$6)</f>
        <v>0.39602680881286018</v>
      </c>
      <c r="Y184" s="273">
        <f>IF(Y$6=0,0,Y$6/NMM_fec!Y$6)</f>
        <v>0.39602680881286023</v>
      </c>
      <c r="DA184" s="76"/>
    </row>
    <row r="185" spans="1:105" ht="12" customHeight="1" x14ac:dyDescent="0.25">
      <c r="A185" s="173" t="s">
        <v>92</v>
      </c>
      <c r="B185" s="274">
        <f>IF(B$7=0,0,B$7/NMM_fec!B$7)</f>
        <v>9.4469600345454069E-2</v>
      </c>
      <c r="C185" s="274">
        <f>IF(C$7=0,0,C$7/NMM_fec!C$7)</f>
        <v>9.4469600345454083E-2</v>
      </c>
      <c r="D185" s="274">
        <f>IF(D$7=0,0,D$7/NMM_fec!D$7)</f>
        <v>9.4469600345454083E-2</v>
      </c>
      <c r="E185" s="274">
        <f>IF(E$7=0,0,E$7/NMM_fec!E$7)</f>
        <v>9.4469600345454083E-2</v>
      </c>
      <c r="F185" s="274">
        <f>IF(F$7=0,0,F$7/NMM_fec!F$7)</f>
        <v>9.4469600345454055E-2</v>
      </c>
      <c r="G185" s="274">
        <f>IF(G$7=0,0,G$7/NMM_fec!G$7)</f>
        <v>9.5707420766260487E-2</v>
      </c>
      <c r="H185" s="274">
        <f>IF(H$7=0,0,H$7/NMM_fec!H$7)</f>
        <v>9.63525152273179E-2</v>
      </c>
      <c r="I185" s="274">
        <f>IF(I$7=0,0,I$7/NMM_fec!I$7)</f>
        <v>9.8519845553835556E-2</v>
      </c>
      <c r="J185" s="274">
        <f>IF(J$7=0,0,J$7/NMM_fec!J$7)</f>
        <v>9.8519845553835514E-2</v>
      </c>
      <c r="K185" s="274">
        <f>IF(K$7=0,0,K$7/NMM_fec!K$7)</f>
        <v>9.8519845553835528E-2</v>
      </c>
      <c r="L185" s="274">
        <f>IF(L$7=0,0,L$7/NMM_fec!L$7)</f>
        <v>9.85198455538355E-2</v>
      </c>
      <c r="M185" s="274">
        <f>IF(M$7=0,0,M$7/NMM_fec!M$7)</f>
        <v>9.8519845553835514E-2</v>
      </c>
      <c r="N185" s="274">
        <f>IF(N$7=0,0,N$7/NMM_fec!N$7)</f>
        <v>9.8519845553835514E-2</v>
      </c>
      <c r="O185" s="274">
        <f>IF(O$7=0,0,O$7/NMM_fec!O$7)</f>
        <v>9.85198455538355E-2</v>
      </c>
      <c r="P185" s="274">
        <f>IF(P$7=0,0,P$7/NMM_fec!P$7)</f>
        <v>9.8519845553835514E-2</v>
      </c>
      <c r="Q185" s="274">
        <f>IF(Q$7=0,0,Q$7/NMM_fec!Q$7)</f>
        <v>9.8519845553835514E-2</v>
      </c>
      <c r="R185" s="274">
        <f>IF(R$7=0,0,R$7/NMM_fec!R$7)</f>
        <v>9.8519845553835514E-2</v>
      </c>
      <c r="S185" s="274">
        <f>IF(S$7=0,0,S$7/NMM_fec!S$7)</f>
        <v>9.8519845553835542E-2</v>
      </c>
      <c r="T185" s="274">
        <f>IF(T$7=0,0,T$7/NMM_fec!T$7)</f>
        <v>0.1003426193436124</v>
      </c>
      <c r="U185" s="274">
        <f>IF(U$7=0,0,U$7/NMM_fec!U$7)</f>
        <v>0.1003426193436124</v>
      </c>
      <c r="V185" s="274">
        <f>IF(V$7=0,0,V$7/NMM_fec!V$7)</f>
        <v>0.1003426193436124</v>
      </c>
      <c r="W185" s="274">
        <f>IF(W$7=0,0,W$7/NMM_fec!W$7)</f>
        <v>0.10034261934361238</v>
      </c>
      <c r="X185" s="274">
        <f>IF(X$7=0,0,X$7/NMM_fec!X$7)</f>
        <v>0.1025877432098516</v>
      </c>
      <c r="Y185" s="274">
        <f>IF(Y$7=0,0,Y$7/NMM_fec!Y$7)</f>
        <v>0.10258774320985158</v>
      </c>
      <c r="DA185" s="77"/>
    </row>
    <row r="186" spans="1:105" ht="12" customHeight="1" x14ac:dyDescent="0.25">
      <c r="A186" s="173" t="s">
        <v>93</v>
      </c>
      <c r="B186" s="274">
        <f>IF(B$8=0,0,B$8/NMM_fec!B$8)</f>
        <v>0.51784320780924753</v>
      </c>
      <c r="C186" s="274">
        <f>IF(C$8=0,0,C$8/NMM_fec!C$8)</f>
        <v>0.51784320780924731</v>
      </c>
      <c r="D186" s="274">
        <f>IF(D$8=0,0,D$8/NMM_fec!D$8)</f>
        <v>0.51784320780924742</v>
      </c>
      <c r="E186" s="274">
        <f>IF(E$8=0,0,E$8/NMM_fec!E$8)</f>
        <v>0.51784320780924731</v>
      </c>
      <c r="F186" s="274">
        <f>IF(F$8=0,0,F$8/NMM_fec!F$8)</f>
        <v>0.51784320780924742</v>
      </c>
      <c r="G186" s="274">
        <f>IF(G$8=0,0,G$8/NMM_fec!G$8)</f>
        <v>0.52462842649396924</v>
      </c>
      <c r="H186" s="274">
        <f>IF(H$8=0,0,H$8/NMM_fec!H$8)</f>
        <v>0.5281645670495807</v>
      </c>
      <c r="I186" s="274">
        <f>IF(I$8=0,0,I$8/NMM_fec!I$8)</f>
        <v>0.5400449739165728</v>
      </c>
      <c r="J186" s="274">
        <f>IF(J$8=0,0,J$8/NMM_fec!J$8)</f>
        <v>0.5400449739165728</v>
      </c>
      <c r="K186" s="274">
        <f>IF(K$8=0,0,K$8/NMM_fec!K$8)</f>
        <v>0.54004497391657291</v>
      </c>
      <c r="L186" s="274">
        <f>IF(L$8=0,0,L$8/NMM_fec!L$8)</f>
        <v>0.54004497391657313</v>
      </c>
      <c r="M186" s="274">
        <f>IF(M$8=0,0,M$8/NMM_fec!M$8)</f>
        <v>0.54004497391657313</v>
      </c>
      <c r="N186" s="274">
        <f>IF(N$8=0,0,N$8/NMM_fec!N$8)</f>
        <v>0.54004497391657291</v>
      </c>
      <c r="O186" s="274">
        <f>IF(O$8=0,0,O$8/NMM_fec!O$8)</f>
        <v>0.5400449739165728</v>
      </c>
      <c r="P186" s="274">
        <f>IF(P$8=0,0,P$8/NMM_fec!P$8)</f>
        <v>0.54004497391657269</v>
      </c>
      <c r="Q186" s="274">
        <f>IF(Q$8=0,0,Q$8/NMM_fec!Q$8)</f>
        <v>0.5400449739165728</v>
      </c>
      <c r="R186" s="274">
        <f>IF(R$8=0,0,R$8/NMM_fec!R$8)</f>
        <v>0.54004497391657269</v>
      </c>
      <c r="S186" s="274">
        <f>IF(S$8=0,0,S$8/NMM_fec!S$8)</f>
        <v>0.54004497391657269</v>
      </c>
      <c r="T186" s="274">
        <f>IF(T$8=0,0,T$8/NMM_fec!T$8)</f>
        <v>0.55003666460814982</v>
      </c>
      <c r="U186" s="274">
        <f>IF(U$8=0,0,U$8/NMM_fec!U$8)</f>
        <v>0.55003666460814982</v>
      </c>
      <c r="V186" s="274">
        <f>IF(V$8=0,0,V$8/NMM_fec!V$8)</f>
        <v>0.55003666460814982</v>
      </c>
      <c r="W186" s="274">
        <f>IF(W$8=0,0,W$8/NMM_fec!W$8)</f>
        <v>0.55003666460814959</v>
      </c>
      <c r="X186" s="274">
        <f>IF(X$8=0,0,X$8/NMM_fec!X$8)</f>
        <v>0.56234350342794959</v>
      </c>
      <c r="Y186" s="274">
        <f>IF(Y$8=0,0,Y$8/NMM_fec!Y$8)</f>
        <v>0.5623435034279497</v>
      </c>
      <c r="DA186" s="77"/>
    </row>
    <row r="187" spans="1:105" ht="12" customHeight="1" x14ac:dyDescent="0.25">
      <c r="A187" s="173" t="s">
        <v>94</v>
      </c>
      <c r="B187" s="274">
        <f>IF(B$9=0,0,B$9/NMM_fec!B$9)</f>
        <v>0.36045729932658932</v>
      </c>
      <c r="C187" s="274">
        <f>IF(C$9=0,0,C$9/NMM_fec!C$9)</f>
        <v>0.3604572993265891</v>
      </c>
      <c r="D187" s="274">
        <f>IF(D$9=0,0,D$9/NMM_fec!D$9)</f>
        <v>0.36045729932658921</v>
      </c>
      <c r="E187" s="274">
        <f>IF(E$9=0,0,E$9/NMM_fec!E$9)</f>
        <v>0.36045729932658949</v>
      </c>
      <c r="F187" s="274">
        <f>IF(F$9=0,0,F$9/NMM_fec!F$9)</f>
        <v>0.36045729932658915</v>
      </c>
      <c r="G187" s="274">
        <f>IF(G$9=0,0,G$9/NMM_fec!G$9)</f>
        <v>0.36518031503009168</v>
      </c>
      <c r="H187" s="274">
        <f>IF(H$9=0,0,H$9/NMM_fec!H$9)</f>
        <v>0.36764173125703664</v>
      </c>
      <c r="I187" s="274">
        <f>IF(I$9=0,0,I$9/NMM_fec!I$9)</f>
        <v>0.3759113760251776</v>
      </c>
      <c r="J187" s="274">
        <f>IF(J$9=0,0,J$9/NMM_fec!J$9)</f>
        <v>0.37591137602517766</v>
      </c>
      <c r="K187" s="274">
        <f>IF(K$9=0,0,K$9/NMM_fec!K$9)</f>
        <v>0.3759113760251776</v>
      </c>
      <c r="L187" s="274">
        <f>IF(L$9=0,0,L$9/NMM_fec!L$9)</f>
        <v>0.37591137602517766</v>
      </c>
      <c r="M187" s="274">
        <f>IF(M$9=0,0,M$9/NMM_fec!M$9)</f>
        <v>0.37591137602517782</v>
      </c>
      <c r="N187" s="274">
        <f>IF(N$9=0,0,N$9/NMM_fec!N$9)</f>
        <v>0.37591137602517771</v>
      </c>
      <c r="O187" s="274">
        <f>IF(O$9=0,0,O$9/NMM_fec!O$9)</f>
        <v>0.37591137602517766</v>
      </c>
      <c r="P187" s="274">
        <f>IF(P$9=0,0,P$9/NMM_fec!P$9)</f>
        <v>0.37591137602517771</v>
      </c>
      <c r="Q187" s="274">
        <f>IF(Q$9=0,0,Q$9/NMM_fec!Q$9)</f>
        <v>0.3759113760251776</v>
      </c>
      <c r="R187" s="274">
        <f>IF(R$9=0,0,R$9/NMM_fec!R$9)</f>
        <v>0.37591137602517771</v>
      </c>
      <c r="S187" s="274">
        <f>IF(S$9=0,0,S$9/NMM_fec!S$9)</f>
        <v>0.37591137602517766</v>
      </c>
      <c r="T187" s="274">
        <f>IF(T$9=0,0,T$9/NMM_fec!T$9)</f>
        <v>0.38286633418254934</v>
      </c>
      <c r="U187" s="274">
        <f>IF(U$9=0,0,U$9/NMM_fec!U$9)</f>
        <v>0.38286633418254945</v>
      </c>
      <c r="V187" s="274">
        <f>IF(V$9=0,0,V$9/NMM_fec!V$9)</f>
        <v>0.38286633418254934</v>
      </c>
      <c r="W187" s="274">
        <f>IF(W$9=0,0,W$9/NMM_fec!W$9)</f>
        <v>0.38286633418254928</v>
      </c>
      <c r="X187" s="274">
        <f>IF(X$9=0,0,X$9/NMM_fec!X$9)</f>
        <v>0.39143280723333956</v>
      </c>
      <c r="Y187" s="274">
        <f>IF(Y$9=0,0,Y$9/NMM_fec!Y$9)</f>
        <v>0.39143280723333962</v>
      </c>
      <c r="DA187" s="77"/>
    </row>
    <row r="188" spans="1:105" ht="12" customHeight="1" x14ac:dyDescent="0.25">
      <c r="A188" s="56" t="s">
        <v>95</v>
      </c>
      <c r="B188" s="275">
        <f>IF(B$10=0,0,B$10/NMM_fec!B$10)</f>
        <v>0.53581909355512014</v>
      </c>
      <c r="C188" s="275">
        <f>IF(C$10=0,0,C$10/NMM_fec!C$10)</f>
        <v>0.52513442509261599</v>
      </c>
      <c r="D188" s="275">
        <f>IF(D$10=0,0,D$10/NMM_fec!D$10)</f>
        <v>0.57140706129999375</v>
      </c>
      <c r="E188" s="275">
        <f>IF(E$10=0,0,E$10/NMM_fec!E$10)</f>
        <v>0.58390876951756121</v>
      </c>
      <c r="F188" s="275">
        <f>IF(F$10=0,0,F$10/NMM_fec!F$10)</f>
        <v>0.57983565045127583</v>
      </c>
      <c r="G188" s="275">
        <f>IF(G$10=0,0,G$10/NMM_fec!G$10)</f>
        <v>0.5875515366251981</v>
      </c>
      <c r="H188" s="275">
        <f>IF(H$10=0,0,H$10/NMM_fec!H$10)</f>
        <v>0.59104550655824162</v>
      </c>
      <c r="I188" s="275">
        <f>IF(I$10=0,0,I$10/NMM_fec!I$10)</f>
        <v>0.57859155759549097</v>
      </c>
      <c r="J188" s="275">
        <f>IF(J$10=0,0,J$10/NMM_fec!J$10)</f>
        <v>0.57536442717425773</v>
      </c>
      <c r="K188" s="275">
        <f>IF(K$10=0,0,K$10/NMM_fec!K$10)</f>
        <v>0.60160443140586051</v>
      </c>
      <c r="L188" s="275">
        <f>IF(L$10=0,0,L$10/NMM_fec!L$10)</f>
        <v>0.59911542536633289</v>
      </c>
      <c r="M188" s="275">
        <f>IF(M$10=0,0,M$10/NMM_fec!M$10)</f>
        <v>0.58567949589842416</v>
      </c>
      <c r="N188" s="275">
        <f>IF(N$10=0,0,N$10/NMM_fec!N$10)</f>
        <v>0.59799946782876301</v>
      </c>
      <c r="O188" s="275">
        <f>IF(O$10=0,0,O$10/NMM_fec!O$10)</f>
        <v>0.56632372561613953</v>
      </c>
      <c r="P188" s="275">
        <f>IF(P$10=0,0,P$10/NMM_fec!P$10)</f>
        <v>0.59826822970176319</v>
      </c>
      <c r="Q188" s="275">
        <f>IF(Q$10=0,0,Q$10/NMM_fec!Q$10)</f>
        <v>0.60464323426289834</v>
      </c>
      <c r="R188" s="275">
        <f>IF(R$10=0,0,R$10/NMM_fec!R$10)</f>
        <v>0.61663004670780108</v>
      </c>
      <c r="S188" s="275">
        <f>IF(S$10=0,0,S$10/NMM_fec!S$10)</f>
        <v>0.59305323196686666</v>
      </c>
      <c r="T188" s="275">
        <f>IF(T$10=0,0,T$10/NMM_fec!T$10)</f>
        <v>0.6195952671203494</v>
      </c>
      <c r="U188" s="275">
        <f>IF(U$10=0,0,U$10/NMM_fec!U$10)</f>
        <v>0.63568479643323994</v>
      </c>
      <c r="V188" s="275">
        <f>IF(V$10=0,0,V$10/NMM_fec!V$10)</f>
        <v>0.67814755662997206</v>
      </c>
      <c r="W188" s="275">
        <f>IF(W$10=0,0,W$10/NMM_fec!W$10)</f>
        <v>0.68234728997436334</v>
      </c>
      <c r="X188" s="275">
        <f>IF(X$10=0,0,X$10/NMM_fec!X$10)</f>
        <v>0.6976198999457599</v>
      </c>
      <c r="Y188" s="275">
        <f>IF(Y$10=0,0,Y$10/NMM_fec!Y$10)</f>
        <v>0.69082755474872615</v>
      </c>
      <c r="DA188" s="78"/>
    </row>
    <row r="189" spans="1:105" ht="12" customHeight="1" x14ac:dyDescent="0.25">
      <c r="A189" s="174" t="s">
        <v>1450</v>
      </c>
      <c r="B189" s="276">
        <f>IF(B$16=0,0,B$16/NMM_fec!B$16)</f>
        <v>0.50929956031878632</v>
      </c>
      <c r="C189" s="276">
        <f>IF(C$16=0,0,C$16/NMM_fec!C$16)</f>
        <v>0.50929956031878654</v>
      </c>
      <c r="D189" s="276">
        <f>IF(D$16=0,0,D$16/NMM_fec!D$16)</f>
        <v>0.50929956031878632</v>
      </c>
      <c r="E189" s="276">
        <f>IF(E$16=0,0,E$16/NMM_fec!E$16)</f>
        <v>0.50929956031878643</v>
      </c>
      <c r="F189" s="276">
        <f>IF(F$16=0,0,F$16/NMM_fec!F$16)</f>
        <v>0.50929956031878632</v>
      </c>
      <c r="G189" s="276">
        <f>IF(G$16=0,0,G$16/NMM_fec!G$16)</f>
        <v>0.51597283292463003</v>
      </c>
      <c r="H189" s="276">
        <f>IF(H$16=0,0,H$16/NMM_fec!H$16)</f>
        <v>0.51945063238794109</v>
      </c>
      <c r="I189" s="276">
        <f>IF(I$16=0,0,I$16/NMM_fec!I$16)</f>
        <v>0.5311350301023865</v>
      </c>
      <c r="J189" s="276">
        <f>IF(J$16=0,0,J$16/NMM_fec!J$16)</f>
        <v>0.5311350301023865</v>
      </c>
      <c r="K189" s="276">
        <f>IF(K$16=0,0,K$16/NMM_fec!K$16)</f>
        <v>0.53113503010238639</v>
      </c>
      <c r="L189" s="276">
        <f>IF(L$16=0,0,L$16/NMM_fec!L$16)</f>
        <v>0.53113503010238661</v>
      </c>
      <c r="M189" s="276">
        <f>IF(M$16=0,0,M$16/NMM_fec!M$16)</f>
        <v>0.53113503010238672</v>
      </c>
      <c r="N189" s="276">
        <f>IF(N$16=0,0,N$16/NMM_fec!N$16)</f>
        <v>0.53113503010238639</v>
      </c>
      <c r="O189" s="276">
        <f>IF(O$16=0,0,O$16/NMM_fec!O$16)</f>
        <v>0.53113503010238639</v>
      </c>
      <c r="P189" s="276">
        <f>IF(P$16=0,0,P$16/NMM_fec!P$16)</f>
        <v>0.53113503010238627</v>
      </c>
      <c r="Q189" s="276">
        <f>IF(Q$16=0,0,Q$16/NMM_fec!Q$16)</f>
        <v>0.53113503010238627</v>
      </c>
      <c r="R189" s="276">
        <f>IF(R$16=0,0,R$16/NMM_fec!R$16)</f>
        <v>0.53113503010238639</v>
      </c>
      <c r="S189" s="276">
        <f>IF(S$16=0,0,S$16/NMM_fec!S$16)</f>
        <v>0.5311350301023865</v>
      </c>
      <c r="T189" s="276">
        <f>IF(T$16=0,0,T$16/NMM_fec!T$16)</f>
        <v>0.54096187266654716</v>
      </c>
      <c r="U189" s="276">
        <f>IF(U$16=0,0,U$16/NMM_fec!U$16)</f>
        <v>0.54096187266654738</v>
      </c>
      <c r="V189" s="276">
        <f>IF(V$16=0,0,V$16/NMM_fec!V$16)</f>
        <v>0.54096187266654738</v>
      </c>
      <c r="W189" s="276">
        <f>IF(W$16=0,0,W$16/NMM_fec!W$16)</f>
        <v>0.54096187266654738</v>
      </c>
      <c r="X189" s="276">
        <f>IF(X$16=0,0,X$16/NMM_fec!X$16)</f>
        <v>0.55306566683689973</v>
      </c>
      <c r="Y189" s="276">
        <f>IF(Y$16=0,0,Y$16/NMM_fec!Y$16)</f>
        <v>0.55306566683689973</v>
      </c>
      <c r="DA189" s="79"/>
    </row>
    <row r="190" spans="1:105" ht="12" customHeight="1" x14ac:dyDescent="0.25">
      <c r="A190" s="174" t="s">
        <v>1452</v>
      </c>
      <c r="B190" s="276">
        <f>IF(B$17=0,0,B$17/NMM_fec!B$17)</f>
        <v>0.31418525148645221</v>
      </c>
      <c r="C190" s="276">
        <f>IF(C$17=0,0,C$17/NMM_fec!C$17)</f>
        <v>0.31483879053482466</v>
      </c>
      <c r="D190" s="276">
        <f>IF(D$17=0,0,D$17/NMM_fec!D$17)</f>
        <v>0.31661640521546514</v>
      </c>
      <c r="E190" s="276">
        <f>IF(E$17=0,0,E$17/NMM_fec!E$17)</f>
        <v>0.32084013718105675</v>
      </c>
      <c r="F190" s="276">
        <f>IF(F$17=0,0,F$17/NMM_fec!F$17)</f>
        <v>0.3197488042472435</v>
      </c>
      <c r="G190" s="276">
        <f>IF(G$17=0,0,G$17/NMM_fec!G$17)</f>
        <v>0.32025914555711332</v>
      </c>
      <c r="H190" s="276">
        <f>IF(H$17=0,0,H$17/NMM_fec!H$17)</f>
        <v>0.32297493127619886</v>
      </c>
      <c r="I190" s="276">
        <f>IF(I$17=0,0,I$17/NMM_fec!I$17)</f>
        <v>0.32546692032564423</v>
      </c>
      <c r="J190" s="276">
        <f>IF(J$17=0,0,J$17/NMM_fec!J$17)</f>
        <v>0.32441158018776095</v>
      </c>
      <c r="K190" s="276">
        <f>IF(K$17=0,0,K$17/NMM_fec!K$17)</f>
        <v>0.3273269995633708</v>
      </c>
      <c r="L190" s="276">
        <f>IF(L$17=0,0,L$17/NMM_fec!L$17)</f>
        <v>0.32968465777454065</v>
      </c>
      <c r="M190" s="276">
        <f>IF(M$17=0,0,M$17/NMM_fec!M$17)</f>
        <v>0.32802823515862439</v>
      </c>
      <c r="N190" s="276">
        <f>IF(N$17=0,0,N$17/NMM_fec!N$17)</f>
        <v>0.33070530295581341</v>
      </c>
      <c r="O190" s="276">
        <f>IF(O$17=0,0,O$17/NMM_fec!O$17)</f>
        <v>0.31872291278116993</v>
      </c>
      <c r="P190" s="276">
        <f>IF(P$17=0,0,P$17/NMM_fec!P$17)</f>
        <v>0.32416461676409131</v>
      </c>
      <c r="Q190" s="276">
        <f>IF(Q$17=0,0,Q$17/NMM_fec!Q$17)</f>
        <v>0.32372615765333435</v>
      </c>
      <c r="R190" s="276">
        <f>IF(R$17=0,0,R$17/NMM_fec!R$17)</f>
        <v>0.32958921877159342</v>
      </c>
      <c r="S190" s="276">
        <f>IF(S$17=0,0,S$17/NMM_fec!S$17)</f>
        <v>0.32267093967994537</v>
      </c>
      <c r="T190" s="276">
        <f>IF(T$17=0,0,T$17/NMM_fec!T$17)</f>
        <v>0.3303430641675395</v>
      </c>
      <c r="U190" s="276">
        <f>IF(U$17=0,0,U$17/NMM_fec!U$17)</f>
        <v>0.32721901382795893</v>
      </c>
      <c r="V190" s="276">
        <f>IF(V$17=0,0,V$17/NMM_fec!V$17)</f>
        <v>0.34944983131920992</v>
      </c>
      <c r="W190" s="276">
        <f>IF(W$17=0,0,W$17/NMM_fec!W$17)</f>
        <v>0.38625977500535069</v>
      </c>
      <c r="X190" s="276">
        <f>IF(X$17=0,0,X$17/NMM_fec!X$17)</f>
        <v>0.38139601398741502</v>
      </c>
      <c r="Y190" s="276">
        <f>IF(Y$17=0,0,Y$17/NMM_fec!Y$17)</f>
        <v>0.37320938234299006</v>
      </c>
      <c r="DA190" s="79"/>
    </row>
    <row r="191" spans="1:105" ht="12" customHeight="1" x14ac:dyDescent="0.25">
      <c r="A191" s="174" t="s">
        <v>1461</v>
      </c>
      <c r="B191" s="276">
        <f>IF(B$25=0,0,B$25/NMM_fec!B$25)</f>
        <v>0.5010175802116319</v>
      </c>
      <c r="C191" s="276">
        <f>IF(C$25=0,0,C$25/NMM_fec!C$25)</f>
        <v>0.4999129095270286</v>
      </c>
      <c r="D191" s="276">
        <f>IF(D$25=0,0,D$25/NMM_fec!D$25)</f>
        <v>0.50013464208747027</v>
      </c>
      <c r="E191" s="276">
        <f>IF(E$25=0,0,E$25/NMM_fec!E$25)</f>
        <v>0.49782691979924093</v>
      </c>
      <c r="F191" s="276">
        <f>IF(F$25=0,0,F$25/NMM_fec!F$25)</f>
        <v>0.49898922623397873</v>
      </c>
      <c r="G191" s="276">
        <f>IF(G$25=0,0,G$25/NMM_fec!G$25)</f>
        <v>0.50718979039192436</v>
      </c>
      <c r="H191" s="276">
        <f>IF(H$25=0,0,H$25/NMM_fec!H$25)</f>
        <v>0.51129177932222969</v>
      </c>
      <c r="I191" s="276">
        <f>IF(I$25=0,0,I$25/NMM_fec!I$25)</f>
        <v>0.52469918567791829</v>
      </c>
      <c r="J191" s="276">
        <f>IF(J$25=0,0,J$25/NMM_fec!J$25)</f>
        <v>0.52485720401539238</v>
      </c>
      <c r="K191" s="276">
        <f>IF(K$25=0,0,K$25/NMM_fec!K$25)</f>
        <v>0.52406073485291493</v>
      </c>
      <c r="L191" s="276">
        <f>IF(L$25=0,0,L$25/NMM_fec!L$25)</f>
        <v>0.52262499579047295</v>
      </c>
      <c r="M191" s="276">
        <f>IF(M$25=0,0,M$25/NMM_fec!M$25)</f>
        <v>0.52338069078890082</v>
      </c>
      <c r="N191" s="276">
        <f>IF(N$25=0,0,N$25/NMM_fec!N$25)</f>
        <v>0.52230699394578295</v>
      </c>
      <c r="O191" s="276">
        <f>IF(O$25=0,0,O$25/NMM_fec!O$25)</f>
        <v>0.51754586852392792</v>
      </c>
      <c r="P191" s="276">
        <f>IF(P$25=0,0,P$25/NMM_fec!P$25)</f>
        <v>0.52166935985744833</v>
      </c>
      <c r="Q191" s="276">
        <f>IF(Q$25=0,0,Q$25/NMM_fec!Q$25)</f>
        <v>0.51668181690255111</v>
      </c>
      <c r="R191" s="276">
        <f>IF(R$25=0,0,R$25/NMM_fec!R$25)</f>
        <v>0.51582014054956205</v>
      </c>
      <c r="S191" s="276">
        <f>IF(S$25=0,0,S$25/NMM_fec!S$25)</f>
        <v>0.51780463311353619</v>
      </c>
      <c r="T191" s="276">
        <f>IF(T$25=0,0,T$25/NMM_fec!T$25)</f>
        <v>0.52811812433040173</v>
      </c>
      <c r="U191" s="276">
        <f>IF(U$25=0,0,U$25/NMM_fec!U$25)</f>
        <v>0.52969814418911365</v>
      </c>
      <c r="V191" s="276">
        <f>IF(V$25=0,0,V$25/NMM_fec!V$25)</f>
        <v>0.52300585059796834</v>
      </c>
      <c r="W191" s="276">
        <f>IF(W$25=0,0,W$25/NMM_fec!W$25)</f>
        <v>0.51293399974476095</v>
      </c>
      <c r="X191" s="276">
        <f>IF(X$25=0,0,X$25/NMM_fec!X$25)</f>
        <v>0.52969721393896252</v>
      </c>
      <c r="Y191" s="276">
        <f>IF(Y$25=0,0,Y$25/NMM_fec!Y$25)</f>
        <v>0.52965852118950074</v>
      </c>
      <c r="DA191" s="79"/>
    </row>
    <row r="192" spans="1:105" ht="12" customHeight="1" x14ac:dyDescent="0.25">
      <c r="A192" s="41" t="s">
        <v>1470</v>
      </c>
      <c r="B192" s="277">
        <f>IF(B$33=0,0,B$33/NMM_fec!B$33)</f>
        <v>0.49091780086730247</v>
      </c>
      <c r="C192" s="277">
        <f>IF(C$33=0,0,C$33/NMM_fec!C$33)</f>
        <v>0.4863217447417279</v>
      </c>
      <c r="D192" s="277">
        <f>IF(D$33=0,0,D$33/NMM_fec!D$33)</f>
        <v>0.50381955544902357</v>
      </c>
      <c r="E192" s="277">
        <f>IF(E$33=0,0,E$33/NMM_fec!E$33)</f>
        <v>0.51796242032683459</v>
      </c>
      <c r="F192" s="277">
        <f>IF(F$33=0,0,F$33/NMM_fec!F$33)</f>
        <v>0.52406412197210084</v>
      </c>
      <c r="G192" s="277">
        <f>IF(G$33=0,0,G$33/NMM_fec!G$33)</f>
        <v>0.5269022612589781</v>
      </c>
      <c r="H192" s="277">
        <f>IF(H$33=0,0,H$33/NMM_fec!H$33)</f>
        <v>0.52996102992342342</v>
      </c>
      <c r="I192" s="277">
        <f>IF(I$33=0,0,I$33/NMM_fec!I$33)</f>
        <v>0.52704850381329327</v>
      </c>
      <c r="J192" s="277">
        <f>IF(J$33=0,0,J$33/NMM_fec!J$33)</f>
        <v>0.53034122474010559</v>
      </c>
      <c r="K192" s="277">
        <f>IF(K$33=0,0,K$33/NMM_fec!K$33)</f>
        <v>0.52692518961245616</v>
      </c>
      <c r="L192" s="277">
        <f>IF(L$33=0,0,L$33/NMM_fec!L$33)</f>
        <v>0.52448240320592954</v>
      </c>
      <c r="M192" s="277">
        <f>IF(M$33=0,0,M$33/NMM_fec!M$33)</f>
        <v>0.52163391301951123</v>
      </c>
      <c r="N192" s="277">
        <f>IF(N$33=0,0,N$33/NMM_fec!N$33)</f>
        <v>0.52848963650767222</v>
      </c>
      <c r="O192" s="277">
        <f>IF(O$33=0,0,O$33/NMM_fec!O$33)</f>
        <v>0.50884330572961833</v>
      </c>
      <c r="P192" s="277">
        <f>IF(P$33=0,0,P$33/NMM_fec!P$33)</f>
        <v>0.52063504197298072</v>
      </c>
      <c r="Q192" s="277">
        <f>IF(Q$33=0,0,Q$33/NMM_fec!Q$33)</f>
        <v>0.53470948436383015</v>
      </c>
      <c r="R192" s="277">
        <f>IF(R$33=0,0,R$33/NMM_fec!R$33)</f>
        <v>0.54849143543380752</v>
      </c>
      <c r="S192" s="277">
        <f>IF(S$33=0,0,S$33/NMM_fec!S$33)</f>
        <v>0.53200768202283211</v>
      </c>
      <c r="T192" s="277">
        <f>IF(T$33=0,0,T$33/NMM_fec!T$33)</f>
        <v>0.54890236133270587</v>
      </c>
      <c r="U192" s="277">
        <f>IF(U$33=0,0,U$33/NMM_fec!U$33)</f>
        <v>0.54754409051462782</v>
      </c>
      <c r="V192" s="277">
        <f>IF(V$33=0,0,V$33/NMM_fec!V$33)</f>
        <v>0.57644430976981476</v>
      </c>
      <c r="W192" s="277">
        <f>IF(W$33=0,0,W$33/NMM_fec!W$33)</f>
        <v>0.58011053376204891</v>
      </c>
      <c r="X192" s="277">
        <f>IF(X$33=0,0,X$33/NMM_fec!X$33)</f>
        <v>0.59040474762523598</v>
      </c>
      <c r="Y192" s="277">
        <f>IF(Y$33=0,0,Y$33/NMM_fec!Y$33)</f>
        <v>0.60490035110139828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52</v>
      </c>
      <c r="B194" s="320">
        <f>IF(B$48=0,0,B$48/NMM_fec!B$48)</f>
        <v>0.39051204324483613</v>
      </c>
      <c r="C194" s="320">
        <f>IF(C$48=0,0,C$48/NMM_fec!C$48)</f>
        <v>0.39190346956213457</v>
      </c>
      <c r="D194" s="320">
        <f>IF(D$48=0,0,D$48/NMM_fec!D$48)</f>
        <v>0.39596349894134242</v>
      </c>
      <c r="E194" s="320">
        <f>IF(E$48=0,0,E$48/NMM_fec!E$48)</f>
        <v>0.39707207580187154</v>
      </c>
      <c r="F194" s="320">
        <f>IF(F$48=0,0,F$48/NMM_fec!F$48)</f>
        <v>0.39739309275782347</v>
      </c>
      <c r="G194" s="320">
        <f>IF(G$48=0,0,G$48/NMM_fec!G$48)</f>
        <v>0.39710423005766599</v>
      </c>
      <c r="H194" s="320">
        <f>IF(H$48=0,0,H$48/NMM_fec!H$48)</f>
        <v>0.39748821959917119</v>
      </c>
      <c r="I194" s="320">
        <f>IF(I$48=0,0,I$48/NMM_fec!I$48)</f>
        <v>0.39536070550338553</v>
      </c>
      <c r="J194" s="320">
        <f>IF(J$48=0,0,J$48/NMM_fec!J$48)</f>
        <v>0.40188563073126704</v>
      </c>
      <c r="K194" s="320">
        <f>IF(K$48=0,0,K$48/NMM_fec!K$48)</f>
        <v>0.40326508135075489</v>
      </c>
      <c r="L194" s="320">
        <f>IF(L$48=0,0,L$48/NMM_fec!L$48)</f>
        <v>0.40312537529913417</v>
      </c>
      <c r="M194" s="320">
        <f>IF(M$48=0,0,M$48/NMM_fec!M$48)</f>
        <v>0.40225063525310234</v>
      </c>
      <c r="N194" s="320">
        <f>IF(N$48=0,0,N$48/NMM_fec!N$48)</f>
        <v>0.40327309439592274</v>
      </c>
      <c r="O194" s="320">
        <f>IF(O$48=0,0,O$48/NMM_fec!O$48)</f>
        <v>0.41102098229399459</v>
      </c>
      <c r="P194" s="320">
        <f>IF(P$48=0,0,P$48/NMM_fec!P$48)</f>
        <v>0.41295922657837891</v>
      </c>
      <c r="Q194" s="320">
        <f>IF(Q$48=0,0,Q$48/NMM_fec!Q$48)</f>
        <v>0.41488630765366746</v>
      </c>
      <c r="R194" s="320">
        <f>IF(R$48=0,0,R$48/NMM_fec!R$48)</f>
        <v>0.41658024337862665</v>
      </c>
      <c r="S194" s="320">
        <f>IF(S$48=0,0,S$48/NMM_fec!S$48)</f>
        <v>0.4181215036256557</v>
      </c>
      <c r="T194" s="320">
        <f>IF(T$48=0,0,T$48/NMM_fec!T$48)</f>
        <v>0.41910635178974065</v>
      </c>
      <c r="U194" s="320">
        <f>IF(U$48=0,0,U$48/NMM_fec!U$48)</f>
        <v>0.42444463527110171</v>
      </c>
      <c r="V194" s="320">
        <f>IF(V$48=0,0,V$48/NMM_fec!V$48)</f>
        <v>0.43797038780840869</v>
      </c>
      <c r="W194" s="320">
        <f>IF(W$48=0,0,W$48/NMM_fec!W$48)</f>
        <v>0.44641019299341683</v>
      </c>
      <c r="X194" s="320">
        <f>IF(X$48=0,0,X$48/NMM_fec!X$48)</f>
        <v>0.45205502598001068</v>
      </c>
      <c r="Y194" s="320">
        <f>IF(Y$48=0,0,Y$48/NMM_fec!Y$48)</f>
        <v>0.44181065573819567</v>
      </c>
      <c r="DA194" s="95"/>
    </row>
    <row r="195" spans="1:105" ht="12" customHeight="1" x14ac:dyDescent="0.25">
      <c r="A195" s="55" t="s">
        <v>91</v>
      </c>
      <c r="B195" s="273">
        <f>IF(B$49=0,0,B$49/NMM_fec!B$49)</f>
        <v>0.34706628080196644</v>
      </c>
      <c r="C195" s="273">
        <f>IF(C$49=0,0,C$49/NMM_fec!C$49)</f>
        <v>0.34950806327008854</v>
      </c>
      <c r="D195" s="273">
        <f>IF(D$49=0,0,D$49/NMM_fec!D$49)</f>
        <v>0.34950806327008849</v>
      </c>
      <c r="E195" s="273">
        <f>IF(E$49=0,0,E$49/NMM_fec!E$49)</f>
        <v>0.34950806327008854</v>
      </c>
      <c r="F195" s="273">
        <f>IF(F$49=0,0,F$49/NMM_fec!F$49)</f>
        <v>0.34950806327008849</v>
      </c>
      <c r="G195" s="273">
        <f>IF(G$49=0,0,G$49/NMM_fec!G$49)</f>
        <v>0.34950806327008849</v>
      </c>
      <c r="H195" s="273">
        <f>IF(H$49=0,0,H$49/NMM_fec!H$49)</f>
        <v>0.34950806327008843</v>
      </c>
      <c r="I195" s="273">
        <f>IF(I$49=0,0,I$49/NMM_fec!I$49)</f>
        <v>0.34950806327008843</v>
      </c>
      <c r="J195" s="273">
        <f>IF(J$49=0,0,J$49/NMM_fec!J$49)</f>
        <v>0.35568423822519524</v>
      </c>
      <c r="K195" s="273">
        <f>IF(K$49=0,0,K$49/NMM_fec!K$49)</f>
        <v>0.35568423822519529</v>
      </c>
      <c r="L195" s="273">
        <f>IF(L$49=0,0,L$49/NMM_fec!L$49)</f>
        <v>0.3556842382251954</v>
      </c>
      <c r="M195" s="273">
        <f>IF(M$49=0,0,M$49/NMM_fec!M$49)</f>
        <v>0.35568423822519524</v>
      </c>
      <c r="N195" s="273">
        <f>IF(N$49=0,0,N$49/NMM_fec!N$49)</f>
        <v>0.35568423822519518</v>
      </c>
      <c r="O195" s="273">
        <f>IF(O$49=0,0,O$49/NMM_fec!O$49)</f>
        <v>0.36500418827407011</v>
      </c>
      <c r="P195" s="273">
        <f>IF(P$49=0,0,P$49/NMM_fec!P$49)</f>
        <v>0.36500418827407016</v>
      </c>
      <c r="Q195" s="273">
        <f>IF(Q$49=0,0,Q$49/NMM_fec!Q$49)</f>
        <v>0.36500418827407005</v>
      </c>
      <c r="R195" s="273">
        <f>IF(R$49=0,0,R$49/NMM_fec!R$49)</f>
        <v>0.36500418827407016</v>
      </c>
      <c r="S195" s="273">
        <f>IF(S$49=0,0,S$49/NMM_fec!S$49)</f>
        <v>0.36909281203270189</v>
      </c>
      <c r="T195" s="273">
        <f>IF(T$49=0,0,T$49/NMM_fec!T$49)</f>
        <v>0.36909281203270189</v>
      </c>
      <c r="U195" s="273">
        <f>IF(U$49=0,0,U$49/NMM_fec!U$49)</f>
        <v>0.37365420953545225</v>
      </c>
      <c r="V195" s="273">
        <f>IF(V$49=0,0,V$49/NMM_fec!V$49)</f>
        <v>0.37365420953545209</v>
      </c>
      <c r="W195" s="273">
        <f>IF(W$49=0,0,W$49/NMM_fec!W$49)</f>
        <v>0.37365420953545209</v>
      </c>
      <c r="X195" s="273">
        <f>IF(X$49=0,0,X$49/NMM_fec!X$49)</f>
        <v>0.37904038898100945</v>
      </c>
      <c r="Y195" s="273">
        <f>IF(Y$49=0,0,Y$49/NMM_fec!Y$49)</f>
        <v>0.37904038898100967</v>
      </c>
      <c r="DA195" s="76"/>
    </row>
    <row r="196" spans="1:105" ht="12" customHeight="1" x14ac:dyDescent="0.25">
      <c r="A196" s="173" t="s">
        <v>92</v>
      </c>
      <c r="B196" s="274">
        <f>IF(B$50=0,0,B$50/NMM_fec!B$50)</f>
        <v>9.0094594923278357E-2</v>
      </c>
      <c r="C196" s="274">
        <f>IF(C$50=0,0,C$50/NMM_fec!C$50)</f>
        <v>9.0728454835707489E-2</v>
      </c>
      <c r="D196" s="274">
        <f>IF(D$50=0,0,D$50/NMM_fec!D$50)</f>
        <v>9.0728454835707462E-2</v>
      </c>
      <c r="E196" s="274">
        <f>IF(E$50=0,0,E$50/NMM_fec!E$50)</f>
        <v>9.0728454835707462E-2</v>
      </c>
      <c r="F196" s="274">
        <f>IF(F$50=0,0,F$50/NMM_fec!F$50)</f>
        <v>9.0728454835707475E-2</v>
      </c>
      <c r="G196" s="274">
        <f>IF(G$50=0,0,G$50/NMM_fec!G$50)</f>
        <v>9.0728454835707475E-2</v>
      </c>
      <c r="H196" s="274">
        <f>IF(H$50=0,0,H$50/NMM_fec!H$50)</f>
        <v>9.0728454835707475E-2</v>
      </c>
      <c r="I196" s="274">
        <f>IF(I$50=0,0,I$50/NMM_fec!I$50)</f>
        <v>9.0728454835707462E-2</v>
      </c>
      <c r="J196" s="274">
        <f>IF(J$50=0,0,J$50/NMM_fec!J$50)</f>
        <v>9.2331722025680199E-2</v>
      </c>
      <c r="K196" s="274">
        <f>IF(K$50=0,0,K$50/NMM_fec!K$50)</f>
        <v>9.2331722025680185E-2</v>
      </c>
      <c r="L196" s="274">
        <f>IF(L$50=0,0,L$50/NMM_fec!L$50)</f>
        <v>9.2331722025680171E-2</v>
      </c>
      <c r="M196" s="274">
        <f>IF(M$50=0,0,M$50/NMM_fec!M$50)</f>
        <v>9.2331722025680157E-2</v>
      </c>
      <c r="N196" s="274">
        <f>IF(N$50=0,0,N$50/NMM_fec!N$50)</f>
        <v>9.2331722025680185E-2</v>
      </c>
      <c r="O196" s="274">
        <f>IF(O$50=0,0,O$50/NMM_fec!O$50)</f>
        <v>9.475107870423255E-2</v>
      </c>
      <c r="P196" s="274">
        <f>IF(P$50=0,0,P$50/NMM_fec!P$50)</f>
        <v>9.4751078704232536E-2</v>
      </c>
      <c r="Q196" s="274">
        <f>IF(Q$50=0,0,Q$50/NMM_fec!Q$50)</f>
        <v>9.4751078704232564E-2</v>
      </c>
      <c r="R196" s="274">
        <f>IF(R$50=0,0,R$50/NMM_fec!R$50)</f>
        <v>9.4751078704232522E-2</v>
      </c>
      <c r="S196" s="274">
        <f>IF(S$50=0,0,S$50/NMM_fec!S$50)</f>
        <v>9.5812440529635015E-2</v>
      </c>
      <c r="T196" s="274">
        <f>IF(T$50=0,0,T$50/NMM_fec!T$50)</f>
        <v>9.5812440529635043E-2</v>
      </c>
      <c r="U196" s="274">
        <f>IF(U$50=0,0,U$50/NMM_fec!U$50)</f>
        <v>9.6996529226885383E-2</v>
      </c>
      <c r="V196" s="274">
        <f>IF(V$50=0,0,V$50/NMM_fec!V$50)</f>
        <v>9.6996529226885411E-2</v>
      </c>
      <c r="W196" s="274">
        <f>IF(W$50=0,0,W$50/NMM_fec!W$50)</f>
        <v>9.699652922688537E-2</v>
      </c>
      <c r="X196" s="274">
        <f>IF(X$50=0,0,X$50/NMM_fec!X$50)</f>
        <v>9.839472225851692E-2</v>
      </c>
      <c r="Y196" s="274">
        <f>IF(Y$50=0,0,Y$50/NMM_fec!Y$50)</f>
        <v>9.8394722258516934E-2</v>
      </c>
      <c r="DA196" s="77"/>
    </row>
    <row r="197" spans="1:105" ht="12" customHeight="1" x14ac:dyDescent="0.25">
      <c r="A197" s="173" t="s">
        <v>93</v>
      </c>
      <c r="B197" s="274">
        <f>IF(B$51=0,0,B$51/NMM_fec!B$51)</f>
        <v>0.49205520012779425</v>
      </c>
      <c r="C197" s="274">
        <f>IF(C$51=0,0,C$51/NMM_fec!C$51)</f>
        <v>0.4955170511559151</v>
      </c>
      <c r="D197" s="274">
        <f>IF(D$51=0,0,D$51/NMM_fec!D$51)</f>
        <v>0.49551705115591493</v>
      </c>
      <c r="E197" s="274">
        <f>IF(E$51=0,0,E$51/NMM_fec!E$51)</f>
        <v>0.49551705115591493</v>
      </c>
      <c r="F197" s="274">
        <f>IF(F$51=0,0,F$51/NMM_fec!F$51)</f>
        <v>0.49551705115591493</v>
      </c>
      <c r="G197" s="274">
        <f>IF(G$51=0,0,G$51/NMM_fec!G$51)</f>
        <v>0.49551705115591516</v>
      </c>
      <c r="H197" s="274">
        <f>IF(H$51=0,0,H$51/NMM_fec!H$51)</f>
        <v>0.49551705115591516</v>
      </c>
      <c r="I197" s="274">
        <f>IF(I$51=0,0,I$51/NMM_fec!I$51)</f>
        <v>0.4955170511559151</v>
      </c>
      <c r="J197" s="274">
        <f>IF(J$51=0,0,J$51/NMM_fec!J$51)</f>
        <v>0.50427335844262988</v>
      </c>
      <c r="K197" s="274">
        <f>IF(K$51=0,0,K$51/NMM_fec!K$51)</f>
        <v>0.50427335844262999</v>
      </c>
      <c r="L197" s="274">
        <f>IF(L$51=0,0,L$51/NMM_fec!L$51)</f>
        <v>0.5042733584426301</v>
      </c>
      <c r="M197" s="274">
        <f>IF(M$51=0,0,M$51/NMM_fec!M$51)</f>
        <v>0.5042733584426301</v>
      </c>
      <c r="N197" s="274">
        <f>IF(N$51=0,0,N$51/NMM_fec!N$51)</f>
        <v>0.50427335844262999</v>
      </c>
      <c r="O197" s="274">
        <f>IF(O$51=0,0,O$51/NMM_fec!O$51)</f>
        <v>0.51748677080837024</v>
      </c>
      <c r="P197" s="274">
        <f>IF(P$51=0,0,P$51/NMM_fec!P$51)</f>
        <v>0.51748677080837002</v>
      </c>
      <c r="Q197" s="274">
        <f>IF(Q$51=0,0,Q$51/NMM_fec!Q$51)</f>
        <v>0.51748677080837047</v>
      </c>
      <c r="R197" s="274">
        <f>IF(R$51=0,0,R$51/NMM_fec!R$51)</f>
        <v>0.51748677080837036</v>
      </c>
      <c r="S197" s="274">
        <f>IF(S$51=0,0,S$51/NMM_fec!S$51)</f>
        <v>0.52328344047374931</v>
      </c>
      <c r="T197" s="274">
        <f>IF(T$51=0,0,T$51/NMM_fec!T$51)</f>
        <v>0.52328344047374975</v>
      </c>
      <c r="U197" s="274">
        <f>IF(U$51=0,0,U$51/NMM_fec!U$51)</f>
        <v>0.52975038781271888</v>
      </c>
      <c r="V197" s="274">
        <f>IF(V$51=0,0,V$51/NMM_fec!V$51)</f>
        <v>0.52975038781271855</v>
      </c>
      <c r="W197" s="274">
        <f>IF(W$51=0,0,W$51/NMM_fec!W$51)</f>
        <v>0.52975038781271877</v>
      </c>
      <c r="X197" s="274">
        <f>IF(X$51=0,0,X$51/NMM_fec!X$51)</f>
        <v>0.53738667445769017</v>
      </c>
      <c r="Y197" s="274">
        <f>IF(Y$51=0,0,Y$51/NMM_fec!Y$51)</f>
        <v>0.53738667445769006</v>
      </c>
      <c r="DA197" s="77"/>
    </row>
    <row r="198" spans="1:105" ht="12" customHeight="1" x14ac:dyDescent="0.25">
      <c r="A198" s="173" t="s">
        <v>94</v>
      </c>
      <c r="B198" s="274">
        <f>IF(B$52=0,0,B$52/NMM_fec!B$52)</f>
        <v>0.34375006864882152</v>
      </c>
      <c r="C198" s="274">
        <f>IF(C$52=0,0,C$52/NMM_fec!C$52)</f>
        <v>0.34616851992879871</v>
      </c>
      <c r="D198" s="274">
        <f>IF(D$52=0,0,D$52/NMM_fec!D$52)</f>
        <v>0.34616851992879888</v>
      </c>
      <c r="E198" s="274">
        <f>IF(E$52=0,0,E$52/NMM_fec!E$52)</f>
        <v>0.34616851992879871</v>
      </c>
      <c r="F198" s="274">
        <f>IF(F$52=0,0,F$52/NMM_fec!F$52)</f>
        <v>0.34616851992879866</v>
      </c>
      <c r="G198" s="274">
        <f>IF(G$52=0,0,G$52/NMM_fec!G$52)</f>
        <v>0.34616851992879866</v>
      </c>
      <c r="H198" s="274">
        <f>IF(H$52=0,0,H$52/NMM_fec!H$52)</f>
        <v>0.34616851992879877</v>
      </c>
      <c r="I198" s="274">
        <f>IF(I$52=0,0,I$52/NMM_fec!I$52)</f>
        <v>0.34616851992879866</v>
      </c>
      <c r="J198" s="274">
        <f>IF(J$52=0,0,J$52/NMM_fec!J$52)</f>
        <v>0.3522856816418275</v>
      </c>
      <c r="K198" s="274">
        <f>IF(K$52=0,0,K$52/NMM_fec!K$52)</f>
        <v>0.35228568164182761</v>
      </c>
      <c r="L198" s="274">
        <f>IF(L$52=0,0,L$52/NMM_fec!L$52)</f>
        <v>0.35228568164182744</v>
      </c>
      <c r="M198" s="274">
        <f>IF(M$52=0,0,M$52/NMM_fec!M$52)</f>
        <v>0.35228568164182755</v>
      </c>
      <c r="N198" s="274">
        <f>IF(N$52=0,0,N$52/NMM_fec!N$52)</f>
        <v>0.35228568164182755</v>
      </c>
      <c r="O198" s="274">
        <f>IF(O$52=0,0,O$52/NMM_fec!O$52)</f>
        <v>0.36151657973340079</v>
      </c>
      <c r="P198" s="274">
        <f>IF(P$52=0,0,P$52/NMM_fec!P$52)</f>
        <v>0.36151657973340073</v>
      </c>
      <c r="Q198" s="274">
        <f>IF(Q$52=0,0,Q$52/NMM_fec!Q$52)</f>
        <v>0.36151657973340073</v>
      </c>
      <c r="R198" s="274">
        <f>IF(R$52=0,0,R$52/NMM_fec!R$52)</f>
        <v>0.36151657973340073</v>
      </c>
      <c r="S198" s="274">
        <f>IF(S$52=0,0,S$52/NMM_fec!S$52)</f>
        <v>0.36556613676458599</v>
      </c>
      <c r="T198" s="274">
        <f>IF(T$52=0,0,T$52/NMM_fec!T$52)</f>
        <v>0.36556613676458583</v>
      </c>
      <c r="U198" s="274">
        <f>IF(U$52=0,0,U$52/NMM_fec!U$52)</f>
        <v>0.3700839501951555</v>
      </c>
      <c r="V198" s="274">
        <f>IF(V$52=0,0,V$52/NMM_fec!V$52)</f>
        <v>0.37008395019515544</v>
      </c>
      <c r="W198" s="274">
        <f>IF(W$52=0,0,W$52/NMM_fec!W$52)</f>
        <v>0.3700839501951555</v>
      </c>
      <c r="X198" s="274">
        <f>IF(X$52=0,0,X$52/NMM_fec!X$52)</f>
        <v>0.37541866479170743</v>
      </c>
      <c r="Y198" s="274">
        <f>IF(Y$52=0,0,Y$52/NMM_fec!Y$52)</f>
        <v>0.37541866479170732</v>
      </c>
      <c r="DA198" s="77"/>
    </row>
    <row r="199" spans="1:105" ht="12" customHeight="1" x14ac:dyDescent="0.25">
      <c r="A199" s="56" t="s">
        <v>95</v>
      </c>
      <c r="B199" s="275">
        <f>IF(B$53=0,0,B$53/NMM_fec!B$53)</f>
        <v>0.50923018813979204</v>
      </c>
      <c r="C199" s="275">
        <f>IF(C$53=0,0,C$53/NMM_fec!C$53)</f>
        <v>0.5025869679506082</v>
      </c>
      <c r="D199" s="275">
        <f>IF(D$53=0,0,D$53/NMM_fec!D$53)</f>
        <v>0.54687281709570279</v>
      </c>
      <c r="E199" s="275">
        <f>IF(E$53=0,0,E$53/NMM_fec!E$53)</f>
        <v>0.5588377451732367</v>
      </c>
      <c r="F199" s="275">
        <f>IF(F$53=0,0,F$53/NMM_fec!F$53)</f>
        <v>0.55493951176135325</v>
      </c>
      <c r="G199" s="275">
        <f>IF(G$53=0,0,G$53/NMM_fec!G$53)</f>
        <v>0.55505135324818411</v>
      </c>
      <c r="H199" s="275">
        <f>IF(H$53=0,0,H$53/NMM_fec!H$53)</f>
        <v>0.55461380530722104</v>
      </c>
      <c r="I199" s="275">
        <f>IF(I$53=0,0,I$53/NMM_fec!I$53)</f>
        <v>0.53098369095217657</v>
      </c>
      <c r="J199" s="275">
        <f>IF(J$53=0,0,J$53/NMM_fec!J$53)</f>
        <v>0.53735280198188751</v>
      </c>
      <c r="K199" s="275">
        <f>IF(K$53=0,0,K$53/NMM_fec!K$53)</f>
        <v>0.56185925238431689</v>
      </c>
      <c r="L199" s="275">
        <f>IF(L$53=0,0,L$53/NMM_fec!L$53)</f>
        <v>0.55953468328285461</v>
      </c>
      <c r="M199" s="275">
        <f>IF(M$53=0,0,M$53/NMM_fec!M$53)</f>
        <v>0.54698640256576181</v>
      </c>
      <c r="N199" s="275">
        <f>IF(N$53=0,0,N$53/NMM_fec!N$53)</f>
        <v>0.55849245181809204</v>
      </c>
      <c r="O199" s="275">
        <f>IF(O$53=0,0,O$53/NMM_fec!O$53)</f>
        <v>0.54276832402332331</v>
      </c>
      <c r="P199" s="275">
        <f>IF(P$53=0,0,P$53/NMM_fec!P$53)</f>
        <v>0.57338414349203193</v>
      </c>
      <c r="Q199" s="275">
        <f>IF(Q$53=0,0,Q$53/NMM_fec!Q$53)</f>
        <v>0.579493989124093</v>
      </c>
      <c r="R199" s="275">
        <f>IF(R$53=0,0,R$53/NMM_fec!R$53)</f>
        <v>0.59098222775302123</v>
      </c>
      <c r="S199" s="275">
        <f>IF(S$53=0,0,S$53/NMM_fec!S$53)</f>
        <v>0.57475287800947894</v>
      </c>
      <c r="T199" s="275">
        <f>IF(T$53=0,0,T$53/NMM_fec!T$53)</f>
        <v>0.58956793846481803</v>
      </c>
      <c r="U199" s="275">
        <f>IF(U$53=0,0,U$53/NMM_fec!U$53)</f>
        <v>0.6123530462806509</v>
      </c>
      <c r="V199" s="275">
        <f>IF(V$53=0,0,V$53/NMM_fec!V$53)</f>
        <v>0.65325728169079311</v>
      </c>
      <c r="W199" s="275">
        <f>IF(W$53=0,0,W$53/NMM_fec!W$53)</f>
        <v>0.65730287082779038</v>
      </c>
      <c r="X199" s="275">
        <f>IF(X$53=0,0,X$53/NMM_fec!X$53)</f>
        <v>0.66678294976340935</v>
      </c>
      <c r="Y199" s="275">
        <f>IF(Y$53=0,0,Y$53/NMM_fec!Y$53)</f>
        <v>0.66029084716335207</v>
      </c>
      <c r="DA199" s="78"/>
    </row>
    <row r="200" spans="1:105" ht="12" customHeight="1" x14ac:dyDescent="0.25">
      <c r="A200" s="174" t="s">
        <v>1496</v>
      </c>
      <c r="B200" s="276">
        <f>IF(B$59=0,0,B$59/NMM_fec!B$59)</f>
        <v>0.41789831048849585</v>
      </c>
      <c r="C200" s="276">
        <f>IF(C$59=0,0,C$59/NMM_fec!C$59)</f>
        <v>0.42083843122177711</v>
      </c>
      <c r="D200" s="276">
        <f>IF(D$59=0,0,D$59/NMM_fec!D$59)</f>
        <v>0.42083843122177683</v>
      </c>
      <c r="E200" s="276">
        <f>IF(E$59=0,0,E$59/NMM_fec!E$59)</f>
        <v>0.42083843122177705</v>
      </c>
      <c r="F200" s="276">
        <f>IF(F$59=0,0,F$59/NMM_fec!F$59)</f>
        <v>0.420838431221777</v>
      </c>
      <c r="G200" s="276">
        <f>IF(G$59=0,0,G$59/NMM_fec!G$59)</f>
        <v>0.420838431221777</v>
      </c>
      <c r="H200" s="276">
        <f>IF(H$59=0,0,H$59/NMM_fec!H$59)</f>
        <v>0.42083843122177694</v>
      </c>
      <c r="I200" s="276">
        <f>IF(I$59=0,0,I$59/NMM_fec!I$59)</f>
        <v>0.42083843122177705</v>
      </c>
      <c r="J200" s="276">
        <f>IF(J$59=0,0,J$59/NMM_fec!J$59)</f>
        <v>0.42827508877622616</v>
      </c>
      <c r="K200" s="276">
        <f>IF(K$59=0,0,K$59/NMM_fec!K$59)</f>
        <v>0.42827508877622628</v>
      </c>
      <c r="L200" s="276">
        <f>IF(L$59=0,0,L$59/NMM_fec!L$59)</f>
        <v>0.42827508877622633</v>
      </c>
      <c r="M200" s="276">
        <f>IF(M$59=0,0,M$59/NMM_fec!M$59)</f>
        <v>0.42827508877622589</v>
      </c>
      <c r="N200" s="276">
        <f>IF(N$59=0,0,N$59/NMM_fec!N$59)</f>
        <v>0.42827508877622628</v>
      </c>
      <c r="O200" s="276">
        <f>IF(O$59=0,0,O$59/NMM_fec!O$59)</f>
        <v>0.43949712789296869</v>
      </c>
      <c r="P200" s="276">
        <f>IF(P$59=0,0,P$59/NMM_fec!P$59)</f>
        <v>0.43949712789296835</v>
      </c>
      <c r="Q200" s="276">
        <f>IF(Q$59=0,0,Q$59/NMM_fec!Q$59)</f>
        <v>0.43949712789296863</v>
      </c>
      <c r="R200" s="276">
        <f>IF(R$59=0,0,R$59/NMM_fec!R$59)</f>
        <v>0.43949712789296835</v>
      </c>
      <c r="S200" s="276">
        <f>IF(S$59=0,0,S$59/NMM_fec!S$59)</f>
        <v>0.44442019030343172</v>
      </c>
      <c r="T200" s="276">
        <f>IF(T$59=0,0,T$59/NMM_fec!T$59)</f>
        <v>0.44442019030343138</v>
      </c>
      <c r="U200" s="276">
        <f>IF(U$59=0,0,U$59/NMM_fec!U$59)</f>
        <v>0.44991251386036452</v>
      </c>
      <c r="V200" s="276">
        <f>IF(V$59=0,0,V$59/NMM_fec!V$59)</f>
        <v>0.4499125138603644</v>
      </c>
      <c r="W200" s="276">
        <f>IF(W$59=0,0,W$59/NMM_fec!W$59)</f>
        <v>0.44991251386036452</v>
      </c>
      <c r="X200" s="276">
        <f>IF(X$59=0,0,X$59/NMM_fec!X$59)</f>
        <v>0.45639794737780431</v>
      </c>
      <c r="Y200" s="276">
        <f>IF(Y$59=0,0,Y$59/NMM_fec!Y$59)</f>
        <v>0.45639794737780426</v>
      </c>
      <c r="DA200" s="79"/>
    </row>
    <row r="201" spans="1:105" ht="12" customHeight="1" x14ac:dyDescent="0.25">
      <c r="A201" s="174" t="s">
        <v>1498</v>
      </c>
      <c r="B201" s="276">
        <f>IF(B$60=0,0,B$60/NMM_fec!B$60)</f>
        <v>0.27739203204837803</v>
      </c>
      <c r="C201" s="276">
        <f>IF(C$60=0,0,C$60/NMM_fec!C$60)</f>
        <v>0.27925383877893573</v>
      </c>
      <c r="D201" s="276">
        <f>IF(D$60=0,0,D$60/NMM_fec!D$60)</f>
        <v>0.28286078449810653</v>
      </c>
      <c r="E201" s="276">
        <f>IF(E$60=0,0,E$60/NMM_fec!E$60)</f>
        <v>0.28997510361879791</v>
      </c>
      <c r="F201" s="276">
        <f>IF(F$60=0,0,F$60/NMM_fec!F$60)</f>
        <v>0.29220743043657843</v>
      </c>
      <c r="G201" s="276">
        <f>IF(G$60=0,0,G$60/NMM_fec!G$60)</f>
        <v>0.28853969739534496</v>
      </c>
      <c r="H201" s="276">
        <f>IF(H$60=0,0,H$60/NMM_fec!H$60)</f>
        <v>0.28868791723952725</v>
      </c>
      <c r="I201" s="276">
        <f>IF(I$60=0,0,I$60/NMM_fec!I$60)</f>
        <v>0.28163284661614274</v>
      </c>
      <c r="J201" s="276">
        <f>IF(J$60=0,0,J$60/NMM_fec!J$60)</f>
        <v>0.28742942500670188</v>
      </c>
      <c r="K201" s="276">
        <f>IF(K$60=0,0,K$60/NMM_fec!K$60)</f>
        <v>0.2870781123524343</v>
      </c>
      <c r="L201" s="276">
        <f>IF(L$60=0,0,L$60/NMM_fec!L$60)</f>
        <v>0.2873440613360973</v>
      </c>
      <c r="M201" s="276">
        <f>IF(M$60=0,0,M$60/NMM_fec!M$60)</f>
        <v>0.28613018831531389</v>
      </c>
      <c r="N201" s="276">
        <f>IF(N$60=0,0,N$60/NMM_fec!N$60)</f>
        <v>0.2892158151078747</v>
      </c>
      <c r="O201" s="276">
        <f>IF(O$60=0,0,O$60/NMM_fec!O$60)</f>
        <v>0.29551025640498485</v>
      </c>
      <c r="P201" s="276">
        <f>IF(P$60=0,0,P$60/NMM_fec!P$60)</f>
        <v>0.29382756231338325</v>
      </c>
      <c r="Q201" s="276">
        <f>IF(Q$60=0,0,Q$60/NMM_fec!Q$60)</f>
        <v>0.30638053054733616</v>
      </c>
      <c r="R201" s="276">
        <f>IF(R$60=0,0,R$60/NMM_fec!R$60)</f>
        <v>0.3144962550256557</v>
      </c>
      <c r="S201" s="276">
        <f>IF(S$60=0,0,S$60/NMM_fec!S$60)</f>
        <v>0.30624829621050881</v>
      </c>
      <c r="T201" s="276">
        <f>IF(T$60=0,0,T$60/NMM_fec!T$60)</f>
        <v>0.3076629956586856</v>
      </c>
      <c r="U201" s="276">
        <f>IF(U$60=0,0,U$60/NMM_fec!U$60)</f>
        <v>0.30762849013561416</v>
      </c>
      <c r="V201" s="276">
        <f>IF(V$60=0,0,V$60/NMM_fec!V$60)</f>
        <v>0.33907090578918947</v>
      </c>
      <c r="W201" s="276">
        <f>IF(W$60=0,0,W$60/NMM_fec!W$60)</f>
        <v>0.36272952957990495</v>
      </c>
      <c r="X201" s="276">
        <f>IF(X$60=0,0,X$60/NMM_fec!X$60)</f>
        <v>0.35452098683389083</v>
      </c>
      <c r="Y201" s="276">
        <f>IF(Y$60=0,0,Y$60/NMM_fec!Y$60)</f>
        <v>0.36879672379555056</v>
      </c>
      <c r="DA201" s="79"/>
    </row>
    <row r="202" spans="1:105" ht="12" customHeight="1" x14ac:dyDescent="0.25">
      <c r="A202" s="174" t="s">
        <v>1520</v>
      </c>
      <c r="B202" s="276">
        <f>IF(B$79=0,0,B$79/NMM_fec!B$79)</f>
        <v>0.43083711064477997</v>
      </c>
      <c r="C202" s="276">
        <f>IF(C$79=0,0,C$79/NMM_fec!C$79)</f>
        <v>0.43273680349299681</v>
      </c>
      <c r="D202" s="276">
        <f>IF(D$79=0,0,D$79/NMM_fec!D$79)</f>
        <v>0.43380310762975854</v>
      </c>
      <c r="E202" s="276">
        <f>IF(E$79=0,0,E$79/NMM_fec!E$79)</f>
        <v>0.43232212957145227</v>
      </c>
      <c r="F202" s="276">
        <f>IF(F$79=0,0,F$79/NMM_fec!F$79)</f>
        <v>0.43318027711234408</v>
      </c>
      <c r="G202" s="276">
        <f>IF(G$79=0,0,G$79/NMM_fec!G$79)</f>
        <v>0.4343601879630018</v>
      </c>
      <c r="H202" s="276">
        <f>IF(H$79=0,0,H$79/NMM_fec!H$79)</f>
        <v>0.43488280086921444</v>
      </c>
      <c r="I202" s="276">
        <f>IF(I$79=0,0,I$79/NMM_fec!I$79)</f>
        <v>0.43586583350411456</v>
      </c>
      <c r="J202" s="276">
        <f>IF(J$79=0,0,J$79/NMM_fec!J$79)</f>
        <v>0.4435838024240506</v>
      </c>
      <c r="K202" s="276">
        <f>IF(K$79=0,0,K$79/NMM_fec!K$79)</f>
        <v>0.44327674333268147</v>
      </c>
      <c r="L202" s="276">
        <f>IF(L$79=0,0,L$79/NMM_fec!L$79)</f>
        <v>0.44222309373096952</v>
      </c>
      <c r="M202" s="276">
        <f>IF(M$79=0,0,M$79/NMM_fec!M$79)</f>
        <v>0.44258494647828817</v>
      </c>
      <c r="N202" s="276">
        <f>IF(N$79=0,0,N$79/NMM_fec!N$79)</f>
        <v>0.44199069592642709</v>
      </c>
      <c r="O202" s="276">
        <f>IF(O$79=0,0,O$79/NMM_fec!O$79)</f>
        <v>0.44885848345722079</v>
      </c>
      <c r="P202" s="276">
        <f>IF(P$79=0,0,P$79/NMM_fec!P$79)</f>
        <v>0.45286307096306516</v>
      </c>
      <c r="Q202" s="276">
        <f>IF(Q$79=0,0,Q$79/NMM_fec!Q$79)</f>
        <v>0.44900496746773444</v>
      </c>
      <c r="R202" s="276">
        <f>IF(R$79=0,0,R$79/NMM_fec!R$79)</f>
        <v>0.44884965039599345</v>
      </c>
      <c r="S202" s="276">
        <f>IF(S$79=0,0,S$79/NMM_fec!S$79)</f>
        <v>0.45472546722606294</v>
      </c>
      <c r="T202" s="276">
        <f>IF(T$79=0,0,T$79/NMM_fec!T$79)</f>
        <v>0.45562235644745963</v>
      </c>
      <c r="U202" s="276">
        <f>IF(U$79=0,0,U$79/NMM_fec!U$79)</f>
        <v>0.46255663623615445</v>
      </c>
      <c r="V202" s="276">
        <f>IF(V$79=0,0,V$79/NMM_fec!V$79)</f>
        <v>0.46248666941435929</v>
      </c>
      <c r="W202" s="276">
        <f>IF(W$79=0,0,W$79/NMM_fec!W$79)</f>
        <v>0.46253178293967662</v>
      </c>
      <c r="X202" s="276">
        <f>IF(X$79=0,0,X$79/NMM_fec!X$79)</f>
        <v>0.47111499431215353</v>
      </c>
      <c r="Y202" s="276">
        <f>IF(Y$79=0,0,Y$79/NMM_fec!Y$79)</f>
        <v>0.46496031851319103</v>
      </c>
      <c r="DA202" s="79"/>
    </row>
    <row r="203" spans="1:105" ht="12" customHeight="1" x14ac:dyDescent="0.25">
      <c r="A203" s="41" t="s">
        <v>1532</v>
      </c>
      <c r="B203" s="277">
        <f>IF(B$89=0,0,B$89/NMM_fec!B$89)</f>
        <v>0.313205660474839</v>
      </c>
      <c r="C203" s="277">
        <f>IF(C$89=0,0,C$89/NMM_fec!C$89)</f>
        <v>0.30984299162585333</v>
      </c>
      <c r="D203" s="277">
        <f>IF(D$89=0,0,D$89/NMM_fec!D$89)</f>
        <v>0.33184485732845009</v>
      </c>
      <c r="E203" s="277">
        <f>IF(E$89=0,0,E$89/NMM_fec!E$89)</f>
        <v>0.34000638163878283</v>
      </c>
      <c r="F203" s="277">
        <f>IF(F$89=0,0,F$89/NMM_fec!F$89)</f>
        <v>0.33843917310400762</v>
      </c>
      <c r="G203" s="277">
        <f>IF(G$89=0,0,G$89/NMM_fec!G$89)</f>
        <v>0.33445215173102288</v>
      </c>
      <c r="H203" s="277">
        <f>IF(H$89=0,0,H$89/NMM_fec!H$89)</f>
        <v>0.33451171849773725</v>
      </c>
      <c r="I203" s="277">
        <f>IF(I$89=0,0,I$89/NMM_fec!I$89)</f>
        <v>0.3210027769413924</v>
      </c>
      <c r="J203" s="277">
        <f>IF(J$89=0,0,J$89/NMM_fec!J$89)</f>
        <v>0.32303988050548477</v>
      </c>
      <c r="K203" s="277">
        <f>IF(K$89=0,0,K$89/NMM_fec!K$89)</f>
        <v>0.33297579323874921</v>
      </c>
      <c r="L203" s="277">
        <f>IF(L$89=0,0,L$89/NMM_fec!L$89)</f>
        <v>0.33593189362748455</v>
      </c>
      <c r="M203" s="277">
        <f>IF(M$89=0,0,M$89/NMM_fec!M$89)</f>
        <v>0.32980182252969586</v>
      </c>
      <c r="N203" s="277">
        <f>IF(N$89=0,0,N$89/NMM_fec!N$89)</f>
        <v>0.33681692230863552</v>
      </c>
      <c r="O203" s="277">
        <f>IF(O$89=0,0,O$89/NMM_fec!O$89)</f>
        <v>0.3315634058437969</v>
      </c>
      <c r="P203" s="277">
        <f>IF(P$89=0,0,P$89/NMM_fec!P$89)</f>
        <v>0.34125358708449099</v>
      </c>
      <c r="Q203" s="277">
        <f>IF(Q$89=0,0,Q$89/NMM_fec!Q$89)</f>
        <v>0.35287180532139989</v>
      </c>
      <c r="R203" s="277">
        <f>IF(R$89=0,0,R$89/NMM_fec!R$89)</f>
        <v>0.36224961775978104</v>
      </c>
      <c r="S203" s="277">
        <f>IF(S$89=0,0,S$89/NMM_fec!S$89)</f>
        <v>0.34992947581824579</v>
      </c>
      <c r="T203" s="277">
        <f>IF(T$89=0,0,T$89/NMM_fec!T$89)</f>
        <v>0.35437608797144493</v>
      </c>
      <c r="U203" s="277">
        <f>IF(U$89=0,0,U$89/NMM_fec!U$89)</f>
        <v>0.35636473563784765</v>
      </c>
      <c r="V203" s="277">
        <f>IF(V$89=0,0,V$89/NMM_fec!V$89)</f>
        <v>0.40375994242696112</v>
      </c>
      <c r="W203" s="277">
        <f>IF(W$89=0,0,W$89/NMM_fec!W$89)</f>
        <v>0.41969335633345317</v>
      </c>
      <c r="X203" s="277">
        <f>IF(X$89=0,0,X$89/NMM_fec!X$89)</f>
        <v>0.4228225676957873</v>
      </c>
      <c r="Y203" s="277">
        <f>IF(Y$89=0,0,Y$89/NMM_fec!Y$89)</f>
        <v>0.40767312839352199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53</v>
      </c>
      <c r="B205" s="320">
        <f>IF(B$99=0,0,B$99/NMM_fec!B$99)</f>
        <v>0.35626185238613123</v>
      </c>
      <c r="C205" s="320">
        <f>IF(C$99=0,0,C$99/NMM_fec!C$99)</f>
        <v>0.3519745256198944</v>
      </c>
      <c r="D205" s="320">
        <f>IF(D$99=0,0,D$99/NMM_fec!D$99)</f>
        <v>0.37182980150587053</v>
      </c>
      <c r="E205" s="320">
        <f>IF(E$99=0,0,E$99/NMM_fec!E$99)</f>
        <v>0.38245793143497242</v>
      </c>
      <c r="F205" s="320">
        <f>IF(F$99=0,0,F$99/NMM_fec!F$99)</f>
        <v>0.38244843811742024</v>
      </c>
      <c r="G205" s="320">
        <f>IF(G$99=0,0,G$99/NMM_fec!G$99)</f>
        <v>0.37874568719986618</v>
      </c>
      <c r="H205" s="320">
        <f>IF(H$99=0,0,H$99/NMM_fec!H$99)</f>
        <v>0.38422391531136402</v>
      </c>
      <c r="I205" s="320">
        <f>IF(I$99=0,0,I$99/NMM_fec!I$99)</f>
        <v>0.37161518919008329</v>
      </c>
      <c r="J205" s="320">
        <f>IF(J$99=0,0,J$99/NMM_fec!J$99)</f>
        <v>0.36806846260631121</v>
      </c>
      <c r="K205" s="320">
        <f>IF(K$99=0,0,K$99/NMM_fec!K$99)</f>
        <v>0.37805885141793383</v>
      </c>
      <c r="L205" s="320">
        <f>IF(L$99=0,0,L$99/NMM_fec!L$99)</f>
        <v>0.3894518060082004</v>
      </c>
      <c r="M205" s="320">
        <f>IF(M$99=0,0,M$99/NMM_fec!M$99)</f>
        <v>0.38306338840445486</v>
      </c>
      <c r="N205" s="320">
        <f>IF(N$99=0,0,N$99/NMM_fec!N$99)</f>
        <v>0.39055633004818874</v>
      </c>
      <c r="O205" s="320">
        <f>IF(O$99=0,0,O$99/NMM_fec!O$99)</f>
        <v>0.38554510399212916</v>
      </c>
      <c r="P205" s="320">
        <f>IF(P$99=0,0,P$99/NMM_fec!P$99)</f>
        <v>0.39351125847407747</v>
      </c>
      <c r="Q205" s="320">
        <f>IF(Q$99=0,0,Q$99/NMM_fec!Q$99)</f>
        <v>0.41596972355853967</v>
      </c>
      <c r="R205" s="320">
        <f>IF(R$99=0,0,R$99/NMM_fec!R$99)</f>
        <v>0.43093281638518743</v>
      </c>
      <c r="S205" s="320">
        <f>IF(S$99=0,0,S$99/NMM_fec!S$99)</f>
        <v>0.41396610298814407</v>
      </c>
      <c r="T205" s="320">
        <f>IF(T$99=0,0,T$99/NMM_fec!T$99)</f>
        <v>0.42239499604285258</v>
      </c>
      <c r="U205" s="320">
        <f>IF(U$99=0,0,U$99/NMM_fec!U$99)</f>
        <v>0.42152401764786873</v>
      </c>
      <c r="V205" s="320">
        <f>IF(V$99=0,0,V$99/NMM_fec!V$99)</f>
        <v>0.49135067722972497</v>
      </c>
      <c r="W205" s="320">
        <f>IF(W$99=0,0,W$99/NMM_fec!W$99)</f>
        <v>0.52382970936650186</v>
      </c>
      <c r="X205" s="320">
        <f>IF(X$99=0,0,X$99/NMM_fec!X$99)</f>
        <v>0.52411659217915152</v>
      </c>
      <c r="Y205" s="320">
        <f>IF(Y$99=0,0,Y$99/NMM_fec!Y$99)</f>
        <v>0.50138597223981141</v>
      </c>
      <c r="DA205" s="95"/>
    </row>
    <row r="206" spans="1:105" ht="12" customHeight="1" x14ac:dyDescent="0.25">
      <c r="A206" s="55" t="s">
        <v>91</v>
      </c>
      <c r="B206" s="273">
        <f>IF(B$100=0,0,B$100/NMM_fec!B$100)</f>
        <v>0.38485658195462252</v>
      </c>
      <c r="C206" s="273">
        <f>IF(C$100=0,0,C$100/NMM_fec!C$100)</f>
        <v>0.38485658195462258</v>
      </c>
      <c r="D206" s="273">
        <f>IF(D$100=0,0,D$100/NMM_fec!D$100)</f>
        <v>0.38485658195462252</v>
      </c>
      <c r="E206" s="273">
        <f>IF(E$100=0,0,E$100/NMM_fec!E$100)</f>
        <v>0.38640205111441667</v>
      </c>
      <c r="F206" s="273">
        <f>IF(F$100=0,0,F$100/NMM_fec!F$100)</f>
        <v>0.38830422489841798</v>
      </c>
      <c r="G206" s="273">
        <f>IF(G$100=0,0,G$100/NMM_fec!G$100)</f>
        <v>0.38943858285473587</v>
      </c>
      <c r="H206" s="273">
        <f>IF(H$100=0,0,H$100/NMM_fec!H$100)</f>
        <v>0.39487395364938288</v>
      </c>
      <c r="I206" s="273">
        <f>IF(I$100=0,0,I$100/NMM_fec!I$100)</f>
        <v>0.39670636072023352</v>
      </c>
      <c r="J206" s="273">
        <f>IF(J$100=0,0,J$100/NMM_fec!J$100)</f>
        <v>0.39670636072023369</v>
      </c>
      <c r="K206" s="273">
        <f>IF(K$100=0,0,K$100/NMM_fec!K$100)</f>
        <v>0.39670636072023341</v>
      </c>
      <c r="L206" s="273">
        <f>IF(L$100=0,0,L$100/NMM_fec!L$100)</f>
        <v>0.4050535607876618</v>
      </c>
      <c r="M206" s="273">
        <f>IF(M$100=0,0,M$100/NMM_fec!M$100)</f>
        <v>0.4050535607876618</v>
      </c>
      <c r="N206" s="273">
        <f>IF(N$100=0,0,N$100/NMM_fec!N$100)</f>
        <v>0.40505356078766197</v>
      </c>
      <c r="O206" s="273">
        <f>IF(O$100=0,0,O$100/NMM_fec!O$100)</f>
        <v>0.41310055677576629</v>
      </c>
      <c r="P206" s="273">
        <f>IF(P$100=0,0,P$100/NMM_fec!P$100)</f>
        <v>0.41310055677576618</v>
      </c>
      <c r="Q206" s="273">
        <f>IF(Q$100=0,0,Q$100/NMM_fec!Q$100)</f>
        <v>0.42164210141350078</v>
      </c>
      <c r="R206" s="273">
        <f>IF(R$100=0,0,R$100/NMM_fec!R$100)</f>
        <v>0.42525267767653457</v>
      </c>
      <c r="S206" s="273">
        <f>IF(S$100=0,0,S$100/NMM_fec!S$100)</f>
        <v>0.42777986622610698</v>
      </c>
      <c r="T206" s="273">
        <f>IF(T$100=0,0,T$100/NMM_fec!T$100)</f>
        <v>0.43185978571135281</v>
      </c>
      <c r="U206" s="273">
        <f>IF(U$100=0,0,U$100/NMM_fec!U$100)</f>
        <v>0.43468959662903933</v>
      </c>
      <c r="V206" s="273">
        <f>IF(V$100=0,0,V$100/NMM_fec!V$100)</f>
        <v>0.43922250015862824</v>
      </c>
      <c r="W206" s="273">
        <f>IF(W$100=0,0,W$100/NMM_fec!W$100)</f>
        <v>0.44234490982711488</v>
      </c>
      <c r="X206" s="273">
        <f>IF(X$100=0,0,X$100/NMM_fec!X$100)</f>
        <v>0.44731657563028465</v>
      </c>
      <c r="Y206" s="273">
        <f>IF(Y$100=0,0,Y$100/NMM_fec!Y$100)</f>
        <v>0.45072290968422773</v>
      </c>
      <c r="DA206" s="76"/>
    </row>
    <row r="207" spans="1:105" ht="12" customHeight="1" x14ac:dyDescent="0.25">
      <c r="A207" s="173" t="s">
        <v>92</v>
      </c>
      <c r="B207" s="274">
        <f>IF(B$101=0,0,B$101/NMM_fec!B$101)</f>
        <v>9.9893972029246172E-2</v>
      </c>
      <c r="C207" s="274">
        <f>IF(C$101=0,0,C$101/NMM_fec!C$101)</f>
        <v>9.9893972029246186E-2</v>
      </c>
      <c r="D207" s="274">
        <f>IF(D$101=0,0,D$101/NMM_fec!D$101)</f>
        <v>9.9893972029246131E-2</v>
      </c>
      <c r="E207" s="274">
        <f>IF(E$101=0,0,E$101/NMM_fec!E$101)</f>
        <v>0.10029511640421429</v>
      </c>
      <c r="F207" s="274">
        <f>IF(F$101=0,0,F$101/NMM_fec!F$101)</f>
        <v>0.10078884758534343</v>
      </c>
      <c r="G207" s="274">
        <f>IF(G$101=0,0,G$101/NMM_fec!G$101)</f>
        <v>0.10108328329795112</v>
      </c>
      <c r="H207" s="274">
        <f>IF(H$101=0,0,H$101/NMM_fec!H$101)</f>
        <v>0.10249409658162023</v>
      </c>
      <c r="I207" s="274">
        <f>IF(I$101=0,0,I$101/NMM_fec!I$101)</f>
        <v>0.1029697190063481</v>
      </c>
      <c r="J207" s="274">
        <f>IF(J$101=0,0,J$101/NMM_fec!J$101)</f>
        <v>0.1029697190063481</v>
      </c>
      <c r="K207" s="274">
        <f>IF(K$101=0,0,K$101/NMM_fec!K$101)</f>
        <v>0.10296971900634809</v>
      </c>
      <c r="L207" s="274">
        <f>IF(L$101=0,0,L$101/NMM_fec!L$101)</f>
        <v>0.10513633121763809</v>
      </c>
      <c r="M207" s="274">
        <f>IF(M$101=0,0,M$101/NMM_fec!M$101)</f>
        <v>0.10513633121763806</v>
      </c>
      <c r="N207" s="274">
        <f>IF(N$101=0,0,N$101/NMM_fec!N$101)</f>
        <v>0.10513633121763812</v>
      </c>
      <c r="O207" s="274">
        <f>IF(O$101=0,0,O$101/NMM_fec!O$101)</f>
        <v>0.10722502199193257</v>
      </c>
      <c r="P207" s="274">
        <f>IF(P$101=0,0,P$101/NMM_fec!P$101)</f>
        <v>0.10722502199193261</v>
      </c>
      <c r="Q207" s="274">
        <f>IF(Q$101=0,0,Q$101/NMM_fec!Q$101)</f>
        <v>0.10944207858167555</v>
      </c>
      <c r="R207" s="274">
        <f>IF(R$101=0,0,R$101/NMM_fec!R$101)</f>
        <v>0.11037924536312207</v>
      </c>
      <c r="S207" s="274">
        <f>IF(S$101=0,0,S$101/NMM_fec!S$101)</f>
        <v>0.11103520634734504</v>
      </c>
      <c r="T207" s="274">
        <f>IF(T$101=0,0,T$101/NMM_fec!T$101)</f>
        <v>0.11209419658435958</v>
      </c>
      <c r="U207" s="274">
        <f>IF(U$101=0,0,U$101/NMM_fec!U$101)</f>
        <v>0.11282870670037144</v>
      </c>
      <c r="V207" s="274">
        <f>IF(V$101=0,0,V$101/NMM_fec!V$101)</f>
        <v>0.11400527417934309</v>
      </c>
      <c r="W207" s="274">
        <f>IF(W$101=0,0,W$101/NMM_fec!W$101)</f>
        <v>0.11481573168146901</v>
      </c>
      <c r="X207" s="274">
        <f>IF(X$101=0,0,X$101/NMM_fec!X$101)</f>
        <v>0.11610618497749486</v>
      </c>
      <c r="Y207" s="274">
        <f>IF(Y$101=0,0,Y$101/NMM_fec!Y$101)</f>
        <v>0.11699033833399639</v>
      </c>
      <c r="DA207" s="77"/>
    </row>
    <row r="208" spans="1:105" ht="12" customHeight="1" x14ac:dyDescent="0.25">
      <c r="A208" s="173" t="s">
        <v>93</v>
      </c>
      <c r="B208" s="274">
        <f>IF(B$102=0,0,B$102/NMM_fec!B$102)</f>
        <v>0.54582563254462946</v>
      </c>
      <c r="C208" s="274">
        <f>IF(C$102=0,0,C$102/NMM_fec!C$102)</f>
        <v>0.54582563254462946</v>
      </c>
      <c r="D208" s="274">
        <f>IF(D$102=0,0,D$102/NMM_fec!D$102)</f>
        <v>0.54582563254462946</v>
      </c>
      <c r="E208" s="274">
        <f>IF(E$102=0,0,E$102/NMM_fec!E$102)</f>
        <v>0.54801750536498928</v>
      </c>
      <c r="F208" s="274">
        <f>IF(F$102=0,0,F$102/NMM_fec!F$102)</f>
        <v>0.55071527710008406</v>
      </c>
      <c r="G208" s="274">
        <f>IF(G$102=0,0,G$102/NMM_fec!G$102)</f>
        <v>0.55232408848092251</v>
      </c>
      <c r="H208" s="274">
        <f>IF(H$102=0,0,H$102/NMM_fec!H$102)</f>
        <v>0.56003284244593254</v>
      </c>
      <c r="I208" s="274">
        <f>IF(I$102=0,0,I$102/NMM_fec!I$102)</f>
        <v>0.56263166703520284</v>
      </c>
      <c r="J208" s="274">
        <f>IF(J$102=0,0,J$102/NMM_fec!J$102)</f>
        <v>0.56263166703520284</v>
      </c>
      <c r="K208" s="274">
        <f>IF(K$102=0,0,K$102/NMM_fec!K$102)</f>
        <v>0.56263166703520295</v>
      </c>
      <c r="L208" s="274">
        <f>IF(L$102=0,0,L$102/NMM_fec!L$102)</f>
        <v>0.57447014393909523</v>
      </c>
      <c r="M208" s="274">
        <f>IF(M$102=0,0,M$102/NMM_fec!M$102)</f>
        <v>0.57447014393909501</v>
      </c>
      <c r="N208" s="274">
        <f>IF(N$102=0,0,N$102/NMM_fec!N$102)</f>
        <v>0.57447014393909501</v>
      </c>
      <c r="O208" s="274">
        <f>IF(O$102=0,0,O$102/NMM_fec!O$102)</f>
        <v>0.58588285423492426</v>
      </c>
      <c r="P208" s="274">
        <f>IF(P$102=0,0,P$102/NMM_fec!P$102)</f>
        <v>0.58588285423492392</v>
      </c>
      <c r="Q208" s="274">
        <f>IF(Q$102=0,0,Q$102/NMM_fec!Q$102)</f>
        <v>0.59799696173211503</v>
      </c>
      <c r="R208" s="274">
        <f>IF(R$102=0,0,R$102/NMM_fec!R$102)</f>
        <v>0.60311768764671914</v>
      </c>
      <c r="S208" s="274">
        <f>IF(S$102=0,0,S$102/NMM_fec!S$102)</f>
        <v>0.60670189109628514</v>
      </c>
      <c r="T208" s="274">
        <f>IF(T$102=0,0,T$102/NMM_fec!T$102)</f>
        <v>0.61248826643240473</v>
      </c>
      <c r="U208" s="274">
        <f>IF(U$102=0,0,U$102/NMM_fec!U$102)</f>
        <v>0.61650166624561098</v>
      </c>
      <c r="V208" s="274">
        <f>IF(V$102=0,0,V$102/NMM_fec!V$102)</f>
        <v>0.62293048948084229</v>
      </c>
      <c r="W208" s="274">
        <f>IF(W$102=0,0,W$102/NMM_fec!W$102)</f>
        <v>0.62735886958989329</v>
      </c>
      <c r="X208" s="274">
        <f>IF(X$102=0,0,X$102/NMM_fec!X$102)</f>
        <v>0.63440997059493076</v>
      </c>
      <c r="Y208" s="274">
        <f>IF(Y$102=0,0,Y$102/NMM_fec!Y$102)</f>
        <v>0.63924102851840203</v>
      </c>
      <c r="DA208" s="77"/>
    </row>
    <row r="209" spans="1:105" ht="12" customHeight="1" x14ac:dyDescent="0.25">
      <c r="A209" s="173" t="s">
        <v>94</v>
      </c>
      <c r="B209" s="274">
        <f>IF(B$103=0,0,B$103/NMM_fec!B$103)</f>
        <v>0.38129287818324836</v>
      </c>
      <c r="C209" s="274">
        <f>IF(C$103=0,0,C$103/NMM_fec!C$103)</f>
        <v>0.38129287818324831</v>
      </c>
      <c r="D209" s="274">
        <f>IF(D$103=0,0,D$103/NMM_fec!D$103)</f>
        <v>0.38129287818324836</v>
      </c>
      <c r="E209" s="274">
        <f>IF(E$103=0,0,E$103/NMM_fec!E$103)</f>
        <v>0.3828240365724036</v>
      </c>
      <c r="F209" s="274">
        <f>IF(F$103=0,0,F$103/NMM_fec!F$103)</f>
        <v>0.38470859656413608</v>
      </c>
      <c r="G209" s="274">
        <f>IF(G$103=0,0,G$103/NMM_fec!G$103)</f>
        <v>0.38583245056673066</v>
      </c>
      <c r="H209" s="274">
        <f>IF(H$103=0,0,H$103/NMM_fec!H$103)</f>
        <v>0.39121749079069751</v>
      </c>
      <c r="I209" s="274">
        <f>IF(I$103=0,0,I$103/NMM_fec!I$103)</f>
        <v>0.39303293009668372</v>
      </c>
      <c r="J209" s="274">
        <f>IF(J$103=0,0,J$103/NMM_fec!J$103)</f>
        <v>0.39303293009668389</v>
      </c>
      <c r="K209" s="274">
        <f>IF(K$103=0,0,K$103/NMM_fec!K$103)</f>
        <v>0.39303293009668389</v>
      </c>
      <c r="L209" s="274">
        <f>IF(L$103=0,0,L$103/NMM_fec!L$103)</f>
        <v>0.40130283657019833</v>
      </c>
      <c r="M209" s="274">
        <f>IF(M$103=0,0,M$103/NMM_fec!M$103)</f>
        <v>0.40130283657019827</v>
      </c>
      <c r="N209" s="274">
        <f>IF(N$103=0,0,N$103/NMM_fec!N$103)</f>
        <v>0.40130283657019838</v>
      </c>
      <c r="O209" s="274">
        <f>IF(O$103=0,0,O$103/NMM_fec!O$103)</f>
        <v>0.40927531880098178</v>
      </c>
      <c r="P209" s="274">
        <f>IF(P$103=0,0,P$103/NMM_fec!P$103)</f>
        <v>0.40927531880098161</v>
      </c>
      <c r="Q209" s="274">
        <f>IF(Q$103=0,0,Q$103/NMM_fec!Q$103)</f>
        <v>0.41773777024850978</v>
      </c>
      <c r="R209" s="274">
        <f>IF(R$103=0,0,R$103/NMM_fec!R$103)</f>
        <v>0.42131491321496306</v>
      </c>
      <c r="S209" s="274">
        <f>IF(S$103=0,0,S$103/NMM_fec!S$103)</f>
        <v>0.42381870044625913</v>
      </c>
      <c r="T209" s="274">
        <f>IF(T$103=0,0,T$103/NMM_fec!T$103)</f>
        <v>0.42786084059983132</v>
      </c>
      <c r="U209" s="274">
        <f>IF(U$103=0,0,U$103/NMM_fec!U$103)</f>
        <v>0.43066444796972259</v>
      </c>
      <c r="V209" s="274">
        <f>IF(V$103=0,0,V$103/NMM_fec!V$103)</f>
        <v>0.43515537761563322</v>
      </c>
      <c r="W209" s="274">
        <f>IF(W$103=0,0,W$103/NMM_fec!W$103)</f>
        <v>0.43824887432372578</v>
      </c>
      <c r="X209" s="274">
        <f>IF(X$103=0,0,X$103/NMM_fec!X$103)</f>
        <v>0.44317450338229142</v>
      </c>
      <c r="Y209" s="274">
        <f>IF(Y$103=0,0,Y$103/NMM_fec!Y$103)</f>
        <v>0.44654929538632887</v>
      </c>
      <c r="DA209" s="77"/>
    </row>
    <row r="210" spans="1:105" ht="12" customHeight="1" x14ac:dyDescent="0.25">
      <c r="A210" s="56" t="s">
        <v>95</v>
      </c>
      <c r="B210" s="275">
        <f>IF(B$104=0,0,B$104/NMM_fec!B$104)</f>
        <v>0.56404996340963409</v>
      </c>
      <c r="C210" s="275">
        <f>IF(C$104=0,0,C$104/NMM_fec!C$104)</f>
        <v>0.55280234844441722</v>
      </c>
      <c r="D210" s="275">
        <f>IF(D$104=0,0,D$104/NMM_fec!D$104)</f>
        <v>0.60151296565379442</v>
      </c>
      <c r="E210" s="275">
        <f>IF(E$104=0,0,E$104/NMM_fec!E$104)</f>
        <v>0.6171417000467998</v>
      </c>
      <c r="F210" s="275">
        <f>IF(F$104=0,0,F$104/NMM_fec!F$104)</f>
        <v>0.61585362398410404</v>
      </c>
      <c r="G210" s="275">
        <f>IF(G$104=0,0,G$104/NMM_fec!G$104)</f>
        <v>0.61777720541920011</v>
      </c>
      <c r="H210" s="275">
        <f>IF(H$104=0,0,H$104/NMM_fec!H$104)</f>
        <v>0.62590569279041497</v>
      </c>
      <c r="I210" s="275">
        <f>IF(I$104=0,0,I$104/NMM_fec!I$104)</f>
        <v>0.6020188415841955</v>
      </c>
      <c r="J210" s="275">
        <f>IF(J$104=0,0,J$104/NMM_fec!J$104)</f>
        <v>0.59866104402851439</v>
      </c>
      <c r="K210" s="275">
        <f>IF(K$104=0,0,K$104/NMM_fec!K$104)</f>
        <v>0.6259635111027364</v>
      </c>
      <c r="L210" s="275">
        <f>IF(L$104=0,0,L$104/NMM_fec!L$104)</f>
        <v>0.63649029081351938</v>
      </c>
      <c r="M210" s="275">
        <f>IF(M$104=0,0,M$104/NMM_fec!M$104)</f>
        <v>0.62221618219888952</v>
      </c>
      <c r="N210" s="275">
        <f>IF(N$104=0,0,N$104/NMM_fec!N$104)</f>
        <v>0.63530471603518868</v>
      </c>
      <c r="O210" s="275">
        <f>IF(O$104=0,0,O$104/NMM_fec!O$104)</f>
        <v>0.61360567002500399</v>
      </c>
      <c r="P210" s="275">
        <f>IF(P$104=0,0,P$104/NMM_fec!P$104)</f>
        <v>0.64821719687168544</v>
      </c>
      <c r="Q210" s="275">
        <f>IF(Q$104=0,0,Q$104/NMM_fec!Q$104)</f>
        <v>0.66867023895865796</v>
      </c>
      <c r="R210" s="275">
        <f>IF(R$104=0,0,R$104/NMM_fec!R$104)</f>
        <v>0.68776578569362534</v>
      </c>
      <c r="S210" s="275">
        <f>IF(S$104=0,0,S$104/NMM_fec!S$104)</f>
        <v>0.66540007382388222</v>
      </c>
      <c r="T210" s="275">
        <f>IF(T$104=0,0,T$104/NMM_fec!T$104)</f>
        <v>0.68906148004027956</v>
      </c>
      <c r="U210" s="275">
        <f>IF(U$104=0,0,U$104/NMM_fec!U$104)</f>
        <v>0.71158729770967433</v>
      </c>
      <c r="V210" s="275">
        <f>IF(V$104=0,0,V$104/NMM_fec!V$104)</f>
        <v>0.76703626407938841</v>
      </c>
      <c r="W210" s="275">
        <f>IF(W$104=0,0,W$104/NMM_fec!W$104)</f>
        <v>0.77727307019701131</v>
      </c>
      <c r="X210" s="275">
        <f>IF(X$104=0,0,X$104/NMM_fec!X$104)</f>
        <v>0.78601516607747846</v>
      </c>
      <c r="Y210" s="275">
        <f>IF(Y$104=0,0,Y$104/NMM_fec!Y$104)</f>
        <v>0.78428942407202318</v>
      </c>
      <c r="DA210" s="78"/>
    </row>
    <row r="211" spans="1:105" ht="12" customHeight="1" x14ac:dyDescent="0.25">
      <c r="A211" s="174" t="s">
        <v>1553</v>
      </c>
      <c r="B211" s="276">
        <f>IF(B$110=0,0,B$110/NMM_fec!B$110)</f>
        <v>0.34034951027519345</v>
      </c>
      <c r="C211" s="276">
        <f>IF(C$110=0,0,C$110/NMM_fec!C$110)</f>
        <v>0.3388009803079452</v>
      </c>
      <c r="D211" s="276">
        <f>IF(D$110=0,0,D$110/NMM_fec!D$110)</f>
        <v>0.34935443896773571</v>
      </c>
      <c r="E211" s="276">
        <f>IF(E$110=0,0,E$110/NMM_fec!E$110)</f>
        <v>0.35787703866652959</v>
      </c>
      <c r="F211" s="276">
        <f>IF(F$110=0,0,F$110/NMM_fec!F$110)</f>
        <v>0.35799636332866702</v>
      </c>
      <c r="G211" s="276">
        <f>IF(G$110=0,0,G$110/NMM_fec!G$110)</f>
        <v>0.35447435267842309</v>
      </c>
      <c r="H211" s="276">
        <f>IF(H$110=0,0,H$110/NMM_fec!H$110)</f>
        <v>0.35984293677165619</v>
      </c>
      <c r="I211" s="276">
        <f>IF(I$110=0,0,I$110/NMM_fec!I$110)</f>
        <v>0.35159994149352064</v>
      </c>
      <c r="J211" s="276">
        <f>IF(J$110=0,0,J$110/NMM_fec!J$110)</f>
        <v>0.34930249110035533</v>
      </c>
      <c r="K211" s="276">
        <f>IF(K$110=0,0,K$110/NMM_fec!K$110)</f>
        <v>0.35575313776931705</v>
      </c>
      <c r="L211" s="276">
        <f>IF(L$110=0,0,L$110/NMM_fec!L$110)</f>
        <v>0.36629980615213442</v>
      </c>
      <c r="M211" s="276">
        <f>IF(M$110=0,0,M$110/NMM_fec!M$110)</f>
        <v>0.36217192208291493</v>
      </c>
      <c r="N211" s="276">
        <f>IF(N$110=0,0,N$110/NMM_fec!N$110)</f>
        <v>0.36742566109484825</v>
      </c>
      <c r="O211" s="276">
        <f>IF(O$110=0,0,O$110/NMM_fec!O$110)</f>
        <v>0.36912260247288975</v>
      </c>
      <c r="P211" s="276">
        <f>IF(P$110=0,0,P$110/NMM_fec!P$110)</f>
        <v>0.37098651032064955</v>
      </c>
      <c r="Q211" s="276">
        <f>IF(Q$110=0,0,Q$110/NMM_fec!Q$110)</f>
        <v>0.39206155755879818</v>
      </c>
      <c r="R211" s="276">
        <f>IF(R$110=0,0,R$110/NMM_fec!R$110)</f>
        <v>0.40475406484720461</v>
      </c>
      <c r="S211" s="276">
        <f>IF(S$110=0,0,S$110/NMM_fec!S$110)</f>
        <v>0.39128983912732762</v>
      </c>
      <c r="T211" s="276">
        <f>IF(T$110=0,0,T$110/NMM_fec!T$110)</f>
        <v>0.39693506790523309</v>
      </c>
      <c r="U211" s="276">
        <f>IF(U$110=0,0,U$110/NMM_fec!U$110)</f>
        <v>0.3943920849571243</v>
      </c>
      <c r="V211" s="276">
        <f>IF(V$110=0,0,V$110/NMM_fec!V$110)</f>
        <v>0.45562736519774294</v>
      </c>
      <c r="W211" s="276">
        <f>IF(W$110=0,0,W$110/NMM_fec!W$110)</f>
        <v>0.49765701663263096</v>
      </c>
      <c r="X211" s="276">
        <f>IF(X$110=0,0,X$110/NMM_fec!X$110)</f>
        <v>0.49310926524191601</v>
      </c>
      <c r="Y211" s="276">
        <f>IF(Y$110=0,0,Y$110/NMM_fec!Y$110)</f>
        <v>0.46675867731712345</v>
      </c>
      <c r="DA211" s="79"/>
    </row>
    <row r="212" spans="1:105" ht="12" customHeight="1" x14ac:dyDescent="0.25">
      <c r="A212" s="174" t="s">
        <v>1563</v>
      </c>
      <c r="B212" s="276">
        <f>IF(B$118=0,0,B$118/NMM_fec!B$118)</f>
        <v>0.46538984574197967</v>
      </c>
      <c r="C212" s="276">
        <f>IF(C$118=0,0,C$118/NMM_fec!C$118)</f>
        <v>0.46538984574197984</v>
      </c>
      <c r="D212" s="276">
        <f>IF(D$118=0,0,D$118/NMM_fec!D$118)</f>
        <v>0.46538984574197972</v>
      </c>
      <c r="E212" s="276">
        <f>IF(E$118=0,0,E$118/NMM_fec!E$118)</f>
        <v>0.46725871245129424</v>
      </c>
      <c r="F212" s="276">
        <f>IF(F$118=0,0,F$118/NMM_fec!F$118)</f>
        <v>0.46955892610339006</v>
      </c>
      <c r="G212" s="276">
        <f>IF(G$118=0,0,G$118/NMM_fec!G$118)</f>
        <v>0.47093065442781074</v>
      </c>
      <c r="H212" s="276">
        <f>IF(H$118=0,0,H$118/NMM_fec!H$118)</f>
        <v>0.47750340514659528</v>
      </c>
      <c r="I212" s="276">
        <f>IF(I$118=0,0,I$118/NMM_fec!I$118)</f>
        <v>0.47971925303390084</v>
      </c>
      <c r="J212" s="276">
        <f>IF(J$118=0,0,J$118/NMM_fec!J$118)</f>
        <v>0.47971925303390062</v>
      </c>
      <c r="K212" s="276">
        <f>IF(K$118=0,0,K$118/NMM_fec!K$118)</f>
        <v>0.47971925303390073</v>
      </c>
      <c r="L212" s="276">
        <f>IF(L$118=0,0,L$118/NMM_fec!L$118)</f>
        <v>0.48981314861450403</v>
      </c>
      <c r="M212" s="276">
        <f>IF(M$118=0,0,M$118/NMM_fec!M$118)</f>
        <v>0.48981314861450415</v>
      </c>
      <c r="N212" s="276">
        <f>IF(N$118=0,0,N$118/NMM_fec!N$118)</f>
        <v>0.48981314861450437</v>
      </c>
      <c r="O212" s="276">
        <f>IF(O$118=0,0,O$118/NMM_fec!O$118)</f>
        <v>0.49954402083337074</v>
      </c>
      <c r="P212" s="276">
        <f>IF(P$118=0,0,P$118/NMM_fec!P$118)</f>
        <v>0.49954402083337079</v>
      </c>
      <c r="Q212" s="276">
        <f>IF(Q$118=0,0,Q$118/NMM_fec!Q$118)</f>
        <v>0.50987292860770184</v>
      </c>
      <c r="R212" s="276">
        <f>IF(R$118=0,0,R$118/NMM_fec!R$118)</f>
        <v>0.51423903694228923</v>
      </c>
      <c r="S212" s="276">
        <f>IF(S$118=0,0,S$118/NMM_fec!S$118)</f>
        <v>0.51729505298668954</v>
      </c>
      <c r="T212" s="276">
        <f>IF(T$118=0,0,T$118/NMM_fec!T$118)</f>
        <v>0.5222287170810771</v>
      </c>
      <c r="U212" s="276">
        <f>IF(U$118=0,0,U$118/NMM_fec!U$118)</f>
        <v>0.52565068081565214</v>
      </c>
      <c r="V212" s="276">
        <f>IF(V$118=0,0,V$118/NMM_fec!V$118)</f>
        <v>0.53113211824796602</v>
      </c>
      <c r="W212" s="276">
        <f>IF(W$118=0,0,W$118/NMM_fec!W$118)</f>
        <v>0.53490790856076298</v>
      </c>
      <c r="X212" s="276">
        <f>IF(X$118=0,0,X$118/NMM_fec!X$118)</f>
        <v>0.54091992157991575</v>
      </c>
      <c r="Y212" s="276">
        <f>IF(Y$118=0,0,Y$118/NMM_fec!Y$118)</f>
        <v>0.54503904894902266</v>
      </c>
      <c r="DA212" s="79"/>
    </row>
    <row r="213" spans="1:105" ht="12" customHeight="1" x14ac:dyDescent="0.25">
      <c r="A213" s="174" t="s">
        <v>1565</v>
      </c>
      <c r="B213" s="276">
        <f>IF(B$119=0,0,B$119/NMM_fec!B$119)</f>
        <v>0.36613435181081927</v>
      </c>
      <c r="C213" s="276">
        <f>IF(C$119=0,0,C$119/NMM_fec!C$119)</f>
        <v>0.36159264003321168</v>
      </c>
      <c r="D213" s="276">
        <f>IF(D$119=0,0,D$119/NMM_fec!D$119)</f>
        <v>0.38225965252380595</v>
      </c>
      <c r="E213" s="276">
        <f>IF(E$119=0,0,E$119/NMM_fec!E$119)</f>
        <v>0.39323350040934141</v>
      </c>
      <c r="F213" s="276">
        <f>IF(F$119=0,0,F$119/NMM_fec!F$119)</f>
        <v>0.39323370579590067</v>
      </c>
      <c r="G213" s="276">
        <f>IF(G$119=0,0,G$119/NMM_fec!G$119)</f>
        <v>0.38932657070575927</v>
      </c>
      <c r="H213" s="276">
        <f>IF(H$119=0,0,H$119/NMM_fec!H$119)</f>
        <v>0.39496876488664795</v>
      </c>
      <c r="I213" s="276">
        <f>IF(I$119=0,0,I$119/NMM_fec!I$119)</f>
        <v>0.38193136261194893</v>
      </c>
      <c r="J213" s="276">
        <f>IF(J$119=0,0,J$119/NMM_fec!J$119)</f>
        <v>0.37823304309053102</v>
      </c>
      <c r="K213" s="276">
        <f>IF(K$119=0,0,K$119/NMM_fec!K$119)</f>
        <v>0.38851423606790175</v>
      </c>
      <c r="L213" s="276">
        <f>IF(L$119=0,0,L$119/NMM_fec!L$119)</f>
        <v>0.40031072745319457</v>
      </c>
      <c r="M213" s="276">
        <f>IF(M$119=0,0,M$119/NMM_fec!M$119)</f>
        <v>0.39372630817159093</v>
      </c>
      <c r="N213" s="276">
        <f>IF(N$119=0,0,N$119/NMM_fec!N$119)</f>
        <v>0.4014798282105404</v>
      </c>
      <c r="O213" s="276">
        <f>IF(O$119=0,0,O$119/NMM_fec!O$119)</f>
        <v>0.3962739540592205</v>
      </c>
      <c r="P213" s="276">
        <f>IF(P$119=0,0,P$119/NMM_fec!P$119)</f>
        <v>0.40442528835858488</v>
      </c>
      <c r="Q213" s="276">
        <f>IF(Q$119=0,0,Q$119/NMM_fec!Q$119)</f>
        <v>0.42773500429931294</v>
      </c>
      <c r="R213" s="276">
        <f>IF(R$119=0,0,R$119/NMM_fec!R$119)</f>
        <v>0.4431760386753269</v>
      </c>
      <c r="S213" s="276">
        <f>IF(S$119=0,0,S$119/NMM_fec!S$119)</f>
        <v>0.42563366957918797</v>
      </c>
      <c r="T213" s="276">
        <f>IF(T$119=0,0,T$119/NMM_fec!T$119)</f>
        <v>0.43421863215015638</v>
      </c>
      <c r="U213" s="276">
        <f>IF(U$119=0,0,U$119/NMM_fec!U$119)</f>
        <v>0.43304875690012973</v>
      </c>
      <c r="V213" s="276">
        <f>IF(V$119=0,0,V$119/NMM_fec!V$119)</f>
        <v>0.50394334638418503</v>
      </c>
      <c r="W213" s="276">
        <f>IF(W$119=0,0,W$119/NMM_fec!W$119)</f>
        <v>0.5366918857912375</v>
      </c>
      <c r="X213" s="276">
        <f>IF(X$119=0,0,X$119/NMM_fec!X$119)</f>
        <v>0.53681818316762575</v>
      </c>
      <c r="Y213" s="276">
        <f>IF(Y$119=0,0,Y$119/NMM_fec!Y$119)</f>
        <v>0.51452615492292608</v>
      </c>
      <c r="DA213" s="79"/>
    </row>
    <row r="214" spans="1:105" ht="12" customHeight="1" x14ac:dyDescent="0.25">
      <c r="A214" s="41" t="s">
        <v>1575</v>
      </c>
      <c r="B214" s="277">
        <f>IF(B$127=0,0,B$127/NMM_fec!B$127)</f>
        <v>0.47831734145703458</v>
      </c>
      <c r="C214" s="277">
        <f>IF(C$127=0,0,C$127/NMM_fec!C$127)</f>
        <v>0.47831734145703481</v>
      </c>
      <c r="D214" s="277">
        <f>IF(D$127=0,0,D$127/NMM_fec!D$127)</f>
        <v>0.47831734145703492</v>
      </c>
      <c r="E214" s="277">
        <f>IF(E$127=0,0,E$127/NMM_fec!E$127)</f>
        <v>0.48023812113049696</v>
      </c>
      <c r="F214" s="277">
        <f>IF(F$127=0,0,F$127/NMM_fec!F$127)</f>
        <v>0.48260222960626165</v>
      </c>
      <c r="G214" s="277">
        <f>IF(G$127=0,0,G$127/NMM_fec!G$127)</f>
        <v>0.48401206149525</v>
      </c>
      <c r="H214" s="277">
        <f>IF(H$127=0,0,H$127/NMM_fec!H$127)</f>
        <v>0.49076738862288977</v>
      </c>
      <c r="I214" s="277">
        <f>IF(I$127=0,0,I$127/NMM_fec!I$127)</f>
        <v>0.4930447878403979</v>
      </c>
      <c r="J214" s="277">
        <f>IF(J$127=0,0,J$127/NMM_fec!J$127)</f>
        <v>0.4930447878403979</v>
      </c>
      <c r="K214" s="277">
        <f>IF(K$127=0,0,K$127/NMM_fec!K$127)</f>
        <v>0.49304478784039796</v>
      </c>
      <c r="L214" s="277">
        <f>IF(L$127=0,0,L$127/NMM_fec!L$127)</f>
        <v>0.50341906940935155</v>
      </c>
      <c r="M214" s="277">
        <f>IF(M$127=0,0,M$127/NMM_fec!M$127)</f>
        <v>0.50341906940935144</v>
      </c>
      <c r="N214" s="277">
        <f>IF(N$127=0,0,N$127/NMM_fec!N$127)</f>
        <v>0.50341906940935155</v>
      </c>
      <c r="O214" s="277">
        <f>IF(O$127=0,0,O$127/NMM_fec!O$127)</f>
        <v>0.51342024363429761</v>
      </c>
      <c r="P214" s="277">
        <f>IF(P$127=0,0,P$127/NMM_fec!P$127)</f>
        <v>0.51342024363429761</v>
      </c>
      <c r="Q214" s="277">
        <f>IF(Q$127=0,0,Q$127/NMM_fec!Q$127)</f>
        <v>0.52403606551347137</v>
      </c>
      <c r="R214" s="277">
        <f>IF(R$127=0,0,R$127/NMM_fec!R$127)</f>
        <v>0.52852345463513084</v>
      </c>
      <c r="S214" s="277">
        <f>IF(S$127=0,0,S$127/NMM_fec!S$127)</f>
        <v>0.53166436001409789</v>
      </c>
      <c r="T214" s="277">
        <f>IF(T$127=0,0,T$127/NMM_fec!T$127)</f>
        <v>0.53673507033332957</v>
      </c>
      <c r="U214" s="277">
        <f>IF(U$127=0,0,U$127/NMM_fec!U$127)</f>
        <v>0.54025208861608698</v>
      </c>
      <c r="V214" s="277">
        <f>IF(V$127=0,0,V$127/NMM_fec!V$127)</f>
        <v>0.54588578819929878</v>
      </c>
      <c r="W214" s="277">
        <f>IF(W$127=0,0,W$127/NMM_fec!W$127)</f>
        <v>0.54976646157633968</v>
      </c>
      <c r="X214" s="277">
        <f>IF(X$127=0,0,X$127/NMM_fec!X$127)</f>
        <v>0.55594547495713553</v>
      </c>
      <c r="Y214" s="277">
        <f>IF(Y$127=0,0,Y$127/NMM_fec!Y$127)</f>
        <v>0.56017902253093999</v>
      </c>
      <c r="DA214" s="82"/>
    </row>
  </sheetData>
  <conditionalFormatting sqref="B16:V16">
    <cfRule type="cellIs" dxfId="79" priority="428" operator="lessThan">
      <formula>0</formula>
    </cfRule>
  </conditionalFormatting>
  <conditionalFormatting sqref="B6:Y16">
    <cfRule type="cellIs" dxfId="78" priority="334" operator="lessThan">
      <formula>0</formula>
    </cfRule>
  </conditionalFormatting>
  <conditionalFormatting sqref="B20:Y25">
    <cfRule type="cellIs" dxfId="77" priority="336" operator="lessThan">
      <formula>0</formula>
    </cfRule>
  </conditionalFormatting>
  <conditionalFormatting sqref="B27:Y46">
    <cfRule type="cellIs" dxfId="76" priority="299" operator="lessThan">
      <formula>0</formula>
    </cfRule>
  </conditionalFormatting>
  <conditionalFormatting sqref="B49:Y59 B100:Y110 B147:Y152 B166:Y171">
    <cfRule type="cellIs" dxfId="75" priority="338" operator="lessThan">
      <formula>0</formula>
    </cfRule>
  </conditionalFormatting>
  <conditionalFormatting sqref="B63:Y97">
    <cfRule type="cellIs" dxfId="74" priority="315" operator="lessThan">
      <formula>0</formula>
    </cfRule>
  </conditionalFormatting>
  <conditionalFormatting sqref="B113:Y117">
    <cfRule type="cellIs" dxfId="73" priority="310" operator="lessThan">
      <formula>0</formula>
    </cfRule>
  </conditionalFormatting>
  <conditionalFormatting sqref="B122:Y128">
    <cfRule type="cellIs" dxfId="72" priority="309" operator="lessThan">
      <formula>0</formula>
    </cfRule>
  </conditionalFormatting>
  <conditionalFormatting sqref="B133:Y139">
    <cfRule type="cellIs" dxfId="71" priority="307" operator="lessThan">
      <formula>0</formula>
    </cfRule>
  </conditionalFormatting>
  <conditionalFormatting sqref="B142:Y144">
    <cfRule type="cellIs" dxfId="70" priority="300" operator="lessThan">
      <formula>0</formula>
    </cfRule>
  </conditionalFormatting>
  <conditionalFormatting sqref="B156:Y163">
    <cfRule type="cellIs" dxfId="69" priority="303" operator="lessThan">
      <formula>0</formula>
    </cfRule>
  </conditionalFormatting>
  <conditionalFormatting sqref="B177:Y179">
    <cfRule type="cellIs" dxfId="68" priority="302" operator="lessThan">
      <formula>0</formula>
    </cfRule>
  </conditionalFormatting>
  <conditionalFormatting sqref="B184:Y190">
    <cfRule type="cellIs" dxfId="67" priority="296" operator="lessThan">
      <formula>0</formula>
    </cfRule>
  </conditionalFormatting>
  <conditionalFormatting sqref="B192:Y193">
    <cfRule type="cellIs" dxfId="66" priority="297" operator="lessThan">
      <formula>0</formula>
    </cfRule>
  </conditionalFormatting>
  <conditionalFormatting sqref="B195:Y200 B206:Y211 B214:Y214">
    <cfRule type="cellIs" dxfId="65" priority="298" operator="lessThan">
      <formula>0</formula>
    </cfRule>
  </conditionalFormatting>
  <conditionalFormatting sqref="DA6:DA16">
    <cfRule type="cellIs" dxfId="64" priority="42" operator="lessThan">
      <formula>0</formula>
    </cfRule>
  </conditionalFormatting>
  <conditionalFormatting sqref="DA20:DA25">
    <cfRule type="cellIs" dxfId="63" priority="44" operator="lessThan">
      <formula>0</formula>
    </cfRule>
  </conditionalFormatting>
  <conditionalFormatting sqref="DA27:DA46">
    <cfRule type="cellIs" dxfId="62" priority="9" operator="lessThan">
      <formula>0</formula>
    </cfRule>
  </conditionalFormatting>
  <conditionalFormatting sqref="DA49:DA59 DA100:DA110">
    <cfRule type="cellIs" dxfId="61" priority="45" operator="lessThan">
      <formula>0</formula>
    </cfRule>
  </conditionalFormatting>
  <conditionalFormatting sqref="DA63:DA97">
    <cfRule type="cellIs" dxfId="60" priority="32" operator="lessThan">
      <formula>0</formula>
    </cfRule>
  </conditionalFormatting>
  <conditionalFormatting sqref="DA113:DA117">
    <cfRule type="cellIs" dxfId="59" priority="30" operator="lessThan">
      <formula>0</formula>
    </cfRule>
  </conditionalFormatting>
  <conditionalFormatting sqref="DA122:DA128">
    <cfRule type="cellIs" dxfId="58" priority="29" operator="lessThan">
      <formula>0</formula>
    </cfRule>
  </conditionalFormatting>
  <conditionalFormatting sqref="DA133:DA139">
    <cfRule type="cellIs" dxfId="57" priority="24" operator="lessThan">
      <formula>0</formula>
    </cfRule>
  </conditionalFormatting>
  <conditionalFormatting sqref="DA142:DA144">
    <cfRule type="cellIs" dxfId="56" priority="10" operator="lessThan">
      <formula>0</formula>
    </cfRule>
  </conditionalFormatting>
  <conditionalFormatting sqref="DA147:DA152">
    <cfRule type="cellIs" dxfId="55" priority="15" operator="lessThan">
      <formula>0</formula>
    </cfRule>
  </conditionalFormatting>
  <conditionalFormatting sqref="DA156:DA163">
    <cfRule type="cellIs" dxfId="54" priority="16" operator="lessThan">
      <formula>0</formula>
    </cfRule>
  </conditionalFormatting>
  <conditionalFormatting sqref="DA166:DA171">
    <cfRule type="cellIs" dxfId="53" priority="12" operator="lessThan">
      <formula>0</formula>
    </cfRule>
  </conditionalFormatting>
  <conditionalFormatting sqref="DA177:DA179">
    <cfRule type="cellIs" dxfId="52" priority="13" operator="lessThan">
      <formula>0</formula>
    </cfRule>
  </conditionalFormatting>
  <conditionalFormatting sqref="DA184:DA190">
    <cfRule type="cellIs" dxfId="51" priority="3" operator="lessThan">
      <formula>0</formula>
    </cfRule>
  </conditionalFormatting>
  <conditionalFormatting sqref="DA192:DA193">
    <cfRule type="cellIs" dxfId="50" priority="5" operator="lessThan">
      <formula>0</formula>
    </cfRule>
  </conditionalFormatting>
  <conditionalFormatting sqref="DA195:DA200">
    <cfRule type="cellIs" dxfId="49" priority="2" operator="lessThan">
      <formula>0</formula>
    </cfRule>
  </conditionalFormatting>
  <conditionalFormatting sqref="DA206:DA211">
    <cfRule type="cellIs" dxfId="48" priority="1" operator="lessThan">
      <formula>0</formula>
    </cfRule>
  </conditionalFormatting>
  <conditionalFormatting sqref="DA214">
    <cfRule type="cellIs" dxfId="47" priority="8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CO2 emissions"</f>
        <v>EE: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5" customHeight="1" x14ac:dyDescent="0.25">
      <c r="A5" s="34" t="s">
        <v>51</v>
      </c>
      <c r="B5" s="223">
        <f t="shared" ref="B5:Y5" si="0">SUM(B6:B10)+B16+B17+B25+B33+B46</f>
        <v>520.35378954811665</v>
      </c>
      <c r="C5" s="223">
        <f t="shared" si="0"/>
        <v>553.294324860816</v>
      </c>
      <c r="D5" s="223">
        <f t="shared" si="0"/>
        <v>532.16781096037857</v>
      </c>
      <c r="E5" s="223">
        <f t="shared" si="0"/>
        <v>487.43931527530981</v>
      </c>
      <c r="F5" s="223">
        <f t="shared" si="0"/>
        <v>554.55548467222104</v>
      </c>
      <c r="G5" s="223">
        <f t="shared" si="0"/>
        <v>633.29396322662842</v>
      </c>
      <c r="H5" s="223">
        <f t="shared" si="0"/>
        <v>646.06092274364255</v>
      </c>
      <c r="I5" s="223">
        <f t="shared" si="0"/>
        <v>978.99944266126136</v>
      </c>
      <c r="J5" s="223">
        <f t="shared" si="0"/>
        <v>915.56512127202234</v>
      </c>
      <c r="K5" s="223">
        <f t="shared" si="0"/>
        <v>371.4825943671762</v>
      </c>
      <c r="L5" s="223">
        <f t="shared" si="0"/>
        <v>440.11075471226167</v>
      </c>
      <c r="M5" s="223">
        <f t="shared" si="0"/>
        <v>576.54131967028991</v>
      </c>
      <c r="N5" s="223">
        <f t="shared" si="0"/>
        <v>598.01778087740695</v>
      </c>
      <c r="O5" s="223">
        <f t="shared" si="0"/>
        <v>601.24623893164153</v>
      </c>
      <c r="P5" s="223">
        <f t="shared" si="0"/>
        <v>600.35536181530756</v>
      </c>
      <c r="Q5" s="223">
        <f t="shared" si="0"/>
        <v>372.291528773891</v>
      </c>
      <c r="R5" s="223">
        <f t="shared" si="0"/>
        <v>363.44819325410776</v>
      </c>
      <c r="S5" s="223">
        <f t="shared" si="0"/>
        <v>503.25396068385481</v>
      </c>
      <c r="T5" s="223">
        <f t="shared" si="0"/>
        <v>483.2477993207151</v>
      </c>
      <c r="U5" s="223">
        <f t="shared" si="0"/>
        <v>478.61473899671967</v>
      </c>
      <c r="V5" s="223">
        <f t="shared" si="0"/>
        <v>114.31483099624774</v>
      </c>
      <c r="W5" s="223">
        <f t="shared" si="0"/>
        <v>78.03485636619358</v>
      </c>
      <c r="X5" s="223">
        <f t="shared" si="0"/>
        <v>48.368117761057547</v>
      </c>
      <c r="Y5" s="223">
        <f t="shared" si="0"/>
        <v>45.177769436758439</v>
      </c>
      <c r="DA5" s="89"/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1692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1693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1694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1695</v>
      </c>
    </row>
    <row r="10" spans="1:105" ht="12" customHeight="1" x14ac:dyDescent="0.25">
      <c r="A10" s="56" t="s">
        <v>95</v>
      </c>
      <c r="B10" s="260">
        <v>0.2539840317896343</v>
      </c>
      <c r="C10" s="260">
        <v>0.33559186544538733</v>
      </c>
      <c r="D10" s="260">
        <v>0.24217779922711699</v>
      </c>
      <c r="E10" s="260">
        <v>0.19475588708109881</v>
      </c>
      <c r="F10" s="260">
        <v>0.25567472051979928</v>
      </c>
      <c r="G10" s="260">
        <v>0.3368784848200379</v>
      </c>
      <c r="H10" s="260">
        <v>0.29860675311638418</v>
      </c>
      <c r="I10" s="260">
        <v>0.58256654183308176</v>
      </c>
      <c r="J10" s="260">
        <v>0.46230204265757552</v>
      </c>
      <c r="K10" s="260">
        <v>0.13398196366175799</v>
      </c>
      <c r="L10" s="260">
        <v>0.16269476751147111</v>
      </c>
      <c r="M10" s="260">
        <v>0.2163384301864171</v>
      </c>
      <c r="N10" s="260">
        <v>0.21352503968967401</v>
      </c>
      <c r="O10" s="260">
        <v>0.24474648847690031</v>
      </c>
      <c r="P10" s="260">
        <v>0.19475190500896741</v>
      </c>
      <c r="Q10" s="260">
        <v>0.16262441115397361</v>
      </c>
      <c r="R10" s="260">
        <v>0.15188678032560129</v>
      </c>
      <c r="S10" s="260">
        <v>0.2293890376066659</v>
      </c>
      <c r="T10" s="260">
        <v>0.20134149949519539</v>
      </c>
      <c r="U10" s="260">
        <v>0.1146007645284467</v>
      </c>
      <c r="V10" s="260">
        <v>2.202515610079353E-2</v>
      </c>
      <c r="W10" s="260">
        <v>1.0563345614925539E-2</v>
      </c>
      <c r="X10" s="260">
        <v>7.9882245778039838E-3</v>
      </c>
      <c r="Y10" s="260">
        <v>1.628828049623493E-2</v>
      </c>
      <c r="DA10" s="68" t="s">
        <v>1696</v>
      </c>
    </row>
    <row r="11" spans="1:105" ht="12" customHeight="1" x14ac:dyDescent="0.25">
      <c r="A11" s="37" t="s">
        <v>159</v>
      </c>
      <c r="B11" s="226">
        <v>4.9209476807699458E-2</v>
      </c>
      <c r="C11" s="226">
        <v>4.6668867735193943E-2</v>
      </c>
      <c r="D11" s="226">
        <v>4.8959356213910558E-2</v>
      </c>
      <c r="E11" s="226">
        <v>3.3330368299779471E-2</v>
      </c>
      <c r="F11" s="226">
        <v>5.4342405216396307E-2</v>
      </c>
      <c r="G11" s="226">
        <v>5.996752820553064E-2</v>
      </c>
      <c r="H11" s="226">
        <v>4.9910864168707082E-2</v>
      </c>
      <c r="I11" s="226">
        <v>0.13820630528628741</v>
      </c>
      <c r="J11" s="226">
        <v>0.10320694627433689</v>
      </c>
      <c r="K11" s="226">
        <v>1.040900377539249E-2</v>
      </c>
      <c r="L11" s="226">
        <v>2.0951131527145839E-2</v>
      </c>
      <c r="M11" s="226">
        <v>2.757315045490007E-2</v>
      </c>
      <c r="N11" s="226">
        <v>1.288109513587455E-2</v>
      </c>
      <c r="O11" s="226">
        <v>1.4865677028228771E-2</v>
      </c>
      <c r="P11" s="226">
        <v>1.4374657400396109E-2</v>
      </c>
      <c r="Q11" s="226">
        <v>1.290885263548113E-2</v>
      </c>
      <c r="R11" s="226">
        <v>1.0775199418234569E-2</v>
      </c>
      <c r="S11" s="226">
        <v>1.8820132180332249E-2</v>
      </c>
      <c r="T11" s="226">
        <v>1.462280548778129E-2</v>
      </c>
      <c r="U11" s="226">
        <v>2.7062495453975461E-3</v>
      </c>
      <c r="V11" s="226">
        <v>9.3388219055473204E-5</v>
      </c>
      <c r="W11" s="226">
        <v>2.967040627702206E-5</v>
      </c>
      <c r="X11" s="226">
        <v>5.6137953969325953E-5</v>
      </c>
      <c r="Y11" s="226">
        <v>3.5256395945642801E-4</v>
      </c>
      <c r="DA11" s="69" t="s">
        <v>1697</v>
      </c>
    </row>
    <row r="12" spans="1:105" ht="12" customHeight="1" x14ac:dyDescent="0.25">
      <c r="A12" s="37" t="s">
        <v>35</v>
      </c>
      <c r="B12" s="226">
        <v>0.20477455498193481</v>
      </c>
      <c r="C12" s="226">
        <v>0.28892299771019342</v>
      </c>
      <c r="D12" s="226">
        <v>0.19321844301320651</v>
      </c>
      <c r="E12" s="226">
        <v>0.1614255187813193</v>
      </c>
      <c r="F12" s="226">
        <v>0.20133231530340301</v>
      </c>
      <c r="G12" s="226">
        <v>0.27691095661450732</v>
      </c>
      <c r="H12" s="226">
        <v>0.24869588894767711</v>
      </c>
      <c r="I12" s="226">
        <v>0.44436023654679441</v>
      </c>
      <c r="J12" s="226">
        <v>0.35909509638323861</v>
      </c>
      <c r="K12" s="226">
        <v>0.1235729598863656</v>
      </c>
      <c r="L12" s="226">
        <v>0.14174363598432529</v>
      </c>
      <c r="M12" s="226">
        <v>0.18876527973151699</v>
      </c>
      <c r="N12" s="226">
        <v>0.2006439445537995</v>
      </c>
      <c r="O12" s="226">
        <v>0.22988081144867159</v>
      </c>
      <c r="P12" s="226">
        <v>0.18037724760857121</v>
      </c>
      <c r="Q12" s="226">
        <v>0.1497155585184925</v>
      </c>
      <c r="R12" s="226">
        <v>0.1411115809073667</v>
      </c>
      <c r="S12" s="226">
        <v>0.21056890542633369</v>
      </c>
      <c r="T12" s="226">
        <v>0.18671869400741409</v>
      </c>
      <c r="U12" s="226">
        <v>0.1118945149830492</v>
      </c>
      <c r="V12" s="226">
        <v>2.1931767881738059E-2</v>
      </c>
      <c r="W12" s="226">
        <v>1.053367520864852E-2</v>
      </c>
      <c r="X12" s="226">
        <v>7.9320866238346572E-3</v>
      </c>
      <c r="Y12" s="226">
        <v>1.5935716536778499E-2</v>
      </c>
      <c r="DA12" s="69" t="s">
        <v>1698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1699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1700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1701</v>
      </c>
    </row>
    <row r="16" spans="1:105" ht="12" customHeight="1" x14ac:dyDescent="0.25">
      <c r="A16" s="57" t="s">
        <v>1450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1702</v>
      </c>
    </row>
    <row r="17" spans="1:105" ht="12" customHeight="1" x14ac:dyDescent="0.25">
      <c r="A17" s="57" t="s">
        <v>1452</v>
      </c>
      <c r="B17" s="261">
        <v>19.268261198618291</v>
      </c>
      <c r="C17" s="261">
        <v>23.10650922945382</v>
      </c>
      <c r="D17" s="261">
        <v>22.756059632681168</v>
      </c>
      <c r="E17" s="261">
        <v>19.23869812998365</v>
      </c>
      <c r="F17" s="261">
        <v>24.49179755740861</v>
      </c>
      <c r="G17" s="261">
        <v>34.479617715751402</v>
      </c>
      <c r="H17" s="261">
        <v>29.98266420250658</v>
      </c>
      <c r="I17" s="261">
        <v>51.418451965320941</v>
      </c>
      <c r="J17" s="261">
        <v>41.798338625163836</v>
      </c>
      <c r="K17" s="261">
        <v>14.266502498619889</v>
      </c>
      <c r="L17" s="261">
        <v>16.165449802632569</v>
      </c>
      <c r="M17" s="261">
        <v>19.824618374624059</v>
      </c>
      <c r="N17" s="261">
        <v>20.518266014666661</v>
      </c>
      <c r="O17" s="261">
        <v>22.292322429522422</v>
      </c>
      <c r="P17" s="261">
        <v>20.84221345334678</v>
      </c>
      <c r="Q17" s="261">
        <v>18.582892804566459</v>
      </c>
      <c r="R17" s="261">
        <v>20.3197246649455</v>
      </c>
      <c r="S17" s="261">
        <v>20.47069569489776</v>
      </c>
      <c r="T17" s="261">
        <v>19.0350598301644</v>
      </c>
      <c r="U17" s="261">
        <v>18.990075782569821</v>
      </c>
      <c r="V17" s="261">
        <v>7.9456123327507457</v>
      </c>
      <c r="W17" s="261">
        <v>4.6765813964637717</v>
      </c>
      <c r="X17" s="261">
        <v>4.3270104144718182</v>
      </c>
      <c r="Y17" s="261">
        <v>3.987921921690698</v>
      </c>
      <c r="DA17" s="70" t="s">
        <v>1703</v>
      </c>
    </row>
    <row r="18" spans="1:105" ht="12" customHeight="1" x14ac:dyDescent="0.25">
      <c r="A18" s="18" t="s">
        <v>28</v>
      </c>
      <c r="B18" s="230">
        <v>16.638049720817332</v>
      </c>
      <c r="C18" s="230">
        <v>19.53454195227831</v>
      </c>
      <c r="D18" s="230">
        <v>18.996762957671699</v>
      </c>
      <c r="E18" s="230">
        <v>14.85384509267843</v>
      </c>
      <c r="F18" s="230">
        <v>19.447855676816051</v>
      </c>
      <c r="G18" s="230">
        <v>29.242466885244159</v>
      </c>
      <c r="H18" s="230">
        <v>25.61654971535026</v>
      </c>
      <c r="I18" s="230">
        <v>46.502549413430359</v>
      </c>
      <c r="J18" s="230">
        <v>38.212773676486307</v>
      </c>
      <c r="K18" s="230">
        <v>12.744317996135051</v>
      </c>
      <c r="L18" s="230">
        <v>13.848876024139299</v>
      </c>
      <c r="M18" s="230">
        <v>17.391271702482399</v>
      </c>
      <c r="N18" s="230">
        <v>17.464780156312241</v>
      </c>
      <c r="O18" s="230">
        <v>8.9445101773329672</v>
      </c>
      <c r="P18" s="230">
        <v>14.75158340048737</v>
      </c>
      <c r="Q18" s="230">
        <v>6.8744624631607776</v>
      </c>
      <c r="R18" s="230">
        <v>6.5966112308557996</v>
      </c>
      <c r="S18" s="230">
        <v>10.33957350227112</v>
      </c>
      <c r="T18" s="230">
        <v>11.800537962267009</v>
      </c>
      <c r="U18" s="230">
        <v>10.03952425571358</v>
      </c>
      <c r="V18" s="230">
        <v>2.8762781836592328</v>
      </c>
      <c r="W18" s="230">
        <v>0</v>
      </c>
      <c r="X18" s="230">
        <v>1.3866283286189811</v>
      </c>
      <c r="Y18" s="230">
        <v>1.465006260264289</v>
      </c>
      <c r="DA18" s="71" t="s">
        <v>1704</v>
      </c>
    </row>
    <row r="19" spans="1:105" ht="12" customHeight="1" x14ac:dyDescent="0.25">
      <c r="A19" s="18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0.52509021127354694</v>
      </c>
      <c r="DA19" s="71" t="s">
        <v>1705</v>
      </c>
    </row>
    <row r="20" spans="1:105" ht="12" customHeight="1" x14ac:dyDescent="0.25">
      <c r="A20" s="18" t="s">
        <v>159</v>
      </c>
      <c r="B20" s="295">
        <v>0.42609346618807692</v>
      </c>
      <c r="C20" s="295">
        <v>0.37368281610276982</v>
      </c>
      <c r="D20" s="295">
        <v>0.66990618611520025</v>
      </c>
      <c r="E20" s="295">
        <v>0.64141810683619982</v>
      </c>
      <c r="F20" s="295">
        <v>0.96969172831879247</v>
      </c>
      <c r="G20" s="295">
        <v>0.83371901690805894</v>
      </c>
      <c r="H20" s="295">
        <v>0.72977769202878207</v>
      </c>
      <c r="I20" s="295">
        <v>1.1662336918739411</v>
      </c>
      <c r="J20" s="295">
        <v>0.75756930189402172</v>
      </c>
      <c r="K20" s="295">
        <v>0.1182578893470199</v>
      </c>
      <c r="L20" s="295">
        <v>0.28025927302358861</v>
      </c>
      <c r="M20" s="295">
        <v>0.29166999306342672</v>
      </c>
      <c r="N20" s="295">
        <v>0.17384906068550859</v>
      </c>
      <c r="O20" s="295">
        <v>9.6461735482581468E-2</v>
      </c>
      <c r="P20" s="295">
        <v>0.14388316465294709</v>
      </c>
      <c r="Q20" s="295">
        <v>0.17505091050262611</v>
      </c>
      <c r="R20" s="295">
        <v>0.21818106192854919</v>
      </c>
      <c r="S20" s="295">
        <v>0.20105391154538341</v>
      </c>
      <c r="T20" s="295">
        <v>0.19025894125021489</v>
      </c>
      <c r="U20" s="295">
        <v>3.1632633128177733E-2</v>
      </c>
      <c r="V20" s="295">
        <v>1.0300647648845329E-2</v>
      </c>
      <c r="W20" s="295">
        <v>1.3029369956096279E-2</v>
      </c>
      <c r="X20" s="295">
        <v>2.066379488710059E-2</v>
      </c>
      <c r="Y20" s="295">
        <v>3.7429225566390383E-2</v>
      </c>
      <c r="DA20" s="122" t="s">
        <v>1706</v>
      </c>
    </row>
    <row r="21" spans="1:105" ht="12" customHeight="1" x14ac:dyDescent="0.25">
      <c r="A21" s="18" t="s">
        <v>32</v>
      </c>
      <c r="B21" s="295">
        <v>0.43102255155870117</v>
      </c>
      <c r="C21" s="295">
        <v>0.88484587426553907</v>
      </c>
      <c r="D21" s="295">
        <v>0.44560102237106791</v>
      </c>
      <c r="E21" s="295">
        <v>0.63692108338229592</v>
      </c>
      <c r="F21" s="295">
        <v>0.48165464577093992</v>
      </c>
      <c r="G21" s="295">
        <v>0.55358277982784887</v>
      </c>
      <c r="H21" s="295">
        <v>0</v>
      </c>
      <c r="I21" s="295">
        <v>0</v>
      </c>
      <c r="J21" s="295">
        <v>0.19213215792975119</v>
      </c>
      <c r="K21" s="295">
        <v>0</v>
      </c>
      <c r="L21" s="295">
        <v>0.1402370394284545</v>
      </c>
      <c r="M21" s="295">
        <v>0.14490928320298491</v>
      </c>
      <c r="N21" s="295">
        <v>0.17165576616750799</v>
      </c>
      <c r="O21" s="295">
        <v>9.6794768998700265E-2</v>
      </c>
      <c r="P21" s="295">
        <v>0</v>
      </c>
      <c r="Q21" s="295">
        <v>0</v>
      </c>
      <c r="R21" s="295">
        <v>0</v>
      </c>
      <c r="S21" s="295">
        <v>0</v>
      </c>
      <c r="T21" s="295">
        <v>0</v>
      </c>
      <c r="U21" s="295">
        <v>0</v>
      </c>
      <c r="V21" s="295">
        <v>0</v>
      </c>
      <c r="W21" s="295">
        <v>0</v>
      </c>
      <c r="X21" s="295">
        <v>0</v>
      </c>
      <c r="Y21" s="295">
        <v>0.26861374705602431</v>
      </c>
      <c r="DA21" s="122" t="s">
        <v>1707</v>
      </c>
    </row>
    <row r="22" spans="1:105" ht="12" customHeight="1" x14ac:dyDescent="0.25">
      <c r="A22" s="18" t="s">
        <v>33</v>
      </c>
      <c r="B22" s="295">
        <v>0</v>
      </c>
      <c r="C22" s="295">
        <v>0</v>
      </c>
      <c r="D22" s="295">
        <v>0</v>
      </c>
      <c r="E22" s="295">
        <v>0</v>
      </c>
      <c r="F22" s="295">
        <v>0</v>
      </c>
      <c r="G22" s="295">
        <v>0</v>
      </c>
      <c r="H22" s="295">
        <v>0</v>
      </c>
      <c r="I22" s="295">
        <v>0</v>
      </c>
      <c r="J22" s="295">
        <v>0</v>
      </c>
      <c r="K22" s="295">
        <v>0</v>
      </c>
      <c r="L22" s="295">
        <v>0</v>
      </c>
      <c r="M22" s="295">
        <v>0</v>
      </c>
      <c r="N22" s="295">
        <v>0</v>
      </c>
      <c r="O22" s="295">
        <v>0</v>
      </c>
      <c r="P22" s="295">
        <v>0</v>
      </c>
      <c r="Q22" s="295">
        <v>0</v>
      </c>
      <c r="R22" s="295">
        <v>0</v>
      </c>
      <c r="S22" s="295">
        <v>0</v>
      </c>
      <c r="T22" s="295">
        <v>0</v>
      </c>
      <c r="U22" s="295">
        <v>0</v>
      </c>
      <c r="V22" s="295">
        <v>0</v>
      </c>
      <c r="W22" s="295">
        <v>0</v>
      </c>
      <c r="X22" s="295">
        <v>0</v>
      </c>
      <c r="Y22" s="295">
        <v>0</v>
      </c>
      <c r="DA22" s="122" t="s">
        <v>1708</v>
      </c>
    </row>
    <row r="23" spans="1:105" ht="12" customHeight="1" x14ac:dyDescent="0.25">
      <c r="A23" s="18" t="s">
        <v>35</v>
      </c>
      <c r="B23" s="295">
        <v>1.7730954600541839</v>
      </c>
      <c r="C23" s="295">
        <v>2.3134385868071998</v>
      </c>
      <c r="D23" s="295">
        <v>2.643789466523208</v>
      </c>
      <c r="E23" s="295">
        <v>3.1065138470867208</v>
      </c>
      <c r="F23" s="295">
        <v>3.5925955065028221</v>
      </c>
      <c r="G23" s="295">
        <v>3.8498490337713278</v>
      </c>
      <c r="H23" s="295">
        <v>3.6363367951275358</v>
      </c>
      <c r="I23" s="295">
        <v>3.749668860016643</v>
      </c>
      <c r="J23" s="295">
        <v>2.6358634888537611</v>
      </c>
      <c r="K23" s="295">
        <v>1.4039266131378181</v>
      </c>
      <c r="L23" s="295">
        <v>1.896077466041229</v>
      </c>
      <c r="M23" s="295">
        <v>1.996767395875255</v>
      </c>
      <c r="N23" s="295">
        <v>2.7079810315014061</v>
      </c>
      <c r="O23" s="295">
        <v>1.4916711821718509</v>
      </c>
      <c r="P23" s="295">
        <v>1.805486454000238</v>
      </c>
      <c r="Q23" s="295">
        <v>2.03022263675369</v>
      </c>
      <c r="R23" s="295">
        <v>2.8572904665396912</v>
      </c>
      <c r="S23" s="295">
        <v>2.249490156612008</v>
      </c>
      <c r="T23" s="295">
        <v>2.4294176013732649</v>
      </c>
      <c r="U23" s="295">
        <v>1.3079053066387589</v>
      </c>
      <c r="V23" s="295">
        <v>2.4190568740994398</v>
      </c>
      <c r="W23" s="295">
        <v>4.6257253779881946</v>
      </c>
      <c r="X23" s="295">
        <v>2.919718290965736</v>
      </c>
      <c r="Y23" s="295">
        <v>1.6917824775304471</v>
      </c>
      <c r="DA23" s="122" t="s">
        <v>1709</v>
      </c>
    </row>
    <row r="24" spans="1:105" ht="12" customHeight="1" x14ac:dyDescent="0.25">
      <c r="A24" s="18" t="s">
        <v>38</v>
      </c>
      <c r="B24" s="295">
        <v>0</v>
      </c>
      <c r="C24" s="295">
        <v>0</v>
      </c>
      <c r="D24" s="295">
        <v>0</v>
      </c>
      <c r="E24" s="295">
        <v>0</v>
      </c>
      <c r="F24" s="295">
        <v>0</v>
      </c>
      <c r="G24" s="295">
        <v>0</v>
      </c>
      <c r="H24" s="295">
        <v>0</v>
      </c>
      <c r="I24" s="295">
        <v>0</v>
      </c>
      <c r="J24" s="295">
        <v>0</v>
      </c>
      <c r="K24" s="295">
        <v>0</v>
      </c>
      <c r="L24" s="295">
        <v>0</v>
      </c>
      <c r="M24" s="295">
        <v>0</v>
      </c>
      <c r="N24" s="295">
        <v>0</v>
      </c>
      <c r="O24" s="295">
        <v>11.66288456553632</v>
      </c>
      <c r="P24" s="295">
        <v>4.1412604342062291</v>
      </c>
      <c r="Q24" s="295">
        <v>9.5031567941493638</v>
      </c>
      <c r="R24" s="295">
        <v>10.647641905621461</v>
      </c>
      <c r="S24" s="295">
        <v>7.6805781244692488</v>
      </c>
      <c r="T24" s="295">
        <v>4.6148453252739063</v>
      </c>
      <c r="U24" s="295">
        <v>7.6110135870893014</v>
      </c>
      <c r="V24" s="295">
        <v>2.6399766273432279</v>
      </c>
      <c r="W24" s="295">
        <v>3.7826648519479977E-2</v>
      </c>
      <c r="X24" s="295">
        <v>0</v>
      </c>
      <c r="Y24" s="295">
        <v>0</v>
      </c>
      <c r="DA24" s="122" t="s">
        <v>1710</v>
      </c>
    </row>
    <row r="25" spans="1:105" ht="12" customHeight="1" x14ac:dyDescent="0.25">
      <c r="A25" s="57" t="s">
        <v>1461</v>
      </c>
      <c r="B25" s="261">
        <v>105.6355240564439</v>
      </c>
      <c r="C25" s="261">
        <v>126.6781774654085</v>
      </c>
      <c r="D25" s="261">
        <v>124.7568869852326</v>
      </c>
      <c r="E25" s="261">
        <v>105.4734487027965</v>
      </c>
      <c r="F25" s="261">
        <v>134.2728253157953</v>
      </c>
      <c r="G25" s="261">
        <v>189.0296404602627</v>
      </c>
      <c r="H25" s="261">
        <v>164.3757271604396</v>
      </c>
      <c r="I25" s="261">
        <v>281.89440985558491</v>
      </c>
      <c r="J25" s="261">
        <v>229.15349547340111</v>
      </c>
      <c r="K25" s="261">
        <v>78.214087527646114</v>
      </c>
      <c r="L25" s="261">
        <v>88.624798257960279</v>
      </c>
      <c r="M25" s="261">
        <v>108.6856737946127</v>
      </c>
      <c r="N25" s="261">
        <v>112.4884991357841</v>
      </c>
      <c r="O25" s="261">
        <v>122.21451318330089</v>
      </c>
      <c r="P25" s="261">
        <v>114.2644952725902</v>
      </c>
      <c r="Q25" s="261">
        <v>101.87808851355329</v>
      </c>
      <c r="R25" s="261">
        <v>111.4000241920164</v>
      </c>
      <c r="S25" s="261">
        <v>112.227701567881</v>
      </c>
      <c r="T25" s="261">
        <v>104.3570304490875</v>
      </c>
      <c r="U25" s="261">
        <v>104.1104117535628</v>
      </c>
      <c r="V25" s="261">
        <v>43.560698812805029</v>
      </c>
      <c r="W25" s="261">
        <v>25.63869783141055</v>
      </c>
      <c r="X25" s="261">
        <v>23.722224232833131</v>
      </c>
      <c r="Y25" s="261">
        <v>21.86321940270285</v>
      </c>
      <c r="DA25" s="70" t="s">
        <v>1711</v>
      </c>
    </row>
    <row r="26" spans="1:105" ht="12" customHeight="1" x14ac:dyDescent="0.25">
      <c r="A26" s="18" t="s">
        <v>28</v>
      </c>
      <c r="B26" s="230">
        <v>91.215760644854811</v>
      </c>
      <c r="C26" s="230">
        <v>107.09537072704219</v>
      </c>
      <c r="D26" s="230">
        <v>104.1470732477714</v>
      </c>
      <c r="E26" s="230">
        <v>81.434110449511778</v>
      </c>
      <c r="F26" s="230">
        <v>106.62012544971471</v>
      </c>
      <c r="G26" s="230">
        <v>160.31769978016939</v>
      </c>
      <c r="H26" s="230">
        <v>140.43912036510179</v>
      </c>
      <c r="I26" s="230">
        <v>254.943667547991</v>
      </c>
      <c r="J26" s="230">
        <v>209.49614141910121</v>
      </c>
      <c r="K26" s="230">
        <v>69.868925710859344</v>
      </c>
      <c r="L26" s="230">
        <v>75.924509291351228</v>
      </c>
      <c r="M26" s="230">
        <v>95.345193910464062</v>
      </c>
      <c r="N26" s="230">
        <v>95.748193639544539</v>
      </c>
      <c r="O26" s="230">
        <v>49.037015342023658</v>
      </c>
      <c r="P26" s="230">
        <v>80.873475147023939</v>
      </c>
      <c r="Q26" s="230">
        <v>37.688270748292283</v>
      </c>
      <c r="R26" s="230">
        <v>36.164990560645172</v>
      </c>
      <c r="S26" s="230">
        <v>56.685253234518783</v>
      </c>
      <c r="T26" s="230">
        <v>64.694784804008478</v>
      </c>
      <c r="U26" s="230">
        <v>55.040275564965548</v>
      </c>
      <c r="V26" s="230">
        <v>15.768789416491179</v>
      </c>
      <c r="W26" s="230">
        <v>0</v>
      </c>
      <c r="X26" s="230">
        <v>7.6019942150089133</v>
      </c>
      <c r="Y26" s="230">
        <v>8.0316901693281366</v>
      </c>
      <c r="DA26" s="71" t="s">
        <v>1712</v>
      </c>
    </row>
    <row r="27" spans="1:105" ht="12" customHeight="1" x14ac:dyDescent="0.25">
      <c r="A27" s="18" t="s">
        <v>31</v>
      </c>
      <c r="B27" s="295">
        <v>0</v>
      </c>
      <c r="C27" s="295">
        <v>0</v>
      </c>
      <c r="D27" s="295">
        <v>0</v>
      </c>
      <c r="E27" s="295">
        <v>0</v>
      </c>
      <c r="F27" s="295">
        <v>0</v>
      </c>
      <c r="G27" s="295">
        <v>0</v>
      </c>
      <c r="H27" s="295">
        <v>0</v>
      </c>
      <c r="I27" s="295">
        <v>0</v>
      </c>
      <c r="J27" s="295">
        <v>0</v>
      </c>
      <c r="K27" s="295">
        <v>0</v>
      </c>
      <c r="L27" s="295">
        <v>0</v>
      </c>
      <c r="M27" s="295">
        <v>0</v>
      </c>
      <c r="N27" s="295">
        <v>0</v>
      </c>
      <c r="O27" s="295">
        <v>0</v>
      </c>
      <c r="P27" s="295">
        <v>0</v>
      </c>
      <c r="Q27" s="295">
        <v>0</v>
      </c>
      <c r="R27" s="295">
        <v>0</v>
      </c>
      <c r="S27" s="295">
        <v>0</v>
      </c>
      <c r="T27" s="295">
        <v>0</v>
      </c>
      <c r="U27" s="295">
        <v>0</v>
      </c>
      <c r="V27" s="295">
        <v>0</v>
      </c>
      <c r="W27" s="295">
        <v>0</v>
      </c>
      <c r="X27" s="295">
        <v>0</v>
      </c>
      <c r="Y27" s="295">
        <v>2.8787330145165129</v>
      </c>
      <c r="DA27" s="122" t="s">
        <v>1713</v>
      </c>
    </row>
    <row r="28" spans="1:105" ht="12" customHeight="1" x14ac:dyDescent="0.25">
      <c r="A28" s="18" t="s">
        <v>159</v>
      </c>
      <c r="B28" s="295">
        <v>2.3359973239843681</v>
      </c>
      <c r="C28" s="295">
        <v>2.0486633278946051</v>
      </c>
      <c r="D28" s="295">
        <v>3.672666168964295</v>
      </c>
      <c r="E28" s="295">
        <v>3.5164842928220672</v>
      </c>
      <c r="F28" s="295">
        <v>5.3161981165949674</v>
      </c>
      <c r="G28" s="295">
        <v>4.5707469064837802</v>
      </c>
      <c r="H28" s="295">
        <v>4.0009032547104262</v>
      </c>
      <c r="I28" s="295">
        <v>6.3937117077393237</v>
      </c>
      <c r="J28" s="295">
        <v>4.1532668355351099</v>
      </c>
      <c r="K28" s="295">
        <v>0.64833219698501965</v>
      </c>
      <c r="L28" s="295">
        <v>1.536481931210677</v>
      </c>
      <c r="M28" s="295">
        <v>1.5990395942423621</v>
      </c>
      <c r="N28" s="295">
        <v>0.95310295220365537</v>
      </c>
      <c r="O28" s="295">
        <v>0.52883785797066452</v>
      </c>
      <c r="P28" s="295">
        <v>0.78881915416963455</v>
      </c>
      <c r="Q28" s="295">
        <v>0.95969192429406058</v>
      </c>
      <c r="R28" s="295">
        <v>1.1961468955832131</v>
      </c>
      <c r="S28" s="295">
        <v>1.102249709549167</v>
      </c>
      <c r="T28" s="295">
        <v>1.0430678076354829</v>
      </c>
      <c r="U28" s="295">
        <v>0.17342144905218029</v>
      </c>
      <c r="V28" s="295">
        <v>5.6471847733960627E-2</v>
      </c>
      <c r="W28" s="295">
        <v>7.1431682872153179E-2</v>
      </c>
      <c r="X28" s="295">
        <v>0.1132863406507208</v>
      </c>
      <c r="Y28" s="295">
        <v>0.2052004494321483</v>
      </c>
      <c r="DA28" s="122" t="s">
        <v>1714</v>
      </c>
    </row>
    <row r="29" spans="1:105" ht="12" customHeight="1" x14ac:dyDescent="0.25">
      <c r="A29" s="18" t="s">
        <v>32</v>
      </c>
      <c r="B29" s="295">
        <v>2.3630203392361131</v>
      </c>
      <c r="C29" s="295">
        <v>4.8510426900339727</v>
      </c>
      <c r="D29" s="295">
        <v>2.4429447490378831</v>
      </c>
      <c r="E29" s="295">
        <v>3.491829996082445</v>
      </c>
      <c r="F29" s="295">
        <v>2.6406036536333959</v>
      </c>
      <c r="G29" s="295">
        <v>3.0349395024773291</v>
      </c>
      <c r="H29" s="295">
        <v>0</v>
      </c>
      <c r="I29" s="295">
        <v>0</v>
      </c>
      <c r="J29" s="295">
        <v>1.053337453846646</v>
      </c>
      <c r="K29" s="295">
        <v>0</v>
      </c>
      <c r="L29" s="295">
        <v>0.76882978694576132</v>
      </c>
      <c r="M29" s="295">
        <v>0.79444470437678372</v>
      </c>
      <c r="N29" s="295">
        <v>0.94107852439302664</v>
      </c>
      <c r="O29" s="295">
        <v>0.53066366724535352</v>
      </c>
      <c r="P29" s="295">
        <v>0</v>
      </c>
      <c r="Q29" s="295">
        <v>0</v>
      </c>
      <c r="R29" s="295">
        <v>0</v>
      </c>
      <c r="S29" s="295">
        <v>0</v>
      </c>
      <c r="T29" s="295">
        <v>0</v>
      </c>
      <c r="U29" s="295">
        <v>0</v>
      </c>
      <c r="V29" s="295">
        <v>0</v>
      </c>
      <c r="W29" s="295">
        <v>0</v>
      </c>
      <c r="X29" s="295">
        <v>0</v>
      </c>
      <c r="Y29" s="295">
        <v>1.4726369778017621</v>
      </c>
      <c r="DA29" s="122" t="s">
        <v>1715</v>
      </c>
    </row>
    <row r="30" spans="1:105" ht="12" customHeight="1" x14ac:dyDescent="0.25">
      <c r="A30" s="18" t="s">
        <v>33</v>
      </c>
      <c r="B30" s="295">
        <v>0</v>
      </c>
      <c r="C30" s="295">
        <v>0</v>
      </c>
      <c r="D30" s="295">
        <v>0</v>
      </c>
      <c r="E30" s="295">
        <v>0</v>
      </c>
      <c r="F30" s="295">
        <v>0</v>
      </c>
      <c r="G30" s="295">
        <v>0</v>
      </c>
      <c r="H30" s="295">
        <v>0</v>
      </c>
      <c r="I30" s="295">
        <v>0</v>
      </c>
      <c r="J30" s="295">
        <v>0</v>
      </c>
      <c r="K30" s="295">
        <v>0</v>
      </c>
      <c r="L30" s="295">
        <v>0</v>
      </c>
      <c r="M30" s="295">
        <v>0</v>
      </c>
      <c r="N30" s="295">
        <v>0</v>
      </c>
      <c r="O30" s="295">
        <v>0</v>
      </c>
      <c r="P30" s="295">
        <v>0</v>
      </c>
      <c r="Q30" s="295">
        <v>0</v>
      </c>
      <c r="R30" s="295">
        <v>0</v>
      </c>
      <c r="S30" s="295">
        <v>0</v>
      </c>
      <c r="T30" s="295">
        <v>0</v>
      </c>
      <c r="U30" s="295">
        <v>0</v>
      </c>
      <c r="V30" s="295">
        <v>0</v>
      </c>
      <c r="W30" s="295">
        <v>0</v>
      </c>
      <c r="X30" s="295">
        <v>0</v>
      </c>
      <c r="Y30" s="295">
        <v>0</v>
      </c>
      <c r="DA30" s="122" t="s">
        <v>1716</v>
      </c>
    </row>
    <row r="31" spans="1:105" ht="12" customHeight="1" x14ac:dyDescent="0.25">
      <c r="A31" s="18" t="s">
        <v>35</v>
      </c>
      <c r="B31" s="295">
        <v>9.7207457483686408</v>
      </c>
      <c r="C31" s="295">
        <v>12.6831007204377</v>
      </c>
      <c r="D31" s="295">
        <v>14.49420281945898</v>
      </c>
      <c r="E31" s="295">
        <v>17.031023964380211</v>
      </c>
      <c r="F31" s="295">
        <v>19.695898095852321</v>
      </c>
      <c r="G31" s="295">
        <v>21.106254271132219</v>
      </c>
      <c r="H31" s="295">
        <v>19.935703540627351</v>
      </c>
      <c r="I31" s="295">
        <v>20.557030599854581</v>
      </c>
      <c r="J31" s="295">
        <v>14.45074976491809</v>
      </c>
      <c r="K31" s="295">
        <v>7.6968296198017434</v>
      </c>
      <c r="L31" s="295">
        <v>10.394977248452619</v>
      </c>
      <c r="M31" s="295">
        <v>10.94699558552948</v>
      </c>
      <c r="N31" s="295">
        <v>14.84612401964292</v>
      </c>
      <c r="O31" s="295">
        <v>8.1778768423545216</v>
      </c>
      <c r="P31" s="295">
        <v>9.8983248036310805</v>
      </c>
      <c r="Q31" s="295">
        <v>11.1304092244769</v>
      </c>
      <c r="R31" s="295">
        <v>15.66469193577495</v>
      </c>
      <c r="S31" s="295">
        <v>12.33251247240521</v>
      </c>
      <c r="T31" s="295">
        <v>13.318939307892331</v>
      </c>
      <c r="U31" s="295">
        <v>7.1704063516066894</v>
      </c>
      <c r="V31" s="295">
        <v>13.26213808208921</v>
      </c>
      <c r="W31" s="295">
        <v>25.359886883826089</v>
      </c>
      <c r="X31" s="295">
        <v>16.006943677173489</v>
      </c>
      <c r="Y31" s="295">
        <v>9.2749587916242877</v>
      </c>
      <c r="DA31" s="122" t="s">
        <v>1717</v>
      </c>
    </row>
    <row r="32" spans="1:105" ht="12" customHeight="1" x14ac:dyDescent="0.25">
      <c r="A32" s="18" t="s">
        <v>38</v>
      </c>
      <c r="B32" s="295">
        <v>0</v>
      </c>
      <c r="C32" s="295">
        <v>0</v>
      </c>
      <c r="D32" s="295">
        <v>0</v>
      </c>
      <c r="E32" s="295">
        <v>0</v>
      </c>
      <c r="F32" s="295">
        <v>0</v>
      </c>
      <c r="G32" s="295">
        <v>0</v>
      </c>
      <c r="H32" s="295">
        <v>0</v>
      </c>
      <c r="I32" s="295">
        <v>0</v>
      </c>
      <c r="J32" s="295">
        <v>0</v>
      </c>
      <c r="K32" s="295">
        <v>0</v>
      </c>
      <c r="L32" s="295">
        <v>0</v>
      </c>
      <c r="M32" s="295">
        <v>0</v>
      </c>
      <c r="N32" s="295">
        <v>0</v>
      </c>
      <c r="O32" s="295">
        <v>63.940119473706709</v>
      </c>
      <c r="P32" s="295">
        <v>22.70387616776555</v>
      </c>
      <c r="Q32" s="295">
        <v>52.099716616490021</v>
      </c>
      <c r="R32" s="295">
        <v>58.374194800013029</v>
      </c>
      <c r="S32" s="295">
        <v>42.107686151407833</v>
      </c>
      <c r="T32" s="295">
        <v>25.30023852955123</v>
      </c>
      <c r="U32" s="295">
        <v>41.726308387938353</v>
      </c>
      <c r="V32" s="295">
        <v>14.47329946649068</v>
      </c>
      <c r="W32" s="295">
        <v>0.20737926471230911</v>
      </c>
      <c r="X32" s="295">
        <v>0</v>
      </c>
      <c r="Y32" s="295">
        <v>0</v>
      </c>
      <c r="DA32" s="122" t="s">
        <v>1718</v>
      </c>
    </row>
    <row r="33" spans="1:105" ht="12" customHeight="1" x14ac:dyDescent="0.25">
      <c r="A33" s="57" t="s">
        <v>1470</v>
      </c>
      <c r="B33" s="261">
        <f t="shared" ref="B33:Y33" si="1">B34+B35</f>
        <v>8.6972702612648849</v>
      </c>
      <c r="C33" s="261">
        <f t="shared" si="1"/>
        <v>10.61389630050834</v>
      </c>
      <c r="D33" s="261">
        <f t="shared" si="1"/>
        <v>9.8771165432376691</v>
      </c>
      <c r="E33" s="261">
        <f t="shared" si="1"/>
        <v>7.5080425554486068</v>
      </c>
      <c r="F33" s="261">
        <f t="shared" si="1"/>
        <v>8.6916570784973786</v>
      </c>
      <c r="G33" s="261">
        <f t="shared" si="1"/>
        <v>12.495936565794279</v>
      </c>
      <c r="H33" s="261">
        <f t="shared" si="1"/>
        <v>10.98453462757999</v>
      </c>
      <c r="I33" s="261">
        <f t="shared" si="1"/>
        <v>20.690364298522471</v>
      </c>
      <c r="J33" s="261">
        <f t="shared" si="1"/>
        <v>16.092135130799829</v>
      </c>
      <c r="K33" s="261">
        <f t="shared" si="1"/>
        <v>5.9170223772484327</v>
      </c>
      <c r="L33" s="261">
        <f t="shared" si="1"/>
        <v>7.0113418841573276</v>
      </c>
      <c r="M33" s="261">
        <f t="shared" si="1"/>
        <v>8.5554790708667596</v>
      </c>
      <c r="N33" s="261">
        <f t="shared" si="1"/>
        <v>8.6310906872664681</v>
      </c>
      <c r="O33" s="261">
        <f t="shared" si="1"/>
        <v>10.120366830341281</v>
      </c>
      <c r="P33" s="261">
        <f t="shared" si="1"/>
        <v>9.0751311843615614</v>
      </c>
      <c r="Q33" s="261">
        <f t="shared" si="1"/>
        <v>7.358403044617285</v>
      </c>
      <c r="R33" s="261">
        <f t="shared" si="1"/>
        <v>7.1438376168203064</v>
      </c>
      <c r="S33" s="261">
        <f t="shared" si="1"/>
        <v>8.1402843834694067</v>
      </c>
      <c r="T33" s="261">
        <f t="shared" si="1"/>
        <v>7.1607175419681042</v>
      </c>
      <c r="U33" s="261">
        <f t="shared" si="1"/>
        <v>7.1026206960585867</v>
      </c>
      <c r="V33" s="261">
        <f t="shared" si="1"/>
        <v>2.0135246945911729</v>
      </c>
      <c r="W33" s="261">
        <f t="shared" si="1"/>
        <v>0.95507379270432946</v>
      </c>
      <c r="X33" s="261">
        <f t="shared" si="1"/>
        <v>1.040014889174796</v>
      </c>
      <c r="Y33" s="261">
        <f t="shared" si="1"/>
        <v>0.51935983186865164</v>
      </c>
      <c r="DA33" s="70"/>
    </row>
    <row r="34" spans="1:105" ht="12" customHeight="1" x14ac:dyDescent="0.25">
      <c r="A34" s="60" t="s">
        <v>1471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1719</v>
      </c>
    </row>
    <row r="35" spans="1:105" ht="12" customHeight="1" x14ac:dyDescent="0.25">
      <c r="A35" s="60" t="s">
        <v>1473</v>
      </c>
      <c r="B35" s="262">
        <v>8.6972702612648849</v>
      </c>
      <c r="C35" s="262">
        <v>10.61389630050834</v>
      </c>
      <c r="D35" s="262">
        <v>9.8771165432376691</v>
      </c>
      <c r="E35" s="262">
        <v>7.5080425554486068</v>
      </c>
      <c r="F35" s="262">
        <v>8.6916570784973786</v>
      </c>
      <c r="G35" s="262">
        <v>12.495936565794279</v>
      </c>
      <c r="H35" s="262">
        <v>10.98453462757999</v>
      </c>
      <c r="I35" s="262">
        <v>20.690364298522471</v>
      </c>
      <c r="J35" s="262">
        <v>16.092135130799829</v>
      </c>
      <c r="K35" s="262">
        <v>5.9170223772484327</v>
      </c>
      <c r="L35" s="262">
        <v>7.0113418841573276</v>
      </c>
      <c r="M35" s="262">
        <v>8.5554790708667596</v>
      </c>
      <c r="N35" s="262">
        <v>8.6310906872664681</v>
      </c>
      <c r="O35" s="262">
        <v>10.120366830341281</v>
      </c>
      <c r="P35" s="262">
        <v>9.0751311843615614</v>
      </c>
      <c r="Q35" s="262">
        <v>7.358403044617285</v>
      </c>
      <c r="R35" s="262">
        <v>7.1438376168203064</v>
      </c>
      <c r="S35" s="262">
        <v>8.1402843834694067</v>
      </c>
      <c r="T35" s="262">
        <v>7.1607175419681042</v>
      </c>
      <c r="U35" s="262">
        <v>7.1026206960585867</v>
      </c>
      <c r="V35" s="262">
        <v>2.0135246945911729</v>
      </c>
      <c r="W35" s="262">
        <v>0.95507379270432946</v>
      </c>
      <c r="X35" s="262">
        <v>1.040014889174796</v>
      </c>
      <c r="Y35" s="262">
        <v>0.51935983186865164</v>
      </c>
      <c r="DA35" s="72" t="s">
        <v>1720</v>
      </c>
    </row>
    <row r="36" spans="1:105" ht="12" customHeight="1" x14ac:dyDescent="0.25">
      <c r="A36" s="64" t="s">
        <v>28</v>
      </c>
      <c r="B36" s="229">
        <v>7.5100505204220394</v>
      </c>
      <c r="C36" s="229">
        <v>8.9731252999098139</v>
      </c>
      <c r="D36" s="229">
        <v>8.2454187898028586</v>
      </c>
      <c r="E36" s="229">
        <v>5.7968216099852024</v>
      </c>
      <c r="F36" s="229">
        <v>6.901661344324725</v>
      </c>
      <c r="G36" s="229">
        <v>10.59791364967538</v>
      </c>
      <c r="H36" s="229">
        <v>9.3849524340757231</v>
      </c>
      <c r="I36" s="229">
        <v>18.71224533991882</v>
      </c>
      <c r="J36" s="229">
        <v>14.711711947194109</v>
      </c>
      <c r="K36" s="229">
        <v>5.285697372092133</v>
      </c>
      <c r="L36" s="229">
        <v>6.0065884774042786</v>
      </c>
      <c r="M36" s="229">
        <v>7.5053480604096121</v>
      </c>
      <c r="N36" s="229">
        <v>7.3466296447542039</v>
      </c>
      <c r="O36" s="229">
        <v>4.0606681694344164</v>
      </c>
      <c r="P36" s="229">
        <v>6.4231447795184344</v>
      </c>
      <c r="Q36" s="229">
        <v>2.7221308356575689</v>
      </c>
      <c r="R36" s="229">
        <v>2.3191810042497631</v>
      </c>
      <c r="S36" s="229">
        <v>4.1115880948418368</v>
      </c>
      <c r="T36" s="229">
        <v>4.4391937795309868</v>
      </c>
      <c r="U36" s="229">
        <v>3.7549577776126131</v>
      </c>
      <c r="V36" s="229">
        <v>0.72888745495927409</v>
      </c>
      <c r="W36" s="229">
        <v>0</v>
      </c>
      <c r="X36" s="229">
        <v>0.33328186654973307</v>
      </c>
      <c r="Y36" s="229">
        <v>0.1907924528007838</v>
      </c>
      <c r="DA36" s="73" t="s">
        <v>1721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1722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6.838417832596054E-2</v>
      </c>
      <c r="DA38" s="73" t="s">
        <v>1723</v>
      </c>
    </row>
    <row r="39" spans="1:105" ht="12" customHeight="1" x14ac:dyDescent="0.25">
      <c r="A39" s="64" t="s">
        <v>159</v>
      </c>
      <c r="B39" s="229">
        <v>0.19232923997639079</v>
      </c>
      <c r="C39" s="229">
        <v>0.17164992859851719</v>
      </c>
      <c r="D39" s="229">
        <v>0.29076833072598601</v>
      </c>
      <c r="E39" s="229">
        <v>0.25031810413699562</v>
      </c>
      <c r="F39" s="229">
        <v>0.34412451575457792</v>
      </c>
      <c r="G39" s="229">
        <v>0.30215242044926011</v>
      </c>
      <c r="H39" s="229">
        <v>0.26736344290096109</v>
      </c>
      <c r="I39" s="229">
        <v>0.46928289397660072</v>
      </c>
      <c r="J39" s="229">
        <v>0.291660098894098</v>
      </c>
      <c r="K39" s="229">
        <v>4.9047380576996841E-2</v>
      </c>
      <c r="L39" s="229">
        <v>0.1215551440488694</v>
      </c>
      <c r="M39" s="229">
        <v>0.12587261323769719</v>
      </c>
      <c r="N39" s="229">
        <v>7.3130302901821154E-2</v>
      </c>
      <c r="O39" s="229">
        <v>4.3792124004191788E-2</v>
      </c>
      <c r="P39" s="229">
        <v>6.2649708360841772E-2</v>
      </c>
      <c r="Q39" s="229">
        <v>6.9316180551233772E-2</v>
      </c>
      <c r="R39" s="229">
        <v>7.670625971482134E-2</v>
      </c>
      <c r="S39" s="229">
        <v>7.9950190300383833E-2</v>
      </c>
      <c r="T39" s="229">
        <v>7.1572695346496615E-2</v>
      </c>
      <c r="U39" s="229">
        <v>1.1831158406078761E-2</v>
      </c>
      <c r="V39" s="229">
        <v>2.6103222184327549E-3</v>
      </c>
      <c r="W39" s="229">
        <v>2.6609201734254699E-3</v>
      </c>
      <c r="X39" s="229">
        <v>4.9666287554017644E-3</v>
      </c>
      <c r="Y39" s="229">
        <v>4.874527806425305E-3</v>
      </c>
      <c r="DA39" s="73" t="s">
        <v>1724</v>
      </c>
    </row>
    <row r="40" spans="1:105" ht="12" customHeight="1" x14ac:dyDescent="0.25">
      <c r="A40" s="64" t="s">
        <v>32</v>
      </c>
      <c r="B40" s="229">
        <v>0.19455412094345181</v>
      </c>
      <c r="C40" s="229">
        <v>0.40645093805063121</v>
      </c>
      <c r="D40" s="229">
        <v>0.1934101641843135</v>
      </c>
      <c r="E40" s="229">
        <v>0.24856310786663249</v>
      </c>
      <c r="F40" s="229">
        <v>0.17092975725825341</v>
      </c>
      <c r="G40" s="229">
        <v>0.2006267980600234</v>
      </c>
      <c r="H40" s="229">
        <v>0</v>
      </c>
      <c r="I40" s="229">
        <v>0</v>
      </c>
      <c r="J40" s="229">
        <v>7.3969845454966571E-2</v>
      </c>
      <c r="K40" s="229">
        <v>0</v>
      </c>
      <c r="L40" s="229">
        <v>6.0824155235991093E-2</v>
      </c>
      <c r="M40" s="229">
        <v>6.2536807326610225E-2</v>
      </c>
      <c r="N40" s="229">
        <v>7.2207684788028526E-2</v>
      </c>
      <c r="O40" s="229">
        <v>4.3943316028287827E-2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3.4982427752617722E-2</v>
      </c>
      <c r="DA40" s="73" t="s">
        <v>1725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1726</v>
      </c>
    </row>
    <row r="42" spans="1:105" ht="12" customHeight="1" x14ac:dyDescent="0.25">
      <c r="A42" s="64" t="s">
        <v>35</v>
      </c>
      <c r="B42" s="229">
        <v>0.80033637992300311</v>
      </c>
      <c r="C42" s="229">
        <v>1.062670133949376</v>
      </c>
      <c r="D42" s="229">
        <v>1.147519258524512</v>
      </c>
      <c r="E42" s="229">
        <v>1.2123397334597761</v>
      </c>
      <c r="F42" s="229">
        <v>1.274941461159824</v>
      </c>
      <c r="G42" s="229">
        <v>1.3952436976096141</v>
      </c>
      <c r="H42" s="229">
        <v>1.3322187506033021</v>
      </c>
      <c r="I42" s="229">
        <v>1.50883606462705</v>
      </c>
      <c r="J42" s="229">
        <v>1.0147932392566461</v>
      </c>
      <c r="K42" s="229">
        <v>0.58227762457930288</v>
      </c>
      <c r="L42" s="229">
        <v>0.82237410746818818</v>
      </c>
      <c r="M42" s="229">
        <v>0.86172158989284009</v>
      </c>
      <c r="N42" s="229">
        <v>1.139123054822414</v>
      </c>
      <c r="O42" s="229">
        <v>0.67719546052480906</v>
      </c>
      <c r="P42" s="229">
        <v>0.78614617676362353</v>
      </c>
      <c r="Q42" s="229">
        <v>0.80392200442916006</v>
      </c>
      <c r="R42" s="229">
        <v>1.004542111353605</v>
      </c>
      <c r="S42" s="229">
        <v>0.89452209468391186</v>
      </c>
      <c r="T42" s="229">
        <v>0.91391219098518406</v>
      </c>
      <c r="U42" s="229">
        <v>0.48917947488886759</v>
      </c>
      <c r="V42" s="229">
        <v>0.61302144499837252</v>
      </c>
      <c r="W42" s="229">
        <v>0.94468773367325232</v>
      </c>
      <c r="X42" s="229">
        <v>0.70176639386966078</v>
      </c>
      <c r="Y42" s="229">
        <v>0.2203262451828642</v>
      </c>
      <c r="DA42" s="73" t="s">
        <v>1727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1728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5.2947677603495764</v>
      </c>
      <c r="P44" s="229">
        <v>1.803190519718662</v>
      </c>
      <c r="Q44" s="229">
        <v>3.7630340239793219</v>
      </c>
      <c r="R44" s="229">
        <v>3.743408241502117</v>
      </c>
      <c r="S44" s="229">
        <v>3.054224003643276</v>
      </c>
      <c r="T44" s="229">
        <v>1.7360388761054371</v>
      </c>
      <c r="U44" s="229">
        <v>2.8466522851510279</v>
      </c>
      <c r="V44" s="229">
        <v>0.66900547241509412</v>
      </c>
      <c r="W44" s="229">
        <v>7.7251388576517026E-3</v>
      </c>
      <c r="X44" s="229">
        <v>0</v>
      </c>
      <c r="Y44" s="229">
        <v>0</v>
      </c>
      <c r="DA44" s="73" t="s">
        <v>1729</v>
      </c>
    </row>
    <row r="45" spans="1:105" ht="12" customHeight="1" x14ac:dyDescent="0.25">
      <c r="A45" s="146" t="s">
        <v>39</v>
      </c>
      <c r="B45" s="325">
        <v>0</v>
      </c>
      <c r="C45" s="325">
        <v>0</v>
      </c>
      <c r="D45" s="325">
        <v>0</v>
      </c>
      <c r="E45" s="325">
        <v>0</v>
      </c>
      <c r="F45" s="325">
        <v>0</v>
      </c>
      <c r="G45" s="325">
        <v>0</v>
      </c>
      <c r="H45" s="325">
        <v>0</v>
      </c>
      <c r="I45" s="325">
        <v>0</v>
      </c>
      <c r="J45" s="325">
        <v>0</v>
      </c>
      <c r="K45" s="325">
        <v>0</v>
      </c>
      <c r="L45" s="325">
        <v>0</v>
      </c>
      <c r="M45" s="325">
        <v>0</v>
      </c>
      <c r="N45" s="325">
        <v>0</v>
      </c>
      <c r="O45" s="325">
        <v>0</v>
      </c>
      <c r="P45" s="325">
        <v>0</v>
      </c>
      <c r="Q45" s="325">
        <v>0</v>
      </c>
      <c r="R45" s="325">
        <v>0</v>
      </c>
      <c r="S45" s="325">
        <v>0</v>
      </c>
      <c r="T45" s="325">
        <v>0</v>
      </c>
      <c r="U45" s="325">
        <v>0</v>
      </c>
      <c r="V45" s="325">
        <v>0</v>
      </c>
      <c r="W45" s="325">
        <v>0</v>
      </c>
      <c r="X45" s="325">
        <v>0</v>
      </c>
      <c r="Y45" s="325">
        <v>0</v>
      </c>
      <c r="DA45" s="148" t="s">
        <v>1730</v>
      </c>
    </row>
    <row r="46" spans="1:105" ht="12" customHeight="1" x14ac:dyDescent="0.25">
      <c r="A46" s="100" t="s">
        <v>105</v>
      </c>
      <c r="B46" s="279">
        <v>386.49874999999997</v>
      </c>
      <c r="C46" s="279">
        <v>392.56015000000002</v>
      </c>
      <c r="D46" s="279">
        <v>374.53557000000001</v>
      </c>
      <c r="E46" s="279">
        <v>355.02436999999998</v>
      </c>
      <c r="F46" s="279">
        <v>386.84352999999999</v>
      </c>
      <c r="G46" s="279">
        <v>396.95188999999999</v>
      </c>
      <c r="H46" s="279">
        <v>440.41939000000002</v>
      </c>
      <c r="I46" s="279">
        <v>624.41364999999996</v>
      </c>
      <c r="J46" s="279">
        <v>628.05885000000001</v>
      </c>
      <c r="K46" s="279">
        <v>272.95100000000002</v>
      </c>
      <c r="L46" s="279">
        <v>328.14647000000002</v>
      </c>
      <c r="M46" s="279">
        <v>439.25921</v>
      </c>
      <c r="N46" s="279">
        <v>456.16640000000012</v>
      </c>
      <c r="O46" s="279">
        <v>446.37428999999997</v>
      </c>
      <c r="P46" s="279">
        <v>455.97877</v>
      </c>
      <c r="Q46" s="279">
        <v>244.30951999999999</v>
      </c>
      <c r="R46" s="279">
        <v>224.43271999999999</v>
      </c>
      <c r="S46" s="279">
        <v>362.18588999999997</v>
      </c>
      <c r="T46" s="279">
        <v>352.49364999999989</v>
      </c>
      <c r="U46" s="279">
        <v>348.29703000000001</v>
      </c>
      <c r="V46" s="279">
        <v>60.772969999999987</v>
      </c>
      <c r="W46" s="279">
        <v>46.75394</v>
      </c>
      <c r="X46" s="279">
        <v>19.270879999999998</v>
      </c>
      <c r="Y46" s="279">
        <v>18.790980000000001</v>
      </c>
      <c r="DA46" s="105" t="s">
        <v>1731</v>
      </c>
    </row>
    <row r="47" spans="1:105" ht="12" customHeight="1" x14ac:dyDescent="0.25">
      <c r="A47" s="172"/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DA47" s="176"/>
    </row>
    <row r="48" spans="1:105" ht="15" customHeight="1" x14ac:dyDescent="0.25">
      <c r="A48" s="34" t="s">
        <v>52</v>
      </c>
      <c r="B48" s="223">
        <f t="shared" ref="B48:Y48" si="2">SUM(B49:B53)+B59+B60+B79+B89+B97</f>
        <v>233.84664443985744</v>
      </c>
      <c r="C48" s="223">
        <f t="shared" si="2"/>
        <v>360.02613630246856</v>
      </c>
      <c r="D48" s="223">
        <f t="shared" si="2"/>
        <v>123.76562102981561</v>
      </c>
      <c r="E48" s="223">
        <f t="shared" si="2"/>
        <v>120.54941442459102</v>
      </c>
      <c r="F48" s="223">
        <f t="shared" si="2"/>
        <v>117.41096387095729</v>
      </c>
      <c r="G48" s="223">
        <f t="shared" si="2"/>
        <v>117.89677782858556</v>
      </c>
      <c r="H48" s="223">
        <f t="shared" si="2"/>
        <v>145.41376884271253</v>
      </c>
      <c r="I48" s="223">
        <f t="shared" si="2"/>
        <v>271.57160225457329</v>
      </c>
      <c r="J48" s="223">
        <f t="shared" si="2"/>
        <v>342.84560829966313</v>
      </c>
      <c r="K48" s="223">
        <f t="shared" si="2"/>
        <v>234.85979781680157</v>
      </c>
      <c r="L48" s="223">
        <f t="shared" si="2"/>
        <v>196.24250726711969</v>
      </c>
      <c r="M48" s="223">
        <f t="shared" si="2"/>
        <v>231.59717769346761</v>
      </c>
      <c r="N48" s="223">
        <f t="shared" si="2"/>
        <v>383.49749078140633</v>
      </c>
      <c r="O48" s="223">
        <f t="shared" si="2"/>
        <v>582.21115687945007</v>
      </c>
      <c r="P48" s="223">
        <f t="shared" si="2"/>
        <v>238.42256193839486</v>
      </c>
      <c r="Q48" s="223">
        <f t="shared" si="2"/>
        <v>92.036272346989335</v>
      </c>
      <c r="R48" s="223">
        <f t="shared" si="2"/>
        <v>59.915668983429036</v>
      </c>
      <c r="S48" s="223">
        <f t="shared" si="2"/>
        <v>85.210896807099957</v>
      </c>
      <c r="T48" s="223">
        <f t="shared" si="2"/>
        <v>108.549974944754</v>
      </c>
      <c r="U48" s="223">
        <f t="shared" si="2"/>
        <v>142.81997722357235</v>
      </c>
      <c r="V48" s="223">
        <f t="shared" si="2"/>
        <v>10.420998229437322</v>
      </c>
      <c r="W48" s="223">
        <f t="shared" si="2"/>
        <v>1.340089980388758</v>
      </c>
      <c r="X48" s="223">
        <f t="shared" si="2"/>
        <v>4.1683888147720793</v>
      </c>
      <c r="Y48" s="223">
        <f t="shared" si="2"/>
        <v>26.479797998885783</v>
      </c>
      <c r="DA48" s="89"/>
    </row>
    <row r="49" spans="1:105" ht="12" customHeight="1" x14ac:dyDescent="0.25">
      <c r="A49" s="55" t="s">
        <v>91</v>
      </c>
      <c r="B49" s="259">
        <v>0</v>
      </c>
      <c r="C49" s="259">
        <v>0</v>
      </c>
      <c r="D49" s="259">
        <v>0</v>
      </c>
      <c r="E49" s="259">
        <v>0</v>
      </c>
      <c r="F49" s="259">
        <v>0</v>
      </c>
      <c r="G49" s="259">
        <v>0</v>
      </c>
      <c r="H49" s="259">
        <v>0</v>
      </c>
      <c r="I49" s="259">
        <v>0</v>
      </c>
      <c r="J49" s="259">
        <v>0</v>
      </c>
      <c r="K49" s="259">
        <v>0</v>
      </c>
      <c r="L49" s="259">
        <v>0</v>
      </c>
      <c r="M49" s="259">
        <v>0</v>
      </c>
      <c r="N49" s="259">
        <v>0</v>
      </c>
      <c r="O49" s="259">
        <v>0</v>
      </c>
      <c r="P49" s="259">
        <v>0</v>
      </c>
      <c r="Q49" s="259">
        <v>0</v>
      </c>
      <c r="R49" s="259">
        <v>0</v>
      </c>
      <c r="S49" s="259">
        <v>0</v>
      </c>
      <c r="T49" s="259">
        <v>0</v>
      </c>
      <c r="U49" s="259">
        <v>0</v>
      </c>
      <c r="V49" s="259">
        <v>0</v>
      </c>
      <c r="W49" s="259">
        <v>0</v>
      </c>
      <c r="X49" s="259">
        <v>0</v>
      </c>
      <c r="Y49" s="259">
        <v>0</v>
      </c>
      <c r="DA49" s="67" t="s">
        <v>1732</v>
      </c>
    </row>
    <row r="50" spans="1:105" ht="12" customHeight="1" x14ac:dyDescent="0.25">
      <c r="A50" s="173" t="s">
        <v>92</v>
      </c>
      <c r="B50" s="224">
        <v>0</v>
      </c>
      <c r="C50" s="224">
        <v>0</v>
      </c>
      <c r="D50" s="224">
        <v>0</v>
      </c>
      <c r="E50" s="224">
        <v>0</v>
      </c>
      <c r="F50" s="224">
        <v>0</v>
      </c>
      <c r="G50" s="224">
        <v>0</v>
      </c>
      <c r="H50" s="224">
        <v>0</v>
      </c>
      <c r="I50" s="224">
        <v>0</v>
      </c>
      <c r="J50" s="224">
        <v>0</v>
      </c>
      <c r="K50" s="224">
        <v>0</v>
      </c>
      <c r="L50" s="224">
        <v>0</v>
      </c>
      <c r="M50" s="224">
        <v>0</v>
      </c>
      <c r="N50" s="224">
        <v>0</v>
      </c>
      <c r="O50" s="224">
        <v>0</v>
      </c>
      <c r="P50" s="224">
        <v>0</v>
      </c>
      <c r="Q50" s="224">
        <v>0</v>
      </c>
      <c r="R50" s="224">
        <v>0</v>
      </c>
      <c r="S50" s="224">
        <v>0</v>
      </c>
      <c r="T50" s="224">
        <v>0</v>
      </c>
      <c r="U50" s="224">
        <v>0</v>
      </c>
      <c r="V50" s="224">
        <v>0</v>
      </c>
      <c r="W50" s="224">
        <v>0</v>
      </c>
      <c r="X50" s="224">
        <v>0</v>
      </c>
      <c r="Y50" s="224">
        <v>0</v>
      </c>
      <c r="DA50" s="177" t="s">
        <v>1733</v>
      </c>
    </row>
    <row r="51" spans="1:105" ht="12" customHeight="1" x14ac:dyDescent="0.25">
      <c r="A51" s="173" t="s">
        <v>93</v>
      </c>
      <c r="B51" s="224">
        <v>0</v>
      </c>
      <c r="C51" s="224">
        <v>0</v>
      </c>
      <c r="D51" s="224">
        <v>0</v>
      </c>
      <c r="E51" s="224">
        <v>0</v>
      </c>
      <c r="F51" s="224">
        <v>0</v>
      </c>
      <c r="G51" s="224">
        <v>0</v>
      </c>
      <c r="H51" s="224">
        <v>0</v>
      </c>
      <c r="I51" s="224">
        <v>0</v>
      </c>
      <c r="J51" s="224">
        <v>0</v>
      </c>
      <c r="K51" s="224">
        <v>0</v>
      </c>
      <c r="L51" s="224">
        <v>0</v>
      </c>
      <c r="M51" s="224">
        <v>0</v>
      </c>
      <c r="N51" s="224">
        <v>0</v>
      </c>
      <c r="O51" s="224">
        <v>0</v>
      </c>
      <c r="P51" s="224">
        <v>0</v>
      </c>
      <c r="Q51" s="224">
        <v>0</v>
      </c>
      <c r="R51" s="224">
        <v>0</v>
      </c>
      <c r="S51" s="224">
        <v>0</v>
      </c>
      <c r="T51" s="224">
        <v>0</v>
      </c>
      <c r="U51" s="224">
        <v>0</v>
      </c>
      <c r="V51" s="224">
        <v>0</v>
      </c>
      <c r="W51" s="224">
        <v>0</v>
      </c>
      <c r="X51" s="224">
        <v>0</v>
      </c>
      <c r="Y51" s="224">
        <v>0</v>
      </c>
      <c r="DA51" s="177" t="s">
        <v>1734</v>
      </c>
    </row>
    <row r="52" spans="1:105" ht="12" customHeight="1" x14ac:dyDescent="0.25">
      <c r="A52" s="173" t="s">
        <v>94</v>
      </c>
      <c r="B52" s="224">
        <v>0</v>
      </c>
      <c r="C52" s="224">
        <v>0</v>
      </c>
      <c r="D52" s="224">
        <v>0</v>
      </c>
      <c r="E52" s="224">
        <v>0</v>
      </c>
      <c r="F52" s="224">
        <v>0</v>
      </c>
      <c r="G52" s="224">
        <v>0</v>
      </c>
      <c r="H52" s="224">
        <v>0</v>
      </c>
      <c r="I52" s="224">
        <v>0</v>
      </c>
      <c r="J52" s="224">
        <v>0</v>
      </c>
      <c r="K52" s="224">
        <v>0</v>
      </c>
      <c r="L52" s="224">
        <v>0</v>
      </c>
      <c r="M52" s="224">
        <v>0</v>
      </c>
      <c r="N52" s="224">
        <v>0</v>
      </c>
      <c r="O52" s="224">
        <v>0</v>
      </c>
      <c r="P52" s="224">
        <v>0</v>
      </c>
      <c r="Q52" s="224">
        <v>0</v>
      </c>
      <c r="R52" s="224">
        <v>0</v>
      </c>
      <c r="S52" s="224">
        <v>0</v>
      </c>
      <c r="T52" s="224">
        <v>0</v>
      </c>
      <c r="U52" s="224">
        <v>0</v>
      </c>
      <c r="V52" s="224">
        <v>0</v>
      </c>
      <c r="W52" s="224">
        <v>0</v>
      </c>
      <c r="X52" s="224">
        <v>0</v>
      </c>
      <c r="Y52" s="224">
        <v>0</v>
      </c>
      <c r="DA52" s="177" t="s">
        <v>1735</v>
      </c>
    </row>
    <row r="53" spans="1:105" ht="12" customHeight="1" x14ac:dyDescent="0.25">
      <c r="A53" s="56" t="s">
        <v>95</v>
      </c>
      <c r="B53" s="260">
        <v>0.99241617191688059</v>
      </c>
      <c r="C53" s="260">
        <v>1.689831512021148</v>
      </c>
      <c r="D53" s="260">
        <v>0.4084051899908846</v>
      </c>
      <c r="E53" s="260">
        <v>0.3751286465984579</v>
      </c>
      <c r="F53" s="260">
        <v>0.37537865385959229</v>
      </c>
      <c r="G53" s="260">
        <v>0.35540360735210558</v>
      </c>
      <c r="H53" s="260">
        <v>0.44512876874167212</v>
      </c>
      <c r="I53" s="260">
        <v>0.9797134807090695</v>
      </c>
      <c r="J53" s="260">
        <v>1.232052375713641</v>
      </c>
      <c r="K53" s="260">
        <v>0.72998695690448201</v>
      </c>
      <c r="L53" s="260">
        <v>0.65210799123064001</v>
      </c>
      <c r="M53" s="260">
        <v>0.83008070946873069</v>
      </c>
      <c r="N53" s="260">
        <v>0.62246497883301743</v>
      </c>
      <c r="O53" s="260">
        <v>1.292368088485105</v>
      </c>
      <c r="P53" s="260">
        <v>0.74181334891303585</v>
      </c>
      <c r="Q53" s="260">
        <v>0.25305927427126951</v>
      </c>
      <c r="R53" s="260">
        <v>0.15053799529598419</v>
      </c>
      <c r="S53" s="260">
        <v>0.30582386437609138</v>
      </c>
      <c r="T53" s="260">
        <v>0.36845109678285748</v>
      </c>
      <c r="U53" s="260">
        <v>0.29610690427238062</v>
      </c>
      <c r="V53" s="260">
        <v>9.542862087133409E-3</v>
      </c>
      <c r="W53" s="260">
        <v>2.3498605534198091E-4</v>
      </c>
      <c r="X53" s="260">
        <v>6.0137767610465159E-4</v>
      </c>
      <c r="Y53" s="260">
        <v>3.1561056259137028E-2</v>
      </c>
      <c r="DA53" s="68" t="s">
        <v>1736</v>
      </c>
    </row>
    <row r="54" spans="1:105" ht="12" customHeight="1" x14ac:dyDescent="0.25">
      <c r="A54" s="37" t="s">
        <v>159</v>
      </c>
      <c r="B54" s="226">
        <v>0.1922809093603921</v>
      </c>
      <c r="C54" s="226">
        <v>0.23499533644718651</v>
      </c>
      <c r="D54" s="226">
        <v>8.2564360730777664E-2</v>
      </c>
      <c r="E54" s="226">
        <v>6.4199219537419888E-2</v>
      </c>
      <c r="F54" s="226">
        <v>7.9784887908163946E-2</v>
      </c>
      <c r="G54" s="226">
        <v>6.3265173671212829E-2</v>
      </c>
      <c r="H54" s="226">
        <v>7.4401403459185236E-2</v>
      </c>
      <c r="I54" s="226">
        <v>0.23242423085595729</v>
      </c>
      <c r="J54" s="226">
        <v>0.27505040344723491</v>
      </c>
      <c r="K54" s="226">
        <v>5.6712387120915288E-2</v>
      </c>
      <c r="L54" s="226">
        <v>8.3975658855855381E-2</v>
      </c>
      <c r="M54" s="226">
        <v>0.1057969232381373</v>
      </c>
      <c r="N54" s="226">
        <v>3.7550774479429748E-2</v>
      </c>
      <c r="O54" s="226">
        <v>7.8497251276486504E-2</v>
      </c>
      <c r="P54" s="226">
        <v>5.4753316765627523E-2</v>
      </c>
      <c r="Q54" s="226">
        <v>2.008742018759218E-2</v>
      </c>
      <c r="R54" s="226">
        <v>1.0679513489312399E-2</v>
      </c>
      <c r="S54" s="226">
        <v>2.509119708382606E-2</v>
      </c>
      <c r="T54" s="226">
        <v>2.6759454625716501E-2</v>
      </c>
      <c r="U54" s="226">
        <v>6.9924417901879882E-3</v>
      </c>
      <c r="V54" s="226">
        <v>4.0462409933942612E-5</v>
      </c>
      <c r="W54" s="226">
        <v>6.6003063665549772E-7</v>
      </c>
      <c r="X54" s="226">
        <v>4.2262347497275827E-6</v>
      </c>
      <c r="Y54" s="226">
        <v>6.8314706158949853E-4</v>
      </c>
      <c r="DA54" s="69" t="s">
        <v>1737</v>
      </c>
    </row>
    <row r="55" spans="1:105" ht="12" customHeight="1" x14ac:dyDescent="0.25">
      <c r="A55" s="37" t="s">
        <v>35</v>
      </c>
      <c r="B55" s="226">
        <v>0.80013526255648848</v>
      </c>
      <c r="C55" s="226">
        <v>1.4548361755739609</v>
      </c>
      <c r="D55" s="226">
        <v>0.32584082926010688</v>
      </c>
      <c r="E55" s="226">
        <v>0.31092942706103799</v>
      </c>
      <c r="F55" s="226">
        <v>0.29559376595142828</v>
      </c>
      <c r="G55" s="226">
        <v>0.29213843368089282</v>
      </c>
      <c r="H55" s="226">
        <v>0.37072736528248679</v>
      </c>
      <c r="I55" s="226">
        <v>0.74728924985311218</v>
      </c>
      <c r="J55" s="226">
        <v>0.9570019722664066</v>
      </c>
      <c r="K55" s="226">
        <v>0.6732745697835667</v>
      </c>
      <c r="L55" s="226">
        <v>0.56813233237478467</v>
      </c>
      <c r="M55" s="226">
        <v>0.72428378623059342</v>
      </c>
      <c r="N55" s="226">
        <v>0.58491420435358765</v>
      </c>
      <c r="O55" s="226">
        <v>1.2138708372086191</v>
      </c>
      <c r="P55" s="226">
        <v>0.68706003214740829</v>
      </c>
      <c r="Q55" s="226">
        <v>0.23297185408367729</v>
      </c>
      <c r="R55" s="226">
        <v>0.13985848180667179</v>
      </c>
      <c r="S55" s="226">
        <v>0.28073266729226543</v>
      </c>
      <c r="T55" s="226">
        <v>0.34169164215714098</v>
      </c>
      <c r="U55" s="226">
        <v>0.28911446248219258</v>
      </c>
      <c r="V55" s="226">
        <v>9.5023996771994666E-3</v>
      </c>
      <c r="W55" s="226">
        <v>2.3432602470532541E-4</v>
      </c>
      <c r="X55" s="226">
        <v>5.9715144135492405E-4</v>
      </c>
      <c r="Y55" s="226">
        <v>3.0877909197547529E-2</v>
      </c>
      <c r="DA55" s="69" t="s">
        <v>1738</v>
      </c>
    </row>
    <row r="56" spans="1:105" ht="12" customHeight="1" x14ac:dyDescent="0.25">
      <c r="A56" s="37" t="s">
        <v>96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X56" s="226">
        <v>0</v>
      </c>
      <c r="Y56" s="226">
        <v>0</v>
      </c>
      <c r="DA56" s="69" t="s">
        <v>1739</v>
      </c>
    </row>
    <row r="57" spans="1:105" ht="12" customHeight="1" x14ac:dyDescent="0.25">
      <c r="A57" s="37" t="s">
        <v>78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X57" s="226">
        <v>0</v>
      </c>
      <c r="Y57" s="226">
        <v>0</v>
      </c>
      <c r="DA57" s="69" t="s">
        <v>1740</v>
      </c>
    </row>
    <row r="58" spans="1:105" ht="12" customHeight="1" x14ac:dyDescent="0.25">
      <c r="A58" s="37" t="s">
        <v>40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X58" s="226">
        <v>0</v>
      </c>
      <c r="Y58" s="226">
        <v>0</v>
      </c>
      <c r="DA58" s="69" t="s">
        <v>1741</v>
      </c>
    </row>
    <row r="59" spans="1:105" ht="12" customHeight="1" x14ac:dyDescent="0.25">
      <c r="A59" s="57" t="s">
        <v>1496</v>
      </c>
      <c r="B59" s="261">
        <v>0</v>
      </c>
      <c r="C59" s="261">
        <v>0</v>
      </c>
      <c r="D59" s="261">
        <v>0</v>
      </c>
      <c r="E59" s="261">
        <v>0</v>
      </c>
      <c r="F59" s="261">
        <v>0</v>
      </c>
      <c r="G59" s="261">
        <v>0</v>
      </c>
      <c r="H59" s="261">
        <v>0</v>
      </c>
      <c r="I59" s="261">
        <v>0</v>
      </c>
      <c r="J59" s="261">
        <v>0</v>
      </c>
      <c r="K59" s="261">
        <v>0</v>
      </c>
      <c r="L59" s="261">
        <v>0</v>
      </c>
      <c r="M59" s="261">
        <v>0</v>
      </c>
      <c r="N59" s="261">
        <v>0</v>
      </c>
      <c r="O59" s="261">
        <v>0</v>
      </c>
      <c r="P59" s="261">
        <v>0</v>
      </c>
      <c r="Q59" s="261">
        <v>0</v>
      </c>
      <c r="R59" s="261">
        <v>0</v>
      </c>
      <c r="S59" s="261">
        <v>0</v>
      </c>
      <c r="T59" s="261">
        <v>0</v>
      </c>
      <c r="U59" s="261">
        <v>0</v>
      </c>
      <c r="V59" s="261">
        <v>0</v>
      </c>
      <c r="W59" s="261">
        <v>0</v>
      </c>
      <c r="X59" s="261">
        <v>0</v>
      </c>
      <c r="Y59" s="261">
        <v>0</v>
      </c>
      <c r="DA59" s="70" t="s">
        <v>1742</v>
      </c>
    </row>
    <row r="60" spans="1:105" ht="12" customHeight="1" x14ac:dyDescent="0.25">
      <c r="A60" s="57" t="s">
        <v>1498</v>
      </c>
      <c r="B60" s="261">
        <f t="shared" ref="B60:Y60" si="3">B61+B67+B78</f>
        <v>41.357186634239518</v>
      </c>
      <c r="C60" s="261">
        <f t="shared" si="3"/>
        <v>64.065385012839172</v>
      </c>
      <c r="D60" s="261">
        <f t="shared" si="3"/>
        <v>21.036269187277281</v>
      </c>
      <c r="E60" s="261">
        <f t="shared" si="3"/>
        <v>19.979664482388383</v>
      </c>
      <c r="F60" s="261">
        <f t="shared" si="3"/>
        <v>19.114786725931214</v>
      </c>
      <c r="G60" s="261">
        <f t="shared" si="3"/>
        <v>19.391383320143042</v>
      </c>
      <c r="H60" s="261">
        <f t="shared" si="3"/>
        <v>23.88693627636718</v>
      </c>
      <c r="I60" s="261">
        <f t="shared" si="3"/>
        <v>46.694405998997247</v>
      </c>
      <c r="J60" s="261">
        <f t="shared" si="3"/>
        <v>59.784692975302065</v>
      </c>
      <c r="K60" s="261">
        <f t="shared" si="3"/>
        <v>42.110438542565781</v>
      </c>
      <c r="L60" s="261">
        <f t="shared" si="3"/>
        <v>35.285817362612157</v>
      </c>
      <c r="M60" s="261">
        <f t="shared" si="3"/>
        <v>41.352034630273508</v>
      </c>
      <c r="N60" s="261">
        <f t="shared" si="3"/>
        <v>32.412026943468177</v>
      </c>
      <c r="O60" s="261">
        <f t="shared" si="3"/>
        <v>57.958783252678188</v>
      </c>
      <c r="P60" s="261">
        <f t="shared" si="3"/>
        <v>42.152088975409526</v>
      </c>
      <c r="Q60" s="261">
        <f t="shared" si="3"/>
        <v>13.257084187705836</v>
      </c>
      <c r="R60" s="261">
        <f t="shared" si="3"/>
        <v>8.1128615205036159</v>
      </c>
      <c r="S60" s="261">
        <f t="shared" si="3"/>
        <v>14.870587991104653</v>
      </c>
      <c r="T60" s="261">
        <f t="shared" si="3"/>
        <v>20.446035609604678</v>
      </c>
      <c r="U60" s="261">
        <f t="shared" si="3"/>
        <v>22.892544185975062</v>
      </c>
      <c r="V60" s="261">
        <f t="shared" si="3"/>
        <v>1.5407612650683953</v>
      </c>
      <c r="W60" s="261">
        <f t="shared" si="3"/>
        <v>5.2696425711870561E-2</v>
      </c>
      <c r="X60" s="261">
        <f t="shared" si="3"/>
        <v>0.16806341410129452</v>
      </c>
      <c r="Y60" s="261">
        <f t="shared" si="3"/>
        <v>3.8367691605869294</v>
      </c>
      <c r="DA60" s="70"/>
    </row>
    <row r="61" spans="1:105" ht="12" customHeight="1" x14ac:dyDescent="0.25">
      <c r="A61" s="60" t="s">
        <v>1499</v>
      </c>
      <c r="B61" s="262">
        <v>35.197237349505549</v>
      </c>
      <c r="C61" s="262">
        <v>54.377843629174308</v>
      </c>
      <c r="D61" s="262">
        <v>18.017055486600341</v>
      </c>
      <c r="E61" s="262">
        <v>17.35832594346088</v>
      </c>
      <c r="F61" s="262">
        <v>16.801704256364999</v>
      </c>
      <c r="G61" s="262">
        <v>17.001789317517069</v>
      </c>
      <c r="H61" s="262">
        <v>20.918864139580901</v>
      </c>
      <c r="I61" s="262">
        <v>40.387324627803309</v>
      </c>
      <c r="J61" s="262">
        <v>52.011064506969603</v>
      </c>
      <c r="K61" s="262">
        <v>36.26686216569459</v>
      </c>
      <c r="L61" s="262">
        <v>30.191877278910042</v>
      </c>
      <c r="M61" s="262">
        <v>35.401750121967432</v>
      </c>
      <c r="N61" s="262">
        <v>27.851253051558949</v>
      </c>
      <c r="O61" s="262">
        <v>48.272152120284858</v>
      </c>
      <c r="P61" s="262">
        <v>35.8863457599209</v>
      </c>
      <c r="Q61" s="262">
        <v>11.1815645620237</v>
      </c>
      <c r="R61" s="262">
        <v>6.8294543019945921</v>
      </c>
      <c r="S61" s="262">
        <v>12.90340373038584</v>
      </c>
      <c r="T61" s="262">
        <v>18.070782751953271</v>
      </c>
      <c r="U61" s="262">
        <v>19.566052880394341</v>
      </c>
      <c r="V61" s="262">
        <v>1.382627954212108</v>
      </c>
      <c r="W61" s="262">
        <v>4.8845330278950133E-2</v>
      </c>
      <c r="X61" s="262">
        <v>0.15387142252833649</v>
      </c>
      <c r="Y61" s="262">
        <v>3.6543580033502949</v>
      </c>
      <c r="DA61" s="72" t="s">
        <v>1743</v>
      </c>
    </row>
    <row r="62" spans="1:105" ht="12" customHeight="1" x14ac:dyDescent="0.25">
      <c r="A62" s="59" t="s">
        <v>28</v>
      </c>
      <c r="B62" s="230">
        <v>30.392643063115411</v>
      </c>
      <c r="C62" s="230">
        <v>45.971732774524519</v>
      </c>
      <c r="D62" s="230">
        <v>15.040641385146451</v>
      </c>
      <c r="E62" s="230">
        <v>13.40204430104067</v>
      </c>
      <c r="F62" s="230">
        <v>13.34149193159122</v>
      </c>
      <c r="G62" s="230">
        <v>14.41936697808182</v>
      </c>
      <c r="H62" s="230">
        <v>17.872631984966581</v>
      </c>
      <c r="I62" s="230">
        <v>36.526061897922673</v>
      </c>
      <c r="J62" s="230">
        <v>47.549426653083117</v>
      </c>
      <c r="K62" s="230">
        <v>32.397318418184327</v>
      </c>
      <c r="L62" s="230">
        <v>25.86526019854772</v>
      </c>
      <c r="M62" s="230">
        <v>31.056408929546421</v>
      </c>
      <c r="N62" s="230">
        <v>23.70648724778216</v>
      </c>
      <c r="O62" s="230">
        <v>40.620281283598999</v>
      </c>
      <c r="P62" s="230">
        <v>31.69761760358762</v>
      </c>
      <c r="Q62" s="230">
        <v>8.4658018441121712</v>
      </c>
      <c r="R62" s="230">
        <v>4.6578649159844989</v>
      </c>
      <c r="S62" s="230">
        <v>10.431154410047681</v>
      </c>
      <c r="T62" s="230">
        <v>14.787918570835711</v>
      </c>
      <c r="U62" s="230">
        <v>17.262746183012531</v>
      </c>
      <c r="V62" s="230">
        <v>0.74954686707277973</v>
      </c>
      <c r="W62" s="230">
        <v>0</v>
      </c>
      <c r="X62" s="230">
        <v>4.930944301152939E-2</v>
      </c>
      <c r="Y62" s="230">
        <v>1.342467946284511</v>
      </c>
      <c r="DA62" s="71" t="s">
        <v>1744</v>
      </c>
    </row>
    <row r="63" spans="1:105" ht="12" customHeight="1" x14ac:dyDescent="0.25">
      <c r="A63" s="59" t="s">
        <v>31</v>
      </c>
      <c r="B63" s="295">
        <v>0</v>
      </c>
      <c r="C63" s="295">
        <v>0</v>
      </c>
      <c r="D63" s="295">
        <v>0</v>
      </c>
      <c r="E63" s="295">
        <v>0</v>
      </c>
      <c r="F63" s="295">
        <v>0</v>
      </c>
      <c r="G63" s="295">
        <v>0</v>
      </c>
      <c r="H63" s="295">
        <v>0</v>
      </c>
      <c r="I63" s="295">
        <v>0</v>
      </c>
      <c r="J63" s="295">
        <v>0</v>
      </c>
      <c r="K63" s="295">
        <v>0</v>
      </c>
      <c r="L63" s="295">
        <v>0</v>
      </c>
      <c r="M63" s="295">
        <v>0</v>
      </c>
      <c r="N63" s="295">
        <v>0</v>
      </c>
      <c r="O63" s="295">
        <v>0</v>
      </c>
      <c r="P63" s="295">
        <v>0</v>
      </c>
      <c r="Q63" s="295">
        <v>0</v>
      </c>
      <c r="R63" s="295">
        <v>0</v>
      </c>
      <c r="S63" s="295">
        <v>0</v>
      </c>
      <c r="T63" s="295">
        <v>0</v>
      </c>
      <c r="U63" s="295">
        <v>0</v>
      </c>
      <c r="V63" s="295">
        <v>0</v>
      </c>
      <c r="W63" s="295">
        <v>0</v>
      </c>
      <c r="X63" s="295">
        <v>0</v>
      </c>
      <c r="Y63" s="295">
        <v>0.48116980566030471</v>
      </c>
      <c r="DA63" s="122" t="s">
        <v>1745</v>
      </c>
    </row>
    <row r="64" spans="1:105" ht="12" customHeight="1" x14ac:dyDescent="0.25">
      <c r="A64" s="59" t="s">
        <v>159</v>
      </c>
      <c r="B64" s="295">
        <v>0.77834282543204802</v>
      </c>
      <c r="C64" s="295">
        <v>0.87940872154950933</v>
      </c>
      <c r="D64" s="295">
        <v>0.53039661175436503</v>
      </c>
      <c r="E64" s="295">
        <v>0.57872650681846494</v>
      </c>
      <c r="F64" s="295">
        <v>0.66522163597287365</v>
      </c>
      <c r="G64" s="295">
        <v>0.41110418312447811</v>
      </c>
      <c r="H64" s="295">
        <v>0.50916490571143891</v>
      </c>
      <c r="I64" s="295">
        <v>0.91603416488231859</v>
      </c>
      <c r="J64" s="295">
        <v>0.94266870706647421</v>
      </c>
      <c r="K64" s="295">
        <v>0.30062326581930149</v>
      </c>
      <c r="L64" s="295">
        <v>0.5234344655245381</v>
      </c>
      <c r="M64" s="295">
        <v>0.52084877586972544</v>
      </c>
      <c r="N64" s="295">
        <v>0.23598067100148129</v>
      </c>
      <c r="O64" s="295">
        <v>0.4380679043036117</v>
      </c>
      <c r="P64" s="295">
        <v>0.30917044014491851</v>
      </c>
      <c r="Q64" s="295">
        <v>0.21557268352080999</v>
      </c>
      <c r="R64" s="295">
        <v>0.15405757261177699</v>
      </c>
      <c r="S64" s="295">
        <v>0.202834710311146</v>
      </c>
      <c r="T64" s="295">
        <v>0.2384241921493791</v>
      </c>
      <c r="U64" s="295">
        <v>5.4391632798866447E-2</v>
      </c>
      <c r="V64" s="295">
        <v>2.6843085685787529E-3</v>
      </c>
      <c r="W64" s="295">
        <v>1.371971387610414E-4</v>
      </c>
      <c r="X64" s="295">
        <v>7.3481854896345405E-4</v>
      </c>
      <c r="Y64" s="295">
        <v>3.4298512531999059E-2</v>
      </c>
      <c r="DA64" s="122" t="s">
        <v>1746</v>
      </c>
    </row>
    <row r="65" spans="1:105" ht="12" customHeight="1" x14ac:dyDescent="0.25">
      <c r="A65" s="59" t="s">
        <v>32</v>
      </c>
      <c r="B65" s="295">
        <v>0.78734676127854164</v>
      </c>
      <c r="C65" s="295">
        <v>2.0823574045272988</v>
      </c>
      <c r="D65" s="295">
        <v>0.35280353780648982</v>
      </c>
      <c r="E65" s="295">
        <v>0.57466901819003235</v>
      </c>
      <c r="F65" s="295">
        <v>0.3304215990263078</v>
      </c>
      <c r="G65" s="295">
        <v>0.2729698997833977</v>
      </c>
      <c r="H65" s="295">
        <v>0</v>
      </c>
      <c r="I65" s="295">
        <v>0</v>
      </c>
      <c r="J65" s="295">
        <v>0.2390764415198903</v>
      </c>
      <c r="K65" s="295">
        <v>0</v>
      </c>
      <c r="L65" s="295">
        <v>0.26191782697516092</v>
      </c>
      <c r="M65" s="295">
        <v>0.25877129825974599</v>
      </c>
      <c r="N65" s="295">
        <v>0.23300351880968459</v>
      </c>
      <c r="O65" s="295">
        <v>0.43958033090198428</v>
      </c>
      <c r="P65" s="295">
        <v>0</v>
      </c>
      <c r="Q65" s="295">
        <v>0</v>
      </c>
      <c r="R65" s="295">
        <v>0</v>
      </c>
      <c r="S65" s="295">
        <v>0</v>
      </c>
      <c r="T65" s="295">
        <v>0</v>
      </c>
      <c r="U65" s="295">
        <v>0</v>
      </c>
      <c r="V65" s="295">
        <v>0</v>
      </c>
      <c r="W65" s="295">
        <v>0</v>
      </c>
      <c r="X65" s="295">
        <v>0</v>
      </c>
      <c r="Y65" s="295">
        <v>0.2461459415805051</v>
      </c>
      <c r="DA65" s="122" t="s">
        <v>1747</v>
      </c>
    </row>
    <row r="66" spans="1:105" ht="12" customHeight="1" x14ac:dyDescent="0.25">
      <c r="A66" s="59" t="s">
        <v>35</v>
      </c>
      <c r="B66" s="295">
        <v>3.2389046996795452</v>
      </c>
      <c r="C66" s="295">
        <v>5.4443447285729816</v>
      </c>
      <c r="D66" s="295">
        <v>2.0932139518930359</v>
      </c>
      <c r="E66" s="295">
        <v>2.802886117411715</v>
      </c>
      <c r="F66" s="295">
        <v>2.464569089774598</v>
      </c>
      <c r="G66" s="295">
        <v>1.8983482565273671</v>
      </c>
      <c r="H66" s="295">
        <v>2.5370672489028698</v>
      </c>
      <c r="I66" s="295">
        <v>2.9452285649983239</v>
      </c>
      <c r="J66" s="295">
        <v>3.2798927053001141</v>
      </c>
      <c r="K66" s="295">
        <v>3.568920481690955</v>
      </c>
      <c r="L66" s="295">
        <v>3.5412647878626231</v>
      </c>
      <c r="M66" s="295">
        <v>3.565721118291532</v>
      </c>
      <c r="N66" s="295">
        <v>3.6757816139656159</v>
      </c>
      <c r="O66" s="295">
        <v>6.7742226014802656</v>
      </c>
      <c r="P66" s="295">
        <v>3.8795577161883621</v>
      </c>
      <c r="Q66" s="295">
        <v>2.50019003439072</v>
      </c>
      <c r="R66" s="295">
        <v>2.0175318133983171</v>
      </c>
      <c r="S66" s="295">
        <v>2.2694146100270092</v>
      </c>
      <c r="T66" s="295">
        <v>3.0444399889681848</v>
      </c>
      <c r="U66" s="295">
        <v>2.2489150645829401</v>
      </c>
      <c r="V66" s="295">
        <v>0.63039677857074938</v>
      </c>
      <c r="W66" s="295">
        <v>4.870813314018909E-2</v>
      </c>
      <c r="X66" s="295">
        <v>0.1038271609678437</v>
      </c>
      <c r="Y66" s="295">
        <v>1.550275797292975</v>
      </c>
      <c r="DA66" s="122" t="s">
        <v>1748</v>
      </c>
    </row>
    <row r="67" spans="1:105" ht="12" customHeight="1" x14ac:dyDescent="0.25">
      <c r="A67" s="60" t="s">
        <v>1506</v>
      </c>
      <c r="B67" s="262">
        <v>6.1599492847339681</v>
      </c>
      <c r="C67" s="262">
        <v>9.6875413836648612</v>
      </c>
      <c r="D67" s="262">
        <v>3.019213700676938</v>
      </c>
      <c r="E67" s="262">
        <v>2.6213385389275041</v>
      </c>
      <c r="F67" s="262">
        <v>2.3130824695662149</v>
      </c>
      <c r="G67" s="262">
        <v>2.389594002625973</v>
      </c>
      <c r="H67" s="262">
        <v>2.9680721367862799</v>
      </c>
      <c r="I67" s="262">
        <v>6.3070813711939353</v>
      </c>
      <c r="J67" s="262">
        <v>7.773628468332463</v>
      </c>
      <c r="K67" s="262">
        <v>5.843576376871189</v>
      </c>
      <c r="L67" s="262">
        <v>5.0939400837021154</v>
      </c>
      <c r="M67" s="262">
        <v>5.950284508306078</v>
      </c>
      <c r="N67" s="262">
        <v>4.5607738919092284</v>
      </c>
      <c r="O67" s="262">
        <v>9.6866311323933267</v>
      </c>
      <c r="P67" s="262">
        <v>6.2657432154886283</v>
      </c>
      <c r="Q67" s="262">
        <v>2.0755196256821362</v>
      </c>
      <c r="R67" s="262">
        <v>1.2834072185090231</v>
      </c>
      <c r="S67" s="262">
        <v>1.967184260718813</v>
      </c>
      <c r="T67" s="262">
        <v>2.375252857651406</v>
      </c>
      <c r="U67" s="262">
        <v>3.3264913055807219</v>
      </c>
      <c r="V67" s="262">
        <v>0.15813331085628721</v>
      </c>
      <c r="W67" s="262">
        <v>3.8510954329204249E-3</v>
      </c>
      <c r="X67" s="262">
        <v>1.4191991572958029E-2</v>
      </c>
      <c r="Y67" s="262">
        <v>0.18241115723663451</v>
      </c>
      <c r="DA67" s="72" t="s">
        <v>1749</v>
      </c>
    </row>
    <row r="68" spans="1:105" ht="12" customHeight="1" x14ac:dyDescent="0.25">
      <c r="A68" s="147" t="s">
        <v>28</v>
      </c>
      <c r="B68" s="229">
        <v>5.3190862123286111</v>
      </c>
      <c r="C68" s="229">
        <v>8.1899728641143046</v>
      </c>
      <c r="D68" s="229">
        <v>2.5204401779622509</v>
      </c>
      <c r="E68" s="229">
        <v>2.0238872885069918</v>
      </c>
      <c r="F68" s="229">
        <v>1.836716718372903</v>
      </c>
      <c r="G68" s="229">
        <v>2.026635679868507</v>
      </c>
      <c r="H68" s="229">
        <v>2.5358576188294601</v>
      </c>
      <c r="I68" s="229">
        <v>5.7040877721539429</v>
      </c>
      <c r="J68" s="229">
        <v>7.1067873766314067</v>
      </c>
      <c r="K68" s="229">
        <v>5.220087795782705</v>
      </c>
      <c r="L68" s="229">
        <v>4.3639580435365257</v>
      </c>
      <c r="M68" s="229">
        <v>5.2199246732276752</v>
      </c>
      <c r="N68" s="229">
        <v>3.882048965926582</v>
      </c>
      <c r="O68" s="229">
        <v>3.8866372501870661</v>
      </c>
      <c r="P68" s="229">
        <v>4.4347321274783464</v>
      </c>
      <c r="Q68" s="229">
        <v>0.76780735423492297</v>
      </c>
      <c r="R68" s="229">
        <v>0.41664631834226351</v>
      </c>
      <c r="S68" s="229">
        <v>0.9936079632741871</v>
      </c>
      <c r="T68" s="229">
        <v>1.472507140339077</v>
      </c>
      <c r="U68" s="229">
        <v>1.7586233215272959</v>
      </c>
      <c r="V68" s="229">
        <v>5.724359219628327E-2</v>
      </c>
      <c r="W68" s="229">
        <v>0</v>
      </c>
      <c r="X68" s="229">
        <v>4.5479478137534371E-3</v>
      </c>
      <c r="Y68" s="229">
        <v>6.7010711980145368E-2</v>
      </c>
      <c r="DA68" s="73" t="s">
        <v>1750</v>
      </c>
    </row>
    <row r="69" spans="1:105" ht="12" customHeight="1" x14ac:dyDescent="0.25">
      <c r="A69" s="147" t="s">
        <v>30</v>
      </c>
      <c r="B69" s="229">
        <v>0</v>
      </c>
      <c r="C69" s="229">
        <v>0</v>
      </c>
      <c r="D69" s="229">
        <v>0</v>
      </c>
      <c r="E69" s="229">
        <v>0</v>
      </c>
      <c r="F69" s="229">
        <v>0</v>
      </c>
      <c r="G69" s="229">
        <v>0</v>
      </c>
      <c r="H69" s="229">
        <v>0</v>
      </c>
      <c r="I69" s="229">
        <v>0</v>
      </c>
      <c r="J69" s="229">
        <v>0</v>
      </c>
      <c r="K69" s="229">
        <v>0</v>
      </c>
      <c r="L69" s="229">
        <v>0</v>
      </c>
      <c r="M69" s="229">
        <v>0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0</v>
      </c>
      <c r="DA69" s="73" t="s">
        <v>1751</v>
      </c>
    </row>
    <row r="70" spans="1:105" ht="12" customHeight="1" x14ac:dyDescent="0.25">
      <c r="A70" s="147" t="s">
        <v>31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2.401810140039783E-2</v>
      </c>
      <c r="DA70" s="73" t="s">
        <v>1752</v>
      </c>
    </row>
    <row r="71" spans="1:105" ht="12" customHeight="1" x14ac:dyDescent="0.25">
      <c r="A71" s="147" t="s">
        <v>159</v>
      </c>
      <c r="B71" s="229">
        <v>0.13621956414330089</v>
      </c>
      <c r="C71" s="229">
        <v>0.1566687425353509</v>
      </c>
      <c r="D71" s="229">
        <v>8.888137788066347E-2</v>
      </c>
      <c r="E71" s="229">
        <v>8.7395414786160391E-2</v>
      </c>
      <c r="F71" s="229">
        <v>9.1580739731334168E-2</v>
      </c>
      <c r="G71" s="229">
        <v>5.7780511927445058E-2</v>
      </c>
      <c r="H71" s="229">
        <v>7.2242840700518687E-2</v>
      </c>
      <c r="I71" s="229">
        <v>0.14305235788579909</v>
      </c>
      <c r="J71" s="229">
        <v>0.14089225757869531</v>
      </c>
      <c r="K71" s="229">
        <v>4.8438572006961299E-2</v>
      </c>
      <c r="L71" s="229">
        <v>8.8313283089195685E-2</v>
      </c>
      <c r="M71" s="229">
        <v>8.7543649439655841E-2</v>
      </c>
      <c r="N71" s="229">
        <v>3.8642946559940647E-2</v>
      </c>
      <c r="O71" s="229">
        <v>4.1915294064328742E-2</v>
      </c>
      <c r="P71" s="229">
        <v>4.3255240848829819E-2</v>
      </c>
      <c r="Q71" s="229">
        <v>1.9551401606990211E-2</v>
      </c>
      <c r="R71" s="229">
        <v>1.378045984570506E-2</v>
      </c>
      <c r="S71" s="229">
        <v>1.9320793794351108E-2</v>
      </c>
      <c r="T71" s="229">
        <v>2.3741091329913651E-2</v>
      </c>
      <c r="U71" s="229">
        <v>5.5410878965575323E-3</v>
      </c>
      <c r="V71" s="229">
        <v>2.050031449384885E-4</v>
      </c>
      <c r="W71" s="229">
        <v>1.072949295177347E-5</v>
      </c>
      <c r="X71" s="229">
        <v>6.7774369555997964E-5</v>
      </c>
      <c r="Y71" s="229">
        <v>1.712046645873583E-3</v>
      </c>
      <c r="DA71" s="73" t="s">
        <v>1753</v>
      </c>
    </row>
    <row r="72" spans="1:105" ht="12" customHeight="1" x14ac:dyDescent="0.25">
      <c r="A72" s="147" t="s">
        <v>32</v>
      </c>
      <c r="B72" s="229">
        <v>0.13779536361945441</v>
      </c>
      <c r="C72" s="229">
        <v>0.37097689399945533</v>
      </c>
      <c r="D72" s="229">
        <v>5.9121163043808787E-2</v>
      </c>
      <c r="E72" s="229">
        <v>8.678267993214199E-2</v>
      </c>
      <c r="F72" s="229">
        <v>4.5488981154054788E-2</v>
      </c>
      <c r="G72" s="229">
        <v>3.8365799224894762E-2</v>
      </c>
      <c r="H72" s="229">
        <v>0</v>
      </c>
      <c r="I72" s="229">
        <v>0</v>
      </c>
      <c r="J72" s="229">
        <v>3.5732616694618871E-2</v>
      </c>
      <c r="K72" s="229">
        <v>0</v>
      </c>
      <c r="L72" s="229">
        <v>4.419048557795055E-2</v>
      </c>
      <c r="M72" s="229">
        <v>4.3493975352189358E-2</v>
      </c>
      <c r="N72" s="229">
        <v>3.8155423863441139E-2</v>
      </c>
      <c r="O72" s="229">
        <v>4.2060006345230203E-2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1.228663585002813E-2</v>
      </c>
      <c r="DA72" s="73" t="s">
        <v>1754</v>
      </c>
    </row>
    <row r="73" spans="1:105" ht="12" customHeight="1" x14ac:dyDescent="0.25">
      <c r="A73" s="147" t="s">
        <v>33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0</v>
      </c>
      <c r="H73" s="229">
        <v>0</v>
      </c>
      <c r="I73" s="229">
        <v>0</v>
      </c>
      <c r="J73" s="229">
        <v>0</v>
      </c>
      <c r="K73" s="229">
        <v>0</v>
      </c>
      <c r="L73" s="229">
        <v>0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0</v>
      </c>
      <c r="S73" s="229">
        <v>0</v>
      </c>
      <c r="T73" s="229">
        <v>0</v>
      </c>
      <c r="U73" s="229">
        <v>0</v>
      </c>
      <c r="V73" s="229">
        <v>0</v>
      </c>
      <c r="W73" s="229">
        <v>0</v>
      </c>
      <c r="X73" s="229">
        <v>0</v>
      </c>
      <c r="Y73" s="229">
        <v>0</v>
      </c>
      <c r="DA73" s="73" t="s">
        <v>1755</v>
      </c>
    </row>
    <row r="74" spans="1:105" ht="12" customHeight="1" x14ac:dyDescent="0.25">
      <c r="A74" s="147" t="s">
        <v>35</v>
      </c>
      <c r="B74" s="229">
        <v>0.5668481446426018</v>
      </c>
      <c r="C74" s="229">
        <v>0.9699228830157508</v>
      </c>
      <c r="D74" s="229">
        <v>0.3507709817902146</v>
      </c>
      <c r="E74" s="229">
        <v>0.42327315570220891</v>
      </c>
      <c r="F74" s="229">
        <v>0.33929603030792332</v>
      </c>
      <c r="G74" s="229">
        <v>0.26681201160512602</v>
      </c>
      <c r="H74" s="229">
        <v>0.35997167725630153</v>
      </c>
      <c r="I74" s="229">
        <v>0.45994124115419333</v>
      </c>
      <c r="J74" s="229">
        <v>0.49021621742774252</v>
      </c>
      <c r="K74" s="229">
        <v>0.57505000908152282</v>
      </c>
      <c r="L74" s="229">
        <v>0.59747827149844268</v>
      </c>
      <c r="M74" s="229">
        <v>0.59932221028655752</v>
      </c>
      <c r="N74" s="229">
        <v>0.60192655555926466</v>
      </c>
      <c r="O74" s="229">
        <v>0.64817241712708207</v>
      </c>
      <c r="P74" s="229">
        <v>0.54277893876919525</v>
      </c>
      <c r="Q74" s="229">
        <v>0.2267551651619574</v>
      </c>
      <c r="R74" s="229">
        <v>0.18046835134829761</v>
      </c>
      <c r="S74" s="229">
        <v>0.21617055407804209</v>
      </c>
      <c r="T74" s="229">
        <v>0.30315014250420852</v>
      </c>
      <c r="U74" s="229">
        <v>0.22910575401969049</v>
      </c>
      <c r="V74" s="229">
        <v>4.8143988988017153E-2</v>
      </c>
      <c r="W74" s="229">
        <v>3.809216255828393E-3</v>
      </c>
      <c r="X74" s="229">
        <v>9.5762693896485982E-3</v>
      </c>
      <c r="Y74" s="229">
        <v>7.7383661360189593E-2</v>
      </c>
      <c r="DA74" s="73" t="s">
        <v>1756</v>
      </c>
    </row>
    <row r="75" spans="1:105" ht="12" customHeight="1" x14ac:dyDescent="0.25">
      <c r="A75" s="147" t="s">
        <v>36</v>
      </c>
      <c r="B75" s="229">
        <v>0</v>
      </c>
      <c r="C75" s="229">
        <v>0</v>
      </c>
      <c r="D75" s="229">
        <v>0</v>
      </c>
      <c r="E75" s="229">
        <v>0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0</v>
      </c>
      <c r="DA75" s="73" t="s">
        <v>1757</v>
      </c>
    </row>
    <row r="76" spans="1:105" ht="12" customHeight="1" x14ac:dyDescent="0.25">
      <c r="A76" s="147" t="s">
        <v>38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5.0678461646696196</v>
      </c>
      <c r="P76" s="229">
        <v>1.2449769083922571</v>
      </c>
      <c r="Q76" s="229">
        <v>1.0614057046782659</v>
      </c>
      <c r="R76" s="229">
        <v>0.67251208897275683</v>
      </c>
      <c r="S76" s="229">
        <v>0.73808494957223247</v>
      </c>
      <c r="T76" s="229">
        <v>0.57585448347820622</v>
      </c>
      <c r="U76" s="229">
        <v>1.333221142137178</v>
      </c>
      <c r="V76" s="229">
        <v>5.2540726527048352E-2</v>
      </c>
      <c r="W76" s="229">
        <v>3.1149684140258499E-5</v>
      </c>
      <c r="X76" s="229">
        <v>0</v>
      </c>
      <c r="Y76" s="229">
        <v>0</v>
      </c>
      <c r="DA76" s="73" t="s">
        <v>1758</v>
      </c>
    </row>
    <row r="77" spans="1:105" ht="12" customHeight="1" x14ac:dyDescent="0.25">
      <c r="A77" s="147" t="s">
        <v>39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1759</v>
      </c>
    </row>
    <row r="78" spans="1:105" ht="12" customHeight="1" x14ac:dyDescent="0.25">
      <c r="A78" s="60" t="s">
        <v>1518</v>
      </c>
      <c r="B78" s="262">
        <v>0</v>
      </c>
      <c r="C78" s="262">
        <v>0</v>
      </c>
      <c r="D78" s="262">
        <v>0</v>
      </c>
      <c r="E78" s="262">
        <v>0</v>
      </c>
      <c r="F78" s="262">
        <v>0</v>
      </c>
      <c r="G78" s="262">
        <v>0</v>
      </c>
      <c r="H78" s="262">
        <v>0</v>
      </c>
      <c r="I78" s="262">
        <v>0</v>
      </c>
      <c r="J78" s="262">
        <v>0</v>
      </c>
      <c r="K78" s="262">
        <v>0</v>
      </c>
      <c r="L78" s="262">
        <v>0</v>
      </c>
      <c r="M78" s="262">
        <v>0</v>
      </c>
      <c r="N78" s="262">
        <v>0</v>
      </c>
      <c r="O78" s="262">
        <v>0</v>
      </c>
      <c r="P78" s="262">
        <v>0</v>
      </c>
      <c r="Q78" s="262">
        <v>0</v>
      </c>
      <c r="R78" s="262">
        <v>0</v>
      </c>
      <c r="S78" s="262">
        <v>0</v>
      </c>
      <c r="T78" s="262">
        <v>0</v>
      </c>
      <c r="U78" s="262">
        <v>0</v>
      </c>
      <c r="V78" s="262">
        <v>0</v>
      </c>
      <c r="W78" s="262">
        <v>0</v>
      </c>
      <c r="X78" s="262">
        <v>0</v>
      </c>
      <c r="Y78" s="262">
        <v>0</v>
      </c>
      <c r="DA78" s="72" t="s">
        <v>1760</v>
      </c>
    </row>
    <row r="79" spans="1:105" ht="12" customHeight="1" x14ac:dyDescent="0.25">
      <c r="A79" s="57" t="s">
        <v>1520</v>
      </c>
      <c r="B79" s="261">
        <f t="shared" ref="B79:Y79" si="4">B80+B88</f>
        <v>166.75942016606939</v>
      </c>
      <c r="C79" s="261">
        <f t="shared" si="4"/>
        <v>257.70731808095991</v>
      </c>
      <c r="D79" s="261">
        <f t="shared" si="4"/>
        <v>84.999117968840508</v>
      </c>
      <c r="E79" s="261">
        <f t="shared" si="4"/>
        <v>82.077807681036802</v>
      </c>
      <c r="F79" s="261">
        <f t="shared" si="4"/>
        <v>79.64579936502895</v>
      </c>
      <c r="G79" s="261">
        <f t="shared" si="4"/>
        <v>80.569641323824243</v>
      </c>
      <c r="H79" s="261">
        <f t="shared" si="4"/>
        <v>98.995782084660163</v>
      </c>
      <c r="I79" s="261">
        <f t="shared" si="4"/>
        <v>191.52830911607279</v>
      </c>
      <c r="J79" s="261">
        <f t="shared" si="4"/>
        <v>246.73048356820669</v>
      </c>
      <c r="K79" s="261">
        <f t="shared" si="4"/>
        <v>172.1657307790027</v>
      </c>
      <c r="L79" s="261">
        <f t="shared" si="4"/>
        <v>143.51396447623429</v>
      </c>
      <c r="M79" s="261">
        <f t="shared" si="4"/>
        <v>168.48138145813601</v>
      </c>
      <c r="N79" s="261">
        <f t="shared" si="4"/>
        <v>132.4851490468217</v>
      </c>
      <c r="O79" s="261">
        <f t="shared" si="4"/>
        <v>260.72669768387749</v>
      </c>
      <c r="P79" s="261">
        <f t="shared" si="4"/>
        <v>175.8398079561444</v>
      </c>
      <c r="Q79" s="261">
        <f t="shared" si="4"/>
        <v>64.048693411155881</v>
      </c>
      <c r="R79" s="261">
        <f t="shared" si="4"/>
        <v>44.607142423377752</v>
      </c>
      <c r="S79" s="261">
        <f t="shared" si="4"/>
        <v>60.449365473113552</v>
      </c>
      <c r="T79" s="261">
        <f t="shared" si="4"/>
        <v>77.154494975235323</v>
      </c>
      <c r="U79" s="261">
        <f t="shared" si="4"/>
        <v>108.6796293360229</v>
      </c>
      <c r="V79" s="261">
        <f t="shared" si="4"/>
        <v>7.6251335771770146</v>
      </c>
      <c r="W79" s="261">
        <f t="shared" si="4"/>
        <v>0.2304249653935867</v>
      </c>
      <c r="X79" s="261">
        <f t="shared" si="4"/>
        <v>0.72151507382736324</v>
      </c>
      <c r="Y79" s="261">
        <f t="shared" si="4"/>
        <v>17.115254773655959</v>
      </c>
      <c r="DA79" s="70"/>
    </row>
    <row r="80" spans="1:105" ht="12" customHeight="1" x14ac:dyDescent="0.25">
      <c r="A80" s="60" t="s">
        <v>1521</v>
      </c>
      <c r="B80" s="262">
        <v>166.75942016606939</v>
      </c>
      <c r="C80" s="262">
        <v>257.70731808095991</v>
      </c>
      <c r="D80" s="262">
        <v>84.999117968840508</v>
      </c>
      <c r="E80" s="262">
        <v>82.077807681036802</v>
      </c>
      <c r="F80" s="262">
        <v>79.64579936502895</v>
      </c>
      <c r="G80" s="262">
        <v>80.569641323824243</v>
      </c>
      <c r="H80" s="262">
        <v>98.995782084660163</v>
      </c>
      <c r="I80" s="262">
        <v>191.52830911607279</v>
      </c>
      <c r="J80" s="262">
        <v>246.73048356820669</v>
      </c>
      <c r="K80" s="262">
        <v>172.1657307790027</v>
      </c>
      <c r="L80" s="262">
        <v>143.51396447623429</v>
      </c>
      <c r="M80" s="262">
        <v>168.48138145813601</v>
      </c>
      <c r="N80" s="262">
        <v>132.4851490468217</v>
      </c>
      <c r="O80" s="262">
        <v>260.72669768387749</v>
      </c>
      <c r="P80" s="262">
        <v>175.8398079561444</v>
      </c>
      <c r="Q80" s="262">
        <v>64.048693411155881</v>
      </c>
      <c r="R80" s="262">
        <v>44.607142423377752</v>
      </c>
      <c r="S80" s="262">
        <v>60.449365473113552</v>
      </c>
      <c r="T80" s="262">
        <v>77.154494975235323</v>
      </c>
      <c r="U80" s="262">
        <v>108.6796293360229</v>
      </c>
      <c r="V80" s="262">
        <v>7.6251335771770146</v>
      </c>
      <c r="W80" s="262">
        <v>0.2304249653935867</v>
      </c>
      <c r="X80" s="262">
        <v>0.72151507382736324</v>
      </c>
      <c r="Y80" s="262">
        <v>17.115254773655959</v>
      </c>
      <c r="DA80" s="72" t="s">
        <v>1761</v>
      </c>
    </row>
    <row r="81" spans="1:105" ht="12" customHeight="1" x14ac:dyDescent="0.25">
      <c r="A81" s="59" t="s">
        <v>28</v>
      </c>
      <c r="B81" s="230">
        <v>143.9959473009786</v>
      </c>
      <c r="C81" s="230">
        <v>217.86910201236989</v>
      </c>
      <c r="D81" s="230">
        <v>70.957280026910681</v>
      </c>
      <c r="E81" s="230">
        <v>63.37076618197392</v>
      </c>
      <c r="F81" s="230">
        <v>63.243214700147099</v>
      </c>
      <c r="G81" s="230">
        <v>68.331821071543033</v>
      </c>
      <c r="H81" s="230">
        <v>84.579887772937511</v>
      </c>
      <c r="I81" s="230">
        <v>173.2170907196496</v>
      </c>
      <c r="J81" s="230">
        <v>225.56533196766381</v>
      </c>
      <c r="K81" s="230">
        <v>153.79626655494869</v>
      </c>
      <c r="L81" s="230">
        <v>122.9478378906865</v>
      </c>
      <c r="M81" s="230">
        <v>147.80135619148271</v>
      </c>
      <c r="N81" s="230">
        <v>112.76898352058871</v>
      </c>
      <c r="O81" s="230">
        <v>104.6132635264337</v>
      </c>
      <c r="P81" s="230">
        <v>124.4549000516172</v>
      </c>
      <c r="Q81" s="230">
        <v>23.693853443597721</v>
      </c>
      <c r="R81" s="230">
        <v>14.481297435790189</v>
      </c>
      <c r="S81" s="230">
        <v>30.532458045902722</v>
      </c>
      <c r="T81" s="230">
        <v>47.830926460867367</v>
      </c>
      <c r="U81" s="230">
        <v>57.455893663280122</v>
      </c>
      <c r="V81" s="230">
        <v>2.760266224557792</v>
      </c>
      <c r="W81" s="230">
        <v>0</v>
      </c>
      <c r="X81" s="230">
        <v>0.23121581532332899</v>
      </c>
      <c r="Y81" s="230">
        <v>6.2874739981855088</v>
      </c>
      <c r="DA81" s="71" t="s">
        <v>1762</v>
      </c>
    </row>
    <row r="82" spans="1:105" ht="12" customHeight="1" x14ac:dyDescent="0.25">
      <c r="A82" s="59" t="s">
        <v>31</v>
      </c>
      <c r="B82" s="295">
        <v>0</v>
      </c>
      <c r="C82" s="295">
        <v>0</v>
      </c>
      <c r="D82" s="295">
        <v>0</v>
      </c>
      <c r="E82" s="295">
        <v>0</v>
      </c>
      <c r="F82" s="295">
        <v>0</v>
      </c>
      <c r="G82" s="295">
        <v>0</v>
      </c>
      <c r="H82" s="295">
        <v>0</v>
      </c>
      <c r="I82" s="295">
        <v>0</v>
      </c>
      <c r="J82" s="295">
        <v>0</v>
      </c>
      <c r="K82" s="295">
        <v>0</v>
      </c>
      <c r="L82" s="295">
        <v>0</v>
      </c>
      <c r="M82" s="295">
        <v>0</v>
      </c>
      <c r="N82" s="295">
        <v>0</v>
      </c>
      <c r="O82" s="295">
        <v>0</v>
      </c>
      <c r="P82" s="295">
        <v>0</v>
      </c>
      <c r="Q82" s="295">
        <v>0</v>
      </c>
      <c r="R82" s="295">
        <v>0</v>
      </c>
      <c r="S82" s="295">
        <v>0</v>
      </c>
      <c r="T82" s="295">
        <v>0</v>
      </c>
      <c r="U82" s="295">
        <v>0</v>
      </c>
      <c r="V82" s="295">
        <v>0</v>
      </c>
      <c r="W82" s="295">
        <v>0</v>
      </c>
      <c r="X82" s="295">
        <v>0</v>
      </c>
      <c r="Y82" s="295">
        <v>2.2535678786031719</v>
      </c>
      <c r="DA82" s="122" t="s">
        <v>1763</v>
      </c>
    </row>
    <row r="83" spans="1:105" ht="12" customHeight="1" x14ac:dyDescent="0.25">
      <c r="A83" s="59" t="s">
        <v>159</v>
      </c>
      <c r="B83" s="295">
        <v>3.6876757391668362</v>
      </c>
      <c r="C83" s="295">
        <v>4.1676912507420587</v>
      </c>
      <c r="D83" s="295">
        <v>2.5022537232186441</v>
      </c>
      <c r="E83" s="295">
        <v>2.7364737291650139</v>
      </c>
      <c r="F83" s="295">
        <v>3.1533770707754591</v>
      </c>
      <c r="G83" s="295">
        <v>1.94817827479703</v>
      </c>
      <c r="H83" s="295">
        <v>2.4095561649350619</v>
      </c>
      <c r="I83" s="295">
        <v>4.3440974689292533</v>
      </c>
      <c r="J83" s="295">
        <v>4.4718389854904901</v>
      </c>
      <c r="K83" s="295">
        <v>1.427116137384177</v>
      </c>
      <c r="L83" s="295">
        <v>2.488091568370244</v>
      </c>
      <c r="M83" s="295">
        <v>2.478784833715264</v>
      </c>
      <c r="N83" s="295">
        <v>1.1225324157560761</v>
      </c>
      <c r="O83" s="295">
        <v>1.128197827962601</v>
      </c>
      <c r="P83" s="295">
        <v>1.213901205710656</v>
      </c>
      <c r="Q83" s="295">
        <v>0.60333889970948273</v>
      </c>
      <c r="R83" s="295">
        <v>0.47896484150301838</v>
      </c>
      <c r="S83" s="295">
        <v>0.59370631853196665</v>
      </c>
      <c r="T83" s="295">
        <v>0.77117343773310942</v>
      </c>
      <c r="U83" s="295">
        <v>0.18103260264228041</v>
      </c>
      <c r="V83" s="295">
        <v>9.8851807720511334E-3</v>
      </c>
      <c r="W83" s="295">
        <v>6.4198436137643741E-4</v>
      </c>
      <c r="X83" s="295">
        <v>3.445621356411686E-3</v>
      </c>
      <c r="Y83" s="295">
        <v>0.16063773166296569</v>
      </c>
      <c r="DA83" s="122" t="s">
        <v>1764</v>
      </c>
    </row>
    <row r="84" spans="1:105" ht="12" customHeight="1" x14ac:dyDescent="0.25">
      <c r="A84" s="59" t="s">
        <v>32</v>
      </c>
      <c r="B84" s="295">
        <v>3.730335085014469</v>
      </c>
      <c r="C84" s="295">
        <v>9.8687021439527207</v>
      </c>
      <c r="D84" s="295">
        <v>1.6644223331687471</v>
      </c>
      <c r="E84" s="295">
        <v>2.717288136476109</v>
      </c>
      <c r="F84" s="295">
        <v>1.566310892060357</v>
      </c>
      <c r="G84" s="295">
        <v>1.2935748412720871</v>
      </c>
      <c r="H84" s="295">
        <v>0</v>
      </c>
      <c r="I84" s="295">
        <v>0</v>
      </c>
      <c r="J84" s="295">
        <v>1.134132642450804</v>
      </c>
      <c r="K84" s="295">
        <v>0</v>
      </c>
      <c r="L84" s="295">
        <v>1.244999288019188</v>
      </c>
      <c r="M84" s="295">
        <v>1.231525155177678</v>
      </c>
      <c r="N84" s="295">
        <v>1.1083704514403201</v>
      </c>
      <c r="O84" s="295">
        <v>1.132092923646338</v>
      </c>
      <c r="P84" s="295">
        <v>0</v>
      </c>
      <c r="Q84" s="295">
        <v>0</v>
      </c>
      <c r="R84" s="295">
        <v>0</v>
      </c>
      <c r="S84" s="295">
        <v>0</v>
      </c>
      <c r="T84" s="295">
        <v>0</v>
      </c>
      <c r="U84" s="295">
        <v>0</v>
      </c>
      <c r="V84" s="295">
        <v>0</v>
      </c>
      <c r="W84" s="295">
        <v>0</v>
      </c>
      <c r="X84" s="295">
        <v>0</v>
      </c>
      <c r="Y84" s="295">
        <v>1.1528291693888399</v>
      </c>
      <c r="DA84" s="122" t="s">
        <v>1765</v>
      </c>
    </row>
    <row r="85" spans="1:105" ht="12" customHeight="1" x14ac:dyDescent="0.25">
      <c r="A85" s="59" t="s">
        <v>33</v>
      </c>
      <c r="B85" s="295">
        <v>0</v>
      </c>
      <c r="C85" s="295">
        <v>0</v>
      </c>
      <c r="D85" s="295">
        <v>0</v>
      </c>
      <c r="E85" s="295">
        <v>0</v>
      </c>
      <c r="F85" s="295">
        <v>0</v>
      </c>
      <c r="G85" s="295">
        <v>0</v>
      </c>
      <c r="H85" s="295">
        <v>0</v>
      </c>
      <c r="I85" s="295">
        <v>0</v>
      </c>
      <c r="J85" s="295">
        <v>0</v>
      </c>
      <c r="K85" s="295">
        <v>0</v>
      </c>
      <c r="L85" s="295">
        <v>0</v>
      </c>
      <c r="M85" s="295">
        <v>0</v>
      </c>
      <c r="N85" s="295">
        <v>0</v>
      </c>
      <c r="O85" s="295">
        <v>0</v>
      </c>
      <c r="P85" s="295">
        <v>0</v>
      </c>
      <c r="Q85" s="295">
        <v>0</v>
      </c>
      <c r="R85" s="295">
        <v>0</v>
      </c>
      <c r="S85" s="295">
        <v>0</v>
      </c>
      <c r="T85" s="295">
        <v>0</v>
      </c>
      <c r="U85" s="295">
        <v>0</v>
      </c>
      <c r="V85" s="295">
        <v>0</v>
      </c>
      <c r="W85" s="295">
        <v>0</v>
      </c>
      <c r="X85" s="295">
        <v>0</v>
      </c>
      <c r="Y85" s="295">
        <v>0</v>
      </c>
      <c r="DA85" s="122" t="s">
        <v>1766</v>
      </c>
    </row>
    <row r="86" spans="1:105" ht="12" customHeight="1" x14ac:dyDescent="0.25">
      <c r="A86" s="59" t="s">
        <v>35</v>
      </c>
      <c r="B86" s="295">
        <v>15.34546204090946</v>
      </c>
      <c r="C86" s="295">
        <v>25.801822673895149</v>
      </c>
      <c r="D86" s="295">
        <v>9.8751618855424432</v>
      </c>
      <c r="E86" s="295">
        <v>13.25327963342176</v>
      </c>
      <c r="F86" s="295">
        <v>11.68289670204604</v>
      </c>
      <c r="G86" s="295">
        <v>8.9960671362120888</v>
      </c>
      <c r="H86" s="295">
        <v>12.006338146787581</v>
      </c>
      <c r="I86" s="295">
        <v>13.967120927494021</v>
      </c>
      <c r="J86" s="295">
        <v>15.559179972601591</v>
      </c>
      <c r="K86" s="295">
        <v>16.94234808666981</v>
      </c>
      <c r="L86" s="295">
        <v>16.833035729158311</v>
      </c>
      <c r="M86" s="295">
        <v>16.9697152777604</v>
      </c>
      <c r="N86" s="295">
        <v>17.48526265903655</v>
      </c>
      <c r="O86" s="295">
        <v>17.446298051153939</v>
      </c>
      <c r="P86" s="295">
        <v>15.232374049400329</v>
      </c>
      <c r="Q86" s="295">
        <v>6.9974631283387687</v>
      </c>
      <c r="R86" s="295">
        <v>6.2725044205827709</v>
      </c>
      <c r="S86" s="295">
        <v>6.6426786188367428</v>
      </c>
      <c r="T86" s="295">
        <v>9.8471184115150212</v>
      </c>
      <c r="U86" s="295">
        <v>7.4851025114172716</v>
      </c>
      <c r="V86" s="295">
        <v>2.3214865039118631</v>
      </c>
      <c r="W86" s="295">
        <v>0.22791918279218659</v>
      </c>
      <c r="X86" s="295">
        <v>0.48685363714762248</v>
      </c>
      <c r="Y86" s="295">
        <v>7.2607459958154772</v>
      </c>
      <c r="DA86" s="122" t="s">
        <v>1767</v>
      </c>
    </row>
    <row r="87" spans="1:105" ht="12" customHeight="1" x14ac:dyDescent="0.25">
      <c r="A87" s="59" t="s">
        <v>38</v>
      </c>
      <c r="B87" s="295">
        <v>0</v>
      </c>
      <c r="C87" s="295">
        <v>0</v>
      </c>
      <c r="D87" s="295">
        <v>0</v>
      </c>
      <c r="E87" s="295">
        <v>0</v>
      </c>
      <c r="F87" s="295">
        <v>0</v>
      </c>
      <c r="G87" s="295">
        <v>0</v>
      </c>
      <c r="H87" s="295">
        <v>0</v>
      </c>
      <c r="I87" s="295">
        <v>0</v>
      </c>
      <c r="J87" s="295">
        <v>0</v>
      </c>
      <c r="K87" s="295">
        <v>0</v>
      </c>
      <c r="L87" s="295">
        <v>0</v>
      </c>
      <c r="M87" s="295">
        <v>0</v>
      </c>
      <c r="N87" s="295">
        <v>0</v>
      </c>
      <c r="O87" s="295">
        <v>136.40684535468091</v>
      </c>
      <c r="P87" s="295">
        <v>34.938632649416149</v>
      </c>
      <c r="Q87" s="295">
        <v>32.754037939509907</v>
      </c>
      <c r="R87" s="295">
        <v>23.374375725501771</v>
      </c>
      <c r="S87" s="295">
        <v>22.680522489842119</v>
      </c>
      <c r="T87" s="295">
        <v>18.705276665119818</v>
      </c>
      <c r="U87" s="295">
        <v>43.557600558683177</v>
      </c>
      <c r="V87" s="295">
        <v>2.5334956679353091</v>
      </c>
      <c r="W87" s="295">
        <v>1.863798240023654E-3</v>
      </c>
      <c r="X87" s="295">
        <v>0</v>
      </c>
      <c r="Y87" s="295">
        <v>0</v>
      </c>
      <c r="DA87" s="122" t="s">
        <v>1768</v>
      </c>
    </row>
    <row r="88" spans="1:105" ht="12" customHeight="1" x14ac:dyDescent="0.25">
      <c r="A88" s="60" t="s">
        <v>1530</v>
      </c>
      <c r="B88" s="262">
        <v>0</v>
      </c>
      <c r="C88" s="262">
        <v>0</v>
      </c>
      <c r="D88" s="262">
        <v>0</v>
      </c>
      <c r="E88" s="262">
        <v>0</v>
      </c>
      <c r="F88" s="262">
        <v>0</v>
      </c>
      <c r="G88" s="262">
        <v>0</v>
      </c>
      <c r="H88" s="262">
        <v>0</v>
      </c>
      <c r="I88" s="262">
        <v>0</v>
      </c>
      <c r="J88" s="262">
        <v>0</v>
      </c>
      <c r="K88" s="262">
        <v>0</v>
      </c>
      <c r="L88" s="262">
        <v>0</v>
      </c>
      <c r="M88" s="262">
        <v>0</v>
      </c>
      <c r="N88" s="262">
        <v>0</v>
      </c>
      <c r="O88" s="262">
        <v>0</v>
      </c>
      <c r="P88" s="262">
        <v>0</v>
      </c>
      <c r="Q88" s="262">
        <v>0</v>
      </c>
      <c r="R88" s="262">
        <v>0</v>
      </c>
      <c r="S88" s="262">
        <v>0</v>
      </c>
      <c r="T88" s="262">
        <v>0</v>
      </c>
      <c r="U88" s="262">
        <v>0</v>
      </c>
      <c r="V88" s="262">
        <v>0</v>
      </c>
      <c r="W88" s="262">
        <v>0</v>
      </c>
      <c r="X88" s="262">
        <v>0</v>
      </c>
      <c r="Y88" s="262">
        <v>0</v>
      </c>
      <c r="DA88" s="72" t="s">
        <v>1769</v>
      </c>
    </row>
    <row r="89" spans="1:105" ht="12" customHeight="1" x14ac:dyDescent="0.25">
      <c r="A89" s="57" t="s">
        <v>1532</v>
      </c>
      <c r="B89" s="261">
        <f t="shared" ref="B89:Y89" si="5">B90+B96</f>
        <v>18.752231467631681</v>
      </c>
      <c r="C89" s="261">
        <f t="shared" si="5"/>
        <v>28.971191696648379</v>
      </c>
      <c r="D89" s="261">
        <f t="shared" si="5"/>
        <v>9.5990486837069575</v>
      </c>
      <c r="E89" s="261">
        <f t="shared" si="5"/>
        <v>9.2480936145673667</v>
      </c>
      <c r="F89" s="261">
        <f t="shared" si="5"/>
        <v>8.9515391261375452</v>
      </c>
      <c r="G89" s="261">
        <f t="shared" si="5"/>
        <v>9.0581395772661786</v>
      </c>
      <c r="H89" s="261">
        <f t="shared" si="5"/>
        <v>11.145061712943541</v>
      </c>
      <c r="I89" s="261">
        <f t="shared" si="5"/>
        <v>21.51738365879412</v>
      </c>
      <c r="J89" s="261">
        <f t="shared" si="5"/>
        <v>27.710229380440779</v>
      </c>
      <c r="K89" s="261">
        <f t="shared" si="5"/>
        <v>19.322101538328621</v>
      </c>
      <c r="L89" s="261">
        <f t="shared" si="5"/>
        <v>16.085497437042569</v>
      </c>
      <c r="M89" s="261">
        <f t="shared" si="5"/>
        <v>18.861190895589349</v>
      </c>
      <c r="N89" s="261">
        <f t="shared" si="5"/>
        <v>14.838469812283529</v>
      </c>
      <c r="O89" s="261">
        <f t="shared" si="5"/>
        <v>25.718227854409299</v>
      </c>
      <c r="P89" s="261">
        <f t="shared" si="5"/>
        <v>19.119371657927939</v>
      </c>
      <c r="Q89" s="261">
        <f t="shared" si="5"/>
        <v>5.9572654738563333</v>
      </c>
      <c r="R89" s="261">
        <f t="shared" si="5"/>
        <v>3.6385670442516869</v>
      </c>
      <c r="S89" s="261">
        <f t="shared" si="5"/>
        <v>6.8746194785056431</v>
      </c>
      <c r="T89" s="261">
        <f t="shared" si="5"/>
        <v>9.6276732631310988</v>
      </c>
      <c r="U89" s="261">
        <f t="shared" si="5"/>
        <v>10.424316797302</v>
      </c>
      <c r="V89" s="261">
        <f t="shared" si="5"/>
        <v>0.7366305251047699</v>
      </c>
      <c r="W89" s="261">
        <f t="shared" si="5"/>
        <v>2.6023603227957839E-2</v>
      </c>
      <c r="X89" s="261">
        <f t="shared" si="5"/>
        <v>8.1978949167317419E-2</v>
      </c>
      <c r="Y89" s="261">
        <f t="shared" si="5"/>
        <v>1.946953008383759</v>
      </c>
      <c r="DA89" s="70"/>
    </row>
    <row r="90" spans="1:105" ht="12" customHeight="1" x14ac:dyDescent="0.25">
      <c r="A90" s="60" t="s">
        <v>1533</v>
      </c>
      <c r="B90" s="262">
        <v>18.752231467631681</v>
      </c>
      <c r="C90" s="262">
        <v>28.971191696648379</v>
      </c>
      <c r="D90" s="262">
        <v>9.5990486837069575</v>
      </c>
      <c r="E90" s="262">
        <v>9.2480936145673667</v>
      </c>
      <c r="F90" s="262">
        <v>8.9515391261375452</v>
      </c>
      <c r="G90" s="262">
        <v>9.0581395772661786</v>
      </c>
      <c r="H90" s="262">
        <v>11.145061712943541</v>
      </c>
      <c r="I90" s="262">
        <v>21.51738365879412</v>
      </c>
      <c r="J90" s="262">
        <v>27.710229380440779</v>
      </c>
      <c r="K90" s="262">
        <v>19.322101538328621</v>
      </c>
      <c r="L90" s="262">
        <v>16.085497437042569</v>
      </c>
      <c r="M90" s="262">
        <v>18.861190895589349</v>
      </c>
      <c r="N90" s="262">
        <v>14.838469812283529</v>
      </c>
      <c r="O90" s="262">
        <v>25.718227854409299</v>
      </c>
      <c r="P90" s="262">
        <v>19.119371657927939</v>
      </c>
      <c r="Q90" s="262">
        <v>5.9572654738563333</v>
      </c>
      <c r="R90" s="262">
        <v>3.6385670442516869</v>
      </c>
      <c r="S90" s="262">
        <v>6.8746194785056431</v>
      </c>
      <c r="T90" s="262">
        <v>9.6276732631310988</v>
      </c>
      <c r="U90" s="262">
        <v>10.424316797302</v>
      </c>
      <c r="V90" s="262">
        <v>0.7366305251047699</v>
      </c>
      <c r="W90" s="262">
        <v>2.6023603227957839E-2</v>
      </c>
      <c r="X90" s="262">
        <v>8.1978949167317419E-2</v>
      </c>
      <c r="Y90" s="262">
        <v>1.946953008383759</v>
      </c>
      <c r="DA90" s="72" t="s">
        <v>1770</v>
      </c>
    </row>
    <row r="91" spans="1:105" ht="12" customHeight="1" x14ac:dyDescent="0.25">
      <c r="A91" s="59" t="s">
        <v>28</v>
      </c>
      <c r="B91" s="230">
        <v>16.192460560847309</v>
      </c>
      <c r="C91" s="230">
        <v>24.492620412099011</v>
      </c>
      <c r="D91" s="230">
        <v>8.013287687190271</v>
      </c>
      <c r="E91" s="230">
        <v>7.1402830391771932</v>
      </c>
      <c r="F91" s="230">
        <v>7.1080222103924147</v>
      </c>
      <c r="G91" s="230">
        <v>7.6822878030088768</v>
      </c>
      <c r="H91" s="230">
        <v>9.5221033568590308</v>
      </c>
      <c r="I91" s="230">
        <v>19.460196847537802</v>
      </c>
      <c r="J91" s="230">
        <v>25.333177314392699</v>
      </c>
      <c r="K91" s="230">
        <v>17.260502802413669</v>
      </c>
      <c r="L91" s="230">
        <v>13.780381153139031</v>
      </c>
      <c r="M91" s="230">
        <v>16.546098860468071</v>
      </c>
      <c r="N91" s="230">
        <v>12.630239462845649</v>
      </c>
      <c r="O91" s="230">
        <v>21.641497295555659</v>
      </c>
      <c r="P91" s="230">
        <v>16.887719236956009</v>
      </c>
      <c r="Q91" s="230">
        <v>4.5103731910403662</v>
      </c>
      <c r="R91" s="230">
        <v>2.4815970691725071</v>
      </c>
      <c r="S91" s="230">
        <v>5.557465207551834</v>
      </c>
      <c r="T91" s="230">
        <v>7.8786431222192448</v>
      </c>
      <c r="U91" s="230">
        <v>9.1971710443170256</v>
      </c>
      <c r="V91" s="230">
        <v>0.39934032911774447</v>
      </c>
      <c r="W91" s="230">
        <v>0</v>
      </c>
      <c r="X91" s="230">
        <v>2.627087119680379E-2</v>
      </c>
      <c r="Y91" s="230">
        <v>0.71523425025165843</v>
      </c>
      <c r="DA91" s="71" t="s">
        <v>1771</v>
      </c>
    </row>
    <row r="92" spans="1:105" ht="12" customHeight="1" x14ac:dyDescent="0.25">
      <c r="A92" s="59" t="s">
        <v>31</v>
      </c>
      <c r="B92" s="295">
        <v>0</v>
      </c>
      <c r="C92" s="295">
        <v>0</v>
      </c>
      <c r="D92" s="295">
        <v>0</v>
      </c>
      <c r="E92" s="295">
        <v>0</v>
      </c>
      <c r="F92" s="295">
        <v>0</v>
      </c>
      <c r="G92" s="295">
        <v>0</v>
      </c>
      <c r="H92" s="295">
        <v>0</v>
      </c>
      <c r="I92" s="295">
        <v>0</v>
      </c>
      <c r="J92" s="295">
        <v>0</v>
      </c>
      <c r="K92" s="295">
        <v>0</v>
      </c>
      <c r="L92" s="295">
        <v>0</v>
      </c>
      <c r="M92" s="295">
        <v>0</v>
      </c>
      <c r="N92" s="295">
        <v>0</v>
      </c>
      <c r="O92" s="295">
        <v>0</v>
      </c>
      <c r="P92" s="295">
        <v>0</v>
      </c>
      <c r="Q92" s="295">
        <v>0</v>
      </c>
      <c r="R92" s="295">
        <v>0</v>
      </c>
      <c r="S92" s="295">
        <v>0</v>
      </c>
      <c r="T92" s="295">
        <v>0</v>
      </c>
      <c r="U92" s="295">
        <v>0</v>
      </c>
      <c r="V92" s="295">
        <v>0</v>
      </c>
      <c r="W92" s="295">
        <v>0</v>
      </c>
      <c r="X92" s="295">
        <v>0</v>
      </c>
      <c r="Y92" s="295">
        <v>0.2563555622669953</v>
      </c>
      <c r="DA92" s="122" t="s">
        <v>1772</v>
      </c>
    </row>
    <row r="93" spans="1:105" ht="12" customHeight="1" x14ac:dyDescent="0.25">
      <c r="A93" s="59" t="s">
        <v>159</v>
      </c>
      <c r="B93" s="295">
        <v>0.41468211492676271</v>
      </c>
      <c r="C93" s="295">
        <v>0.46852756474599039</v>
      </c>
      <c r="D93" s="295">
        <v>0.2825824065252992</v>
      </c>
      <c r="E93" s="295">
        <v>0.30833139841488799</v>
      </c>
      <c r="F93" s="295">
        <v>0.3544138982037231</v>
      </c>
      <c r="G93" s="295">
        <v>0.21902630376102941</v>
      </c>
      <c r="H93" s="295">
        <v>0.2712706702598604</v>
      </c>
      <c r="I93" s="295">
        <v>0.48804070960339813</v>
      </c>
      <c r="J93" s="295">
        <v>0.50223094547651859</v>
      </c>
      <c r="K93" s="295">
        <v>0.1601647597855603</v>
      </c>
      <c r="L93" s="295">
        <v>0.27887314445121059</v>
      </c>
      <c r="M93" s="295">
        <v>0.2774955519308368</v>
      </c>
      <c r="N93" s="295">
        <v>0.1257247584679819</v>
      </c>
      <c r="O93" s="295">
        <v>0.23339191819147281</v>
      </c>
      <c r="P93" s="295">
        <v>0.16471848625439131</v>
      </c>
      <c r="Q93" s="295">
        <v>0.1148518794057434</v>
      </c>
      <c r="R93" s="295">
        <v>8.2078125401455648E-2</v>
      </c>
      <c r="S93" s="295">
        <v>0.10806539728260969</v>
      </c>
      <c r="T93" s="295">
        <v>0.12702660706781449</v>
      </c>
      <c r="U93" s="295">
        <v>2.8978538230674492E-2</v>
      </c>
      <c r="V93" s="295">
        <v>1.430134277548433E-3</v>
      </c>
      <c r="W93" s="295">
        <v>7.3095296576734624E-5</v>
      </c>
      <c r="X93" s="295">
        <v>3.9149343967092638E-4</v>
      </c>
      <c r="Y93" s="295">
        <v>1.8273412757053992E-2</v>
      </c>
      <c r="DA93" s="122" t="s">
        <v>1773</v>
      </c>
    </row>
    <row r="94" spans="1:105" ht="12" customHeight="1" x14ac:dyDescent="0.25">
      <c r="A94" s="59" t="s">
        <v>32</v>
      </c>
      <c r="B94" s="295">
        <v>0.41947919281775031</v>
      </c>
      <c r="C94" s="295">
        <v>1.1094293469763239</v>
      </c>
      <c r="D94" s="295">
        <v>0.18796513879347351</v>
      </c>
      <c r="E94" s="295">
        <v>0.30616966722041628</v>
      </c>
      <c r="F94" s="295">
        <v>0.1760405865187413</v>
      </c>
      <c r="G94" s="295">
        <v>0.14543171935925819</v>
      </c>
      <c r="H94" s="295">
        <v>0</v>
      </c>
      <c r="I94" s="295">
        <v>0</v>
      </c>
      <c r="J94" s="295">
        <v>0.1273741096586852</v>
      </c>
      <c r="K94" s="295">
        <v>0</v>
      </c>
      <c r="L94" s="295">
        <v>0.1395434439403897</v>
      </c>
      <c r="M94" s="295">
        <v>0.13786705001761959</v>
      </c>
      <c r="N94" s="295">
        <v>0.1241386042348934</v>
      </c>
      <c r="O94" s="295">
        <v>0.23419770227528769</v>
      </c>
      <c r="P94" s="295">
        <v>0</v>
      </c>
      <c r="Q94" s="295">
        <v>0</v>
      </c>
      <c r="R94" s="295">
        <v>0</v>
      </c>
      <c r="S94" s="295">
        <v>0</v>
      </c>
      <c r="T94" s="295">
        <v>0</v>
      </c>
      <c r="U94" s="295">
        <v>0</v>
      </c>
      <c r="V94" s="295">
        <v>0</v>
      </c>
      <c r="W94" s="295">
        <v>0</v>
      </c>
      <c r="X94" s="295">
        <v>0</v>
      </c>
      <c r="Y94" s="295">
        <v>0.13114056724115641</v>
      </c>
      <c r="DA94" s="122" t="s">
        <v>1774</v>
      </c>
    </row>
    <row r="95" spans="1:105" ht="12" customHeight="1" x14ac:dyDescent="0.25">
      <c r="A95" s="59" t="s">
        <v>35</v>
      </c>
      <c r="B95" s="295">
        <v>1.7256095990398559</v>
      </c>
      <c r="C95" s="295">
        <v>2.9006143728270528</v>
      </c>
      <c r="D95" s="295">
        <v>1.115213451197915</v>
      </c>
      <c r="E95" s="295">
        <v>1.493309509754869</v>
      </c>
      <c r="F95" s="295">
        <v>1.313062431022666</v>
      </c>
      <c r="G95" s="295">
        <v>1.0113937511370139</v>
      </c>
      <c r="H95" s="295">
        <v>1.3516876858246509</v>
      </c>
      <c r="I95" s="295">
        <v>1.569146101652922</v>
      </c>
      <c r="J95" s="295">
        <v>1.747447010912873</v>
      </c>
      <c r="K95" s="295">
        <v>1.901433976129393</v>
      </c>
      <c r="L95" s="295">
        <v>1.8866996955119359</v>
      </c>
      <c r="M95" s="295">
        <v>1.899729433172817</v>
      </c>
      <c r="N95" s="295">
        <v>1.958366986735006</v>
      </c>
      <c r="O95" s="295">
        <v>3.6091409383868731</v>
      </c>
      <c r="P95" s="295">
        <v>2.0669339347175399</v>
      </c>
      <c r="Q95" s="295">
        <v>1.332040403410224</v>
      </c>
      <c r="R95" s="295">
        <v>1.074891849677724</v>
      </c>
      <c r="S95" s="295">
        <v>1.2090888736711991</v>
      </c>
      <c r="T95" s="295">
        <v>1.6220035338440399</v>
      </c>
      <c r="U95" s="295">
        <v>1.198167214754301</v>
      </c>
      <c r="V95" s="295">
        <v>0.33586006170947702</v>
      </c>
      <c r="W95" s="295">
        <v>2.5950507931381109E-2</v>
      </c>
      <c r="X95" s="295">
        <v>5.5316584530842698E-2</v>
      </c>
      <c r="Y95" s="295">
        <v>0.82594921586689507</v>
      </c>
      <c r="DA95" s="122" t="s">
        <v>1775</v>
      </c>
    </row>
    <row r="96" spans="1:105" ht="12" customHeight="1" x14ac:dyDescent="0.25">
      <c r="A96" s="60" t="s">
        <v>1540</v>
      </c>
      <c r="B96" s="262">
        <v>0</v>
      </c>
      <c r="C96" s="262">
        <v>0</v>
      </c>
      <c r="D96" s="262">
        <v>0</v>
      </c>
      <c r="E96" s="262">
        <v>0</v>
      </c>
      <c r="F96" s="262">
        <v>0</v>
      </c>
      <c r="G96" s="262">
        <v>0</v>
      </c>
      <c r="H96" s="262">
        <v>0</v>
      </c>
      <c r="I96" s="262">
        <v>0</v>
      </c>
      <c r="J96" s="262">
        <v>0</v>
      </c>
      <c r="K96" s="262">
        <v>0</v>
      </c>
      <c r="L96" s="262">
        <v>0</v>
      </c>
      <c r="M96" s="262">
        <v>0</v>
      </c>
      <c r="N96" s="262">
        <v>0</v>
      </c>
      <c r="O96" s="262">
        <v>0</v>
      </c>
      <c r="P96" s="262">
        <v>0</v>
      </c>
      <c r="Q96" s="262">
        <v>0</v>
      </c>
      <c r="R96" s="262">
        <v>0</v>
      </c>
      <c r="S96" s="262">
        <v>0</v>
      </c>
      <c r="T96" s="262">
        <v>0</v>
      </c>
      <c r="U96" s="262">
        <v>0</v>
      </c>
      <c r="V96" s="262">
        <v>0</v>
      </c>
      <c r="W96" s="262">
        <v>0</v>
      </c>
      <c r="X96" s="262">
        <v>0</v>
      </c>
      <c r="Y96" s="262">
        <v>0</v>
      </c>
      <c r="DA96" s="72" t="s">
        <v>1776</v>
      </c>
    </row>
    <row r="97" spans="1:105" ht="12" customHeight="1" x14ac:dyDescent="0.25">
      <c r="A97" s="100" t="s">
        <v>105</v>
      </c>
      <c r="B97" s="279">
        <v>5.9853900000000078</v>
      </c>
      <c r="C97" s="279">
        <v>7.5924099999999992</v>
      </c>
      <c r="D97" s="279">
        <v>7.7227799999999824</v>
      </c>
      <c r="E97" s="279">
        <v>8.8687200000000121</v>
      </c>
      <c r="F97" s="279">
        <v>9.3234599999999883</v>
      </c>
      <c r="G97" s="279">
        <v>8.5222099999999905</v>
      </c>
      <c r="H97" s="279">
        <v>10.940859999999979</v>
      </c>
      <c r="I97" s="279">
        <v>10.85179000000003</v>
      </c>
      <c r="J97" s="279">
        <v>7.3881499999999916</v>
      </c>
      <c r="K97" s="279">
        <v>0.53154000000000057</v>
      </c>
      <c r="L97" s="279">
        <v>0.70512000000002395</v>
      </c>
      <c r="M97" s="279">
        <v>2.072490000000021</v>
      </c>
      <c r="N97" s="279">
        <v>203.1393799999999</v>
      </c>
      <c r="O97" s="279">
        <v>236.51508000000001</v>
      </c>
      <c r="P97" s="279">
        <v>0.56947999999998267</v>
      </c>
      <c r="Q97" s="279">
        <v>8.5201700000000002</v>
      </c>
      <c r="R97" s="279">
        <v>3.4065600000000011</v>
      </c>
      <c r="S97" s="279">
        <v>2.7105000000000121</v>
      </c>
      <c r="T97" s="279">
        <v>0.9533200000000388</v>
      </c>
      <c r="U97" s="279">
        <v>0.52738000000000973</v>
      </c>
      <c r="V97" s="279">
        <v>0.50893000000000832</v>
      </c>
      <c r="W97" s="279">
        <v>1.0307100000000009</v>
      </c>
      <c r="X97" s="279">
        <v>3.1962299999999999</v>
      </c>
      <c r="Y97" s="279">
        <v>3.5492599999999999</v>
      </c>
      <c r="DA97" s="105" t="s">
        <v>1777</v>
      </c>
    </row>
    <row r="98" spans="1:105" ht="12" customHeight="1" x14ac:dyDescent="0.25">
      <c r="A98" s="172"/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DA98" s="176"/>
    </row>
    <row r="99" spans="1:105" ht="15" customHeight="1" x14ac:dyDescent="0.25">
      <c r="A99" s="34" t="s">
        <v>53</v>
      </c>
      <c r="B99" s="223">
        <f t="shared" ref="B99:Y99" si="6">SUM(B100:B104)+B110+B118+B119+B127+B128</f>
        <v>59.262249923999818</v>
      </c>
      <c r="C99" s="223">
        <f t="shared" si="6"/>
        <v>58.145677623259012</v>
      </c>
      <c r="D99" s="223">
        <f t="shared" si="6"/>
        <v>49.732448495408548</v>
      </c>
      <c r="E99" s="223">
        <f t="shared" si="6"/>
        <v>43.988796261123824</v>
      </c>
      <c r="F99" s="223">
        <f t="shared" si="6"/>
        <v>46.703719594375734</v>
      </c>
      <c r="G99" s="223">
        <f t="shared" si="6"/>
        <v>46.006328340883044</v>
      </c>
      <c r="H99" s="223">
        <f t="shared" si="6"/>
        <v>50.289748512463206</v>
      </c>
      <c r="I99" s="223">
        <f t="shared" si="6"/>
        <v>69.102797930811505</v>
      </c>
      <c r="J99" s="223">
        <f t="shared" si="6"/>
        <v>56.098744978731077</v>
      </c>
      <c r="K99" s="223">
        <f t="shared" si="6"/>
        <v>44.619234419911542</v>
      </c>
      <c r="L99" s="223">
        <f t="shared" si="6"/>
        <v>57.362902586581988</v>
      </c>
      <c r="M99" s="223">
        <f t="shared" si="6"/>
        <v>60.57884504645429</v>
      </c>
      <c r="N99" s="223">
        <f t="shared" si="6"/>
        <v>51.423895568655233</v>
      </c>
      <c r="O99" s="223">
        <f t="shared" si="6"/>
        <v>68.351217836507715</v>
      </c>
      <c r="P99" s="223">
        <f t="shared" si="6"/>
        <v>46.036944143228645</v>
      </c>
      <c r="Q99" s="223">
        <f t="shared" si="6"/>
        <v>58.388341713591487</v>
      </c>
      <c r="R99" s="223">
        <f t="shared" si="6"/>
        <v>48.633485299233023</v>
      </c>
      <c r="S99" s="223">
        <f t="shared" si="6"/>
        <v>58.762290470177369</v>
      </c>
      <c r="T99" s="223">
        <f t="shared" si="6"/>
        <v>56.427384017153322</v>
      </c>
      <c r="U99" s="223">
        <f t="shared" si="6"/>
        <v>56.390064718504497</v>
      </c>
      <c r="V99" s="223">
        <f t="shared" si="6"/>
        <v>14.404875938799105</v>
      </c>
      <c r="W99" s="223">
        <f t="shared" si="6"/>
        <v>13.235066592437374</v>
      </c>
      <c r="X99" s="223">
        <f t="shared" si="6"/>
        <v>12.947017548955113</v>
      </c>
      <c r="Y99" s="223">
        <f t="shared" si="6"/>
        <v>14.576797546970909</v>
      </c>
      <c r="DA99" s="89"/>
    </row>
    <row r="100" spans="1:105" ht="12" customHeight="1" x14ac:dyDescent="0.25">
      <c r="A100" s="55" t="s">
        <v>91</v>
      </c>
      <c r="B100" s="259">
        <v>0</v>
      </c>
      <c r="C100" s="259">
        <v>0</v>
      </c>
      <c r="D100" s="259">
        <v>0</v>
      </c>
      <c r="E100" s="259">
        <v>0</v>
      </c>
      <c r="F100" s="259">
        <v>0</v>
      </c>
      <c r="G100" s="259">
        <v>0</v>
      </c>
      <c r="H100" s="259">
        <v>0</v>
      </c>
      <c r="I100" s="259">
        <v>0</v>
      </c>
      <c r="J100" s="259">
        <v>0</v>
      </c>
      <c r="K100" s="259">
        <v>0</v>
      </c>
      <c r="L100" s="259">
        <v>0</v>
      </c>
      <c r="M100" s="259">
        <v>0</v>
      </c>
      <c r="N100" s="259">
        <v>0</v>
      </c>
      <c r="O100" s="259">
        <v>0</v>
      </c>
      <c r="P100" s="259">
        <v>0</v>
      </c>
      <c r="Q100" s="259">
        <v>0</v>
      </c>
      <c r="R100" s="259">
        <v>0</v>
      </c>
      <c r="S100" s="259">
        <v>0</v>
      </c>
      <c r="T100" s="259">
        <v>0</v>
      </c>
      <c r="U100" s="259">
        <v>0</v>
      </c>
      <c r="V100" s="259">
        <v>0</v>
      </c>
      <c r="W100" s="259">
        <v>0</v>
      </c>
      <c r="X100" s="259">
        <v>0</v>
      </c>
      <c r="Y100" s="259">
        <v>0</v>
      </c>
      <c r="DA100" s="67" t="s">
        <v>1778</v>
      </c>
    </row>
    <row r="101" spans="1:105" ht="12" customHeight="1" x14ac:dyDescent="0.25">
      <c r="A101" s="173" t="s">
        <v>92</v>
      </c>
      <c r="B101" s="224">
        <v>0</v>
      </c>
      <c r="C101" s="224">
        <v>0</v>
      </c>
      <c r="D101" s="224">
        <v>0</v>
      </c>
      <c r="E101" s="224">
        <v>0</v>
      </c>
      <c r="F101" s="224">
        <v>0</v>
      </c>
      <c r="G101" s="224">
        <v>0</v>
      </c>
      <c r="H101" s="224">
        <v>0</v>
      </c>
      <c r="I101" s="224">
        <v>0</v>
      </c>
      <c r="J101" s="224">
        <v>0</v>
      </c>
      <c r="K101" s="224">
        <v>0</v>
      </c>
      <c r="L101" s="224">
        <v>0</v>
      </c>
      <c r="M101" s="224">
        <v>0</v>
      </c>
      <c r="N101" s="224">
        <v>0</v>
      </c>
      <c r="O101" s="224">
        <v>0</v>
      </c>
      <c r="P101" s="224">
        <v>0</v>
      </c>
      <c r="Q101" s="224">
        <v>0</v>
      </c>
      <c r="R101" s="224">
        <v>0</v>
      </c>
      <c r="S101" s="224">
        <v>0</v>
      </c>
      <c r="T101" s="224">
        <v>0</v>
      </c>
      <c r="U101" s="224">
        <v>0</v>
      </c>
      <c r="V101" s="224">
        <v>0</v>
      </c>
      <c r="W101" s="224">
        <v>0</v>
      </c>
      <c r="X101" s="224">
        <v>0</v>
      </c>
      <c r="Y101" s="224">
        <v>0</v>
      </c>
      <c r="DA101" s="177" t="s">
        <v>1779</v>
      </c>
    </row>
    <row r="102" spans="1:105" ht="12" customHeight="1" x14ac:dyDescent="0.25">
      <c r="A102" s="173" t="s">
        <v>93</v>
      </c>
      <c r="B102" s="224">
        <v>0</v>
      </c>
      <c r="C102" s="224">
        <v>0</v>
      </c>
      <c r="D102" s="224">
        <v>0</v>
      </c>
      <c r="E102" s="224">
        <v>0</v>
      </c>
      <c r="F102" s="224">
        <v>0</v>
      </c>
      <c r="G102" s="224">
        <v>0</v>
      </c>
      <c r="H102" s="224">
        <v>0</v>
      </c>
      <c r="I102" s="224">
        <v>0</v>
      </c>
      <c r="J102" s="224">
        <v>0</v>
      </c>
      <c r="K102" s="224">
        <v>0</v>
      </c>
      <c r="L102" s="224">
        <v>0</v>
      </c>
      <c r="M102" s="224">
        <v>0</v>
      </c>
      <c r="N102" s="224">
        <v>0</v>
      </c>
      <c r="O102" s="224">
        <v>0</v>
      </c>
      <c r="P102" s="224">
        <v>0</v>
      </c>
      <c r="Q102" s="224">
        <v>0</v>
      </c>
      <c r="R102" s="224">
        <v>0</v>
      </c>
      <c r="S102" s="224">
        <v>0</v>
      </c>
      <c r="T102" s="224">
        <v>0</v>
      </c>
      <c r="U102" s="224">
        <v>0</v>
      </c>
      <c r="V102" s="224">
        <v>0</v>
      </c>
      <c r="W102" s="224">
        <v>0</v>
      </c>
      <c r="X102" s="224">
        <v>0</v>
      </c>
      <c r="Y102" s="224">
        <v>0</v>
      </c>
      <c r="DA102" s="177" t="s">
        <v>1780</v>
      </c>
    </row>
    <row r="103" spans="1:105" ht="12" customHeight="1" x14ac:dyDescent="0.25">
      <c r="A103" s="173" t="s">
        <v>94</v>
      </c>
      <c r="B103" s="224">
        <v>0</v>
      </c>
      <c r="C103" s="224">
        <v>0</v>
      </c>
      <c r="D103" s="224">
        <v>0</v>
      </c>
      <c r="E103" s="224">
        <v>0</v>
      </c>
      <c r="F103" s="224">
        <v>0</v>
      </c>
      <c r="G103" s="224">
        <v>0</v>
      </c>
      <c r="H103" s="224">
        <v>0</v>
      </c>
      <c r="I103" s="224">
        <v>0</v>
      </c>
      <c r="J103" s="224">
        <v>0</v>
      </c>
      <c r="K103" s="224">
        <v>0</v>
      </c>
      <c r="L103" s="224">
        <v>0</v>
      </c>
      <c r="M103" s="224">
        <v>0</v>
      </c>
      <c r="N103" s="224">
        <v>0</v>
      </c>
      <c r="O103" s="224">
        <v>0</v>
      </c>
      <c r="P103" s="224">
        <v>0</v>
      </c>
      <c r="Q103" s="224">
        <v>0</v>
      </c>
      <c r="R103" s="224">
        <v>0</v>
      </c>
      <c r="S103" s="224">
        <v>0</v>
      </c>
      <c r="T103" s="224">
        <v>0</v>
      </c>
      <c r="U103" s="224">
        <v>0</v>
      </c>
      <c r="V103" s="224">
        <v>0</v>
      </c>
      <c r="W103" s="224">
        <v>0</v>
      </c>
      <c r="X103" s="224">
        <v>0</v>
      </c>
      <c r="Y103" s="224">
        <v>0</v>
      </c>
      <c r="DA103" s="177" t="s">
        <v>1781</v>
      </c>
    </row>
    <row r="104" spans="1:105" ht="12" customHeight="1" x14ac:dyDescent="0.25">
      <c r="A104" s="56" t="s">
        <v>95</v>
      </c>
      <c r="B104" s="260">
        <v>0.25275047344078461</v>
      </c>
      <c r="C104" s="260">
        <v>0.27276310589395208</v>
      </c>
      <c r="D104" s="260">
        <v>0.1607046352589363</v>
      </c>
      <c r="E104" s="260">
        <v>0.1310468164749512</v>
      </c>
      <c r="F104" s="260">
        <v>0.1448547912429661</v>
      </c>
      <c r="G104" s="260">
        <v>0.13706135539235259</v>
      </c>
      <c r="H104" s="260">
        <v>0.15082985044592129</v>
      </c>
      <c r="I104" s="260">
        <v>0.245681793033276</v>
      </c>
      <c r="J104" s="260">
        <v>0.19427767667172369</v>
      </c>
      <c r="K104" s="260">
        <v>0.1287518007401037</v>
      </c>
      <c r="L104" s="260">
        <v>0.17826458744478901</v>
      </c>
      <c r="M104" s="260">
        <v>0.20163097599074861</v>
      </c>
      <c r="N104" s="260">
        <v>0.16093364799460499</v>
      </c>
      <c r="O104" s="260">
        <v>0.26353563066785929</v>
      </c>
      <c r="P104" s="260">
        <v>0.1369986518771534</v>
      </c>
      <c r="Q104" s="260">
        <v>0.18938868160189051</v>
      </c>
      <c r="R104" s="260">
        <v>0.14974219178883691</v>
      </c>
      <c r="S104" s="260">
        <v>0.20079122387983361</v>
      </c>
      <c r="T104" s="260">
        <v>0.16525448132384071</v>
      </c>
      <c r="U104" s="260">
        <v>0.120548876336619</v>
      </c>
      <c r="V104" s="260">
        <v>6.4315561249655897E-3</v>
      </c>
      <c r="W104" s="260">
        <v>1.827996587271927E-3</v>
      </c>
      <c r="X104" s="260">
        <v>1.8795541779319869E-3</v>
      </c>
      <c r="Y104" s="260">
        <v>7.078482716035831E-3</v>
      </c>
      <c r="DA104" s="68" t="s">
        <v>1782</v>
      </c>
    </row>
    <row r="105" spans="1:105" ht="12" customHeight="1" x14ac:dyDescent="0.25">
      <c r="A105" s="37" t="s">
        <v>159</v>
      </c>
      <c r="B105" s="226">
        <v>4.8970474534481973E-2</v>
      </c>
      <c r="C105" s="226">
        <v>3.7931626546165768E-2</v>
      </c>
      <c r="D105" s="226">
        <v>3.2488508475915841E-2</v>
      </c>
      <c r="E105" s="226">
        <v>2.2427248403561278E-2</v>
      </c>
      <c r="F105" s="226">
        <v>3.0788173923718729E-2</v>
      </c>
      <c r="G105" s="226">
        <v>2.4398206076502379E-2</v>
      </c>
      <c r="H105" s="226">
        <v>2.5210575781113249E-2</v>
      </c>
      <c r="I105" s="226">
        <v>5.8284797448886483E-2</v>
      </c>
      <c r="J105" s="226">
        <v>4.3371657246630627E-2</v>
      </c>
      <c r="K105" s="226">
        <v>1.000267456428423E-2</v>
      </c>
      <c r="L105" s="226">
        <v>2.29561458878807E-2</v>
      </c>
      <c r="M105" s="226">
        <v>2.5698629839231941E-2</v>
      </c>
      <c r="N105" s="226">
        <v>9.7084708818911576E-3</v>
      </c>
      <c r="O105" s="226">
        <v>1.6006912276123351E-2</v>
      </c>
      <c r="P105" s="226">
        <v>1.0111884065829991E-2</v>
      </c>
      <c r="Q105" s="226">
        <v>1.503335547399536E-2</v>
      </c>
      <c r="R105" s="226">
        <v>1.0623057348304861E-2</v>
      </c>
      <c r="S105" s="226">
        <v>1.6473835949165429E-2</v>
      </c>
      <c r="T105" s="226">
        <v>1.2001917848239591E-2</v>
      </c>
      <c r="U105" s="226">
        <v>2.8467117398957701E-3</v>
      </c>
      <c r="V105" s="226">
        <v>2.727025268366734E-5</v>
      </c>
      <c r="W105" s="226">
        <v>5.134490851149739E-6</v>
      </c>
      <c r="X105" s="226">
        <v>1.320873304147976E-5</v>
      </c>
      <c r="Y105" s="226">
        <v>1.532155523651714E-4</v>
      </c>
      <c r="DA105" s="69" t="s">
        <v>1783</v>
      </c>
    </row>
    <row r="106" spans="1:105" ht="12" customHeight="1" x14ac:dyDescent="0.25">
      <c r="A106" s="37" t="s">
        <v>35</v>
      </c>
      <c r="B106" s="226">
        <v>0.20377999890630261</v>
      </c>
      <c r="C106" s="226">
        <v>0.23483147934778631</v>
      </c>
      <c r="D106" s="226">
        <v>0.1282161267830205</v>
      </c>
      <c r="E106" s="226">
        <v>0.10861956807138989</v>
      </c>
      <c r="F106" s="226">
        <v>0.1140666173192473</v>
      </c>
      <c r="G106" s="226">
        <v>0.1126631493158502</v>
      </c>
      <c r="H106" s="226">
        <v>0.12561927466480799</v>
      </c>
      <c r="I106" s="226">
        <v>0.18739699558438949</v>
      </c>
      <c r="J106" s="226">
        <v>0.15090601942509299</v>
      </c>
      <c r="K106" s="226">
        <v>0.11874912617581949</v>
      </c>
      <c r="L106" s="226">
        <v>0.15530844155690829</v>
      </c>
      <c r="M106" s="226">
        <v>0.17593234615151671</v>
      </c>
      <c r="N106" s="226">
        <v>0.15122517711271391</v>
      </c>
      <c r="O106" s="226">
        <v>0.24752871839173601</v>
      </c>
      <c r="P106" s="226">
        <v>0.12688676781132341</v>
      </c>
      <c r="Q106" s="226">
        <v>0.17435532612789509</v>
      </c>
      <c r="R106" s="226">
        <v>0.13911913444053209</v>
      </c>
      <c r="S106" s="226">
        <v>0.1843173879306681</v>
      </c>
      <c r="T106" s="226">
        <v>0.15325256347560109</v>
      </c>
      <c r="U106" s="226">
        <v>0.1177021645967232</v>
      </c>
      <c r="V106" s="226">
        <v>6.4042858722819221E-3</v>
      </c>
      <c r="W106" s="226">
        <v>1.8228620964207769E-3</v>
      </c>
      <c r="X106" s="226">
        <v>1.8663454448905081E-3</v>
      </c>
      <c r="Y106" s="226">
        <v>6.9252671636706592E-3</v>
      </c>
      <c r="DA106" s="69" t="s">
        <v>1784</v>
      </c>
    </row>
    <row r="107" spans="1:105" ht="12" customHeight="1" x14ac:dyDescent="0.25">
      <c r="A107" s="37" t="s">
        <v>96</v>
      </c>
      <c r="B107" s="226">
        <v>0</v>
      </c>
      <c r="C107" s="226">
        <v>0</v>
      </c>
      <c r="D107" s="226">
        <v>0</v>
      </c>
      <c r="E107" s="226">
        <v>0</v>
      </c>
      <c r="F107" s="226">
        <v>0</v>
      </c>
      <c r="G107" s="226">
        <v>0</v>
      </c>
      <c r="H107" s="226">
        <v>0</v>
      </c>
      <c r="I107" s="226">
        <v>0</v>
      </c>
      <c r="J107" s="226">
        <v>0</v>
      </c>
      <c r="K107" s="226">
        <v>0</v>
      </c>
      <c r="L107" s="226">
        <v>0</v>
      </c>
      <c r="M107" s="226">
        <v>0</v>
      </c>
      <c r="N107" s="226">
        <v>0</v>
      </c>
      <c r="O107" s="226">
        <v>0</v>
      </c>
      <c r="P107" s="226">
        <v>0</v>
      </c>
      <c r="Q107" s="226">
        <v>0</v>
      </c>
      <c r="R107" s="226">
        <v>0</v>
      </c>
      <c r="S107" s="226">
        <v>0</v>
      </c>
      <c r="T107" s="226">
        <v>0</v>
      </c>
      <c r="U107" s="226">
        <v>0</v>
      </c>
      <c r="V107" s="226">
        <v>0</v>
      </c>
      <c r="W107" s="226">
        <v>0</v>
      </c>
      <c r="X107" s="226">
        <v>0</v>
      </c>
      <c r="Y107" s="226">
        <v>0</v>
      </c>
      <c r="DA107" s="69" t="s">
        <v>1785</v>
      </c>
    </row>
    <row r="108" spans="1:105" ht="12" customHeight="1" x14ac:dyDescent="0.25">
      <c r="A108" s="37" t="s">
        <v>78</v>
      </c>
      <c r="B108" s="226">
        <v>0</v>
      </c>
      <c r="C108" s="226">
        <v>0</v>
      </c>
      <c r="D108" s="226">
        <v>0</v>
      </c>
      <c r="E108" s="226">
        <v>0</v>
      </c>
      <c r="F108" s="226">
        <v>0</v>
      </c>
      <c r="G108" s="226">
        <v>0</v>
      </c>
      <c r="H108" s="226">
        <v>0</v>
      </c>
      <c r="I108" s="226">
        <v>0</v>
      </c>
      <c r="J108" s="226">
        <v>0</v>
      </c>
      <c r="K108" s="226">
        <v>0</v>
      </c>
      <c r="L108" s="226">
        <v>0</v>
      </c>
      <c r="M108" s="226">
        <v>0</v>
      </c>
      <c r="N108" s="226">
        <v>0</v>
      </c>
      <c r="O108" s="226">
        <v>0</v>
      </c>
      <c r="P108" s="226">
        <v>0</v>
      </c>
      <c r="Q108" s="226">
        <v>0</v>
      </c>
      <c r="R108" s="226">
        <v>0</v>
      </c>
      <c r="S108" s="226">
        <v>0</v>
      </c>
      <c r="T108" s="226">
        <v>0</v>
      </c>
      <c r="U108" s="226">
        <v>0</v>
      </c>
      <c r="V108" s="226">
        <v>0</v>
      </c>
      <c r="W108" s="226">
        <v>0</v>
      </c>
      <c r="X108" s="226">
        <v>0</v>
      </c>
      <c r="Y108" s="226">
        <v>0</v>
      </c>
      <c r="DA108" s="69" t="s">
        <v>1786</v>
      </c>
    </row>
    <row r="109" spans="1:105" ht="12" customHeight="1" x14ac:dyDescent="0.25">
      <c r="A109" s="37" t="s">
        <v>40</v>
      </c>
      <c r="B109" s="226">
        <v>0</v>
      </c>
      <c r="C109" s="226">
        <v>0</v>
      </c>
      <c r="D109" s="226">
        <v>0</v>
      </c>
      <c r="E109" s="226">
        <v>0</v>
      </c>
      <c r="F109" s="226">
        <v>0</v>
      </c>
      <c r="G109" s="226">
        <v>0</v>
      </c>
      <c r="H109" s="226">
        <v>0</v>
      </c>
      <c r="I109" s="226">
        <v>0</v>
      </c>
      <c r="J109" s="226">
        <v>0</v>
      </c>
      <c r="K109" s="226">
        <v>0</v>
      </c>
      <c r="L109" s="226">
        <v>0</v>
      </c>
      <c r="M109" s="226">
        <v>0</v>
      </c>
      <c r="N109" s="226">
        <v>0</v>
      </c>
      <c r="O109" s="226">
        <v>0</v>
      </c>
      <c r="P109" s="226">
        <v>0</v>
      </c>
      <c r="Q109" s="226">
        <v>0</v>
      </c>
      <c r="R109" s="226">
        <v>0</v>
      </c>
      <c r="S109" s="226">
        <v>0</v>
      </c>
      <c r="T109" s="226">
        <v>0</v>
      </c>
      <c r="U109" s="226">
        <v>0</v>
      </c>
      <c r="V109" s="226">
        <v>0</v>
      </c>
      <c r="W109" s="226">
        <v>0</v>
      </c>
      <c r="X109" s="226">
        <v>0</v>
      </c>
      <c r="Y109" s="226">
        <v>0</v>
      </c>
      <c r="DA109" s="69" t="s">
        <v>1787</v>
      </c>
    </row>
    <row r="110" spans="1:105" ht="12" customHeight="1" x14ac:dyDescent="0.25">
      <c r="A110" s="57" t="s">
        <v>1553</v>
      </c>
      <c r="B110" s="261">
        <f t="shared" ref="B110:Y110" si="7">B111+B117</f>
        <v>47.635434524528719</v>
      </c>
      <c r="C110" s="261">
        <f t="shared" si="7"/>
        <v>46.64312216475215</v>
      </c>
      <c r="D110" s="261">
        <f t="shared" si="7"/>
        <v>37.674229264646748</v>
      </c>
      <c r="E110" s="261">
        <f t="shared" si="7"/>
        <v>32.223854890645377</v>
      </c>
      <c r="F110" s="261">
        <f t="shared" si="7"/>
        <v>34.454030774268233</v>
      </c>
      <c r="G110" s="261">
        <f t="shared" si="7"/>
        <v>34.842654149706817</v>
      </c>
      <c r="H110" s="261">
        <f t="shared" si="7"/>
        <v>37.667183289405763</v>
      </c>
      <c r="I110" s="261">
        <f t="shared" si="7"/>
        <v>53.819837678894302</v>
      </c>
      <c r="J110" s="261">
        <f t="shared" si="7"/>
        <v>43.582574631980343</v>
      </c>
      <c r="K110" s="261">
        <f t="shared" si="7"/>
        <v>33.991599607426522</v>
      </c>
      <c r="L110" s="261">
        <f t="shared" si="7"/>
        <v>43.859036111788321</v>
      </c>
      <c r="M110" s="261">
        <f t="shared" si="7"/>
        <v>45.696724642085137</v>
      </c>
      <c r="N110" s="261">
        <f t="shared" si="7"/>
        <v>38.264855903274047</v>
      </c>
      <c r="O110" s="261">
        <f t="shared" si="7"/>
        <v>52.308610784841761</v>
      </c>
      <c r="P110" s="261">
        <f t="shared" si="7"/>
        <v>35.218779040153017</v>
      </c>
      <c r="Q110" s="261">
        <f t="shared" si="7"/>
        <v>44.469039346109547</v>
      </c>
      <c r="R110" s="261">
        <f t="shared" si="7"/>
        <v>36.100022287947077</v>
      </c>
      <c r="S110" s="261">
        <f t="shared" si="7"/>
        <v>45.019539716044157</v>
      </c>
      <c r="T110" s="261">
        <f t="shared" si="7"/>
        <v>43.069890324650572</v>
      </c>
      <c r="U110" s="261">
        <f t="shared" si="7"/>
        <v>42.329317380982559</v>
      </c>
      <c r="V110" s="261">
        <f t="shared" si="7"/>
        <v>4.951834929475198</v>
      </c>
      <c r="W110" s="261">
        <f t="shared" si="7"/>
        <v>2.019201915262586</v>
      </c>
      <c r="X110" s="261">
        <f t="shared" si="7"/>
        <v>2.5555767261320859</v>
      </c>
      <c r="Y110" s="261">
        <f t="shared" si="7"/>
        <v>4.3553508630124256</v>
      </c>
      <c r="DA110" s="70"/>
    </row>
    <row r="111" spans="1:105" ht="12" customHeight="1" x14ac:dyDescent="0.25">
      <c r="A111" s="60" t="s">
        <v>1554</v>
      </c>
      <c r="B111" s="262">
        <v>47.635434524528719</v>
      </c>
      <c r="C111" s="262">
        <v>46.64312216475215</v>
      </c>
      <c r="D111" s="262">
        <v>37.674229264646748</v>
      </c>
      <c r="E111" s="262">
        <v>32.223854890645377</v>
      </c>
      <c r="F111" s="262">
        <v>34.454030774268233</v>
      </c>
      <c r="G111" s="262">
        <v>34.842654149706817</v>
      </c>
      <c r="H111" s="262">
        <v>37.667183289405763</v>
      </c>
      <c r="I111" s="262">
        <v>53.819837678894302</v>
      </c>
      <c r="J111" s="262">
        <v>43.582574631980343</v>
      </c>
      <c r="K111" s="262">
        <v>33.991599607426522</v>
      </c>
      <c r="L111" s="262">
        <v>43.859036111788321</v>
      </c>
      <c r="M111" s="262">
        <v>45.696724642085137</v>
      </c>
      <c r="N111" s="262">
        <v>38.264855903274047</v>
      </c>
      <c r="O111" s="262">
        <v>52.308610784841761</v>
      </c>
      <c r="P111" s="262">
        <v>35.218779040153017</v>
      </c>
      <c r="Q111" s="262">
        <v>44.469039346109547</v>
      </c>
      <c r="R111" s="262">
        <v>36.100022287947077</v>
      </c>
      <c r="S111" s="262">
        <v>45.019539716044157</v>
      </c>
      <c r="T111" s="262">
        <v>43.069890324650572</v>
      </c>
      <c r="U111" s="262">
        <v>42.329317380982559</v>
      </c>
      <c r="V111" s="262">
        <v>4.951834929475198</v>
      </c>
      <c r="W111" s="262">
        <v>2.019201915262586</v>
      </c>
      <c r="X111" s="262">
        <v>2.5555767261320859</v>
      </c>
      <c r="Y111" s="262">
        <v>4.3553508630124256</v>
      </c>
      <c r="DA111" s="72" t="s">
        <v>1788</v>
      </c>
    </row>
    <row r="112" spans="1:105" ht="12" customHeight="1" x14ac:dyDescent="0.25">
      <c r="A112" s="59" t="s">
        <v>28</v>
      </c>
      <c r="B112" s="230">
        <v>41.132965757630537</v>
      </c>
      <c r="C112" s="230">
        <v>39.432699143977572</v>
      </c>
      <c r="D112" s="230">
        <v>31.450453835409832</v>
      </c>
      <c r="E112" s="230">
        <v>24.879445875218469</v>
      </c>
      <c r="F112" s="230">
        <v>27.358425465176179</v>
      </c>
      <c r="G112" s="230">
        <v>29.550361276231829</v>
      </c>
      <c r="H112" s="230">
        <v>32.182039156133641</v>
      </c>
      <c r="I112" s="230">
        <v>48.674348709944887</v>
      </c>
      <c r="J112" s="230">
        <v>39.843953502204783</v>
      </c>
      <c r="K112" s="230">
        <v>30.364818191161412</v>
      </c>
      <c r="L112" s="230">
        <v>37.573860366786022</v>
      </c>
      <c r="M112" s="230">
        <v>40.087740361312044</v>
      </c>
      <c r="N112" s="230">
        <v>32.570359287960763</v>
      </c>
      <c r="O112" s="230">
        <v>44.016899812960609</v>
      </c>
      <c r="P112" s="230">
        <v>31.107970645670932</v>
      </c>
      <c r="Q112" s="230">
        <v>33.668461440610407</v>
      </c>
      <c r="R112" s="230">
        <v>24.621151243691319</v>
      </c>
      <c r="S112" s="230">
        <v>36.393945354237843</v>
      </c>
      <c r="T112" s="230">
        <v>35.245514249066673</v>
      </c>
      <c r="U112" s="230">
        <v>37.346329712738452</v>
      </c>
      <c r="V112" s="230">
        <v>2.68447657690009</v>
      </c>
      <c r="W112" s="230">
        <v>0</v>
      </c>
      <c r="X112" s="230">
        <v>0.81895691134976389</v>
      </c>
      <c r="Y112" s="230">
        <v>1.5999852567964989</v>
      </c>
      <c r="DA112" s="71" t="s">
        <v>1789</v>
      </c>
    </row>
    <row r="113" spans="1:105" ht="12" customHeight="1" x14ac:dyDescent="0.25">
      <c r="A113" s="59" t="s">
        <v>31</v>
      </c>
      <c r="B113" s="295">
        <v>0</v>
      </c>
      <c r="C113" s="295">
        <v>0</v>
      </c>
      <c r="D113" s="295">
        <v>0</v>
      </c>
      <c r="E113" s="295">
        <v>0</v>
      </c>
      <c r="F113" s="295">
        <v>0</v>
      </c>
      <c r="G113" s="295">
        <v>0</v>
      </c>
      <c r="H113" s="295">
        <v>0</v>
      </c>
      <c r="I113" s="295">
        <v>0</v>
      </c>
      <c r="J113" s="295">
        <v>0</v>
      </c>
      <c r="K113" s="295">
        <v>0</v>
      </c>
      <c r="L113" s="295">
        <v>0</v>
      </c>
      <c r="M113" s="295">
        <v>0</v>
      </c>
      <c r="N113" s="295">
        <v>0</v>
      </c>
      <c r="O113" s="295">
        <v>0</v>
      </c>
      <c r="P113" s="295">
        <v>0</v>
      </c>
      <c r="Q113" s="295">
        <v>0</v>
      </c>
      <c r="R113" s="295">
        <v>0</v>
      </c>
      <c r="S113" s="295">
        <v>0</v>
      </c>
      <c r="T113" s="295">
        <v>0</v>
      </c>
      <c r="U113" s="295">
        <v>0</v>
      </c>
      <c r="V113" s="295">
        <v>0</v>
      </c>
      <c r="W113" s="295">
        <v>0</v>
      </c>
      <c r="X113" s="295">
        <v>0</v>
      </c>
      <c r="Y113" s="295">
        <v>0.57346962897910858</v>
      </c>
      <c r="DA113" s="122" t="s">
        <v>1790</v>
      </c>
    </row>
    <row r="114" spans="1:105" ht="12" customHeight="1" x14ac:dyDescent="0.25">
      <c r="A114" s="59" t="s">
        <v>159</v>
      </c>
      <c r="B114" s="295">
        <v>1.053397979231625</v>
      </c>
      <c r="C114" s="295">
        <v>0.75432135028567882</v>
      </c>
      <c r="D114" s="295">
        <v>1.109075984546255</v>
      </c>
      <c r="E114" s="295">
        <v>1.074343173289332</v>
      </c>
      <c r="F114" s="295">
        <v>1.3641215419463071</v>
      </c>
      <c r="G114" s="295">
        <v>0.84249725747076842</v>
      </c>
      <c r="H114" s="295">
        <v>0.91681879570493785</v>
      </c>
      <c r="I114" s="295">
        <v>1.220700071535523</v>
      </c>
      <c r="J114" s="295">
        <v>0.7899074873472679</v>
      </c>
      <c r="K114" s="295">
        <v>0.28176315992599582</v>
      </c>
      <c r="L114" s="295">
        <v>0.76038104267308138</v>
      </c>
      <c r="M114" s="295">
        <v>0.67231374180896664</v>
      </c>
      <c r="N114" s="295">
        <v>0.32421400771855657</v>
      </c>
      <c r="O114" s="295">
        <v>0.47469860979990858</v>
      </c>
      <c r="P114" s="295">
        <v>0.30341917480412572</v>
      </c>
      <c r="Q114" s="295">
        <v>0.85733173495161885</v>
      </c>
      <c r="R114" s="295">
        <v>0.81433765554121984</v>
      </c>
      <c r="S114" s="295">
        <v>0.70768345216862372</v>
      </c>
      <c r="T114" s="295">
        <v>0.56826004426992516</v>
      </c>
      <c r="U114" s="295">
        <v>0.1176711880360959</v>
      </c>
      <c r="V114" s="295">
        <v>9.6137597181393947E-3</v>
      </c>
      <c r="W114" s="295">
        <v>5.6715498446373866E-3</v>
      </c>
      <c r="X114" s="295">
        <v>1.220424917638834E-2</v>
      </c>
      <c r="Y114" s="295">
        <v>4.0877783736385967E-2</v>
      </c>
      <c r="DA114" s="122" t="s">
        <v>1791</v>
      </c>
    </row>
    <row r="115" spans="1:105" ht="12" customHeight="1" x14ac:dyDescent="0.25">
      <c r="A115" s="59" t="s">
        <v>32</v>
      </c>
      <c r="B115" s="295">
        <v>1.0655837764355269</v>
      </c>
      <c r="C115" s="295">
        <v>1.786162236818323</v>
      </c>
      <c r="D115" s="295">
        <v>0.73772328550497102</v>
      </c>
      <c r="E115" s="295">
        <v>1.0668108844494451</v>
      </c>
      <c r="F115" s="295">
        <v>0.67757149915447346</v>
      </c>
      <c r="G115" s="295">
        <v>0.55941146157091903</v>
      </c>
      <c r="H115" s="295">
        <v>0</v>
      </c>
      <c r="I115" s="295">
        <v>0</v>
      </c>
      <c r="J115" s="295">
        <v>0.20033365888699811</v>
      </c>
      <c r="K115" s="295">
        <v>0</v>
      </c>
      <c r="L115" s="295">
        <v>0.38048191987217211</v>
      </c>
      <c r="M115" s="295">
        <v>0.33402305595374709</v>
      </c>
      <c r="N115" s="295">
        <v>0.32012369625535858</v>
      </c>
      <c r="O115" s="295">
        <v>0.47633750367142641</v>
      </c>
      <c r="P115" s="295">
        <v>0</v>
      </c>
      <c r="Q115" s="295">
        <v>0</v>
      </c>
      <c r="R115" s="295">
        <v>0</v>
      </c>
      <c r="S115" s="295">
        <v>0</v>
      </c>
      <c r="T115" s="295">
        <v>0</v>
      </c>
      <c r="U115" s="295">
        <v>0</v>
      </c>
      <c r="V115" s="295">
        <v>0</v>
      </c>
      <c r="W115" s="295">
        <v>0</v>
      </c>
      <c r="X115" s="295">
        <v>0</v>
      </c>
      <c r="Y115" s="295">
        <v>0.29336259285674998</v>
      </c>
      <c r="DA115" s="122" t="s">
        <v>1792</v>
      </c>
    </row>
    <row r="116" spans="1:105" ht="12" customHeight="1" x14ac:dyDescent="0.25">
      <c r="A116" s="59" t="s">
        <v>35</v>
      </c>
      <c r="B116" s="295">
        <v>4.3834870112310327</v>
      </c>
      <c r="C116" s="295">
        <v>4.6699394336705868</v>
      </c>
      <c r="D116" s="295">
        <v>4.3769761591856957</v>
      </c>
      <c r="E116" s="295">
        <v>5.2032549576881424</v>
      </c>
      <c r="F116" s="295">
        <v>5.0539122679912714</v>
      </c>
      <c r="G116" s="295">
        <v>3.890384154433316</v>
      </c>
      <c r="H116" s="295">
        <v>4.5683253375671784</v>
      </c>
      <c r="I116" s="295">
        <v>3.92478889741388</v>
      </c>
      <c r="J116" s="295">
        <v>2.7483799835412919</v>
      </c>
      <c r="K116" s="295">
        <v>3.3450182563391162</v>
      </c>
      <c r="L116" s="295">
        <v>5.1443127824570398</v>
      </c>
      <c r="M116" s="295">
        <v>4.6026474830103883</v>
      </c>
      <c r="N116" s="295">
        <v>5.0501589113393761</v>
      </c>
      <c r="O116" s="295">
        <v>7.3406748584098196</v>
      </c>
      <c r="P116" s="295">
        <v>3.8073892196779568</v>
      </c>
      <c r="Q116" s="295">
        <v>9.9432461705475088</v>
      </c>
      <c r="R116" s="295">
        <v>10.664533388714551</v>
      </c>
      <c r="S116" s="295">
        <v>7.9179109096376994</v>
      </c>
      <c r="T116" s="295">
        <v>7.2561160313139679</v>
      </c>
      <c r="U116" s="295">
        <v>4.8653164802080182</v>
      </c>
      <c r="V116" s="295">
        <v>2.2577445928569682</v>
      </c>
      <c r="W116" s="295">
        <v>2.0135303654179491</v>
      </c>
      <c r="X116" s="295">
        <v>1.7244155656059339</v>
      </c>
      <c r="Y116" s="295">
        <v>1.847655600643682</v>
      </c>
      <c r="DA116" s="122" t="s">
        <v>1793</v>
      </c>
    </row>
    <row r="117" spans="1:105" ht="12" customHeight="1" x14ac:dyDescent="0.25">
      <c r="A117" s="60" t="s">
        <v>1561</v>
      </c>
      <c r="B117" s="262">
        <v>0</v>
      </c>
      <c r="C117" s="262">
        <v>0</v>
      </c>
      <c r="D117" s="262">
        <v>0</v>
      </c>
      <c r="E117" s="262">
        <v>0</v>
      </c>
      <c r="F117" s="262">
        <v>0</v>
      </c>
      <c r="G117" s="262">
        <v>0</v>
      </c>
      <c r="H117" s="262">
        <v>0</v>
      </c>
      <c r="I117" s="262">
        <v>0</v>
      </c>
      <c r="J117" s="262">
        <v>0</v>
      </c>
      <c r="K117" s="262">
        <v>0</v>
      </c>
      <c r="L117" s="262">
        <v>0</v>
      </c>
      <c r="M117" s="262">
        <v>0</v>
      </c>
      <c r="N117" s="262">
        <v>0</v>
      </c>
      <c r="O117" s="262">
        <v>0</v>
      </c>
      <c r="P117" s="262">
        <v>0</v>
      </c>
      <c r="Q117" s="262">
        <v>0</v>
      </c>
      <c r="R117" s="262">
        <v>0</v>
      </c>
      <c r="S117" s="262">
        <v>0</v>
      </c>
      <c r="T117" s="262">
        <v>0</v>
      </c>
      <c r="U117" s="262">
        <v>0</v>
      </c>
      <c r="V117" s="262">
        <v>0</v>
      </c>
      <c r="W117" s="262">
        <v>0</v>
      </c>
      <c r="X117" s="262">
        <v>0</v>
      </c>
      <c r="Y117" s="262">
        <v>0</v>
      </c>
      <c r="DA117" s="72" t="s">
        <v>1794</v>
      </c>
    </row>
    <row r="118" spans="1:105" ht="12" customHeight="1" x14ac:dyDescent="0.25">
      <c r="A118" s="57" t="s">
        <v>1563</v>
      </c>
      <c r="B118" s="261">
        <v>0</v>
      </c>
      <c r="C118" s="261">
        <v>0</v>
      </c>
      <c r="D118" s="261">
        <v>0</v>
      </c>
      <c r="E118" s="261">
        <v>0</v>
      </c>
      <c r="F118" s="261">
        <v>0</v>
      </c>
      <c r="G118" s="261">
        <v>0</v>
      </c>
      <c r="H118" s="261">
        <v>0</v>
      </c>
      <c r="I118" s="261">
        <v>0</v>
      </c>
      <c r="J118" s="261">
        <v>0</v>
      </c>
      <c r="K118" s="261">
        <v>0</v>
      </c>
      <c r="L118" s="261">
        <v>0</v>
      </c>
      <c r="M118" s="261">
        <v>0</v>
      </c>
      <c r="N118" s="261">
        <v>0</v>
      </c>
      <c r="O118" s="261">
        <v>0</v>
      </c>
      <c r="P118" s="261">
        <v>0</v>
      </c>
      <c r="Q118" s="261">
        <v>0</v>
      </c>
      <c r="R118" s="261">
        <v>0</v>
      </c>
      <c r="S118" s="261">
        <v>0</v>
      </c>
      <c r="T118" s="261">
        <v>0</v>
      </c>
      <c r="U118" s="261">
        <v>0</v>
      </c>
      <c r="V118" s="261">
        <v>0</v>
      </c>
      <c r="W118" s="261">
        <v>0</v>
      </c>
      <c r="X118" s="261">
        <v>0</v>
      </c>
      <c r="Y118" s="261">
        <v>0</v>
      </c>
      <c r="DA118" s="70" t="s">
        <v>1795</v>
      </c>
    </row>
    <row r="119" spans="1:105" ht="12" customHeight="1" x14ac:dyDescent="0.25">
      <c r="A119" s="57" t="s">
        <v>1565</v>
      </c>
      <c r="B119" s="261">
        <f t="shared" ref="B119:Y119" si="8">B120+B126</f>
        <v>3.983534926030313</v>
      </c>
      <c r="C119" s="261">
        <f t="shared" si="8"/>
        <v>3.9005523526129098</v>
      </c>
      <c r="D119" s="261">
        <f t="shared" si="8"/>
        <v>3.1505245955028571</v>
      </c>
      <c r="E119" s="261">
        <f t="shared" si="8"/>
        <v>2.6947345540034959</v>
      </c>
      <c r="F119" s="261">
        <f t="shared" si="8"/>
        <v>2.8812340288645371</v>
      </c>
      <c r="G119" s="261">
        <f t="shared" si="8"/>
        <v>2.9137328357838772</v>
      </c>
      <c r="H119" s="261">
        <f t="shared" si="8"/>
        <v>3.149935372611524</v>
      </c>
      <c r="I119" s="261">
        <f t="shared" si="8"/>
        <v>4.5007084588839241</v>
      </c>
      <c r="J119" s="261">
        <f t="shared" si="8"/>
        <v>3.6446126700790091</v>
      </c>
      <c r="K119" s="261">
        <f t="shared" si="8"/>
        <v>2.842563011744911</v>
      </c>
      <c r="L119" s="261">
        <f t="shared" si="8"/>
        <v>3.667731887348876</v>
      </c>
      <c r="M119" s="261">
        <f t="shared" si="8"/>
        <v>3.8214094283784061</v>
      </c>
      <c r="N119" s="261">
        <f t="shared" si="8"/>
        <v>3.1999160173865859</v>
      </c>
      <c r="O119" s="261">
        <f t="shared" si="8"/>
        <v>4.3743314209980877</v>
      </c>
      <c r="P119" s="261">
        <f t="shared" si="8"/>
        <v>2.945186451198472</v>
      </c>
      <c r="Q119" s="261">
        <f t="shared" si="8"/>
        <v>3.7187436858800482</v>
      </c>
      <c r="R119" s="261">
        <f t="shared" si="8"/>
        <v>3.018880819497106</v>
      </c>
      <c r="S119" s="261">
        <f t="shared" si="8"/>
        <v>3.764779530253378</v>
      </c>
      <c r="T119" s="261">
        <f t="shared" si="8"/>
        <v>3.6017392111789079</v>
      </c>
      <c r="U119" s="261">
        <f t="shared" si="8"/>
        <v>3.5398084611853191</v>
      </c>
      <c r="V119" s="261">
        <f t="shared" si="8"/>
        <v>0.41409945319894131</v>
      </c>
      <c r="W119" s="261">
        <f t="shared" si="8"/>
        <v>0.16885668058751471</v>
      </c>
      <c r="X119" s="261">
        <f t="shared" si="8"/>
        <v>0.2137112686450946</v>
      </c>
      <c r="Y119" s="261">
        <f t="shared" si="8"/>
        <v>0.3642182012424483</v>
      </c>
      <c r="DA119" s="70"/>
    </row>
    <row r="120" spans="1:105" ht="12" customHeight="1" x14ac:dyDescent="0.25">
      <c r="A120" s="60" t="s">
        <v>1566</v>
      </c>
      <c r="B120" s="262">
        <v>3.983534926030313</v>
      </c>
      <c r="C120" s="262">
        <v>3.9005523526129098</v>
      </c>
      <c r="D120" s="262">
        <v>3.1505245955028571</v>
      </c>
      <c r="E120" s="262">
        <v>2.6947345540034959</v>
      </c>
      <c r="F120" s="262">
        <v>2.8812340288645371</v>
      </c>
      <c r="G120" s="262">
        <v>2.9137328357838772</v>
      </c>
      <c r="H120" s="262">
        <v>3.149935372611524</v>
      </c>
      <c r="I120" s="262">
        <v>4.5007084588839241</v>
      </c>
      <c r="J120" s="262">
        <v>3.6446126700790091</v>
      </c>
      <c r="K120" s="262">
        <v>2.842563011744911</v>
      </c>
      <c r="L120" s="262">
        <v>3.667731887348876</v>
      </c>
      <c r="M120" s="262">
        <v>3.8214094283784061</v>
      </c>
      <c r="N120" s="262">
        <v>3.1999160173865859</v>
      </c>
      <c r="O120" s="262">
        <v>4.3743314209980877</v>
      </c>
      <c r="P120" s="262">
        <v>2.945186451198472</v>
      </c>
      <c r="Q120" s="262">
        <v>3.7187436858800482</v>
      </c>
      <c r="R120" s="262">
        <v>3.018880819497106</v>
      </c>
      <c r="S120" s="262">
        <v>3.764779530253378</v>
      </c>
      <c r="T120" s="262">
        <v>3.6017392111789079</v>
      </c>
      <c r="U120" s="262">
        <v>3.5398084611853191</v>
      </c>
      <c r="V120" s="262">
        <v>0.41409945319894131</v>
      </c>
      <c r="W120" s="262">
        <v>0.16885668058751471</v>
      </c>
      <c r="X120" s="262">
        <v>0.2137112686450946</v>
      </c>
      <c r="Y120" s="262">
        <v>0.3642182012424483</v>
      </c>
      <c r="DA120" s="72" t="s">
        <v>1796</v>
      </c>
    </row>
    <row r="121" spans="1:105" ht="12" customHeight="1" x14ac:dyDescent="0.25">
      <c r="A121" s="59" t="s">
        <v>28</v>
      </c>
      <c r="B121" s="230">
        <v>3.4397630113431039</v>
      </c>
      <c r="C121" s="230">
        <v>3.2975774407346869</v>
      </c>
      <c r="D121" s="230">
        <v>2.630058538215855</v>
      </c>
      <c r="E121" s="230">
        <v>2.080555002246915</v>
      </c>
      <c r="F121" s="230">
        <v>2.2878608004637422</v>
      </c>
      <c r="G121" s="230">
        <v>2.4711624318251739</v>
      </c>
      <c r="H121" s="230">
        <v>2.6912376941438589</v>
      </c>
      <c r="I121" s="230">
        <v>4.070414598359589</v>
      </c>
      <c r="J121" s="230">
        <v>3.3319687739057291</v>
      </c>
      <c r="K121" s="230">
        <v>2.5392717625944412</v>
      </c>
      <c r="L121" s="230">
        <v>3.142131200667559</v>
      </c>
      <c r="M121" s="230">
        <v>3.35235556112525</v>
      </c>
      <c r="N121" s="230">
        <v>2.7237111421779598</v>
      </c>
      <c r="O121" s="230">
        <v>3.680933311319269</v>
      </c>
      <c r="P121" s="230">
        <v>2.6014182253579841</v>
      </c>
      <c r="Q121" s="230">
        <v>2.8155404352471041</v>
      </c>
      <c r="R121" s="230">
        <v>2.0589549959456241</v>
      </c>
      <c r="S121" s="230">
        <v>3.0434602698962041</v>
      </c>
      <c r="T121" s="230">
        <v>2.9474221952307311</v>
      </c>
      <c r="U121" s="230">
        <v>3.1231038460063059</v>
      </c>
      <c r="V121" s="230">
        <v>0.224490577422682</v>
      </c>
      <c r="W121" s="230">
        <v>0</v>
      </c>
      <c r="X121" s="230">
        <v>6.8485645021162347E-2</v>
      </c>
      <c r="Y121" s="230">
        <v>0.13379949642950159</v>
      </c>
      <c r="DA121" s="71" t="s">
        <v>1797</v>
      </c>
    </row>
    <row r="122" spans="1:105" ht="12" customHeight="1" x14ac:dyDescent="0.25">
      <c r="A122" s="59" t="s">
        <v>31</v>
      </c>
      <c r="B122" s="295">
        <v>0</v>
      </c>
      <c r="C122" s="295">
        <v>0</v>
      </c>
      <c r="D122" s="295">
        <v>0</v>
      </c>
      <c r="E122" s="295">
        <v>0</v>
      </c>
      <c r="F122" s="295">
        <v>0</v>
      </c>
      <c r="G122" s="295">
        <v>0</v>
      </c>
      <c r="H122" s="295">
        <v>0</v>
      </c>
      <c r="I122" s="295">
        <v>0</v>
      </c>
      <c r="J122" s="295">
        <v>0</v>
      </c>
      <c r="K122" s="295">
        <v>0</v>
      </c>
      <c r="L122" s="295">
        <v>0</v>
      </c>
      <c r="M122" s="295">
        <v>0</v>
      </c>
      <c r="N122" s="295">
        <v>0</v>
      </c>
      <c r="O122" s="295">
        <v>0</v>
      </c>
      <c r="P122" s="295">
        <v>0</v>
      </c>
      <c r="Q122" s="295">
        <v>0</v>
      </c>
      <c r="R122" s="295">
        <v>0</v>
      </c>
      <c r="S122" s="295">
        <v>0</v>
      </c>
      <c r="T122" s="295">
        <v>0</v>
      </c>
      <c r="U122" s="295">
        <v>0</v>
      </c>
      <c r="V122" s="295">
        <v>0</v>
      </c>
      <c r="W122" s="295">
        <v>0</v>
      </c>
      <c r="X122" s="295">
        <v>0</v>
      </c>
      <c r="Y122" s="295">
        <v>4.7956659131126643E-2</v>
      </c>
      <c r="DA122" s="122" t="s">
        <v>1798</v>
      </c>
    </row>
    <row r="123" spans="1:105" ht="12" customHeight="1" x14ac:dyDescent="0.25">
      <c r="A123" s="59" t="s">
        <v>159</v>
      </c>
      <c r="B123" s="295">
        <v>8.8090886189317236E-2</v>
      </c>
      <c r="C123" s="295">
        <v>6.3080466764002405E-2</v>
      </c>
      <c r="D123" s="295">
        <v>9.2746984763758145E-2</v>
      </c>
      <c r="E123" s="295">
        <v>8.9842437589953611E-2</v>
      </c>
      <c r="F123" s="295">
        <v>0.1140752857601271</v>
      </c>
      <c r="G123" s="295">
        <v>7.0454217196054075E-2</v>
      </c>
      <c r="H123" s="295">
        <v>7.6669389709273464E-2</v>
      </c>
      <c r="I123" s="295">
        <v>0.1020815999204442</v>
      </c>
      <c r="J123" s="295">
        <v>6.6056373697198287E-2</v>
      </c>
      <c r="K123" s="295">
        <v>2.356257268642967E-2</v>
      </c>
      <c r="L123" s="295">
        <v>6.358721130212118E-2</v>
      </c>
      <c r="M123" s="295">
        <v>5.622254312316765E-2</v>
      </c>
      <c r="N123" s="295">
        <v>2.7112544183681069E-2</v>
      </c>
      <c r="O123" s="295">
        <v>3.9696887628940553E-2</v>
      </c>
      <c r="P123" s="295">
        <v>2.537356680219114E-2</v>
      </c>
      <c r="Q123" s="295">
        <v>7.1694757137469978E-2</v>
      </c>
      <c r="R123" s="295">
        <v>6.8099357648552628E-2</v>
      </c>
      <c r="S123" s="295">
        <v>5.9180351274759499E-2</v>
      </c>
      <c r="T123" s="295">
        <v>4.7521005235108132E-2</v>
      </c>
      <c r="U123" s="295">
        <v>9.840306738209733E-3</v>
      </c>
      <c r="V123" s="295">
        <v>8.0395503872126206E-4</v>
      </c>
      <c r="W123" s="295">
        <v>4.7428594105090437E-4</v>
      </c>
      <c r="X123" s="295">
        <v>1.020585900504088E-3</v>
      </c>
      <c r="Y123" s="295">
        <v>3.4184232984955341E-3</v>
      </c>
      <c r="DA123" s="122" t="s">
        <v>1799</v>
      </c>
    </row>
    <row r="124" spans="1:105" ht="12" customHeight="1" x14ac:dyDescent="0.25">
      <c r="A124" s="59" t="s">
        <v>32</v>
      </c>
      <c r="B124" s="295">
        <v>8.910992903521113E-2</v>
      </c>
      <c r="C124" s="295">
        <v>0.1493686312498817</v>
      </c>
      <c r="D124" s="295">
        <v>6.1692446030730499E-2</v>
      </c>
      <c r="E124" s="295">
        <v>8.9212546502234272E-2</v>
      </c>
      <c r="F124" s="295">
        <v>5.6662225477857493E-2</v>
      </c>
      <c r="G124" s="295">
        <v>4.6781038473406637E-2</v>
      </c>
      <c r="H124" s="295">
        <v>0</v>
      </c>
      <c r="I124" s="295">
        <v>0</v>
      </c>
      <c r="J124" s="295">
        <v>1.6752993543595589E-2</v>
      </c>
      <c r="K124" s="295">
        <v>0</v>
      </c>
      <c r="L124" s="295">
        <v>3.1817973986432532E-2</v>
      </c>
      <c r="M124" s="295">
        <v>2.7932830313660149E-2</v>
      </c>
      <c r="N124" s="295">
        <v>2.6770490023062459E-2</v>
      </c>
      <c r="O124" s="295">
        <v>3.9833940876012039E-2</v>
      </c>
      <c r="P124" s="295">
        <v>0</v>
      </c>
      <c r="Q124" s="295">
        <v>0</v>
      </c>
      <c r="R124" s="295">
        <v>0</v>
      </c>
      <c r="S124" s="295">
        <v>0</v>
      </c>
      <c r="T124" s="295">
        <v>0</v>
      </c>
      <c r="U124" s="295">
        <v>0</v>
      </c>
      <c r="V124" s="295">
        <v>0</v>
      </c>
      <c r="W124" s="295">
        <v>0</v>
      </c>
      <c r="X124" s="295">
        <v>0</v>
      </c>
      <c r="Y124" s="295">
        <v>2.453258055269596E-2</v>
      </c>
      <c r="DA124" s="122" t="s">
        <v>1800</v>
      </c>
    </row>
    <row r="125" spans="1:105" ht="12" customHeight="1" x14ac:dyDescent="0.25">
      <c r="A125" s="59" t="s">
        <v>35</v>
      </c>
      <c r="B125" s="295">
        <v>0.36657109946268113</v>
      </c>
      <c r="C125" s="295">
        <v>0.39052581386433882</v>
      </c>
      <c r="D125" s="295">
        <v>0.36602662649251311</v>
      </c>
      <c r="E125" s="295">
        <v>0.43512456766439372</v>
      </c>
      <c r="F125" s="295">
        <v>0.42263571716281062</v>
      </c>
      <c r="G125" s="295">
        <v>0.32533514828924193</v>
      </c>
      <c r="H125" s="295">
        <v>0.38202828875839079</v>
      </c>
      <c r="I125" s="295">
        <v>0.32821226060389069</v>
      </c>
      <c r="J125" s="295">
        <v>0.22983452893248629</v>
      </c>
      <c r="K125" s="295">
        <v>0.27972867646404082</v>
      </c>
      <c r="L125" s="295">
        <v>0.43019550139276369</v>
      </c>
      <c r="M125" s="295">
        <v>0.38489849381632762</v>
      </c>
      <c r="N125" s="295">
        <v>0.42232184100188319</v>
      </c>
      <c r="O125" s="295">
        <v>0.6138672811738658</v>
      </c>
      <c r="P125" s="295">
        <v>0.31839465903829689</v>
      </c>
      <c r="Q125" s="295">
        <v>0.83150849349547429</v>
      </c>
      <c r="R125" s="295">
        <v>0.89182646590292902</v>
      </c>
      <c r="S125" s="295">
        <v>0.66213890908241446</v>
      </c>
      <c r="T125" s="295">
        <v>0.60679601071306988</v>
      </c>
      <c r="U125" s="295">
        <v>0.40686430844080262</v>
      </c>
      <c r="V125" s="295">
        <v>0.18880492073753799</v>
      </c>
      <c r="W125" s="295">
        <v>0.16838239464646379</v>
      </c>
      <c r="X125" s="295">
        <v>0.14420503772342819</v>
      </c>
      <c r="Y125" s="295">
        <v>0.15451104183062861</v>
      </c>
      <c r="DA125" s="122" t="s">
        <v>1801</v>
      </c>
    </row>
    <row r="126" spans="1:105" ht="12" customHeight="1" x14ac:dyDescent="0.25">
      <c r="A126" s="60" t="s">
        <v>1573</v>
      </c>
      <c r="B126" s="262">
        <v>0</v>
      </c>
      <c r="C126" s="262">
        <v>0</v>
      </c>
      <c r="D126" s="262">
        <v>0</v>
      </c>
      <c r="E126" s="262">
        <v>0</v>
      </c>
      <c r="F126" s="262">
        <v>0</v>
      </c>
      <c r="G126" s="262">
        <v>0</v>
      </c>
      <c r="H126" s="262">
        <v>0</v>
      </c>
      <c r="I126" s="262">
        <v>0</v>
      </c>
      <c r="J126" s="262">
        <v>0</v>
      </c>
      <c r="K126" s="262">
        <v>0</v>
      </c>
      <c r="L126" s="262">
        <v>0</v>
      </c>
      <c r="M126" s="262">
        <v>0</v>
      </c>
      <c r="N126" s="262">
        <v>0</v>
      </c>
      <c r="O126" s="262">
        <v>0</v>
      </c>
      <c r="P126" s="262">
        <v>0</v>
      </c>
      <c r="Q126" s="262">
        <v>0</v>
      </c>
      <c r="R126" s="262">
        <v>0</v>
      </c>
      <c r="S126" s="262">
        <v>0</v>
      </c>
      <c r="T126" s="262">
        <v>0</v>
      </c>
      <c r="U126" s="262">
        <v>0</v>
      </c>
      <c r="V126" s="262">
        <v>0</v>
      </c>
      <c r="W126" s="262">
        <v>0</v>
      </c>
      <c r="X126" s="262">
        <v>0</v>
      </c>
      <c r="Y126" s="262">
        <v>0</v>
      </c>
      <c r="DA126" s="72" t="s">
        <v>1802</v>
      </c>
    </row>
    <row r="127" spans="1:105" ht="12" customHeight="1" x14ac:dyDescent="0.25">
      <c r="A127" s="133" t="s">
        <v>1575</v>
      </c>
      <c r="B127" s="261">
        <v>0</v>
      </c>
      <c r="C127" s="261">
        <v>0</v>
      </c>
      <c r="D127" s="261">
        <v>0</v>
      </c>
      <c r="E127" s="261">
        <v>0</v>
      </c>
      <c r="F127" s="261">
        <v>0</v>
      </c>
      <c r="G127" s="261">
        <v>0</v>
      </c>
      <c r="H127" s="261">
        <v>0</v>
      </c>
      <c r="I127" s="261">
        <v>0</v>
      </c>
      <c r="J127" s="261">
        <v>0</v>
      </c>
      <c r="K127" s="261">
        <v>0</v>
      </c>
      <c r="L127" s="261">
        <v>0</v>
      </c>
      <c r="M127" s="261">
        <v>0</v>
      </c>
      <c r="N127" s="261">
        <v>0</v>
      </c>
      <c r="O127" s="261">
        <v>0</v>
      </c>
      <c r="P127" s="261">
        <v>0</v>
      </c>
      <c r="Q127" s="261">
        <v>0</v>
      </c>
      <c r="R127" s="261">
        <v>0</v>
      </c>
      <c r="S127" s="261">
        <v>0</v>
      </c>
      <c r="T127" s="261">
        <v>0</v>
      </c>
      <c r="U127" s="261">
        <v>0</v>
      </c>
      <c r="V127" s="261">
        <v>0</v>
      </c>
      <c r="W127" s="261">
        <v>0</v>
      </c>
      <c r="X127" s="261">
        <v>0</v>
      </c>
      <c r="Y127" s="261">
        <v>0</v>
      </c>
      <c r="DA127" s="70" t="s">
        <v>1803</v>
      </c>
    </row>
    <row r="128" spans="1:105" ht="12" customHeight="1" x14ac:dyDescent="0.25">
      <c r="A128" s="100" t="s">
        <v>105</v>
      </c>
      <c r="B128" s="279">
        <v>7.39053</v>
      </c>
      <c r="C128" s="279">
        <v>7.3292400000000004</v>
      </c>
      <c r="D128" s="279">
        <v>8.7469900000000003</v>
      </c>
      <c r="E128" s="279">
        <v>8.9391599999999993</v>
      </c>
      <c r="F128" s="279">
        <v>9.2235999999999994</v>
      </c>
      <c r="G128" s="279">
        <v>8.1128800000000005</v>
      </c>
      <c r="H128" s="279">
        <v>9.3217999999999996</v>
      </c>
      <c r="I128" s="279">
        <v>10.536569999999999</v>
      </c>
      <c r="J128" s="279">
        <v>8.6772799999999997</v>
      </c>
      <c r="K128" s="279">
        <v>7.65632</v>
      </c>
      <c r="L128" s="279">
        <v>9.6578700000000008</v>
      </c>
      <c r="M128" s="279">
        <v>10.859080000000001</v>
      </c>
      <c r="N128" s="279">
        <v>9.79819</v>
      </c>
      <c r="O128" s="279">
        <v>11.40474</v>
      </c>
      <c r="P128" s="279">
        <v>7.7359799999999996</v>
      </c>
      <c r="Q128" s="279">
        <v>10.01117</v>
      </c>
      <c r="R128" s="279">
        <v>9.3648399999999992</v>
      </c>
      <c r="S128" s="279">
        <v>9.7771799999999995</v>
      </c>
      <c r="T128" s="279">
        <v>9.5905000000000005</v>
      </c>
      <c r="U128" s="279">
        <v>10.40039</v>
      </c>
      <c r="V128" s="279">
        <v>9.0325100000000003</v>
      </c>
      <c r="W128" s="279">
        <v>11.04518</v>
      </c>
      <c r="X128" s="279">
        <v>10.175850000000001</v>
      </c>
      <c r="Y128" s="279">
        <v>9.8501499999999993</v>
      </c>
      <c r="DA128" s="105" t="s">
        <v>1804</v>
      </c>
    </row>
    <row r="129" spans="1:105" ht="12" customHeight="1" x14ac:dyDescent="0.25">
      <c r="A129" s="172"/>
      <c r="B129" s="172"/>
      <c r="C129" s="172"/>
      <c r="D129" s="172"/>
      <c r="E129" s="172"/>
      <c r="F129" s="172"/>
      <c r="G129" s="172"/>
      <c r="H129" s="172"/>
      <c r="I129" s="172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DA129" s="176"/>
    </row>
    <row r="130" spans="1:105" ht="15" customHeight="1" x14ac:dyDescent="0.25">
      <c r="A130" s="32" t="s">
        <v>429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DA130" s="88"/>
    </row>
    <row r="131" spans="1:105" ht="12" customHeight="1" x14ac:dyDescent="0.25">
      <c r="A131" s="172"/>
      <c r="B131" s="172"/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DA131" s="176"/>
    </row>
    <row r="132" spans="1:105" ht="12" customHeight="1" x14ac:dyDescent="0.25">
      <c r="A132" s="35" t="s">
        <v>51</v>
      </c>
      <c r="B132" s="232">
        <f t="shared" ref="B132:Y132" si="9">SUM(B133:B138,B140:B141,B139,B144)</f>
        <v>1</v>
      </c>
      <c r="C132" s="232">
        <f t="shared" si="9"/>
        <v>1</v>
      </c>
      <c r="D132" s="232">
        <f t="shared" si="9"/>
        <v>1</v>
      </c>
      <c r="E132" s="232">
        <f t="shared" si="9"/>
        <v>1</v>
      </c>
      <c r="F132" s="232">
        <f t="shared" si="9"/>
        <v>1</v>
      </c>
      <c r="G132" s="232">
        <f t="shared" si="9"/>
        <v>1</v>
      </c>
      <c r="H132" s="232">
        <f t="shared" si="9"/>
        <v>1</v>
      </c>
      <c r="I132" s="232">
        <f t="shared" si="9"/>
        <v>1</v>
      </c>
      <c r="J132" s="232">
        <f t="shared" si="9"/>
        <v>1</v>
      </c>
      <c r="K132" s="232">
        <f t="shared" si="9"/>
        <v>1</v>
      </c>
      <c r="L132" s="232">
        <f t="shared" si="9"/>
        <v>1</v>
      </c>
      <c r="M132" s="232">
        <f t="shared" si="9"/>
        <v>1</v>
      </c>
      <c r="N132" s="232">
        <f t="shared" si="9"/>
        <v>1.0000000000000002</v>
      </c>
      <c r="O132" s="232">
        <f t="shared" si="9"/>
        <v>0.99999999999999978</v>
      </c>
      <c r="P132" s="232">
        <f t="shared" si="9"/>
        <v>1</v>
      </c>
      <c r="Q132" s="232">
        <f t="shared" si="9"/>
        <v>1</v>
      </c>
      <c r="R132" s="232">
        <f t="shared" si="9"/>
        <v>1</v>
      </c>
      <c r="S132" s="232">
        <f t="shared" si="9"/>
        <v>1</v>
      </c>
      <c r="T132" s="232">
        <f t="shared" si="9"/>
        <v>0.99999999999999989</v>
      </c>
      <c r="U132" s="232">
        <f t="shared" si="9"/>
        <v>1</v>
      </c>
      <c r="V132" s="232">
        <f t="shared" si="9"/>
        <v>1</v>
      </c>
      <c r="W132" s="232">
        <f t="shared" si="9"/>
        <v>1</v>
      </c>
      <c r="X132" s="232">
        <f t="shared" si="9"/>
        <v>1</v>
      </c>
      <c r="Y132" s="232">
        <f t="shared" si="9"/>
        <v>1</v>
      </c>
      <c r="DA132" s="95"/>
    </row>
    <row r="133" spans="1:105" ht="12" customHeight="1" x14ac:dyDescent="0.25">
      <c r="A133" s="55" t="s">
        <v>91</v>
      </c>
      <c r="B133" s="266">
        <f t="shared" ref="B133:Y133" si="10">IF(B$6=0,0,B$6/B$5)</f>
        <v>0</v>
      </c>
      <c r="C133" s="266">
        <f t="shared" si="10"/>
        <v>0</v>
      </c>
      <c r="D133" s="266">
        <f t="shared" si="10"/>
        <v>0</v>
      </c>
      <c r="E133" s="266">
        <f t="shared" si="10"/>
        <v>0</v>
      </c>
      <c r="F133" s="266">
        <f t="shared" si="10"/>
        <v>0</v>
      </c>
      <c r="G133" s="266">
        <f t="shared" si="10"/>
        <v>0</v>
      </c>
      <c r="H133" s="266">
        <f t="shared" si="10"/>
        <v>0</v>
      </c>
      <c r="I133" s="266">
        <f t="shared" si="10"/>
        <v>0</v>
      </c>
      <c r="J133" s="266">
        <f t="shared" si="10"/>
        <v>0</v>
      </c>
      <c r="K133" s="266">
        <f t="shared" si="10"/>
        <v>0</v>
      </c>
      <c r="L133" s="266">
        <f t="shared" si="10"/>
        <v>0</v>
      </c>
      <c r="M133" s="266">
        <f t="shared" si="10"/>
        <v>0</v>
      </c>
      <c r="N133" s="266">
        <f t="shared" si="10"/>
        <v>0</v>
      </c>
      <c r="O133" s="266">
        <f t="shared" si="10"/>
        <v>0</v>
      </c>
      <c r="P133" s="266">
        <f t="shared" si="10"/>
        <v>0</v>
      </c>
      <c r="Q133" s="266">
        <f t="shared" si="10"/>
        <v>0</v>
      </c>
      <c r="R133" s="266">
        <f t="shared" si="10"/>
        <v>0</v>
      </c>
      <c r="S133" s="266">
        <f t="shared" si="10"/>
        <v>0</v>
      </c>
      <c r="T133" s="266">
        <f t="shared" si="10"/>
        <v>0</v>
      </c>
      <c r="U133" s="266">
        <f t="shared" si="10"/>
        <v>0</v>
      </c>
      <c r="V133" s="266">
        <f t="shared" si="10"/>
        <v>0</v>
      </c>
      <c r="W133" s="266">
        <f t="shared" si="10"/>
        <v>0</v>
      </c>
      <c r="X133" s="266">
        <f t="shared" si="10"/>
        <v>0</v>
      </c>
      <c r="Y133" s="266">
        <f t="shared" si="10"/>
        <v>0</v>
      </c>
      <c r="DA133" s="76"/>
    </row>
    <row r="134" spans="1:105" ht="12" customHeight="1" x14ac:dyDescent="0.25">
      <c r="A134" s="173" t="s">
        <v>92</v>
      </c>
      <c r="B134" s="267">
        <f t="shared" ref="B134:Y134" si="11">IF(B$7=0,0,B$7/B$5)</f>
        <v>0</v>
      </c>
      <c r="C134" s="267">
        <f t="shared" si="11"/>
        <v>0</v>
      </c>
      <c r="D134" s="267">
        <f t="shared" si="11"/>
        <v>0</v>
      </c>
      <c r="E134" s="267">
        <f t="shared" si="11"/>
        <v>0</v>
      </c>
      <c r="F134" s="267">
        <f t="shared" si="11"/>
        <v>0</v>
      </c>
      <c r="G134" s="267">
        <f t="shared" si="11"/>
        <v>0</v>
      </c>
      <c r="H134" s="267">
        <f t="shared" si="11"/>
        <v>0</v>
      </c>
      <c r="I134" s="267">
        <f t="shared" si="11"/>
        <v>0</v>
      </c>
      <c r="J134" s="267">
        <f t="shared" si="11"/>
        <v>0</v>
      </c>
      <c r="K134" s="267">
        <f t="shared" si="11"/>
        <v>0</v>
      </c>
      <c r="L134" s="267">
        <f t="shared" si="11"/>
        <v>0</v>
      </c>
      <c r="M134" s="267">
        <f t="shared" si="11"/>
        <v>0</v>
      </c>
      <c r="N134" s="267">
        <f t="shared" si="11"/>
        <v>0</v>
      </c>
      <c r="O134" s="267">
        <f t="shared" si="11"/>
        <v>0</v>
      </c>
      <c r="P134" s="267">
        <f t="shared" si="11"/>
        <v>0</v>
      </c>
      <c r="Q134" s="267">
        <f t="shared" si="11"/>
        <v>0</v>
      </c>
      <c r="R134" s="267">
        <f t="shared" si="11"/>
        <v>0</v>
      </c>
      <c r="S134" s="267">
        <f t="shared" si="11"/>
        <v>0</v>
      </c>
      <c r="T134" s="267">
        <f t="shared" si="11"/>
        <v>0</v>
      </c>
      <c r="U134" s="267">
        <f t="shared" si="11"/>
        <v>0</v>
      </c>
      <c r="V134" s="267">
        <f t="shared" si="11"/>
        <v>0</v>
      </c>
      <c r="W134" s="267">
        <f t="shared" si="11"/>
        <v>0</v>
      </c>
      <c r="X134" s="267">
        <f t="shared" si="11"/>
        <v>0</v>
      </c>
      <c r="Y134" s="267">
        <f t="shared" si="11"/>
        <v>0</v>
      </c>
      <c r="DA134" s="77"/>
    </row>
    <row r="135" spans="1:105" ht="12" customHeight="1" x14ac:dyDescent="0.25">
      <c r="A135" s="173" t="s">
        <v>93</v>
      </c>
      <c r="B135" s="267">
        <f t="shared" ref="B135:Y135" si="12">IF(B$8=0,0,B$8/B$5)</f>
        <v>0</v>
      </c>
      <c r="C135" s="267">
        <f t="shared" si="12"/>
        <v>0</v>
      </c>
      <c r="D135" s="267">
        <f t="shared" si="12"/>
        <v>0</v>
      </c>
      <c r="E135" s="267">
        <f t="shared" si="12"/>
        <v>0</v>
      </c>
      <c r="F135" s="267">
        <f t="shared" si="12"/>
        <v>0</v>
      </c>
      <c r="G135" s="267">
        <f t="shared" si="12"/>
        <v>0</v>
      </c>
      <c r="H135" s="267">
        <f t="shared" si="12"/>
        <v>0</v>
      </c>
      <c r="I135" s="267">
        <f t="shared" si="12"/>
        <v>0</v>
      </c>
      <c r="J135" s="267">
        <f t="shared" si="12"/>
        <v>0</v>
      </c>
      <c r="K135" s="267">
        <f t="shared" si="12"/>
        <v>0</v>
      </c>
      <c r="L135" s="267">
        <f t="shared" si="12"/>
        <v>0</v>
      </c>
      <c r="M135" s="267">
        <f t="shared" si="12"/>
        <v>0</v>
      </c>
      <c r="N135" s="267">
        <f t="shared" si="12"/>
        <v>0</v>
      </c>
      <c r="O135" s="267">
        <f t="shared" si="12"/>
        <v>0</v>
      </c>
      <c r="P135" s="267">
        <f t="shared" si="12"/>
        <v>0</v>
      </c>
      <c r="Q135" s="267">
        <f t="shared" si="12"/>
        <v>0</v>
      </c>
      <c r="R135" s="267">
        <f t="shared" si="12"/>
        <v>0</v>
      </c>
      <c r="S135" s="267">
        <f t="shared" si="12"/>
        <v>0</v>
      </c>
      <c r="T135" s="267">
        <f t="shared" si="12"/>
        <v>0</v>
      </c>
      <c r="U135" s="267">
        <f t="shared" si="12"/>
        <v>0</v>
      </c>
      <c r="V135" s="267">
        <f t="shared" si="12"/>
        <v>0</v>
      </c>
      <c r="W135" s="267">
        <f t="shared" si="12"/>
        <v>0</v>
      </c>
      <c r="X135" s="267">
        <f t="shared" si="12"/>
        <v>0</v>
      </c>
      <c r="Y135" s="267">
        <f t="shared" si="12"/>
        <v>0</v>
      </c>
      <c r="DA135" s="77"/>
    </row>
    <row r="136" spans="1:105" ht="12" customHeight="1" x14ac:dyDescent="0.25">
      <c r="A136" s="173" t="s">
        <v>94</v>
      </c>
      <c r="B136" s="267">
        <f t="shared" ref="B136:Y136" si="13">IF(B$9=0,0,B$9/B$5)</f>
        <v>0</v>
      </c>
      <c r="C136" s="267">
        <f t="shared" si="13"/>
        <v>0</v>
      </c>
      <c r="D136" s="267">
        <f t="shared" si="13"/>
        <v>0</v>
      </c>
      <c r="E136" s="267">
        <f t="shared" si="13"/>
        <v>0</v>
      </c>
      <c r="F136" s="267">
        <f t="shared" si="13"/>
        <v>0</v>
      </c>
      <c r="G136" s="267">
        <f t="shared" si="13"/>
        <v>0</v>
      </c>
      <c r="H136" s="267">
        <f t="shared" si="13"/>
        <v>0</v>
      </c>
      <c r="I136" s="267">
        <f t="shared" si="13"/>
        <v>0</v>
      </c>
      <c r="J136" s="267">
        <f t="shared" si="13"/>
        <v>0</v>
      </c>
      <c r="K136" s="267">
        <f t="shared" si="13"/>
        <v>0</v>
      </c>
      <c r="L136" s="267">
        <f t="shared" si="13"/>
        <v>0</v>
      </c>
      <c r="M136" s="267">
        <f t="shared" si="13"/>
        <v>0</v>
      </c>
      <c r="N136" s="267">
        <f t="shared" si="13"/>
        <v>0</v>
      </c>
      <c r="O136" s="267">
        <f t="shared" si="13"/>
        <v>0</v>
      </c>
      <c r="P136" s="267">
        <f t="shared" si="13"/>
        <v>0</v>
      </c>
      <c r="Q136" s="267">
        <f t="shared" si="13"/>
        <v>0</v>
      </c>
      <c r="R136" s="267">
        <f t="shared" si="13"/>
        <v>0</v>
      </c>
      <c r="S136" s="267">
        <f t="shared" si="13"/>
        <v>0</v>
      </c>
      <c r="T136" s="267">
        <f t="shared" si="13"/>
        <v>0</v>
      </c>
      <c r="U136" s="267">
        <f t="shared" si="13"/>
        <v>0</v>
      </c>
      <c r="V136" s="267">
        <f t="shared" si="13"/>
        <v>0</v>
      </c>
      <c r="W136" s="267">
        <f t="shared" si="13"/>
        <v>0</v>
      </c>
      <c r="X136" s="267">
        <f t="shared" si="13"/>
        <v>0</v>
      </c>
      <c r="Y136" s="267">
        <f t="shared" si="13"/>
        <v>0</v>
      </c>
      <c r="DA136" s="77"/>
    </row>
    <row r="137" spans="1:105" ht="12" customHeight="1" x14ac:dyDescent="0.25">
      <c r="A137" s="56" t="s">
        <v>95</v>
      </c>
      <c r="B137" s="268">
        <f t="shared" ref="B137:Y137" si="14">IF(B$10=0,0,B$10/B$5)</f>
        <v>4.8809874529826718E-4</v>
      </c>
      <c r="C137" s="268">
        <f t="shared" si="14"/>
        <v>6.0653408207251571E-4</v>
      </c>
      <c r="D137" s="268">
        <f t="shared" si="14"/>
        <v>4.5507788002072119E-4</v>
      </c>
      <c r="E137" s="268">
        <f t="shared" si="14"/>
        <v>3.9954899200344364E-4</v>
      </c>
      <c r="F137" s="268">
        <f t="shared" si="14"/>
        <v>4.6104443574463962E-4</v>
      </c>
      <c r="G137" s="268">
        <f t="shared" si="14"/>
        <v>5.3194646464596682E-4</v>
      </c>
      <c r="H137" s="268">
        <f t="shared" si="14"/>
        <v>4.6219596729095403E-4</v>
      </c>
      <c r="I137" s="268">
        <f t="shared" si="14"/>
        <v>5.9506320069954591E-4</v>
      </c>
      <c r="J137" s="268">
        <f t="shared" si="14"/>
        <v>5.0493627587657039E-4</v>
      </c>
      <c r="K137" s="268">
        <f t="shared" si="14"/>
        <v>3.606682135134687E-4</v>
      </c>
      <c r="L137" s="268">
        <f t="shared" si="14"/>
        <v>3.6966778423271816E-4</v>
      </c>
      <c r="M137" s="268">
        <f t="shared" si="14"/>
        <v>3.7523490998032168E-4</v>
      </c>
      <c r="N137" s="268">
        <f t="shared" si="14"/>
        <v>3.5705466713112068E-4</v>
      </c>
      <c r="O137" s="268">
        <f t="shared" si="14"/>
        <v>4.0706531306007333E-4</v>
      </c>
      <c r="P137" s="268">
        <f t="shared" si="14"/>
        <v>3.2439437938905358E-4</v>
      </c>
      <c r="Q137" s="268">
        <f t="shared" si="14"/>
        <v>4.3682006864234228E-4</v>
      </c>
      <c r="R137" s="268">
        <f t="shared" si="14"/>
        <v>4.1790489853779081E-4</v>
      </c>
      <c r="S137" s="268">
        <f t="shared" si="14"/>
        <v>4.5581168858553422E-4</v>
      </c>
      <c r="T137" s="268">
        <f t="shared" si="14"/>
        <v>4.1664235156003656E-4</v>
      </c>
      <c r="U137" s="268">
        <f t="shared" si="14"/>
        <v>2.3944261467725536E-4</v>
      </c>
      <c r="V137" s="268">
        <f t="shared" si="14"/>
        <v>1.9267102884941046E-4</v>
      </c>
      <c r="W137" s="268">
        <f t="shared" si="14"/>
        <v>1.3536701554693723E-4</v>
      </c>
      <c r="X137" s="268">
        <f t="shared" si="14"/>
        <v>1.6515475374225777E-4</v>
      </c>
      <c r="Y137" s="268">
        <f t="shared" si="14"/>
        <v>3.6053750991482404E-4</v>
      </c>
      <c r="DA137" s="78"/>
    </row>
    <row r="138" spans="1:105" ht="12" customHeight="1" x14ac:dyDescent="0.25">
      <c r="A138" s="174" t="s">
        <v>1450</v>
      </c>
      <c r="B138" s="269">
        <f t="shared" ref="B138:Y138" si="15">IF(B$16=0,0,B$16/B$5)</f>
        <v>0</v>
      </c>
      <c r="C138" s="269">
        <f t="shared" si="15"/>
        <v>0</v>
      </c>
      <c r="D138" s="269">
        <f t="shared" si="15"/>
        <v>0</v>
      </c>
      <c r="E138" s="269">
        <f t="shared" si="15"/>
        <v>0</v>
      </c>
      <c r="F138" s="269">
        <f t="shared" si="15"/>
        <v>0</v>
      </c>
      <c r="G138" s="269">
        <f t="shared" si="15"/>
        <v>0</v>
      </c>
      <c r="H138" s="269">
        <f t="shared" si="15"/>
        <v>0</v>
      </c>
      <c r="I138" s="269">
        <f t="shared" si="15"/>
        <v>0</v>
      </c>
      <c r="J138" s="269">
        <f t="shared" si="15"/>
        <v>0</v>
      </c>
      <c r="K138" s="269">
        <f t="shared" si="15"/>
        <v>0</v>
      </c>
      <c r="L138" s="269">
        <f t="shared" si="15"/>
        <v>0</v>
      </c>
      <c r="M138" s="269">
        <f t="shared" si="15"/>
        <v>0</v>
      </c>
      <c r="N138" s="269">
        <f t="shared" si="15"/>
        <v>0</v>
      </c>
      <c r="O138" s="269">
        <f t="shared" si="15"/>
        <v>0</v>
      </c>
      <c r="P138" s="269">
        <f t="shared" si="15"/>
        <v>0</v>
      </c>
      <c r="Q138" s="269">
        <f t="shared" si="15"/>
        <v>0</v>
      </c>
      <c r="R138" s="269">
        <f t="shared" si="15"/>
        <v>0</v>
      </c>
      <c r="S138" s="269">
        <f t="shared" si="15"/>
        <v>0</v>
      </c>
      <c r="T138" s="269">
        <f t="shared" si="15"/>
        <v>0</v>
      </c>
      <c r="U138" s="269">
        <f t="shared" si="15"/>
        <v>0</v>
      </c>
      <c r="V138" s="269">
        <f t="shared" si="15"/>
        <v>0</v>
      </c>
      <c r="W138" s="269">
        <f t="shared" si="15"/>
        <v>0</v>
      </c>
      <c r="X138" s="269">
        <f t="shared" si="15"/>
        <v>0</v>
      </c>
      <c r="Y138" s="269">
        <f t="shared" si="15"/>
        <v>0</v>
      </c>
      <c r="DA138" s="79"/>
    </row>
    <row r="139" spans="1:105" ht="12" customHeight="1" x14ac:dyDescent="0.25">
      <c r="A139" s="174" t="s">
        <v>1452</v>
      </c>
      <c r="B139" s="269">
        <f t="shared" ref="B139:Y139" si="16">IF(B$17=0,0,B$17/B$5)</f>
        <v>3.7029155135684028E-2</v>
      </c>
      <c r="C139" s="269">
        <f t="shared" si="16"/>
        <v>4.1761695703758359E-2</v>
      </c>
      <c r="D139" s="269">
        <f t="shared" si="16"/>
        <v>4.2761059883750507E-2</v>
      </c>
      <c r="E139" s="269">
        <f t="shared" si="16"/>
        <v>3.9468909312572527E-2</v>
      </c>
      <c r="F139" s="269">
        <f t="shared" si="16"/>
        <v>4.4164737766293816E-2</v>
      </c>
      <c r="G139" s="269">
        <f t="shared" si="16"/>
        <v>5.4444886131675703E-2</v>
      </c>
      <c r="H139" s="269">
        <f t="shared" si="16"/>
        <v>4.6408416214338541E-2</v>
      </c>
      <c r="I139" s="269">
        <f t="shared" si="16"/>
        <v>5.2521431294738727E-2</v>
      </c>
      <c r="J139" s="269">
        <f t="shared" si="16"/>
        <v>4.5653048214737736E-2</v>
      </c>
      <c r="K139" s="269">
        <f t="shared" si="16"/>
        <v>3.8404228663587857E-2</v>
      </c>
      <c r="L139" s="269">
        <f t="shared" si="16"/>
        <v>3.6730413037057721E-2</v>
      </c>
      <c r="M139" s="269">
        <f t="shared" si="16"/>
        <v>3.4385425117424852E-2</v>
      </c>
      <c r="N139" s="269">
        <f t="shared" si="16"/>
        <v>3.4310461445749028E-2</v>
      </c>
      <c r="O139" s="269">
        <f t="shared" si="16"/>
        <v>3.7076859672559116E-2</v>
      </c>
      <c r="P139" s="269">
        <f t="shared" si="16"/>
        <v>3.4716460914625172E-2</v>
      </c>
      <c r="Q139" s="269">
        <f t="shared" si="16"/>
        <v>4.9914895635062025E-2</v>
      </c>
      <c r="R139" s="269">
        <f t="shared" si="16"/>
        <v>5.5908173550167577E-2</v>
      </c>
      <c r="S139" s="269">
        <f t="shared" si="16"/>
        <v>4.0676670814633678E-2</v>
      </c>
      <c r="T139" s="269">
        <f t="shared" si="16"/>
        <v>3.9389853108325233E-2</v>
      </c>
      <c r="U139" s="269">
        <f t="shared" si="16"/>
        <v>3.9677164607126683E-2</v>
      </c>
      <c r="V139" s="269">
        <f t="shared" si="16"/>
        <v>6.9506399681521225E-2</v>
      </c>
      <c r="W139" s="269">
        <f t="shared" si="16"/>
        <v>5.9929390713785821E-2</v>
      </c>
      <c r="X139" s="269">
        <f t="shared" si="16"/>
        <v>8.9459971046374043E-2</v>
      </c>
      <c r="Y139" s="269">
        <f t="shared" si="16"/>
        <v>8.8271775508375699E-2</v>
      </c>
      <c r="DA139" s="79"/>
    </row>
    <row r="140" spans="1:105" ht="12" customHeight="1" x14ac:dyDescent="0.25">
      <c r="A140" s="174" t="s">
        <v>1461</v>
      </c>
      <c r="B140" s="269">
        <f t="shared" ref="B140:Y140" si="17">IF(B$25=0,0,B$25/B$5)</f>
        <v>0.20300711972940455</v>
      </c>
      <c r="C140" s="269">
        <f t="shared" si="17"/>
        <v>0.22895260582561558</v>
      </c>
      <c r="D140" s="269">
        <f t="shared" si="17"/>
        <v>0.23443147897293831</v>
      </c>
      <c r="E140" s="269">
        <f t="shared" si="17"/>
        <v>0.21638272785449039</v>
      </c>
      <c r="F140" s="269">
        <f t="shared" si="17"/>
        <v>0.24212694496234119</v>
      </c>
      <c r="G140" s="269">
        <f t="shared" si="17"/>
        <v>0.29848640826632544</v>
      </c>
      <c r="H140" s="269">
        <f t="shared" si="17"/>
        <v>0.25442759556232131</v>
      </c>
      <c r="I140" s="269">
        <f t="shared" si="17"/>
        <v>0.2879413384437664</v>
      </c>
      <c r="J140" s="269">
        <f t="shared" si="17"/>
        <v>0.25028639705609496</v>
      </c>
      <c r="K140" s="269">
        <f t="shared" si="17"/>
        <v>0.21054576637940328</v>
      </c>
      <c r="L140" s="269">
        <f t="shared" si="17"/>
        <v>0.20136930831399916</v>
      </c>
      <c r="M140" s="269">
        <f t="shared" si="17"/>
        <v>0.18851324282666751</v>
      </c>
      <c r="N140" s="269">
        <f t="shared" si="17"/>
        <v>0.18810226507101824</v>
      </c>
      <c r="O140" s="269">
        <f t="shared" si="17"/>
        <v>0.20326865312365974</v>
      </c>
      <c r="P140" s="269">
        <f t="shared" si="17"/>
        <v>0.19032809988918256</v>
      </c>
      <c r="Q140" s="269">
        <f t="shared" si="17"/>
        <v>0.27365137436535208</v>
      </c>
      <c r="R140" s="269">
        <f t="shared" si="17"/>
        <v>0.30650867512809499</v>
      </c>
      <c r="S140" s="269">
        <f t="shared" si="17"/>
        <v>0.22300410992370248</v>
      </c>
      <c r="T140" s="269">
        <f t="shared" si="17"/>
        <v>0.21594931336630732</v>
      </c>
      <c r="U140" s="269">
        <f t="shared" si="17"/>
        <v>0.21752445813056406</v>
      </c>
      <c r="V140" s="269">
        <f t="shared" si="17"/>
        <v>0.38105903173871519</v>
      </c>
      <c r="W140" s="269">
        <f t="shared" si="17"/>
        <v>0.32855443099806614</v>
      </c>
      <c r="X140" s="269">
        <f t="shared" si="17"/>
        <v>0.49045167211225493</v>
      </c>
      <c r="Y140" s="269">
        <f t="shared" si="17"/>
        <v>0.48393755768105851</v>
      </c>
      <c r="DA140" s="79"/>
    </row>
    <row r="141" spans="1:105" ht="12" customHeight="1" x14ac:dyDescent="0.25">
      <c r="A141" s="174" t="s">
        <v>1470</v>
      </c>
      <c r="B141" s="269">
        <f t="shared" ref="B141:Y141" si="18">IF(B$33=0,0,B$33/B$5)</f>
        <v>1.6714148019980272E-2</v>
      </c>
      <c r="C141" s="269">
        <f t="shared" si="18"/>
        <v>1.9183092657200702E-2</v>
      </c>
      <c r="D141" s="269">
        <f t="shared" si="18"/>
        <v>1.8560154033767835E-2</v>
      </c>
      <c r="E141" s="269">
        <f t="shared" si="18"/>
        <v>1.540303032636586E-2</v>
      </c>
      <c r="F141" s="269">
        <f t="shared" si="18"/>
        <v>1.5673196494728966E-2</v>
      </c>
      <c r="G141" s="269">
        <f t="shared" si="18"/>
        <v>1.9731652741686607E-2</v>
      </c>
      <c r="H141" s="269">
        <f t="shared" si="18"/>
        <v>1.7002320123204018E-2</v>
      </c>
      <c r="I141" s="269">
        <f t="shared" si="18"/>
        <v>2.1134194154675774E-2</v>
      </c>
      <c r="J141" s="269">
        <f t="shared" si="18"/>
        <v>1.7576177550803311E-2</v>
      </c>
      <c r="K141" s="269">
        <f t="shared" si="18"/>
        <v>1.5928128173348554E-2</v>
      </c>
      <c r="L141" s="269">
        <f t="shared" si="18"/>
        <v>1.5930857878583872E-2</v>
      </c>
      <c r="M141" s="269">
        <f t="shared" si="18"/>
        <v>1.4839316418395532E-2</v>
      </c>
      <c r="N141" s="269">
        <f t="shared" si="18"/>
        <v>1.4432832874305176E-2</v>
      </c>
      <c r="O141" s="269">
        <f t="shared" si="18"/>
        <v>1.6832316237560551E-2</v>
      </c>
      <c r="P141" s="269">
        <f t="shared" si="18"/>
        <v>1.5116265734549101E-2</v>
      </c>
      <c r="Q141" s="269">
        <f t="shared" si="18"/>
        <v>1.9765163792073191E-2</v>
      </c>
      <c r="R141" s="269">
        <f t="shared" si="18"/>
        <v>1.9655724665621419E-2</v>
      </c>
      <c r="S141" s="269">
        <f t="shared" si="18"/>
        <v>1.6175301178768368E-2</v>
      </c>
      <c r="T141" s="269">
        <f t="shared" si="18"/>
        <v>1.4817899951192079E-2</v>
      </c>
      <c r="U141" s="269">
        <f t="shared" si="18"/>
        <v>1.4839953969965949E-2</v>
      </c>
      <c r="V141" s="269">
        <f t="shared" si="18"/>
        <v>1.7613853574758507E-2</v>
      </c>
      <c r="W141" s="269">
        <f t="shared" si="18"/>
        <v>1.2239066452848479E-2</v>
      </c>
      <c r="X141" s="269">
        <f t="shared" si="18"/>
        <v>2.1502074864946253E-2</v>
      </c>
      <c r="Y141" s="269">
        <f t="shared" si="18"/>
        <v>1.1495915764404245E-2</v>
      </c>
      <c r="DA141" s="79"/>
    </row>
    <row r="142" spans="1:105" ht="12" customHeight="1" x14ac:dyDescent="0.25">
      <c r="A142" s="62" t="s">
        <v>1577</v>
      </c>
      <c r="B142" s="318">
        <f t="shared" ref="B142:Y142" si="19">IF(B$34=0,0,B$34/B$5)</f>
        <v>0</v>
      </c>
      <c r="C142" s="318">
        <f t="shared" si="19"/>
        <v>0</v>
      </c>
      <c r="D142" s="318">
        <f t="shared" si="19"/>
        <v>0</v>
      </c>
      <c r="E142" s="318">
        <f t="shared" si="19"/>
        <v>0</v>
      </c>
      <c r="F142" s="318">
        <f t="shared" si="19"/>
        <v>0</v>
      </c>
      <c r="G142" s="318">
        <f t="shared" si="19"/>
        <v>0</v>
      </c>
      <c r="H142" s="318">
        <f t="shared" si="19"/>
        <v>0</v>
      </c>
      <c r="I142" s="318">
        <f t="shared" si="19"/>
        <v>0</v>
      </c>
      <c r="J142" s="318">
        <f t="shared" si="19"/>
        <v>0</v>
      </c>
      <c r="K142" s="318">
        <f t="shared" si="19"/>
        <v>0</v>
      </c>
      <c r="L142" s="318">
        <f t="shared" si="19"/>
        <v>0</v>
      </c>
      <c r="M142" s="318">
        <f t="shared" si="19"/>
        <v>0</v>
      </c>
      <c r="N142" s="318">
        <f t="shared" si="19"/>
        <v>0</v>
      </c>
      <c r="O142" s="318">
        <f t="shared" si="19"/>
        <v>0</v>
      </c>
      <c r="P142" s="318">
        <f t="shared" si="19"/>
        <v>0</v>
      </c>
      <c r="Q142" s="318">
        <f t="shared" si="19"/>
        <v>0</v>
      </c>
      <c r="R142" s="318">
        <f t="shared" si="19"/>
        <v>0</v>
      </c>
      <c r="S142" s="318">
        <f t="shared" si="19"/>
        <v>0</v>
      </c>
      <c r="T142" s="318">
        <f t="shared" si="19"/>
        <v>0</v>
      </c>
      <c r="U142" s="318">
        <f t="shared" si="19"/>
        <v>0</v>
      </c>
      <c r="V142" s="318">
        <f t="shared" si="19"/>
        <v>0</v>
      </c>
      <c r="W142" s="318">
        <f t="shared" si="19"/>
        <v>0</v>
      </c>
      <c r="X142" s="318">
        <f t="shared" si="19"/>
        <v>0</v>
      </c>
      <c r="Y142" s="318">
        <f t="shared" si="19"/>
        <v>0</v>
      </c>
      <c r="DA142" s="141"/>
    </row>
    <row r="143" spans="1:105" ht="12" customHeight="1" x14ac:dyDescent="0.25">
      <c r="A143" s="62" t="s">
        <v>1578</v>
      </c>
      <c r="B143" s="327">
        <f t="shared" ref="B143:Y143" si="20">IF(B$35=0,0,B$35/B$5)</f>
        <v>1.6714148019980272E-2</v>
      </c>
      <c r="C143" s="327">
        <f t="shared" si="20"/>
        <v>1.9183092657200702E-2</v>
      </c>
      <c r="D143" s="327">
        <f t="shared" si="20"/>
        <v>1.8560154033767835E-2</v>
      </c>
      <c r="E143" s="327">
        <f t="shared" si="20"/>
        <v>1.540303032636586E-2</v>
      </c>
      <c r="F143" s="327">
        <f t="shared" si="20"/>
        <v>1.5673196494728966E-2</v>
      </c>
      <c r="G143" s="327">
        <f t="shared" si="20"/>
        <v>1.9731652741686607E-2</v>
      </c>
      <c r="H143" s="327">
        <f t="shared" si="20"/>
        <v>1.7002320123204018E-2</v>
      </c>
      <c r="I143" s="327">
        <f t="shared" si="20"/>
        <v>2.1134194154675774E-2</v>
      </c>
      <c r="J143" s="327">
        <f t="shared" si="20"/>
        <v>1.7576177550803311E-2</v>
      </c>
      <c r="K143" s="327">
        <f t="shared" si="20"/>
        <v>1.5928128173348554E-2</v>
      </c>
      <c r="L143" s="327">
        <f t="shared" si="20"/>
        <v>1.5930857878583872E-2</v>
      </c>
      <c r="M143" s="327">
        <f t="shared" si="20"/>
        <v>1.4839316418395532E-2</v>
      </c>
      <c r="N143" s="327">
        <f t="shared" si="20"/>
        <v>1.4432832874305176E-2</v>
      </c>
      <c r="O143" s="327">
        <f t="shared" si="20"/>
        <v>1.6832316237560551E-2</v>
      </c>
      <c r="P143" s="327">
        <f t="shared" si="20"/>
        <v>1.5116265734549101E-2</v>
      </c>
      <c r="Q143" s="327">
        <f t="shared" si="20"/>
        <v>1.9765163792073191E-2</v>
      </c>
      <c r="R143" s="327">
        <f t="shared" si="20"/>
        <v>1.9655724665621419E-2</v>
      </c>
      <c r="S143" s="327">
        <f t="shared" si="20"/>
        <v>1.6175301178768368E-2</v>
      </c>
      <c r="T143" s="327">
        <f t="shared" si="20"/>
        <v>1.4817899951192079E-2</v>
      </c>
      <c r="U143" s="327">
        <f t="shared" si="20"/>
        <v>1.4839953969965949E-2</v>
      </c>
      <c r="V143" s="327">
        <f t="shared" si="20"/>
        <v>1.7613853574758507E-2</v>
      </c>
      <c r="W143" s="327">
        <f t="shared" si="20"/>
        <v>1.2239066452848479E-2</v>
      </c>
      <c r="X143" s="327">
        <f t="shared" si="20"/>
        <v>2.1502074864946253E-2</v>
      </c>
      <c r="Y143" s="327">
        <f t="shared" si="20"/>
        <v>1.1495915764404245E-2</v>
      </c>
      <c r="DA143" s="151"/>
    </row>
    <row r="144" spans="1:105" ht="12" customHeight="1" x14ac:dyDescent="0.25">
      <c r="A144" s="100" t="s">
        <v>105</v>
      </c>
      <c r="B144" s="310">
        <f t="shared" ref="B144:Y144" si="21">IF(B$5=0,0,B$46/B$5)</f>
        <v>0.74276147836963291</v>
      </c>
      <c r="C144" s="310">
        <f t="shared" si="21"/>
        <v>0.70949607173135298</v>
      </c>
      <c r="D144" s="310">
        <f t="shared" si="21"/>
        <v>0.70379222922952256</v>
      </c>
      <c r="E144" s="310">
        <f t="shared" si="21"/>
        <v>0.7283457835145678</v>
      </c>
      <c r="F144" s="310">
        <f t="shared" si="21"/>
        <v>0.69757407634089141</v>
      </c>
      <c r="G144" s="310">
        <f t="shared" si="21"/>
        <v>0.62680510639566622</v>
      </c>
      <c r="H144" s="310">
        <f t="shared" si="21"/>
        <v>0.68169947213284521</v>
      </c>
      <c r="I144" s="310">
        <f t="shared" si="21"/>
        <v>0.63780797290611957</v>
      </c>
      <c r="J144" s="310">
        <f t="shared" si="21"/>
        <v>0.68597944090248741</v>
      </c>
      <c r="K144" s="310">
        <f t="shared" si="21"/>
        <v>0.73476120857014682</v>
      </c>
      <c r="L144" s="310">
        <f t="shared" si="21"/>
        <v>0.74559975298612657</v>
      </c>
      <c r="M144" s="310">
        <f t="shared" si="21"/>
        <v>0.7618867807275318</v>
      </c>
      <c r="N144" s="310">
        <f t="shared" si="21"/>
        <v>0.76279738594179658</v>
      </c>
      <c r="O144" s="310">
        <f t="shared" si="21"/>
        <v>0.74241510565316038</v>
      </c>
      <c r="P144" s="310">
        <f t="shared" si="21"/>
        <v>0.75951477908225407</v>
      </c>
      <c r="Q144" s="310">
        <f t="shared" si="21"/>
        <v>0.65623174613887036</v>
      </c>
      <c r="R144" s="310">
        <f t="shared" si="21"/>
        <v>0.61750952175757834</v>
      </c>
      <c r="S144" s="310">
        <f t="shared" si="21"/>
        <v>0.71968810639430991</v>
      </c>
      <c r="T144" s="310">
        <f t="shared" si="21"/>
        <v>0.72942629122261526</v>
      </c>
      <c r="U144" s="310">
        <f t="shared" si="21"/>
        <v>0.72771898067766605</v>
      </c>
      <c r="V144" s="310">
        <f t="shared" si="21"/>
        <v>0.5316280439761556</v>
      </c>
      <c r="W144" s="310">
        <f t="shared" si="21"/>
        <v>0.59914174481975258</v>
      </c>
      <c r="X144" s="310">
        <f t="shared" si="21"/>
        <v>0.39842112722268253</v>
      </c>
      <c r="Y144" s="310">
        <f t="shared" si="21"/>
        <v>0.41593421353624666</v>
      </c>
      <c r="DA144" s="127"/>
    </row>
    <row r="145" spans="1:105" ht="12" customHeight="1" x14ac:dyDescent="0.25">
      <c r="A145" s="172"/>
      <c r="B145" s="172"/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DA145" s="176"/>
    </row>
    <row r="146" spans="1:105" ht="12" customHeight="1" x14ac:dyDescent="0.25">
      <c r="A146" s="35" t="s">
        <v>52</v>
      </c>
      <c r="B146" s="232">
        <f t="shared" ref="B146:Y146" si="22">SUM(B147:B152,B154:B156,B158:B159,B161:B162,B163)</f>
        <v>1.0000000000000002</v>
      </c>
      <c r="C146" s="232">
        <f t="shared" si="22"/>
        <v>1</v>
      </c>
      <c r="D146" s="232">
        <f t="shared" si="22"/>
        <v>1.0000000000000002</v>
      </c>
      <c r="E146" s="232">
        <f t="shared" si="22"/>
        <v>1</v>
      </c>
      <c r="F146" s="232">
        <f t="shared" si="22"/>
        <v>1.0000000000000002</v>
      </c>
      <c r="G146" s="232">
        <f t="shared" si="22"/>
        <v>1.0000000000000002</v>
      </c>
      <c r="H146" s="232">
        <f t="shared" si="22"/>
        <v>1</v>
      </c>
      <c r="I146" s="232">
        <f t="shared" si="22"/>
        <v>1</v>
      </c>
      <c r="J146" s="232">
        <f t="shared" si="22"/>
        <v>1</v>
      </c>
      <c r="K146" s="232">
        <f t="shared" si="22"/>
        <v>0.99999999999999989</v>
      </c>
      <c r="L146" s="232">
        <f t="shared" si="22"/>
        <v>0.99999999999999989</v>
      </c>
      <c r="M146" s="232">
        <f t="shared" si="22"/>
        <v>1</v>
      </c>
      <c r="N146" s="232">
        <f t="shared" si="22"/>
        <v>1</v>
      </c>
      <c r="O146" s="232">
        <f t="shared" si="22"/>
        <v>1</v>
      </c>
      <c r="P146" s="232">
        <f t="shared" si="22"/>
        <v>1</v>
      </c>
      <c r="Q146" s="232">
        <f t="shared" si="22"/>
        <v>0.99999999999999989</v>
      </c>
      <c r="R146" s="232">
        <f t="shared" si="22"/>
        <v>1</v>
      </c>
      <c r="S146" s="232">
        <f t="shared" si="22"/>
        <v>1</v>
      </c>
      <c r="T146" s="232">
        <f t="shared" si="22"/>
        <v>1</v>
      </c>
      <c r="U146" s="232">
        <f t="shared" si="22"/>
        <v>1</v>
      </c>
      <c r="V146" s="232">
        <f t="shared" si="22"/>
        <v>1</v>
      </c>
      <c r="W146" s="232">
        <f t="shared" si="22"/>
        <v>1</v>
      </c>
      <c r="X146" s="232">
        <f t="shared" si="22"/>
        <v>1.0000000000000002</v>
      </c>
      <c r="Y146" s="232">
        <f t="shared" si="22"/>
        <v>1</v>
      </c>
      <c r="DA146" s="95"/>
    </row>
    <row r="147" spans="1:105" ht="12" customHeight="1" x14ac:dyDescent="0.25">
      <c r="A147" s="55" t="s">
        <v>91</v>
      </c>
      <c r="B147" s="266">
        <f t="shared" ref="B147:Y147" si="23">IF(B$49=0,0,B$49/B$48)</f>
        <v>0</v>
      </c>
      <c r="C147" s="266">
        <f t="shared" si="23"/>
        <v>0</v>
      </c>
      <c r="D147" s="266">
        <f t="shared" si="23"/>
        <v>0</v>
      </c>
      <c r="E147" s="266">
        <f t="shared" si="23"/>
        <v>0</v>
      </c>
      <c r="F147" s="266">
        <f t="shared" si="23"/>
        <v>0</v>
      </c>
      <c r="G147" s="266">
        <f t="shared" si="23"/>
        <v>0</v>
      </c>
      <c r="H147" s="266">
        <f t="shared" si="23"/>
        <v>0</v>
      </c>
      <c r="I147" s="266">
        <f t="shared" si="23"/>
        <v>0</v>
      </c>
      <c r="J147" s="266">
        <f t="shared" si="23"/>
        <v>0</v>
      </c>
      <c r="K147" s="266">
        <f t="shared" si="23"/>
        <v>0</v>
      </c>
      <c r="L147" s="266">
        <f t="shared" si="23"/>
        <v>0</v>
      </c>
      <c r="M147" s="266">
        <f t="shared" si="23"/>
        <v>0</v>
      </c>
      <c r="N147" s="266">
        <f t="shared" si="23"/>
        <v>0</v>
      </c>
      <c r="O147" s="266">
        <f t="shared" si="23"/>
        <v>0</v>
      </c>
      <c r="P147" s="266">
        <f t="shared" si="23"/>
        <v>0</v>
      </c>
      <c r="Q147" s="266">
        <f t="shared" si="23"/>
        <v>0</v>
      </c>
      <c r="R147" s="266">
        <f t="shared" si="23"/>
        <v>0</v>
      </c>
      <c r="S147" s="266">
        <f t="shared" si="23"/>
        <v>0</v>
      </c>
      <c r="T147" s="266">
        <f t="shared" si="23"/>
        <v>0</v>
      </c>
      <c r="U147" s="266">
        <f t="shared" si="23"/>
        <v>0</v>
      </c>
      <c r="V147" s="266">
        <f t="shared" si="23"/>
        <v>0</v>
      </c>
      <c r="W147" s="266">
        <f t="shared" si="23"/>
        <v>0</v>
      </c>
      <c r="X147" s="266">
        <f t="shared" si="23"/>
        <v>0</v>
      </c>
      <c r="Y147" s="266">
        <f t="shared" si="23"/>
        <v>0</v>
      </c>
      <c r="DA147" s="76"/>
    </row>
    <row r="148" spans="1:105" ht="12" customHeight="1" x14ac:dyDescent="0.25">
      <c r="A148" s="173" t="s">
        <v>92</v>
      </c>
      <c r="B148" s="267">
        <f t="shared" ref="B148:Y148" si="24">IF(B$50=0,0,B$50/B$48)</f>
        <v>0</v>
      </c>
      <c r="C148" s="267">
        <f t="shared" si="24"/>
        <v>0</v>
      </c>
      <c r="D148" s="267">
        <f t="shared" si="24"/>
        <v>0</v>
      </c>
      <c r="E148" s="267">
        <f t="shared" si="24"/>
        <v>0</v>
      </c>
      <c r="F148" s="267">
        <f t="shared" si="24"/>
        <v>0</v>
      </c>
      <c r="G148" s="267">
        <f t="shared" si="24"/>
        <v>0</v>
      </c>
      <c r="H148" s="267">
        <f t="shared" si="24"/>
        <v>0</v>
      </c>
      <c r="I148" s="267">
        <f t="shared" si="24"/>
        <v>0</v>
      </c>
      <c r="J148" s="267">
        <f t="shared" si="24"/>
        <v>0</v>
      </c>
      <c r="K148" s="267">
        <f t="shared" si="24"/>
        <v>0</v>
      </c>
      <c r="L148" s="267">
        <f t="shared" si="24"/>
        <v>0</v>
      </c>
      <c r="M148" s="267">
        <f t="shared" si="24"/>
        <v>0</v>
      </c>
      <c r="N148" s="267">
        <f t="shared" si="24"/>
        <v>0</v>
      </c>
      <c r="O148" s="267">
        <f t="shared" si="24"/>
        <v>0</v>
      </c>
      <c r="P148" s="267">
        <f t="shared" si="24"/>
        <v>0</v>
      </c>
      <c r="Q148" s="267">
        <f t="shared" si="24"/>
        <v>0</v>
      </c>
      <c r="R148" s="267">
        <f t="shared" si="24"/>
        <v>0</v>
      </c>
      <c r="S148" s="267">
        <f t="shared" si="24"/>
        <v>0</v>
      </c>
      <c r="T148" s="267">
        <f t="shared" si="24"/>
        <v>0</v>
      </c>
      <c r="U148" s="267">
        <f t="shared" si="24"/>
        <v>0</v>
      </c>
      <c r="V148" s="267">
        <f t="shared" si="24"/>
        <v>0</v>
      </c>
      <c r="W148" s="267">
        <f t="shared" si="24"/>
        <v>0</v>
      </c>
      <c r="X148" s="267">
        <f t="shared" si="24"/>
        <v>0</v>
      </c>
      <c r="Y148" s="267">
        <f t="shared" si="24"/>
        <v>0</v>
      </c>
      <c r="DA148" s="77"/>
    </row>
    <row r="149" spans="1:105" ht="12" customHeight="1" x14ac:dyDescent="0.25">
      <c r="A149" s="173" t="s">
        <v>93</v>
      </c>
      <c r="B149" s="267">
        <f t="shared" ref="B149:Y149" si="25">IF(B$51=0,0,B$51/B$48)</f>
        <v>0</v>
      </c>
      <c r="C149" s="267">
        <f t="shared" si="25"/>
        <v>0</v>
      </c>
      <c r="D149" s="267">
        <f t="shared" si="25"/>
        <v>0</v>
      </c>
      <c r="E149" s="267">
        <f t="shared" si="25"/>
        <v>0</v>
      </c>
      <c r="F149" s="267">
        <f t="shared" si="25"/>
        <v>0</v>
      </c>
      <c r="G149" s="267">
        <f t="shared" si="25"/>
        <v>0</v>
      </c>
      <c r="H149" s="267">
        <f t="shared" si="25"/>
        <v>0</v>
      </c>
      <c r="I149" s="267">
        <f t="shared" si="25"/>
        <v>0</v>
      </c>
      <c r="J149" s="267">
        <f t="shared" si="25"/>
        <v>0</v>
      </c>
      <c r="K149" s="267">
        <f t="shared" si="25"/>
        <v>0</v>
      </c>
      <c r="L149" s="267">
        <f t="shared" si="25"/>
        <v>0</v>
      </c>
      <c r="M149" s="267">
        <f t="shared" si="25"/>
        <v>0</v>
      </c>
      <c r="N149" s="267">
        <f t="shared" si="25"/>
        <v>0</v>
      </c>
      <c r="O149" s="267">
        <f t="shared" si="25"/>
        <v>0</v>
      </c>
      <c r="P149" s="267">
        <f t="shared" si="25"/>
        <v>0</v>
      </c>
      <c r="Q149" s="267">
        <f t="shared" si="25"/>
        <v>0</v>
      </c>
      <c r="R149" s="267">
        <f t="shared" si="25"/>
        <v>0</v>
      </c>
      <c r="S149" s="267">
        <f t="shared" si="25"/>
        <v>0</v>
      </c>
      <c r="T149" s="267">
        <f t="shared" si="25"/>
        <v>0</v>
      </c>
      <c r="U149" s="267">
        <f t="shared" si="25"/>
        <v>0</v>
      </c>
      <c r="V149" s="267">
        <f t="shared" si="25"/>
        <v>0</v>
      </c>
      <c r="W149" s="267">
        <f t="shared" si="25"/>
        <v>0</v>
      </c>
      <c r="X149" s="267">
        <f t="shared" si="25"/>
        <v>0</v>
      </c>
      <c r="Y149" s="267">
        <f t="shared" si="25"/>
        <v>0</v>
      </c>
      <c r="DA149" s="77"/>
    </row>
    <row r="150" spans="1:105" ht="12" customHeight="1" x14ac:dyDescent="0.25">
      <c r="A150" s="173" t="s">
        <v>94</v>
      </c>
      <c r="B150" s="267">
        <f t="shared" ref="B150:Y150" si="26">IF(B$52=0,0,B$52/B$48)</f>
        <v>0</v>
      </c>
      <c r="C150" s="267">
        <f t="shared" si="26"/>
        <v>0</v>
      </c>
      <c r="D150" s="267">
        <f t="shared" si="26"/>
        <v>0</v>
      </c>
      <c r="E150" s="267">
        <f t="shared" si="26"/>
        <v>0</v>
      </c>
      <c r="F150" s="267">
        <f t="shared" si="26"/>
        <v>0</v>
      </c>
      <c r="G150" s="267">
        <f t="shared" si="26"/>
        <v>0</v>
      </c>
      <c r="H150" s="267">
        <f t="shared" si="26"/>
        <v>0</v>
      </c>
      <c r="I150" s="267">
        <f t="shared" si="26"/>
        <v>0</v>
      </c>
      <c r="J150" s="267">
        <f t="shared" si="26"/>
        <v>0</v>
      </c>
      <c r="K150" s="267">
        <f t="shared" si="26"/>
        <v>0</v>
      </c>
      <c r="L150" s="267">
        <f t="shared" si="26"/>
        <v>0</v>
      </c>
      <c r="M150" s="267">
        <f t="shared" si="26"/>
        <v>0</v>
      </c>
      <c r="N150" s="267">
        <f t="shared" si="26"/>
        <v>0</v>
      </c>
      <c r="O150" s="267">
        <f t="shared" si="26"/>
        <v>0</v>
      </c>
      <c r="P150" s="267">
        <f t="shared" si="26"/>
        <v>0</v>
      </c>
      <c r="Q150" s="267">
        <f t="shared" si="26"/>
        <v>0</v>
      </c>
      <c r="R150" s="267">
        <f t="shared" si="26"/>
        <v>0</v>
      </c>
      <c r="S150" s="267">
        <f t="shared" si="26"/>
        <v>0</v>
      </c>
      <c r="T150" s="267">
        <f t="shared" si="26"/>
        <v>0</v>
      </c>
      <c r="U150" s="267">
        <f t="shared" si="26"/>
        <v>0</v>
      </c>
      <c r="V150" s="267">
        <f t="shared" si="26"/>
        <v>0</v>
      </c>
      <c r="W150" s="267">
        <f t="shared" si="26"/>
        <v>0</v>
      </c>
      <c r="X150" s="267">
        <f t="shared" si="26"/>
        <v>0</v>
      </c>
      <c r="Y150" s="267">
        <f t="shared" si="26"/>
        <v>0</v>
      </c>
      <c r="DA150" s="77"/>
    </row>
    <row r="151" spans="1:105" ht="12" customHeight="1" x14ac:dyDescent="0.25">
      <c r="A151" s="56" t="s">
        <v>95</v>
      </c>
      <c r="B151" s="268">
        <f t="shared" ref="B151:Y151" si="27">IF(B$53=0,0,B$53/B$48)</f>
        <v>4.2438760423270392E-3</v>
      </c>
      <c r="C151" s="268">
        <f t="shared" si="27"/>
        <v>4.6936356603884746E-3</v>
      </c>
      <c r="D151" s="268">
        <f t="shared" si="27"/>
        <v>3.2998274205120197E-3</v>
      </c>
      <c r="E151" s="268">
        <f t="shared" si="27"/>
        <v>3.1118247101326025E-3</v>
      </c>
      <c r="F151" s="268">
        <f t="shared" si="27"/>
        <v>3.1971345901917578E-3</v>
      </c>
      <c r="G151" s="268">
        <f t="shared" si="27"/>
        <v>3.0145319821109945E-3</v>
      </c>
      <c r="H151" s="268">
        <f t="shared" si="27"/>
        <v>3.0611184366120632E-3</v>
      </c>
      <c r="I151" s="268">
        <f t="shared" si="27"/>
        <v>3.6075696890821396E-3</v>
      </c>
      <c r="J151" s="268">
        <f t="shared" si="27"/>
        <v>3.5936069936085327E-3</v>
      </c>
      <c r="K151" s="268">
        <f t="shared" si="27"/>
        <v>3.1081818331202687E-3</v>
      </c>
      <c r="L151" s="268">
        <f t="shared" si="27"/>
        <v>3.3229701368572978E-3</v>
      </c>
      <c r="M151" s="268">
        <f t="shared" si="27"/>
        <v>3.5841572757306698E-3</v>
      </c>
      <c r="N151" s="268">
        <f t="shared" si="27"/>
        <v>1.6231266013362851E-3</v>
      </c>
      <c r="O151" s="268">
        <f t="shared" si="27"/>
        <v>2.2197583698189017E-3</v>
      </c>
      <c r="P151" s="268">
        <f t="shared" si="27"/>
        <v>3.1113387209752001E-3</v>
      </c>
      <c r="Q151" s="268">
        <f t="shared" si="27"/>
        <v>2.7495602311793056E-3</v>
      </c>
      <c r="R151" s="268">
        <f t="shared" si="27"/>
        <v>2.5124979466993633E-3</v>
      </c>
      <c r="S151" s="268">
        <f t="shared" si="27"/>
        <v>3.5890229517055085E-3</v>
      </c>
      <c r="T151" s="268">
        <f t="shared" si="27"/>
        <v>3.3942992337895879E-3</v>
      </c>
      <c r="U151" s="268">
        <f t="shared" si="27"/>
        <v>2.0732877152672474E-3</v>
      </c>
      <c r="V151" s="268">
        <f t="shared" si="27"/>
        <v>9.1573397068398432E-4</v>
      </c>
      <c r="W151" s="268">
        <f t="shared" si="27"/>
        <v>1.7535095313063367E-4</v>
      </c>
      <c r="X151" s="268">
        <f t="shared" si="27"/>
        <v>1.4427101281278481E-4</v>
      </c>
      <c r="Y151" s="268">
        <f t="shared" si="27"/>
        <v>1.1918918815190757E-3</v>
      </c>
      <c r="DA151" s="78"/>
    </row>
    <row r="152" spans="1:105" ht="12" customHeight="1" x14ac:dyDescent="0.25">
      <c r="A152" s="174" t="s">
        <v>1496</v>
      </c>
      <c r="B152" s="269">
        <f t="shared" ref="B152:Y152" si="28">IF(B$59=0,0,B$59/B$48)</f>
        <v>0</v>
      </c>
      <c r="C152" s="269">
        <f t="shared" si="28"/>
        <v>0</v>
      </c>
      <c r="D152" s="269">
        <f t="shared" si="28"/>
        <v>0</v>
      </c>
      <c r="E152" s="269">
        <f t="shared" si="28"/>
        <v>0</v>
      </c>
      <c r="F152" s="269">
        <f t="shared" si="28"/>
        <v>0</v>
      </c>
      <c r="G152" s="269">
        <f t="shared" si="28"/>
        <v>0</v>
      </c>
      <c r="H152" s="269">
        <f t="shared" si="28"/>
        <v>0</v>
      </c>
      <c r="I152" s="269">
        <f t="shared" si="28"/>
        <v>0</v>
      </c>
      <c r="J152" s="269">
        <f t="shared" si="28"/>
        <v>0</v>
      </c>
      <c r="K152" s="269">
        <f t="shared" si="28"/>
        <v>0</v>
      </c>
      <c r="L152" s="269">
        <f t="shared" si="28"/>
        <v>0</v>
      </c>
      <c r="M152" s="269">
        <f t="shared" si="28"/>
        <v>0</v>
      </c>
      <c r="N152" s="269">
        <f t="shared" si="28"/>
        <v>0</v>
      </c>
      <c r="O152" s="269">
        <f t="shared" si="28"/>
        <v>0</v>
      </c>
      <c r="P152" s="269">
        <f t="shared" si="28"/>
        <v>0</v>
      </c>
      <c r="Q152" s="269">
        <f t="shared" si="28"/>
        <v>0</v>
      </c>
      <c r="R152" s="269">
        <f t="shared" si="28"/>
        <v>0</v>
      </c>
      <c r="S152" s="269">
        <f t="shared" si="28"/>
        <v>0</v>
      </c>
      <c r="T152" s="269">
        <f t="shared" si="28"/>
        <v>0</v>
      </c>
      <c r="U152" s="269">
        <f t="shared" si="28"/>
        <v>0</v>
      </c>
      <c r="V152" s="269">
        <f t="shared" si="28"/>
        <v>0</v>
      </c>
      <c r="W152" s="269">
        <f t="shared" si="28"/>
        <v>0</v>
      </c>
      <c r="X152" s="269">
        <f t="shared" si="28"/>
        <v>0</v>
      </c>
      <c r="Y152" s="269">
        <f t="shared" si="28"/>
        <v>0</v>
      </c>
      <c r="DA152" s="79"/>
    </row>
    <row r="153" spans="1:105" ht="12" customHeight="1" x14ac:dyDescent="0.25">
      <c r="A153" s="174" t="s">
        <v>1498</v>
      </c>
      <c r="B153" s="269">
        <f t="shared" ref="B153:Y153" si="29">IF(B$60=0,0,B$60/B$48)</f>
        <v>0.17685601918002331</v>
      </c>
      <c r="C153" s="269">
        <f t="shared" si="29"/>
        <v>0.17794648374921301</v>
      </c>
      <c r="D153" s="269">
        <f t="shared" si="29"/>
        <v>0.16996859880991963</v>
      </c>
      <c r="E153" s="269">
        <f t="shared" si="29"/>
        <v>0.16573837855418655</v>
      </c>
      <c r="F153" s="269">
        <f t="shared" si="29"/>
        <v>0.16280240018248787</v>
      </c>
      <c r="G153" s="269">
        <f t="shared" si="29"/>
        <v>0.16447763609228477</v>
      </c>
      <c r="H153" s="269">
        <f t="shared" si="29"/>
        <v>0.16426873786762652</v>
      </c>
      <c r="I153" s="269">
        <f t="shared" si="29"/>
        <v>0.17194141659636988</v>
      </c>
      <c r="J153" s="269">
        <f t="shared" si="29"/>
        <v>0.17437788767895618</v>
      </c>
      <c r="K153" s="269">
        <f t="shared" si="29"/>
        <v>0.17930032697811193</v>
      </c>
      <c r="L153" s="269">
        <f t="shared" si="29"/>
        <v>0.17980720820378693</v>
      </c>
      <c r="M153" s="269">
        <f t="shared" si="29"/>
        <v>0.17855154817562302</v>
      </c>
      <c r="N153" s="269">
        <f t="shared" si="29"/>
        <v>8.4516920508204946E-2</v>
      </c>
      <c r="O153" s="269">
        <f t="shared" si="29"/>
        <v>9.9549420459970436E-2</v>
      </c>
      <c r="P153" s="269">
        <f t="shared" si="29"/>
        <v>0.17679572198499005</v>
      </c>
      <c r="Q153" s="269">
        <f t="shared" si="29"/>
        <v>0.14404195052277666</v>
      </c>
      <c r="R153" s="269">
        <f t="shared" si="29"/>
        <v>0.13540467223602898</v>
      </c>
      <c r="S153" s="269">
        <f t="shared" si="29"/>
        <v>0.17451509781394067</v>
      </c>
      <c r="T153" s="269">
        <f t="shared" si="29"/>
        <v>0.18835596802312107</v>
      </c>
      <c r="U153" s="269">
        <f t="shared" si="29"/>
        <v>0.16028951013021631</v>
      </c>
      <c r="V153" s="269">
        <f t="shared" si="29"/>
        <v>0.1478516003117667</v>
      </c>
      <c r="W153" s="269">
        <f t="shared" si="29"/>
        <v>3.9323050304863418E-2</v>
      </c>
      <c r="X153" s="269">
        <f t="shared" si="29"/>
        <v>4.0318555098724389E-2</v>
      </c>
      <c r="Y153" s="269">
        <f t="shared" si="29"/>
        <v>0.14489420050516899</v>
      </c>
      <c r="DA153" s="79"/>
    </row>
    <row r="154" spans="1:105" ht="12" customHeight="1" x14ac:dyDescent="0.25">
      <c r="A154" s="62" t="s">
        <v>1499</v>
      </c>
      <c r="B154" s="318">
        <f t="shared" ref="B154:Y154" si="30">IF(B$61=0,0,B$61/B$48)</f>
        <v>0.15051418605477512</v>
      </c>
      <c r="C154" s="318">
        <f t="shared" si="30"/>
        <v>0.15103860010732631</v>
      </c>
      <c r="D154" s="318">
        <f t="shared" si="30"/>
        <v>0.14557399168433022</v>
      </c>
      <c r="E154" s="318">
        <f t="shared" si="30"/>
        <v>0.14399344887999665</v>
      </c>
      <c r="F154" s="318">
        <f t="shared" si="30"/>
        <v>0.14310166361321441</v>
      </c>
      <c r="G154" s="318">
        <f t="shared" si="30"/>
        <v>0.14420910927893715</v>
      </c>
      <c r="H154" s="318">
        <f t="shared" si="30"/>
        <v>0.14385751986256465</v>
      </c>
      <c r="I154" s="318">
        <f t="shared" si="30"/>
        <v>0.14871703923572951</v>
      </c>
      <c r="J154" s="318">
        <f t="shared" si="30"/>
        <v>0.15170404184238376</v>
      </c>
      <c r="K154" s="318">
        <f t="shared" si="30"/>
        <v>0.15441920031790177</v>
      </c>
      <c r="L154" s="318">
        <f t="shared" si="30"/>
        <v>0.15384983457133333</v>
      </c>
      <c r="M154" s="318">
        <f t="shared" si="30"/>
        <v>0.15285916035135677</v>
      </c>
      <c r="N154" s="318">
        <f t="shared" si="30"/>
        <v>7.2624342325708122E-2</v>
      </c>
      <c r="O154" s="318">
        <f t="shared" si="30"/>
        <v>8.2911760707258073E-2</v>
      </c>
      <c r="P154" s="318">
        <f t="shared" si="30"/>
        <v>0.15051572916657713</v>
      </c>
      <c r="Q154" s="318">
        <f t="shared" si="30"/>
        <v>0.12149084569470255</v>
      </c>
      <c r="R154" s="318">
        <f t="shared" si="30"/>
        <v>0.11398444543585792</v>
      </c>
      <c r="S154" s="318">
        <f t="shared" si="30"/>
        <v>0.15142903330305874</v>
      </c>
      <c r="T154" s="318">
        <f t="shared" si="30"/>
        <v>0.16647431527414272</v>
      </c>
      <c r="U154" s="318">
        <f t="shared" si="30"/>
        <v>0.13699801148802435</v>
      </c>
      <c r="V154" s="318">
        <f t="shared" si="30"/>
        <v>0.13267711247723363</v>
      </c>
      <c r="W154" s="318">
        <f t="shared" si="30"/>
        <v>3.6449291460846668E-2</v>
      </c>
      <c r="X154" s="318">
        <f t="shared" si="30"/>
        <v>3.6913884324572044E-2</v>
      </c>
      <c r="Y154" s="318">
        <f t="shared" si="30"/>
        <v>0.13800550908674089</v>
      </c>
      <c r="DA154" s="141"/>
    </row>
    <row r="155" spans="1:105" ht="12" customHeight="1" x14ac:dyDescent="0.25">
      <c r="A155" s="62" t="s">
        <v>1506</v>
      </c>
      <c r="B155" s="318">
        <f t="shared" ref="B155:Y155" si="31">IF(B$67=0,0,B$67/B$48)</f>
        <v>2.6341833125248171E-2</v>
      </c>
      <c r="C155" s="318">
        <f t="shared" si="31"/>
        <v>2.690788364188669E-2</v>
      </c>
      <c r="D155" s="318">
        <f t="shared" si="31"/>
        <v>2.4394607125589406E-2</v>
      </c>
      <c r="E155" s="318">
        <f t="shared" si="31"/>
        <v>2.1744929674189891E-2</v>
      </c>
      <c r="F155" s="318">
        <f t="shared" si="31"/>
        <v>1.9700736569273472E-2</v>
      </c>
      <c r="G155" s="318">
        <f t="shared" si="31"/>
        <v>2.0268526813347617E-2</v>
      </c>
      <c r="H155" s="318">
        <f t="shared" si="31"/>
        <v>2.041121800506188E-2</v>
      </c>
      <c r="I155" s="318">
        <f t="shared" si="31"/>
        <v>2.3224377360640341E-2</v>
      </c>
      <c r="J155" s="318">
        <f t="shared" si="31"/>
        <v>2.2673845836572441E-2</v>
      </c>
      <c r="K155" s="318">
        <f t="shared" si="31"/>
        <v>2.4881126660210157E-2</v>
      </c>
      <c r="L155" s="318">
        <f t="shared" si="31"/>
        <v>2.5957373632453592E-2</v>
      </c>
      <c r="M155" s="318">
        <f t="shared" si="31"/>
        <v>2.5692387824266267E-2</v>
      </c>
      <c r="N155" s="318">
        <f t="shared" si="31"/>
        <v>1.1892578182496821E-2</v>
      </c>
      <c r="O155" s="318">
        <f t="shared" si="31"/>
        <v>1.6637659752712357E-2</v>
      </c>
      <c r="P155" s="318">
        <f t="shared" si="31"/>
        <v>2.6279992818412926E-2</v>
      </c>
      <c r="Q155" s="318">
        <f t="shared" si="31"/>
        <v>2.2551104828074126E-2</v>
      </c>
      <c r="R155" s="318">
        <f t="shared" si="31"/>
        <v>2.1420226800171034E-2</v>
      </c>
      <c r="S155" s="318">
        <f t="shared" si="31"/>
        <v>2.3086064510881934E-2</v>
      </c>
      <c r="T155" s="318">
        <f t="shared" si="31"/>
        <v>2.1881652748978339E-2</v>
      </c>
      <c r="U155" s="318">
        <f t="shared" si="31"/>
        <v>2.329149864219196E-2</v>
      </c>
      <c r="V155" s="318">
        <f t="shared" si="31"/>
        <v>1.5174487834533061E-2</v>
      </c>
      <c r="W155" s="318">
        <f t="shared" si="31"/>
        <v>2.873758844016749E-3</v>
      </c>
      <c r="X155" s="318">
        <f t="shared" si="31"/>
        <v>3.4046707741523445E-3</v>
      </c>
      <c r="Y155" s="318">
        <f t="shared" si="31"/>
        <v>6.8886914184281165E-3</v>
      </c>
      <c r="DA155" s="141"/>
    </row>
    <row r="156" spans="1:105" ht="12" customHeight="1" x14ac:dyDescent="0.25">
      <c r="A156" s="62" t="s">
        <v>1518</v>
      </c>
      <c r="B156" s="318">
        <f t="shared" ref="B156:Y156" si="32">IF(B$78=0,0,B$78/B$48)</f>
        <v>0</v>
      </c>
      <c r="C156" s="318">
        <f t="shared" si="32"/>
        <v>0</v>
      </c>
      <c r="D156" s="318">
        <f t="shared" si="32"/>
        <v>0</v>
      </c>
      <c r="E156" s="318">
        <f t="shared" si="32"/>
        <v>0</v>
      </c>
      <c r="F156" s="318">
        <f t="shared" si="32"/>
        <v>0</v>
      </c>
      <c r="G156" s="318">
        <f t="shared" si="32"/>
        <v>0</v>
      </c>
      <c r="H156" s="318">
        <f t="shared" si="32"/>
        <v>0</v>
      </c>
      <c r="I156" s="318">
        <f t="shared" si="32"/>
        <v>0</v>
      </c>
      <c r="J156" s="318">
        <f t="shared" si="32"/>
        <v>0</v>
      </c>
      <c r="K156" s="318">
        <f t="shared" si="32"/>
        <v>0</v>
      </c>
      <c r="L156" s="318">
        <f t="shared" si="32"/>
        <v>0</v>
      </c>
      <c r="M156" s="318">
        <f t="shared" si="32"/>
        <v>0</v>
      </c>
      <c r="N156" s="318">
        <f t="shared" si="32"/>
        <v>0</v>
      </c>
      <c r="O156" s="318">
        <f t="shared" si="32"/>
        <v>0</v>
      </c>
      <c r="P156" s="318">
        <f t="shared" si="32"/>
        <v>0</v>
      </c>
      <c r="Q156" s="318">
        <f t="shared" si="32"/>
        <v>0</v>
      </c>
      <c r="R156" s="318">
        <f t="shared" si="32"/>
        <v>0</v>
      </c>
      <c r="S156" s="318">
        <f t="shared" si="32"/>
        <v>0</v>
      </c>
      <c r="T156" s="318">
        <f t="shared" si="32"/>
        <v>0</v>
      </c>
      <c r="U156" s="318">
        <f t="shared" si="32"/>
        <v>0</v>
      </c>
      <c r="V156" s="318">
        <f t="shared" si="32"/>
        <v>0</v>
      </c>
      <c r="W156" s="318">
        <f t="shared" si="32"/>
        <v>0</v>
      </c>
      <c r="X156" s="318">
        <f t="shared" si="32"/>
        <v>0</v>
      </c>
      <c r="Y156" s="318">
        <f t="shared" si="32"/>
        <v>0</v>
      </c>
      <c r="DA156" s="141"/>
    </row>
    <row r="157" spans="1:105" ht="12" customHeight="1" x14ac:dyDescent="0.25">
      <c r="A157" s="174" t="s">
        <v>1520</v>
      </c>
      <c r="B157" s="269">
        <f t="shared" ref="B157:Y157" si="33">IF(B$79=0,0,B$79/B$48)</f>
        <v>0.71311444543288249</v>
      </c>
      <c r="C157" s="269">
        <f t="shared" si="33"/>
        <v>0.71580169353163958</v>
      </c>
      <c r="D157" s="269">
        <f t="shared" si="33"/>
        <v>0.68677486737907534</v>
      </c>
      <c r="E157" s="269">
        <f t="shared" si="33"/>
        <v>0.68086442454168949</v>
      </c>
      <c r="F157" s="269">
        <f t="shared" si="33"/>
        <v>0.67835061342793468</v>
      </c>
      <c r="G157" s="269">
        <f t="shared" si="33"/>
        <v>0.68339137682768059</v>
      </c>
      <c r="H157" s="269">
        <f t="shared" si="33"/>
        <v>0.68078685307812503</v>
      </c>
      <c r="I157" s="269">
        <f t="shared" si="33"/>
        <v>0.70525897231527435</v>
      </c>
      <c r="J157" s="269">
        <f t="shared" si="33"/>
        <v>0.71965478803086402</v>
      </c>
      <c r="K157" s="269">
        <f t="shared" si="33"/>
        <v>0.73305747675597366</v>
      </c>
      <c r="L157" s="269">
        <f t="shared" si="33"/>
        <v>0.73130926869420387</v>
      </c>
      <c r="M157" s="269">
        <f t="shared" si="33"/>
        <v>0.72747596985456775</v>
      </c>
      <c r="N157" s="269">
        <f t="shared" si="33"/>
        <v>0.34546549125229681</v>
      </c>
      <c r="O157" s="269">
        <f t="shared" si="33"/>
        <v>0.44782154138255775</v>
      </c>
      <c r="P157" s="269">
        <f t="shared" si="33"/>
        <v>0.73751328954169615</v>
      </c>
      <c r="Q157" s="269">
        <f t="shared" si="33"/>
        <v>0.69590707856662803</v>
      </c>
      <c r="R157" s="269">
        <f t="shared" si="33"/>
        <v>0.7444987793712996</v>
      </c>
      <c r="S157" s="269">
        <f t="shared" si="33"/>
        <v>0.70940886363346878</v>
      </c>
      <c r="T157" s="269">
        <f t="shared" si="33"/>
        <v>0.71077395471074722</v>
      </c>
      <c r="U157" s="269">
        <f t="shared" si="33"/>
        <v>0.76095537507259448</v>
      </c>
      <c r="V157" s="269">
        <f t="shared" si="33"/>
        <v>0.73170855702071558</v>
      </c>
      <c r="W157" s="269">
        <f t="shared" si="33"/>
        <v>0.17194738320985042</v>
      </c>
      <c r="X157" s="269">
        <f t="shared" si="33"/>
        <v>0.17309207607275823</v>
      </c>
      <c r="Y157" s="269">
        <f t="shared" si="33"/>
        <v>0.64635141002118424</v>
      </c>
      <c r="DA157" s="79"/>
    </row>
    <row r="158" spans="1:105" ht="12" customHeight="1" x14ac:dyDescent="0.25">
      <c r="A158" s="62" t="s">
        <v>1521</v>
      </c>
      <c r="B158" s="318">
        <f t="shared" ref="B158:Y158" si="34">IF(B$80=0,0,B$80/B$48)</f>
        <v>0.71311444543288249</v>
      </c>
      <c r="C158" s="318">
        <f t="shared" si="34"/>
        <v>0.71580169353163958</v>
      </c>
      <c r="D158" s="318">
        <f t="shared" si="34"/>
        <v>0.68677486737907534</v>
      </c>
      <c r="E158" s="318">
        <f t="shared" si="34"/>
        <v>0.68086442454168949</v>
      </c>
      <c r="F158" s="318">
        <f t="shared" si="34"/>
        <v>0.67835061342793468</v>
      </c>
      <c r="G158" s="318">
        <f t="shared" si="34"/>
        <v>0.68339137682768059</v>
      </c>
      <c r="H158" s="318">
        <f t="shared" si="34"/>
        <v>0.68078685307812503</v>
      </c>
      <c r="I158" s="318">
        <f t="shared" si="34"/>
        <v>0.70525897231527435</v>
      </c>
      <c r="J158" s="318">
        <f t="shared" si="34"/>
        <v>0.71965478803086402</v>
      </c>
      <c r="K158" s="318">
        <f t="shared" si="34"/>
        <v>0.73305747675597366</v>
      </c>
      <c r="L158" s="318">
        <f t="shared" si="34"/>
        <v>0.73130926869420387</v>
      </c>
      <c r="M158" s="318">
        <f t="shared" si="34"/>
        <v>0.72747596985456775</v>
      </c>
      <c r="N158" s="318">
        <f t="shared" si="34"/>
        <v>0.34546549125229681</v>
      </c>
      <c r="O158" s="318">
        <f t="shared" si="34"/>
        <v>0.44782154138255775</v>
      </c>
      <c r="P158" s="318">
        <f t="shared" si="34"/>
        <v>0.73751328954169615</v>
      </c>
      <c r="Q158" s="318">
        <f t="shared" si="34"/>
        <v>0.69590707856662803</v>
      </c>
      <c r="R158" s="318">
        <f t="shared" si="34"/>
        <v>0.7444987793712996</v>
      </c>
      <c r="S158" s="318">
        <f t="shared" si="34"/>
        <v>0.70940886363346878</v>
      </c>
      <c r="T158" s="318">
        <f t="shared" si="34"/>
        <v>0.71077395471074722</v>
      </c>
      <c r="U158" s="318">
        <f t="shared" si="34"/>
        <v>0.76095537507259448</v>
      </c>
      <c r="V158" s="318">
        <f t="shared" si="34"/>
        <v>0.73170855702071558</v>
      </c>
      <c r="W158" s="318">
        <f t="shared" si="34"/>
        <v>0.17194738320985042</v>
      </c>
      <c r="X158" s="318">
        <f t="shared" si="34"/>
        <v>0.17309207607275823</v>
      </c>
      <c r="Y158" s="318">
        <f t="shared" si="34"/>
        <v>0.64635141002118424</v>
      </c>
      <c r="DA158" s="141"/>
    </row>
    <row r="159" spans="1:105" ht="12" customHeight="1" x14ac:dyDescent="0.25">
      <c r="A159" s="62" t="s">
        <v>1530</v>
      </c>
      <c r="B159" s="318">
        <f t="shared" ref="B159:Y159" si="35">IF(B$88=0,0,B$88/B$48)</f>
        <v>0</v>
      </c>
      <c r="C159" s="318">
        <f t="shared" si="35"/>
        <v>0</v>
      </c>
      <c r="D159" s="318">
        <f t="shared" si="35"/>
        <v>0</v>
      </c>
      <c r="E159" s="318">
        <f t="shared" si="35"/>
        <v>0</v>
      </c>
      <c r="F159" s="318">
        <f t="shared" si="35"/>
        <v>0</v>
      </c>
      <c r="G159" s="318">
        <f t="shared" si="35"/>
        <v>0</v>
      </c>
      <c r="H159" s="318">
        <f t="shared" si="35"/>
        <v>0</v>
      </c>
      <c r="I159" s="318">
        <f t="shared" si="35"/>
        <v>0</v>
      </c>
      <c r="J159" s="318">
        <f t="shared" si="35"/>
        <v>0</v>
      </c>
      <c r="K159" s="318">
        <f t="shared" si="35"/>
        <v>0</v>
      </c>
      <c r="L159" s="318">
        <f t="shared" si="35"/>
        <v>0</v>
      </c>
      <c r="M159" s="318">
        <f t="shared" si="35"/>
        <v>0</v>
      </c>
      <c r="N159" s="318">
        <f t="shared" si="35"/>
        <v>0</v>
      </c>
      <c r="O159" s="318">
        <f t="shared" si="35"/>
        <v>0</v>
      </c>
      <c r="P159" s="318">
        <f t="shared" si="35"/>
        <v>0</v>
      </c>
      <c r="Q159" s="318">
        <f t="shared" si="35"/>
        <v>0</v>
      </c>
      <c r="R159" s="318">
        <f t="shared" si="35"/>
        <v>0</v>
      </c>
      <c r="S159" s="318">
        <f t="shared" si="35"/>
        <v>0</v>
      </c>
      <c r="T159" s="318">
        <f t="shared" si="35"/>
        <v>0</v>
      </c>
      <c r="U159" s="318">
        <f t="shared" si="35"/>
        <v>0</v>
      </c>
      <c r="V159" s="318">
        <f t="shared" si="35"/>
        <v>0</v>
      </c>
      <c r="W159" s="318">
        <f t="shared" si="35"/>
        <v>0</v>
      </c>
      <c r="X159" s="318">
        <f t="shared" si="35"/>
        <v>0</v>
      </c>
      <c r="Y159" s="318">
        <f t="shared" si="35"/>
        <v>0</v>
      </c>
      <c r="DA159" s="141"/>
    </row>
    <row r="160" spans="1:105" ht="12" customHeight="1" x14ac:dyDescent="0.25">
      <c r="A160" s="174" t="s">
        <v>1532</v>
      </c>
      <c r="B160" s="269">
        <f t="shared" ref="B160:Y160" si="36">IF(B$89=0,0,B$89/B$48)</f>
        <v>8.0190295278983706E-2</v>
      </c>
      <c r="C160" s="269">
        <f t="shared" si="36"/>
        <v>8.046969032356259E-2</v>
      </c>
      <c r="D160" s="269">
        <f t="shared" si="36"/>
        <v>7.7558279947502626E-2</v>
      </c>
      <c r="E160" s="269">
        <f t="shared" si="36"/>
        <v>7.671620520689014E-2</v>
      </c>
      <c r="F160" s="269">
        <f t="shared" si="36"/>
        <v>7.6241083720051062E-2</v>
      </c>
      <c r="G160" s="269">
        <f t="shared" si="36"/>
        <v>7.6831103818936763E-2</v>
      </c>
      <c r="H160" s="269">
        <f t="shared" si="36"/>
        <v>7.6643785534495343E-2</v>
      </c>
      <c r="I160" s="269">
        <f t="shared" si="36"/>
        <v>7.9232819190806117E-2</v>
      </c>
      <c r="J160" s="269">
        <f t="shared" si="36"/>
        <v>8.0824221485201991E-2</v>
      </c>
      <c r="K160" s="269">
        <f t="shared" si="36"/>
        <v>8.2270791842376109E-2</v>
      </c>
      <c r="L160" s="269">
        <f t="shared" si="36"/>
        <v>8.1967447629210377E-2</v>
      </c>
      <c r="M160" s="269">
        <f t="shared" si="36"/>
        <v>8.1439640514761519E-2</v>
      </c>
      <c r="N160" s="269">
        <f t="shared" si="36"/>
        <v>3.8692482138667918E-2</v>
      </c>
      <c r="O160" s="269">
        <f t="shared" si="36"/>
        <v>4.4173368288327727E-2</v>
      </c>
      <c r="P160" s="269">
        <f t="shared" si="36"/>
        <v>8.0191117411397186E-2</v>
      </c>
      <c r="Q160" s="269">
        <f t="shared" si="36"/>
        <v>6.4727365873713652E-2</v>
      </c>
      <c r="R160" s="269">
        <f t="shared" si="36"/>
        <v>6.0728138498428695E-2</v>
      </c>
      <c r="S160" s="269">
        <f t="shared" si="36"/>
        <v>8.067770362830913E-2</v>
      </c>
      <c r="T160" s="269">
        <f t="shared" si="36"/>
        <v>8.8693463706749437E-2</v>
      </c>
      <c r="U160" s="269">
        <f t="shared" si="36"/>
        <v>7.2989206411814722E-2</v>
      </c>
      <c r="V160" s="269">
        <f t="shared" si="36"/>
        <v>7.0687136576218765E-2</v>
      </c>
      <c r="W160" s="269">
        <f t="shared" si="36"/>
        <v>1.9419295427019336E-2</v>
      </c>
      <c r="X160" s="269">
        <f t="shared" si="36"/>
        <v>1.966681919805504E-2</v>
      </c>
      <c r="Y160" s="269">
        <f t="shared" si="36"/>
        <v>7.3525976613027136E-2</v>
      </c>
      <c r="DA160" s="79"/>
    </row>
    <row r="161" spans="1:105" ht="12" customHeight="1" x14ac:dyDescent="0.25">
      <c r="A161" s="62" t="s">
        <v>1533</v>
      </c>
      <c r="B161" s="318">
        <f t="shared" ref="B161:Y161" si="37">IF(B$90=0,0,B$90/B$48)</f>
        <v>8.0190295278983706E-2</v>
      </c>
      <c r="C161" s="318">
        <f t="shared" si="37"/>
        <v>8.046969032356259E-2</v>
      </c>
      <c r="D161" s="318">
        <f t="shared" si="37"/>
        <v>7.7558279947502626E-2</v>
      </c>
      <c r="E161" s="318">
        <f t="shared" si="37"/>
        <v>7.671620520689014E-2</v>
      </c>
      <c r="F161" s="318">
        <f t="shared" si="37"/>
        <v>7.6241083720051062E-2</v>
      </c>
      <c r="G161" s="318">
        <f t="shared" si="37"/>
        <v>7.6831103818936763E-2</v>
      </c>
      <c r="H161" s="318">
        <f t="shared" si="37"/>
        <v>7.6643785534495343E-2</v>
      </c>
      <c r="I161" s="318">
        <f t="shared" si="37"/>
        <v>7.9232819190806117E-2</v>
      </c>
      <c r="J161" s="318">
        <f t="shared" si="37"/>
        <v>8.0824221485201991E-2</v>
      </c>
      <c r="K161" s="318">
        <f t="shared" si="37"/>
        <v>8.2270791842376109E-2</v>
      </c>
      <c r="L161" s="318">
        <f t="shared" si="37"/>
        <v>8.1967447629210377E-2</v>
      </c>
      <c r="M161" s="318">
        <f t="shared" si="37"/>
        <v>8.1439640514761519E-2</v>
      </c>
      <c r="N161" s="318">
        <f t="shared" si="37"/>
        <v>3.8692482138667918E-2</v>
      </c>
      <c r="O161" s="318">
        <f t="shared" si="37"/>
        <v>4.4173368288327727E-2</v>
      </c>
      <c r="P161" s="318">
        <f t="shared" si="37"/>
        <v>8.0191117411397186E-2</v>
      </c>
      <c r="Q161" s="318">
        <f t="shared" si="37"/>
        <v>6.4727365873713652E-2</v>
      </c>
      <c r="R161" s="318">
        <f t="shared" si="37"/>
        <v>6.0728138498428695E-2</v>
      </c>
      <c r="S161" s="318">
        <f t="shared" si="37"/>
        <v>8.067770362830913E-2</v>
      </c>
      <c r="T161" s="318">
        <f t="shared" si="37"/>
        <v>8.8693463706749437E-2</v>
      </c>
      <c r="U161" s="318">
        <f t="shared" si="37"/>
        <v>7.2989206411814722E-2</v>
      </c>
      <c r="V161" s="318">
        <f t="shared" si="37"/>
        <v>7.0687136576218765E-2</v>
      </c>
      <c r="W161" s="318">
        <f t="shared" si="37"/>
        <v>1.9419295427019336E-2</v>
      </c>
      <c r="X161" s="318">
        <f t="shared" si="37"/>
        <v>1.966681919805504E-2</v>
      </c>
      <c r="Y161" s="318">
        <f t="shared" si="37"/>
        <v>7.3525976613027136E-2</v>
      </c>
      <c r="DA161" s="141"/>
    </row>
    <row r="162" spans="1:105" ht="12" customHeight="1" x14ac:dyDescent="0.25">
      <c r="A162" s="62" t="s">
        <v>1540</v>
      </c>
      <c r="B162" s="327">
        <f t="shared" ref="B162:Y162" si="38">IF(B$96=0,0,B$96/B$48)</f>
        <v>0</v>
      </c>
      <c r="C162" s="327">
        <f t="shared" si="38"/>
        <v>0</v>
      </c>
      <c r="D162" s="327">
        <f t="shared" si="38"/>
        <v>0</v>
      </c>
      <c r="E162" s="327">
        <f t="shared" si="38"/>
        <v>0</v>
      </c>
      <c r="F162" s="327">
        <f t="shared" si="38"/>
        <v>0</v>
      </c>
      <c r="G162" s="327">
        <f t="shared" si="38"/>
        <v>0</v>
      </c>
      <c r="H162" s="327">
        <f t="shared" si="38"/>
        <v>0</v>
      </c>
      <c r="I162" s="327">
        <f t="shared" si="38"/>
        <v>0</v>
      </c>
      <c r="J162" s="327">
        <f t="shared" si="38"/>
        <v>0</v>
      </c>
      <c r="K162" s="327">
        <f t="shared" si="38"/>
        <v>0</v>
      </c>
      <c r="L162" s="327">
        <f t="shared" si="38"/>
        <v>0</v>
      </c>
      <c r="M162" s="327">
        <f t="shared" si="38"/>
        <v>0</v>
      </c>
      <c r="N162" s="327">
        <f t="shared" si="38"/>
        <v>0</v>
      </c>
      <c r="O162" s="327">
        <f t="shared" si="38"/>
        <v>0</v>
      </c>
      <c r="P162" s="327">
        <f t="shared" si="38"/>
        <v>0</v>
      </c>
      <c r="Q162" s="327">
        <f t="shared" si="38"/>
        <v>0</v>
      </c>
      <c r="R162" s="327">
        <f t="shared" si="38"/>
        <v>0</v>
      </c>
      <c r="S162" s="327">
        <f t="shared" si="38"/>
        <v>0</v>
      </c>
      <c r="T162" s="327">
        <f t="shared" si="38"/>
        <v>0</v>
      </c>
      <c r="U162" s="327">
        <f t="shared" si="38"/>
        <v>0</v>
      </c>
      <c r="V162" s="327">
        <f t="shared" si="38"/>
        <v>0</v>
      </c>
      <c r="W162" s="327">
        <f t="shared" si="38"/>
        <v>0</v>
      </c>
      <c r="X162" s="327">
        <f t="shared" si="38"/>
        <v>0</v>
      </c>
      <c r="Y162" s="327">
        <f t="shared" si="38"/>
        <v>0</v>
      </c>
      <c r="DA162" s="151"/>
    </row>
    <row r="163" spans="1:105" ht="12" customHeight="1" x14ac:dyDescent="0.25">
      <c r="A163" s="100" t="s">
        <v>105</v>
      </c>
      <c r="B163" s="310">
        <f t="shared" ref="B163:Y163" si="39">IF(B$48=0,0,B$97/B$48)</f>
        <v>2.5595364065783627E-2</v>
      </c>
      <c r="C163" s="310">
        <f t="shared" si="39"/>
        <v>2.1088496735196447E-2</v>
      </c>
      <c r="D163" s="310">
        <f t="shared" si="39"/>
        <v>6.2398426442990464E-2</v>
      </c>
      <c r="E163" s="310">
        <f t="shared" si="39"/>
        <v>7.3569166987101281E-2</v>
      </c>
      <c r="F163" s="310">
        <f t="shared" si="39"/>
        <v>7.9408768079334655E-2</v>
      </c>
      <c r="G163" s="310">
        <f t="shared" si="39"/>
        <v>7.2285351278986984E-2</v>
      </c>
      <c r="H163" s="310">
        <f t="shared" si="39"/>
        <v>7.5239505083141131E-2</v>
      </c>
      <c r="I163" s="310">
        <f t="shared" si="39"/>
        <v>3.9959222208467433E-2</v>
      </c>
      <c r="J163" s="310">
        <f t="shared" si="39"/>
        <v>2.1549495811369421E-2</v>
      </c>
      <c r="K163" s="310">
        <f t="shared" si="39"/>
        <v>2.2632225904180474E-3</v>
      </c>
      <c r="L163" s="310">
        <f t="shared" si="39"/>
        <v>3.5931053359414878E-3</v>
      </c>
      <c r="M163" s="310">
        <f t="shared" si="39"/>
        <v>8.9486841793170839E-3</v>
      </c>
      <c r="N163" s="310">
        <f t="shared" si="39"/>
        <v>0.52970197949949405</v>
      </c>
      <c r="O163" s="310">
        <f t="shared" si="39"/>
        <v>0.4062359114993252</v>
      </c>
      <c r="P163" s="310">
        <f t="shared" si="39"/>
        <v>2.3885323409414943E-3</v>
      </c>
      <c r="Q163" s="310">
        <f t="shared" si="39"/>
        <v>9.2574044805702194E-2</v>
      </c>
      <c r="R163" s="310">
        <f t="shared" si="39"/>
        <v>5.6855911947543442E-2</v>
      </c>
      <c r="S163" s="310">
        <f t="shared" si="39"/>
        <v>3.1809311972575874E-2</v>
      </c>
      <c r="T163" s="310">
        <f t="shared" si="39"/>
        <v>8.7823143255926737E-3</v>
      </c>
      <c r="U163" s="310">
        <f t="shared" si="39"/>
        <v>3.6926206701072485E-3</v>
      </c>
      <c r="V163" s="310">
        <f t="shared" si="39"/>
        <v>4.8836972120614962E-2</v>
      </c>
      <c r="W163" s="310">
        <f t="shared" si="39"/>
        <v>0.76913492010513618</v>
      </c>
      <c r="X163" s="310">
        <f t="shared" si="39"/>
        <v>0.76677827861764969</v>
      </c>
      <c r="Y163" s="310">
        <f t="shared" si="39"/>
        <v>0.13403652097910057</v>
      </c>
      <c r="DA163" s="127"/>
    </row>
    <row r="164" spans="1:105" ht="12" customHeight="1" x14ac:dyDescent="0.25">
      <c r="A164" s="172"/>
      <c r="B164" s="172"/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DA164" s="176"/>
    </row>
    <row r="165" spans="1:105" ht="12" customHeight="1" x14ac:dyDescent="0.25">
      <c r="A165" s="35" t="s">
        <v>53</v>
      </c>
      <c r="B165" s="232">
        <f t="shared" ref="B165:Y165" si="40">SUM(B166:B170,B172:B174,B176:B178,B179)</f>
        <v>1</v>
      </c>
      <c r="C165" s="232">
        <f t="shared" si="40"/>
        <v>1</v>
      </c>
      <c r="D165" s="232">
        <f t="shared" si="40"/>
        <v>0.99999999999999989</v>
      </c>
      <c r="E165" s="232">
        <f t="shared" si="40"/>
        <v>1</v>
      </c>
      <c r="F165" s="232">
        <f t="shared" si="40"/>
        <v>1</v>
      </c>
      <c r="G165" s="232">
        <f t="shared" si="40"/>
        <v>1</v>
      </c>
      <c r="H165" s="232">
        <f t="shared" si="40"/>
        <v>1</v>
      </c>
      <c r="I165" s="232">
        <f t="shared" si="40"/>
        <v>1</v>
      </c>
      <c r="J165" s="232">
        <f t="shared" si="40"/>
        <v>0.99999999999999989</v>
      </c>
      <c r="K165" s="232">
        <f t="shared" si="40"/>
        <v>0.99999999999999989</v>
      </c>
      <c r="L165" s="232">
        <f t="shared" si="40"/>
        <v>0.99999999999999989</v>
      </c>
      <c r="M165" s="232">
        <f t="shared" si="40"/>
        <v>1</v>
      </c>
      <c r="N165" s="232">
        <f t="shared" si="40"/>
        <v>1</v>
      </c>
      <c r="O165" s="232">
        <f t="shared" si="40"/>
        <v>1</v>
      </c>
      <c r="P165" s="232">
        <f t="shared" si="40"/>
        <v>0.99999999999999978</v>
      </c>
      <c r="Q165" s="232">
        <f t="shared" si="40"/>
        <v>1</v>
      </c>
      <c r="R165" s="232">
        <f t="shared" si="40"/>
        <v>1</v>
      </c>
      <c r="S165" s="232">
        <f t="shared" si="40"/>
        <v>1</v>
      </c>
      <c r="T165" s="232">
        <f t="shared" si="40"/>
        <v>1</v>
      </c>
      <c r="U165" s="232">
        <f t="shared" si="40"/>
        <v>1</v>
      </c>
      <c r="V165" s="232">
        <f t="shared" si="40"/>
        <v>1</v>
      </c>
      <c r="W165" s="232">
        <f t="shared" si="40"/>
        <v>0.99999999999999989</v>
      </c>
      <c r="X165" s="232">
        <f t="shared" si="40"/>
        <v>1</v>
      </c>
      <c r="Y165" s="232">
        <f t="shared" si="40"/>
        <v>1</v>
      </c>
      <c r="DA165" s="95"/>
    </row>
    <row r="166" spans="1:105" ht="12" customHeight="1" x14ac:dyDescent="0.25">
      <c r="A166" s="55" t="s">
        <v>91</v>
      </c>
      <c r="B166" s="266">
        <f t="shared" ref="B166:Y166" si="41">IF(B$100=0,0,B$100/B$99)</f>
        <v>0</v>
      </c>
      <c r="C166" s="266">
        <f t="shared" si="41"/>
        <v>0</v>
      </c>
      <c r="D166" s="266">
        <f t="shared" si="41"/>
        <v>0</v>
      </c>
      <c r="E166" s="266">
        <f t="shared" si="41"/>
        <v>0</v>
      </c>
      <c r="F166" s="266">
        <f t="shared" si="41"/>
        <v>0</v>
      </c>
      <c r="G166" s="266">
        <f t="shared" si="41"/>
        <v>0</v>
      </c>
      <c r="H166" s="266">
        <f t="shared" si="41"/>
        <v>0</v>
      </c>
      <c r="I166" s="266">
        <f t="shared" si="41"/>
        <v>0</v>
      </c>
      <c r="J166" s="266">
        <f t="shared" si="41"/>
        <v>0</v>
      </c>
      <c r="K166" s="266">
        <f t="shared" si="41"/>
        <v>0</v>
      </c>
      <c r="L166" s="266">
        <f t="shared" si="41"/>
        <v>0</v>
      </c>
      <c r="M166" s="266">
        <f t="shared" si="41"/>
        <v>0</v>
      </c>
      <c r="N166" s="266">
        <f t="shared" si="41"/>
        <v>0</v>
      </c>
      <c r="O166" s="266">
        <f t="shared" si="41"/>
        <v>0</v>
      </c>
      <c r="P166" s="266">
        <f t="shared" si="41"/>
        <v>0</v>
      </c>
      <c r="Q166" s="266">
        <f t="shared" si="41"/>
        <v>0</v>
      </c>
      <c r="R166" s="266">
        <f t="shared" si="41"/>
        <v>0</v>
      </c>
      <c r="S166" s="266">
        <f t="shared" si="41"/>
        <v>0</v>
      </c>
      <c r="T166" s="266">
        <f t="shared" si="41"/>
        <v>0</v>
      </c>
      <c r="U166" s="266">
        <f t="shared" si="41"/>
        <v>0</v>
      </c>
      <c r="V166" s="266">
        <f t="shared" si="41"/>
        <v>0</v>
      </c>
      <c r="W166" s="266">
        <f t="shared" si="41"/>
        <v>0</v>
      </c>
      <c r="X166" s="266">
        <f t="shared" si="41"/>
        <v>0</v>
      </c>
      <c r="Y166" s="266">
        <f t="shared" si="41"/>
        <v>0</v>
      </c>
      <c r="DA166" s="76"/>
    </row>
    <row r="167" spans="1:105" ht="12" customHeight="1" x14ac:dyDescent="0.25">
      <c r="A167" s="173" t="s">
        <v>92</v>
      </c>
      <c r="B167" s="267">
        <f t="shared" ref="B167:Y167" si="42">IF(B$101=0,0,B$101/B$99)</f>
        <v>0</v>
      </c>
      <c r="C167" s="267">
        <f t="shared" si="42"/>
        <v>0</v>
      </c>
      <c r="D167" s="267">
        <f t="shared" si="42"/>
        <v>0</v>
      </c>
      <c r="E167" s="267">
        <f t="shared" si="42"/>
        <v>0</v>
      </c>
      <c r="F167" s="267">
        <f t="shared" si="42"/>
        <v>0</v>
      </c>
      <c r="G167" s="267">
        <f t="shared" si="42"/>
        <v>0</v>
      </c>
      <c r="H167" s="267">
        <f t="shared" si="42"/>
        <v>0</v>
      </c>
      <c r="I167" s="267">
        <f t="shared" si="42"/>
        <v>0</v>
      </c>
      <c r="J167" s="267">
        <f t="shared" si="42"/>
        <v>0</v>
      </c>
      <c r="K167" s="267">
        <f t="shared" si="42"/>
        <v>0</v>
      </c>
      <c r="L167" s="267">
        <f t="shared" si="42"/>
        <v>0</v>
      </c>
      <c r="M167" s="267">
        <f t="shared" si="42"/>
        <v>0</v>
      </c>
      <c r="N167" s="267">
        <f t="shared" si="42"/>
        <v>0</v>
      </c>
      <c r="O167" s="267">
        <f t="shared" si="42"/>
        <v>0</v>
      </c>
      <c r="P167" s="267">
        <f t="shared" si="42"/>
        <v>0</v>
      </c>
      <c r="Q167" s="267">
        <f t="shared" si="42"/>
        <v>0</v>
      </c>
      <c r="R167" s="267">
        <f t="shared" si="42"/>
        <v>0</v>
      </c>
      <c r="S167" s="267">
        <f t="shared" si="42"/>
        <v>0</v>
      </c>
      <c r="T167" s="267">
        <f t="shared" si="42"/>
        <v>0</v>
      </c>
      <c r="U167" s="267">
        <f t="shared" si="42"/>
        <v>0</v>
      </c>
      <c r="V167" s="267">
        <f t="shared" si="42"/>
        <v>0</v>
      </c>
      <c r="W167" s="267">
        <f t="shared" si="42"/>
        <v>0</v>
      </c>
      <c r="X167" s="267">
        <f t="shared" si="42"/>
        <v>0</v>
      </c>
      <c r="Y167" s="267">
        <f t="shared" si="42"/>
        <v>0</v>
      </c>
      <c r="DA167" s="77"/>
    </row>
    <row r="168" spans="1:105" ht="12" customHeight="1" x14ac:dyDescent="0.25">
      <c r="A168" s="173" t="s">
        <v>93</v>
      </c>
      <c r="B168" s="267">
        <f t="shared" ref="B168:Y168" si="43">IF(B$102=0,0,B$102/B$99)</f>
        <v>0</v>
      </c>
      <c r="C168" s="267">
        <f t="shared" si="43"/>
        <v>0</v>
      </c>
      <c r="D168" s="267">
        <f t="shared" si="43"/>
        <v>0</v>
      </c>
      <c r="E168" s="267">
        <f t="shared" si="43"/>
        <v>0</v>
      </c>
      <c r="F168" s="267">
        <f t="shared" si="43"/>
        <v>0</v>
      </c>
      <c r="G168" s="267">
        <f t="shared" si="43"/>
        <v>0</v>
      </c>
      <c r="H168" s="267">
        <f t="shared" si="43"/>
        <v>0</v>
      </c>
      <c r="I168" s="267">
        <f t="shared" si="43"/>
        <v>0</v>
      </c>
      <c r="J168" s="267">
        <f t="shared" si="43"/>
        <v>0</v>
      </c>
      <c r="K168" s="267">
        <f t="shared" si="43"/>
        <v>0</v>
      </c>
      <c r="L168" s="267">
        <f t="shared" si="43"/>
        <v>0</v>
      </c>
      <c r="M168" s="267">
        <f t="shared" si="43"/>
        <v>0</v>
      </c>
      <c r="N168" s="267">
        <f t="shared" si="43"/>
        <v>0</v>
      </c>
      <c r="O168" s="267">
        <f t="shared" si="43"/>
        <v>0</v>
      </c>
      <c r="P168" s="267">
        <f t="shared" si="43"/>
        <v>0</v>
      </c>
      <c r="Q168" s="267">
        <f t="shared" si="43"/>
        <v>0</v>
      </c>
      <c r="R168" s="267">
        <f t="shared" si="43"/>
        <v>0</v>
      </c>
      <c r="S168" s="267">
        <f t="shared" si="43"/>
        <v>0</v>
      </c>
      <c r="T168" s="267">
        <f t="shared" si="43"/>
        <v>0</v>
      </c>
      <c r="U168" s="267">
        <f t="shared" si="43"/>
        <v>0</v>
      </c>
      <c r="V168" s="267">
        <f t="shared" si="43"/>
        <v>0</v>
      </c>
      <c r="W168" s="267">
        <f t="shared" si="43"/>
        <v>0</v>
      </c>
      <c r="X168" s="267">
        <f t="shared" si="43"/>
        <v>0</v>
      </c>
      <c r="Y168" s="267">
        <f t="shared" si="43"/>
        <v>0</v>
      </c>
      <c r="DA168" s="77"/>
    </row>
    <row r="169" spans="1:105" ht="12" customHeight="1" x14ac:dyDescent="0.25">
      <c r="A169" s="173" t="s">
        <v>94</v>
      </c>
      <c r="B169" s="267">
        <f t="shared" ref="B169:Y169" si="44">IF(B$103=0,0,B$103/B$99)</f>
        <v>0</v>
      </c>
      <c r="C169" s="267">
        <f t="shared" si="44"/>
        <v>0</v>
      </c>
      <c r="D169" s="267">
        <f t="shared" si="44"/>
        <v>0</v>
      </c>
      <c r="E169" s="267">
        <f t="shared" si="44"/>
        <v>0</v>
      </c>
      <c r="F169" s="267">
        <f t="shared" si="44"/>
        <v>0</v>
      </c>
      <c r="G169" s="267">
        <f t="shared" si="44"/>
        <v>0</v>
      </c>
      <c r="H169" s="267">
        <f t="shared" si="44"/>
        <v>0</v>
      </c>
      <c r="I169" s="267">
        <f t="shared" si="44"/>
        <v>0</v>
      </c>
      <c r="J169" s="267">
        <f t="shared" si="44"/>
        <v>0</v>
      </c>
      <c r="K169" s="267">
        <f t="shared" si="44"/>
        <v>0</v>
      </c>
      <c r="L169" s="267">
        <f t="shared" si="44"/>
        <v>0</v>
      </c>
      <c r="M169" s="267">
        <f t="shared" si="44"/>
        <v>0</v>
      </c>
      <c r="N169" s="267">
        <f t="shared" si="44"/>
        <v>0</v>
      </c>
      <c r="O169" s="267">
        <f t="shared" si="44"/>
        <v>0</v>
      </c>
      <c r="P169" s="267">
        <f t="shared" si="44"/>
        <v>0</v>
      </c>
      <c r="Q169" s="267">
        <f t="shared" si="44"/>
        <v>0</v>
      </c>
      <c r="R169" s="267">
        <f t="shared" si="44"/>
        <v>0</v>
      </c>
      <c r="S169" s="267">
        <f t="shared" si="44"/>
        <v>0</v>
      </c>
      <c r="T169" s="267">
        <f t="shared" si="44"/>
        <v>0</v>
      </c>
      <c r="U169" s="267">
        <f t="shared" si="44"/>
        <v>0</v>
      </c>
      <c r="V169" s="267">
        <f t="shared" si="44"/>
        <v>0</v>
      </c>
      <c r="W169" s="267">
        <f t="shared" si="44"/>
        <v>0</v>
      </c>
      <c r="X169" s="267">
        <f t="shared" si="44"/>
        <v>0</v>
      </c>
      <c r="Y169" s="267">
        <f t="shared" si="44"/>
        <v>0</v>
      </c>
      <c r="DA169" s="77"/>
    </row>
    <row r="170" spans="1:105" ht="12" customHeight="1" x14ac:dyDescent="0.25">
      <c r="A170" s="56" t="s">
        <v>95</v>
      </c>
      <c r="B170" s="268">
        <f t="shared" ref="B170:Y170" si="45">IF(B$104=0,0,B$104/B$99)</f>
        <v>4.2649489981383005E-3</v>
      </c>
      <c r="C170" s="268">
        <f t="shared" si="45"/>
        <v>4.6910297900603255E-3</v>
      </c>
      <c r="D170" s="268">
        <f t="shared" si="45"/>
        <v>3.2313839378685133E-3</v>
      </c>
      <c r="E170" s="268">
        <f t="shared" si="45"/>
        <v>2.9790953063829808E-3</v>
      </c>
      <c r="F170" s="268">
        <f t="shared" si="45"/>
        <v>3.1015686223931967E-3</v>
      </c>
      <c r="G170" s="268">
        <f t="shared" si="45"/>
        <v>2.9791848281566615E-3</v>
      </c>
      <c r="H170" s="268">
        <f t="shared" si="45"/>
        <v>2.9992166377316729E-3</v>
      </c>
      <c r="I170" s="268">
        <f t="shared" si="45"/>
        <v>3.555308907741514E-3</v>
      </c>
      <c r="J170" s="268">
        <f t="shared" si="45"/>
        <v>3.463137664583778E-3</v>
      </c>
      <c r="K170" s="268">
        <f t="shared" si="45"/>
        <v>2.8855672315759771E-3</v>
      </c>
      <c r="L170" s="268">
        <f t="shared" si="45"/>
        <v>3.1076633051425762E-3</v>
      </c>
      <c r="M170" s="268">
        <f t="shared" si="45"/>
        <v>3.3284057468598136E-3</v>
      </c>
      <c r="N170" s="268">
        <f t="shared" si="45"/>
        <v>3.1295499147812522E-3</v>
      </c>
      <c r="O170" s="268">
        <f t="shared" si="45"/>
        <v>3.855609878059843E-3</v>
      </c>
      <c r="P170" s="268">
        <f t="shared" si="45"/>
        <v>2.975841564351614E-3</v>
      </c>
      <c r="Q170" s="268">
        <f t="shared" si="45"/>
        <v>3.2436043916247259E-3</v>
      </c>
      <c r="R170" s="268">
        <f t="shared" si="45"/>
        <v>3.078993637151447E-3</v>
      </c>
      <c r="S170" s="268">
        <f t="shared" si="45"/>
        <v>3.4170081232918889E-3</v>
      </c>
      <c r="T170" s="268">
        <f t="shared" si="45"/>
        <v>2.9286220547386195E-3</v>
      </c>
      <c r="U170" s="268">
        <f t="shared" si="45"/>
        <v>2.13776800821902E-3</v>
      </c>
      <c r="V170" s="268">
        <f t="shared" si="45"/>
        <v>4.4648465924252665E-4</v>
      </c>
      <c r="W170" s="268">
        <f t="shared" si="45"/>
        <v>1.3811767205738575E-4</v>
      </c>
      <c r="X170" s="268">
        <f t="shared" si="45"/>
        <v>1.4517275278457285E-4</v>
      </c>
      <c r="Y170" s="268">
        <f t="shared" si="45"/>
        <v>4.8559930212564115E-4</v>
      </c>
      <c r="DA170" s="78"/>
    </row>
    <row r="171" spans="1:105" ht="12" customHeight="1" x14ac:dyDescent="0.25">
      <c r="A171" s="174" t="s">
        <v>1553</v>
      </c>
      <c r="B171" s="269">
        <f t="shared" ref="B171:Y171" si="46">IF(B$110=0,0,B$110/B$99)</f>
        <v>0.80380739147801894</v>
      </c>
      <c r="C171" s="269">
        <f t="shared" si="46"/>
        <v>0.80217694713208243</v>
      </c>
      <c r="D171" s="269">
        <f t="shared" si="46"/>
        <v>0.75753819496992891</v>
      </c>
      <c r="E171" s="269">
        <f t="shared" si="46"/>
        <v>0.73254686714680572</v>
      </c>
      <c r="F171" s="269">
        <f t="shared" si="46"/>
        <v>0.73771492021413509</v>
      </c>
      <c r="G171" s="269">
        <f t="shared" si="46"/>
        <v>0.7573448133383045</v>
      </c>
      <c r="H171" s="269">
        <f t="shared" si="46"/>
        <v>0.74900321444381024</v>
      </c>
      <c r="I171" s="269">
        <f t="shared" si="46"/>
        <v>0.77883731615007668</v>
      </c>
      <c r="J171" s="269">
        <f t="shared" si="46"/>
        <v>0.77689036801988998</v>
      </c>
      <c r="K171" s="269">
        <f t="shared" si="46"/>
        <v>0.7618149448180046</v>
      </c>
      <c r="L171" s="269">
        <f t="shared" si="46"/>
        <v>0.76458885680669131</v>
      </c>
      <c r="M171" s="269">
        <f t="shared" si="46"/>
        <v>0.75433469566881073</v>
      </c>
      <c r="N171" s="269">
        <f t="shared" si="46"/>
        <v>0.74410651857728749</v>
      </c>
      <c r="O171" s="269">
        <f t="shared" si="46"/>
        <v>0.76529156963905209</v>
      </c>
      <c r="P171" s="269">
        <f t="shared" si="46"/>
        <v>0.76501122512783415</v>
      </c>
      <c r="Q171" s="269">
        <f t="shared" si="46"/>
        <v>0.76160819165306348</v>
      </c>
      <c r="R171" s="269">
        <f t="shared" si="46"/>
        <v>0.74228737804478084</v>
      </c>
      <c r="S171" s="269">
        <f t="shared" si="46"/>
        <v>0.76612976376222375</v>
      </c>
      <c r="T171" s="269">
        <f t="shared" si="46"/>
        <v>0.76327994066777549</v>
      </c>
      <c r="U171" s="269">
        <f t="shared" si="46"/>
        <v>0.75065204468708691</v>
      </c>
      <c r="V171" s="269">
        <f t="shared" si="46"/>
        <v>0.3437610258160973</v>
      </c>
      <c r="W171" s="269">
        <f t="shared" si="46"/>
        <v>0.15256454519211674</v>
      </c>
      <c r="X171" s="269">
        <f t="shared" si="46"/>
        <v>0.19738729143364242</v>
      </c>
      <c r="Y171" s="269">
        <f t="shared" si="46"/>
        <v>0.29878653723344584</v>
      </c>
      <c r="DA171" s="79"/>
    </row>
    <row r="172" spans="1:105" ht="12" customHeight="1" x14ac:dyDescent="0.25">
      <c r="A172" s="62" t="s">
        <v>1554</v>
      </c>
      <c r="B172" s="318">
        <f t="shared" ref="B172:Y172" si="47">IF(B$111=0,0,B$111/B$99)</f>
        <v>0.80380739147801894</v>
      </c>
      <c r="C172" s="318">
        <f t="shared" si="47"/>
        <v>0.80217694713208243</v>
      </c>
      <c r="D172" s="318">
        <f t="shared" si="47"/>
        <v>0.75753819496992891</v>
      </c>
      <c r="E172" s="318">
        <f t="shared" si="47"/>
        <v>0.73254686714680572</v>
      </c>
      <c r="F172" s="318">
        <f t="shared" si="47"/>
        <v>0.73771492021413509</v>
      </c>
      <c r="G172" s="318">
        <f t="shared" si="47"/>
        <v>0.7573448133383045</v>
      </c>
      <c r="H172" s="318">
        <f t="shared" si="47"/>
        <v>0.74900321444381024</v>
      </c>
      <c r="I172" s="318">
        <f t="shared" si="47"/>
        <v>0.77883731615007668</v>
      </c>
      <c r="J172" s="318">
        <f t="shared" si="47"/>
        <v>0.77689036801988998</v>
      </c>
      <c r="K172" s="318">
        <f t="shared" si="47"/>
        <v>0.7618149448180046</v>
      </c>
      <c r="L172" s="318">
        <f t="shared" si="47"/>
        <v>0.76458885680669131</v>
      </c>
      <c r="M172" s="318">
        <f t="shared" si="47"/>
        <v>0.75433469566881073</v>
      </c>
      <c r="N172" s="318">
        <f t="shared" si="47"/>
        <v>0.74410651857728749</v>
      </c>
      <c r="O172" s="318">
        <f t="shared" si="47"/>
        <v>0.76529156963905209</v>
      </c>
      <c r="P172" s="318">
        <f t="shared" si="47"/>
        <v>0.76501122512783415</v>
      </c>
      <c r="Q172" s="318">
        <f t="shared" si="47"/>
        <v>0.76160819165306348</v>
      </c>
      <c r="R172" s="318">
        <f t="shared" si="47"/>
        <v>0.74228737804478084</v>
      </c>
      <c r="S172" s="318">
        <f t="shared" si="47"/>
        <v>0.76612976376222375</v>
      </c>
      <c r="T172" s="318">
        <f t="shared" si="47"/>
        <v>0.76327994066777549</v>
      </c>
      <c r="U172" s="318">
        <f t="shared" si="47"/>
        <v>0.75065204468708691</v>
      </c>
      <c r="V172" s="318">
        <f t="shared" si="47"/>
        <v>0.3437610258160973</v>
      </c>
      <c r="W172" s="318">
        <f t="shared" si="47"/>
        <v>0.15256454519211674</v>
      </c>
      <c r="X172" s="318">
        <f t="shared" si="47"/>
        <v>0.19738729143364242</v>
      </c>
      <c r="Y172" s="318">
        <f t="shared" si="47"/>
        <v>0.29878653723344584</v>
      </c>
      <c r="DA172" s="141"/>
    </row>
    <row r="173" spans="1:105" ht="12" customHeight="1" x14ac:dyDescent="0.25">
      <c r="A173" s="62" t="s">
        <v>1561</v>
      </c>
      <c r="B173" s="318">
        <f t="shared" ref="B173:Y173" si="48">IF(B$117=0,0,B$117/B$99)</f>
        <v>0</v>
      </c>
      <c r="C173" s="318">
        <f t="shared" si="48"/>
        <v>0</v>
      </c>
      <c r="D173" s="318">
        <f t="shared" si="48"/>
        <v>0</v>
      </c>
      <c r="E173" s="318">
        <f t="shared" si="48"/>
        <v>0</v>
      </c>
      <c r="F173" s="318">
        <f t="shared" si="48"/>
        <v>0</v>
      </c>
      <c r="G173" s="318">
        <f t="shared" si="48"/>
        <v>0</v>
      </c>
      <c r="H173" s="318">
        <f t="shared" si="48"/>
        <v>0</v>
      </c>
      <c r="I173" s="318">
        <f t="shared" si="48"/>
        <v>0</v>
      </c>
      <c r="J173" s="318">
        <f t="shared" si="48"/>
        <v>0</v>
      </c>
      <c r="K173" s="318">
        <f t="shared" si="48"/>
        <v>0</v>
      </c>
      <c r="L173" s="318">
        <f t="shared" si="48"/>
        <v>0</v>
      </c>
      <c r="M173" s="318">
        <f t="shared" si="48"/>
        <v>0</v>
      </c>
      <c r="N173" s="318">
        <f t="shared" si="48"/>
        <v>0</v>
      </c>
      <c r="O173" s="318">
        <f t="shared" si="48"/>
        <v>0</v>
      </c>
      <c r="P173" s="318">
        <f t="shared" si="48"/>
        <v>0</v>
      </c>
      <c r="Q173" s="318">
        <f t="shared" si="48"/>
        <v>0</v>
      </c>
      <c r="R173" s="318">
        <f t="shared" si="48"/>
        <v>0</v>
      </c>
      <c r="S173" s="318">
        <f t="shared" si="48"/>
        <v>0</v>
      </c>
      <c r="T173" s="318">
        <f t="shared" si="48"/>
        <v>0</v>
      </c>
      <c r="U173" s="318">
        <f t="shared" si="48"/>
        <v>0</v>
      </c>
      <c r="V173" s="318">
        <f t="shared" si="48"/>
        <v>0</v>
      </c>
      <c r="W173" s="318">
        <f t="shared" si="48"/>
        <v>0</v>
      </c>
      <c r="X173" s="318">
        <f t="shared" si="48"/>
        <v>0</v>
      </c>
      <c r="Y173" s="318">
        <f t="shared" si="48"/>
        <v>0</v>
      </c>
      <c r="DA173" s="141"/>
    </row>
    <row r="174" spans="1:105" ht="12" customHeight="1" x14ac:dyDescent="0.25">
      <c r="A174" s="174" t="s">
        <v>1563</v>
      </c>
      <c r="B174" s="269">
        <f t="shared" ref="B174:Y174" si="49">IF(B$118=0,0,B$118/B$99)</f>
        <v>0</v>
      </c>
      <c r="C174" s="269">
        <f t="shared" si="49"/>
        <v>0</v>
      </c>
      <c r="D174" s="269">
        <f t="shared" si="49"/>
        <v>0</v>
      </c>
      <c r="E174" s="269">
        <f t="shared" si="49"/>
        <v>0</v>
      </c>
      <c r="F174" s="269">
        <f t="shared" si="49"/>
        <v>0</v>
      </c>
      <c r="G174" s="269">
        <f t="shared" si="49"/>
        <v>0</v>
      </c>
      <c r="H174" s="269">
        <f t="shared" si="49"/>
        <v>0</v>
      </c>
      <c r="I174" s="269">
        <f t="shared" si="49"/>
        <v>0</v>
      </c>
      <c r="J174" s="269">
        <f t="shared" si="49"/>
        <v>0</v>
      </c>
      <c r="K174" s="269">
        <f t="shared" si="49"/>
        <v>0</v>
      </c>
      <c r="L174" s="269">
        <f t="shared" si="49"/>
        <v>0</v>
      </c>
      <c r="M174" s="269">
        <f t="shared" si="49"/>
        <v>0</v>
      </c>
      <c r="N174" s="269">
        <f t="shared" si="49"/>
        <v>0</v>
      </c>
      <c r="O174" s="269">
        <f t="shared" si="49"/>
        <v>0</v>
      </c>
      <c r="P174" s="269">
        <f t="shared" si="49"/>
        <v>0</v>
      </c>
      <c r="Q174" s="269">
        <f t="shared" si="49"/>
        <v>0</v>
      </c>
      <c r="R174" s="269">
        <f t="shared" si="49"/>
        <v>0</v>
      </c>
      <c r="S174" s="269">
        <f t="shared" si="49"/>
        <v>0</v>
      </c>
      <c r="T174" s="269">
        <f t="shared" si="49"/>
        <v>0</v>
      </c>
      <c r="U174" s="269">
        <f t="shared" si="49"/>
        <v>0</v>
      </c>
      <c r="V174" s="269">
        <f t="shared" si="49"/>
        <v>0</v>
      </c>
      <c r="W174" s="269">
        <f t="shared" si="49"/>
        <v>0</v>
      </c>
      <c r="X174" s="269">
        <f t="shared" si="49"/>
        <v>0</v>
      </c>
      <c r="Y174" s="269">
        <f t="shared" si="49"/>
        <v>0</v>
      </c>
      <c r="DA174" s="79"/>
    </row>
    <row r="175" spans="1:105" ht="12" customHeight="1" x14ac:dyDescent="0.25">
      <c r="A175" s="174" t="s">
        <v>1565</v>
      </c>
      <c r="B175" s="269">
        <f t="shared" ref="B175:Y175" si="50">IF(B$119=0,0,B$119/B$99)</f>
        <v>6.721875951620046E-2</v>
      </c>
      <c r="C175" s="269">
        <f t="shared" si="50"/>
        <v>6.7082412864557267E-2</v>
      </c>
      <c r="D175" s="269">
        <f t="shared" si="50"/>
        <v>6.3349476867074483E-2</v>
      </c>
      <c r="E175" s="269">
        <f t="shared" si="50"/>
        <v>6.1259565685934297E-2</v>
      </c>
      <c r="F175" s="269">
        <f t="shared" si="50"/>
        <v>6.1691746479471149E-2</v>
      </c>
      <c r="G175" s="269">
        <f t="shared" si="50"/>
        <v>6.3333305239979751E-2</v>
      </c>
      <c r="H175" s="269">
        <f t="shared" si="50"/>
        <v>6.2635735230031658E-2</v>
      </c>
      <c r="I175" s="269">
        <f t="shared" si="50"/>
        <v>6.5130625584657431E-2</v>
      </c>
      <c r="J175" s="269">
        <f t="shared" si="50"/>
        <v>6.4967811159782715E-2</v>
      </c>
      <c r="K175" s="269">
        <f t="shared" si="50"/>
        <v>6.3707122022613721E-2</v>
      </c>
      <c r="L175" s="269">
        <f t="shared" si="50"/>
        <v>6.3939091677114882E-2</v>
      </c>
      <c r="M175" s="269">
        <f t="shared" si="50"/>
        <v>6.3081582777750153E-2</v>
      </c>
      <c r="N175" s="269">
        <f t="shared" si="50"/>
        <v>6.2226246806106479E-2</v>
      </c>
      <c r="O175" s="269">
        <f t="shared" si="50"/>
        <v>6.3997856358042421E-2</v>
      </c>
      <c r="P175" s="269">
        <f t="shared" si="50"/>
        <v>6.3974412420500879E-2</v>
      </c>
      <c r="Q175" s="269">
        <f t="shared" si="50"/>
        <v>6.3689832194950127E-2</v>
      </c>
      <c r="R175" s="269">
        <f t="shared" si="50"/>
        <v>6.2074120349847009E-2</v>
      </c>
      <c r="S175" s="269">
        <f t="shared" si="50"/>
        <v>6.4067950723671205E-2</v>
      </c>
      <c r="T175" s="269">
        <f t="shared" si="50"/>
        <v>6.3829632968347733E-2</v>
      </c>
      <c r="U175" s="269">
        <f t="shared" si="50"/>
        <v>6.2773619410720849E-2</v>
      </c>
      <c r="V175" s="269">
        <f t="shared" si="50"/>
        <v>2.8747172482310436E-2</v>
      </c>
      <c r="W175" s="269">
        <f t="shared" si="50"/>
        <v>1.2758279636008844E-2</v>
      </c>
      <c r="X175" s="269">
        <f t="shared" si="50"/>
        <v>1.6506602222250182E-2</v>
      </c>
      <c r="Y175" s="269">
        <f t="shared" si="50"/>
        <v>2.4986160373622921E-2</v>
      </c>
      <c r="DA175" s="79"/>
    </row>
    <row r="176" spans="1:105" ht="12" customHeight="1" x14ac:dyDescent="0.25">
      <c r="A176" s="62" t="s">
        <v>1566</v>
      </c>
      <c r="B176" s="318">
        <f t="shared" ref="B176:Y176" si="51">IF(B$120=0,0,B$120/B$99)</f>
        <v>6.721875951620046E-2</v>
      </c>
      <c r="C176" s="318">
        <f t="shared" si="51"/>
        <v>6.7082412864557267E-2</v>
      </c>
      <c r="D176" s="318">
        <f t="shared" si="51"/>
        <v>6.3349476867074483E-2</v>
      </c>
      <c r="E176" s="318">
        <f t="shared" si="51"/>
        <v>6.1259565685934297E-2</v>
      </c>
      <c r="F176" s="318">
        <f t="shared" si="51"/>
        <v>6.1691746479471149E-2</v>
      </c>
      <c r="G176" s="318">
        <f t="shared" si="51"/>
        <v>6.3333305239979751E-2</v>
      </c>
      <c r="H176" s="318">
        <f t="shared" si="51"/>
        <v>6.2635735230031658E-2</v>
      </c>
      <c r="I176" s="318">
        <f t="shared" si="51"/>
        <v>6.5130625584657431E-2</v>
      </c>
      <c r="J176" s="318">
        <f t="shared" si="51"/>
        <v>6.4967811159782715E-2</v>
      </c>
      <c r="K176" s="318">
        <f t="shared" si="51"/>
        <v>6.3707122022613721E-2</v>
      </c>
      <c r="L176" s="318">
        <f t="shared" si="51"/>
        <v>6.3939091677114882E-2</v>
      </c>
      <c r="M176" s="318">
        <f t="shared" si="51"/>
        <v>6.3081582777750153E-2</v>
      </c>
      <c r="N176" s="318">
        <f t="shared" si="51"/>
        <v>6.2226246806106479E-2</v>
      </c>
      <c r="O176" s="318">
        <f t="shared" si="51"/>
        <v>6.3997856358042421E-2</v>
      </c>
      <c r="P176" s="318">
        <f t="shared" si="51"/>
        <v>6.3974412420500879E-2</v>
      </c>
      <c r="Q176" s="318">
        <f t="shared" si="51"/>
        <v>6.3689832194950127E-2</v>
      </c>
      <c r="R176" s="318">
        <f t="shared" si="51"/>
        <v>6.2074120349847009E-2</v>
      </c>
      <c r="S176" s="318">
        <f t="shared" si="51"/>
        <v>6.4067950723671205E-2</v>
      </c>
      <c r="T176" s="318">
        <f t="shared" si="51"/>
        <v>6.3829632968347733E-2</v>
      </c>
      <c r="U176" s="318">
        <f t="shared" si="51"/>
        <v>6.2773619410720849E-2</v>
      </c>
      <c r="V176" s="318">
        <f t="shared" si="51"/>
        <v>2.8747172482310436E-2</v>
      </c>
      <c r="W176" s="318">
        <f t="shared" si="51"/>
        <v>1.2758279636008844E-2</v>
      </c>
      <c r="X176" s="318">
        <f t="shared" si="51"/>
        <v>1.6506602222250182E-2</v>
      </c>
      <c r="Y176" s="318">
        <f t="shared" si="51"/>
        <v>2.4986160373622921E-2</v>
      </c>
      <c r="DA176" s="141"/>
    </row>
    <row r="177" spans="1:105" ht="12" customHeight="1" x14ac:dyDescent="0.25">
      <c r="A177" s="62" t="s">
        <v>1573</v>
      </c>
      <c r="B177" s="318">
        <f t="shared" ref="B177:Y177" si="52">IF(B$126=0,0,B$126/B$99)</f>
        <v>0</v>
      </c>
      <c r="C177" s="318">
        <f t="shared" si="52"/>
        <v>0</v>
      </c>
      <c r="D177" s="318">
        <f t="shared" si="52"/>
        <v>0</v>
      </c>
      <c r="E177" s="318">
        <f t="shared" si="52"/>
        <v>0</v>
      </c>
      <c r="F177" s="318">
        <f t="shared" si="52"/>
        <v>0</v>
      </c>
      <c r="G177" s="318">
        <f t="shared" si="52"/>
        <v>0</v>
      </c>
      <c r="H177" s="318">
        <f t="shared" si="52"/>
        <v>0</v>
      </c>
      <c r="I177" s="318">
        <f t="shared" si="52"/>
        <v>0</v>
      </c>
      <c r="J177" s="318">
        <f t="shared" si="52"/>
        <v>0</v>
      </c>
      <c r="K177" s="318">
        <f t="shared" si="52"/>
        <v>0</v>
      </c>
      <c r="L177" s="318">
        <f t="shared" si="52"/>
        <v>0</v>
      </c>
      <c r="M177" s="318">
        <f t="shared" si="52"/>
        <v>0</v>
      </c>
      <c r="N177" s="318">
        <f t="shared" si="52"/>
        <v>0</v>
      </c>
      <c r="O177" s="318">
        <f t="shared" si="52"/>
        <v>0</v>
      </c>
      <c r="P177" s="318">
        <f t="shared" si="52"/>
        <v>0</v>
      </c>
      <c r="Q177" s="318">
        <f t="shared" si="52"/>
        <v>0</v>
      </c>
      <c r="R177" s="318">
        <f t="shared" si="52"/>
        <v>0</v>
      </c>
      <c r="S177" s="318">
        <f t="shared" si="52"/>
        <v>0</v>
      </c>
      <c r="T177" s="318">
        <f t="shared" si="52"/>
        <v>0</v>
      </c>
      <c r="U177" s="318">
        <f t="shared" si="52"/>
        <v>0</v>
      </c>
      <c r="V177" s="318">
        <f t="shared" si="52"/>
        <v>0</v>
      </c>
      <c r="W177" s="318">
        <f t="shared" si="52"/>
        <v>0</v>
      </c>
      <c r="X177" s="318">
        <f t="shared" si="52"/>
        <v>0</v>
      </c>
      <c r="Y177" s="318">
        <f t="shared" si="52"/>
        <v>0</v>
      </c>
      <c r="DA177" s="141"/>
    </row>
    <row r="178" spans="1:105" ht="12" customHeight="1" x14ac:dyDescent="0.25">
      <c r="A178" s="174" t="s">
        <v>1575</v>
      </c>
      <c r="B178" s="269">
        <f t="shared" ref="B178:Y178" si="53">IF(B$127=0,0,B$127/B$99)</f>
        <v>0</v>
      </c>
      <c r="C178" s="269">
        <f t="shared" si="53"/>
        <v>0</v>
      </c>
      <c r="D178" s="269">
        <f t="shared" si="53"/>
        <v>0</v>
      </c>
      <c r="E178" s="269">
        <f t="shared" si="53"/>
        <v>0</v>
      </c>
      <c r="F178" s="269">
        <f t="shared" si="53"/>
        <v>0</v>
      </c>
      <c r="G178" s="269">
        <f t="shared" si="53"/>
        <v>0</v>
      </c>
      <c r="H178" s="269">
        <f t="shared" si="53"/>
        <v>0</v>
      </c>
      <c r="I178" s="269">
        <f t="shared" si="53"/>
        <v>0</v>
      </c>
      <c r="J178" s="269">
        <f t="shared" si="53"/>
        <v>0</v>
      </c>
      <c r="K178" s="269">
        <f t="shared" si="53"/>
        <v>0</v>
      </c>
      <c r="L178" s="269">
        <f t="shared" si="53"/>
        <v>0</v>
      </c>
      <c r="M178" s="269">
        <f t="shared" si="53"/>
        <v>0</v>
      </c>
      <c r="N178" s="269">
        <f t="shared" si="53"/>
        <v>0</v>
      </c>
      <c r="O178" s="269">
        <f t="shared" si="53"/>
        <v>0</v>
      </c>
      <c r="P178" s="269">
        <f t="shared" si="53"/>
        <v>0</v>
      </c>
      <c r="Q178" s="269">
        <f t="shared" si="53"/>
        <v>0</v>
      </c>
      <c r="R178" s="269">
        <f t="shared" si="53"/>
        <v>0</v>
      </c>
      <c r="S178" s="269">
        <f t="shared" si="53"/>
        <v>0</v>
      </c>
      <c r="T178" s="269">
        <f t="shared" si="53"/>
        <v>0</v>
      </c>
      <c r="U178" s="269">
        <f t="shared" si="53"/>
        <v>0</v>
      </c>
      <c r="V178" s="269">
        <f t="shared" si="53"/>
        <v>0</v>
      </c>
      <c r="W178" s="269">
        <f t="shared" si="53"/>
        <v>0</v>
      </c>
      <c r="X178" s="269">
        <f t="shared" si="53"/>
        <v>0</v>
      </c>
      <c r="Y178" s="269">
        <f t="shared" si="53"/>
        <v>0</v>
      </c>
      <c r="DA178" s="79"/>
    </row>
    <row r="179" spans="1:105" ht="12" customHeight="1" x14ac:dyDescent="0.25">
      <c r="A179" s="100" t="s">
        <v>105</v>
      </c>
      <c r="B179" s="310">
        <f t="shared" ref="B179:Y179" si="54">IF(B$99=0,0,B$128/B$99)</f>
        <v>0.12470890000764229</v>
      </c>
      <c r="C179" s="310">
        <f t="shared" si="54"/>
        <v>0.12604961021330002</v>
      </c>
      <c r="D179" s="310">
        <f t="shared" si="54"/>
        <v>0.17588094422512798</v>
      </c>
      <c r="E179" s="310">
        <f t="shared" si="54"/>
        <v>0.20321447186087702</v>
      </c>
      <c r="F179" s="310">
        <f t="shared" si="54"/>
        <v>0.19749176468400056</v>
      </c>
      <c r="G179" s="310">
        <f t="shared" si="54"/>
        <v>0.17634269659355917</v>
      </c>
      <c r="H179" s="310">
        <f t="shared" si="54"/>
        <v>0.18536183368842651</v>
      </c>
      <c r="I179" s="310">
        <f t="shared" si="54"/>
        <v>0.15247674935752437</v>
      </c>
      <c r="J179" s="310">
        <f t="shared" si="54"/>
        <v>0.15467868315574348</v>
      </c>
      <c r="K179" s="310">
        <f t="shared" si="54"/>
        <v>0.17159236592780561</v>
      </c>
      <c r="L179" s="310">
        <f t="shared" si="54"/>
        <v>0.16836438821105115</v>
      </c>
      <c r="M179" s="310">
        <f t="shared" si="54"/>
        <v>0.17925531580657939</v>
      </c>
      <c r="N179" s="310">
        <f t="shared" si="54"/>
        <v>0.19053768470182486</v>
      </c>
      <c r="O179" s="310">
        <f t="shared" si="54"/>
        <v>0.16685496412484557</v>
      </c>
      <c r="P179" s="310">
        <f t="shared" si="54"/>
        <v>0.16803852088731325</v>
      </c>
      <c r="Q179" s="310">
        <f t="shared" si="54"/>
        <v>0.17145837176036163</v>
      </c>
      <c r="R179" s="310">
        <f t="shared" si="54"/>
        <v>0.19255950796822058</v>
      </c>
      <c r="S179" s="310">
        <f t="shared" si="54"/>
        <v>0.16638527739081319</v>
      </c>
      <c r="T179" s="310">
        <f t="shared" si="54"/>
        <v>0.1699618043091381</v>
      </c>
      <c r="U179" s="310">
        <f t="shared" si="54"/>
        <v>0.18443656789397325</v>
      </c>
      <c r="V179" s="310">
        <f t="shared" si="54"/>
        <v>0.62704531704234978</v>
      </c>
      <c r="W179" s="310">
        <f t="shared" si="54"/>
        <v>0.83453905749981694</v>
      </c>
      <c r="X179" s="310">
        <f t="shared" si="54"/>
        <v>0.7859609335913228</v>
      </c>
      <c r="Y179" s="310">
        <f t="shared" si="54"/>
        <v>0.67574170309080561</v>
      </c>
      <c r="DA179" s="127"/>
    </row>
    <row r="180" spans="1:105" ht="12" customHeight="1" x14ac:dyDescent="0.25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DA180" s="176"/>
    </row>
    <row r="181" spans="1:105" ht="15" customHeight="1" x14ac:dyDescent="0.25">
      <c r="A181" s="32" t="s">
        <v>430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DA181" s="88"/>
    </row>
    <row r="182" spans="1:105" ht="12" customHeight="1" x14ac:dyDescent="0.25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DA182" s="176"/>
    </row>
    <row r="183" spans="1:105" ht="12" customHeight="1" x14ac:dyDescent="0.25">
      <c r="A183" s="35" t="s">
        <v>1805</v>
      </c>
      <c r="B183" s="320">
        <f t="shared" ref="B183:Y183" si="55">SUM(B184:B190,B191:B192)</f>
        <v>406.85422355050667</v>
      </c>
      <c r="C183" s="320">
        <f t="shared" si="55"/>
        <v>396.87450582917546</v>
      </c>
      <c r="D183" s="320">
        <f t="shared" si="55"/>
        <v>383.53343299362177</v>
      </c>
      <c r="E183" s="320">
        <f t="shared" si="55"/>
        <v>319.68842413160274</v>
      </c>
      <c r="F183" s="320">
        <f t="shared" si="55"/>
        <v>322.52298975427129</v>
      </c>
      <c r="G183" s="320">
        <f t="shared" si="55"/>
        <v>349.61845151868107</v>
      </c>
      <c r="H183" s="320">
        <f t="shared" si="55"/>
        <v>302.90401052237826</v>
      </c>
      <c r="I183" s="320">
        <f t="shared" si="55"/>
        <v>378.26519379268336</v>
      </c>
      <c r="J183" s="320">
        <f t="shared" si="55"/>
        <v>355.82459315844352</v>
      </c>
      <c r="K183" s="320">
        <f t="shared" si="55"/>
        <v>302.24415450054045</v>
      </c>
      <c r="L183" s="320">
        <f t="shared" si="55"/>
        <v>298.57142589936439</v>
      </c>
      <c r="M183" s="320">
        <f t="shared" si="55"/>
        <v>304.39492166361401</v>
      </c>
      <c r="N183" s="320">
        <f t="shared" si="55"/>
        <v>294.29747070001434</v>
      </c>
      <c r="O183" s="320">
        <f t="shared" si="55"/>
        <v>338.8882908788654</v>
      </c>
      <c r="P183" s="320">
        <f t="shared" si="55"/>
        <v>322.99013828927849</v>
      </c>
      <c r="Q183" s="320">
        <f t="shared" si="55"/>
        <v>324.00508550352157</v>
      </c>
      <c r="R183" s="320">
        <f t="shared" si="55"/>
        <v>348.58443644460328</v>
      </c>
      <c r="S183" s="320">
        <f t="shared" si="55"/>
        <v>280.50918807686389</v>
      </c>
      <c r="T183" s="320">
        <f t="shared" si="55"/>
        <v>248.15742896320972</v>
      </c>
      <c r="U183" s="320">
        <f t="shared" si="55"/>
        <v>316.8434451658635</v>
      </c>
      <c r="V183" s="320">
        <f t="shared" si="55"/>
        <v>207.20534441272346</v>
      </c>
      <c r="W183" s="320">
        <f t="shared" si="55"/>
        <v>85.490342624196714</v>
      </c>
      <c r="X183" s="320">
        <f t="shared" si="55"/>
        <v>113.39531473522035</v>
      </c>
      <c r="Y183" s="320">
        <f t="shared" si="55"/>
        <v>132.80363009997211</v>
      </c>
      <c r="DA183" s="95"/>
    </row>
    <row r="184" spans="1:105" ht="12" customHeight="1" x14ac:dyDescent="0.25">
      <c r="A184" s="55" t="s">
        <v>91</v>
      </c>
      <c r="B184" s="273">
        <f>IF(B$6=0,0,B$6/NMM!B$9*1000)</f>
        <v>0</v>
      </c>
      <c r="C184" s="273">
        <f>IF(C$6=0,0,C$6/NMM!C$9*1000)</f>
        <v>0</v>
      </c>
      <c r="D184" s="273">
        <f>IF(D$6=0,0,D$6/NMM!D$9*1000)</f>
        <v>0</v>
      </c>
      <c r="E184" s="273">
        <f>IF(E$6=0,0,E$6/NMM!E$9*1000)</f>
        <v>0</v>
      </c>
      <c r="F184" s="273">
        <f>IF(F$6=0,0,F$6/NMM!F$9*1000)</f>
        <v>0</v>
      </c>
      <c r="G184" s="273">
        <f>IF(G$6=0,0,G$6/NMM!G$9*1000)</f>
        <v>0</v>
      </c>
      <c r="H184" s="273">
        <f>IF(H$6=0,0,H$6/NMM!H$9*1000)</f>
        <v>0</v>
      </c>
      <c r="I184" s="273">
        <f>IF(I$6=0,0,I$6/NMM!I$9*1000)</f>
        <v>0</v>
      </c>
      <c r="J184" s="273">
        <f>IF(J$6=0,0,J$6/NMM!J$9*1000)</f>
        <v>0</v>
      </c>
      <c r="K184" s="273">
        <f>IF(K$6=0,0,K$6/NMM!K$9*1000)</f>
        <v>0</v>
      </c>
      <c r="L184" s="273">
        <f>IF(L$6=0,0,L$6/NMM!L$9*1000)</f>
        <v>0</v>
      </c>
      <c r="M184" s="273">
        <f>IF(M$6=0,0,M$6/NMM!M$9*1000)</f>
        <v>0</v>
      </c>
      <c r="N184" s="273">
        <f>IF(N$6=0,0,N$6/NMM!N$9*1000)</f>
        <v>0</v>
      </c>
      <c r="O184" s="273">
        <f>IF(O$6=0,0,O$6/NMM!O$9*1000)</f>
        <v>0</v>
      </c>
      <c r="P184" s="273">
        <f>IF(P$6=0,0,P$6/NMM!P$9*1000)</f>
        <v>0</v>
      </c>
      <c r="Q184" s="273">
        <f>IF(Q$6=0,0,Q$6/NMM!Q$9*1000)</f>
        <v>0</v>
      </c>
      <c r="R184" s="273">
        <f>IF(R$6=0,0,R$6/NMM!R$9*1000)</f>
        <v>0</v>
      </c>
      <c r="S184" s="273">
        <f>IF(S$6=0,0,S$6/NMM!S$9*1000)</f>
        <v>0</v>
      </c>
      <c r="T184" s="273">
        <f>IF(T$6=0,0,T$6/NMM!T$9*1000)</f>
        <v>0</v>
      </c>
      <c r="U184" s="273">
        <f>IF(U$6=0,0,U$6/NMM!U$9*1000)</f>
        <v>0</v>
      </c>
      <c r="V184" s="273">
        <f>IF(V$6=0,0,V$6/NMM!V$9*1000)</f>
        <v>0</v>
      </c>
      <c r="W184" s="273">
        <f>IF(W$6=0,0,W$6/NMM!W$9*1000)</f>
        <v>0</v>
      </c>
      <c r="X184" s="273">
        <f>IF(X$6=0,0,X$6/NMM!X$9*1000)</f>
        <v>0</v>
      </c>
      <c r="Y184" s="273">
        <f>IF(Y$6=0,0,Y$6/NMM!Y$9*1000)</f>
        <v>0</v>
      </c>
      <c r="DA184" s="76"/>
    </row>
    <row r="185" spans="1:105" ht="12" customHeight="1" x14ac:dyDescent="0.25">
      <c r="A185" s="173" t="s">
        <v>92</v>
      </c>
      <c r="B185" s="274">
        <f>IF(B$7=0,0,B$7/NMM!B$9*1000)</f>
        <v>0</v>
      </c>
      <c r="C185" s="274">
        <f>IF(C$7=0,0,C$7/NMM!C$9*1000)</f>
        <v>0</v>
      </c>
      <c r="D185" s="274">
        <f>IF(D$7=0,0,D$7/NMM!D$9*1000)</f>
        <v>0</v>
      </c>
      <c r="E185" s="274">
        <f>IF(E$7=0,0,E$7/NMM!E$9*1000)</f>
        <v>0</v>
      </c>
      <c r="F185" s="274">
        <f>IF(F$7=0,0,F$7/NMM!F$9*1000)</f>
        <v>0</v>
      </c>
      <c r="G185" s="274">
        <f>IF(G$7=0,0,G$7/NMM!G$9*1000)</f>
        <v>0</v>
      </c>
      <c r="H185" s="274">
        <f>IF(H$7=0,0,H$7/NMM!H$9*1000)</f>
        <v>0</v>
      </c>
      <c r="I185" s="274">
        <f>IF(I$7=0,0,I$7/NMM!I$9*1000)</f>
        <v>0</v>
      </c>
      <c r="J185" s="274">
        <f>IF(J$7=0,0,J$7/NMM!J$9*1000)</f>
        <v>0</v>
      </c>
      <c r="K185" s="274">
        <f>IF(K$7=0,0,K$7/NMM!K$9*1000)</f>
        <v>0</v>
      </c>
      <c r="L185" s="274">
        <f>IF(L$7=0,0,L$7/NMM!L$9*1000)</f>
        <v>0</v>
      </c>
      <c r="M185" s="274">
        <f>IF(M$7=0,0,M$7/NMM!M$9*1000)</f>
        <v>0</v>
      </c>
      <c r="N185" s="274">
        <f>IF(N$7=0,0,N$7/NMM!N$9*1000)</f>
        <v>0</v>
      </c>
      <c r="O185" s="274">
        <f>IF(O$7=0,0,O$7/NMM!O$9*1000)</f>
        <v>0</v>
      </c>
      <c r="P185" s="274">
        <f>IF(P$7=0,0,P$7/NMM!P$9*1000)</f>
        <v>0</v>
      </c>
      <c r="Q185" s="274">
        <f>IF(Q$7=0,0,Q$7/NMM!Q$9*1000)</f>
        <v>0</v>
      </c>
      <c r="R185" s="274">
        <f>IF(R$7=0,0,R$7/NMM!R$9*1000)</f>
        <v>0</v>
      </c>
      <c r="S185" s="274">
        <f>IF(S$7=0,0,S$7/NMM!S$9*1000)</f>
        <v>0</v>
      </c>
      <c r="T185" s="274">
        <f>IF(T$7=0,0,T$7/NMM!T$9*1000)</f>
        <v>0</v>
      </c>
      <c r="U185" s="274">
        <f>IF(U$7=0,0,U$7/NMM!U$9*1000)</f>
        <v>0</v>
      </c>
      <c r="V185" s="274">
        <f>IF(V$7=0,0,V$7/NMM!V$9*1000)</f>
        <v>0</v>
      </c>
      <c r="W185" s="274">
        <f>IF(W$7=0,0,W$7/NMM!W$9*1000)</f>
        <v>0</v>
      </c>
      <c r="X185" s="274">
        <f>IF(X$7=0,0,X$7/NMM!X$9*1000)</f>
        <v>0</v>
      </c>
      <c r="Y185" s="274">
        <f>IF(Y$7=0,0,Y$7/NMM!Y$9*1000)</f>
        <v>0</v>
      </c>
      <c r="DA185" s="77"/>
    </row>
    <row r="186" spans="1:105" ht="12" customHeight="1" x14ac:dyDescent="0.25">
      <c r="A186" s="173" t="s">
        <v>93</v>
      </c>
      <c r="B186" s="274">
        <f>IF(B$8=0,0,B$8/NMM!B$9*1000)</f>
        <v>0</v>
      </c>
      <c r="C186" s="274">
        <f>IF(C$8=0,0,C$8/NMM!C$9*1000)</f>
        <v>0</v>
      </c>
      <c r="D186" s="274">
        <f>IF(D$8=0,0,D$8/NMM!D$9*1000)</f>
        <v>0</v>
      </c>
      <c r="E186" s="274">
        <f>IF(E$8=0,0,E$8/NMM!E$9*1000)</f>
        <v>0</v>
      </c>
      <c r="F186" s="274">
        <f>IF(F$8=0,0,F$8/NMM!F$9*1000)</f>
        <v>0</v>
      </c>
      <c r="G186" s="274">
        <f>IF(G$8=0,0,G$8/NMM!G$9*1000)</f>
        <v>0</v>
      </c>
      <c r="H186" s="274">
        <f>IF(H$8=0,0,H$8/NMM!H$9*1000)</f>
        <v>0</v>
      </c>
      <c r="I186" s="274">
        <f>IF(I$8=0,0,I$8/NMM!I$9*1000)</f>
        <v>0</v>
      </c>
      <c r="J186" s="274">
        <f>IF(J$8=0,0,J$8/NMM!J$9*1000)</f>
        <v>0</v>
      </c>
      <c r="K186" s="274">
        <f>IF(K$8=0,0,K$8/NMM!K$9*1000)</f>
        <v>0</v>
      </c>
      <c r="L186" s="274">
        <f>IF(L$8=0,0,L$8/NMM!L$9*1000)</f>
        <v>0</v>
      </c>
      <c r="M186" s="274">
        <f>IF(M$8=0,0,M$8/NMM!M$9*1000)</f>
        <v>0</v>
      </c>
      <c r="N186" s="274">
        <f>IF(N$8=0,0,N$8/NMM!N$9*1000)</f>
        <v>0</v>
      </c>
      <c r="O186" s="274">
        <f>IF(O$8=0,0,O$8/NMM!O$9*1000)</f>
        <v>0</v>
      </c>
      <c r="P186" s="274">
        <f>IF(P$8=0,0,P$8/NMM!P$9*1000)</f>
        <v>0</v>
      </c>
      <c r="Q186" s="274">
        <f>IF(Q$8=0,0,Q$8/NMM!Q$9*1000)</f>
        <v>0</v>
      </c>
      <c r="R186" s="274">
        <f>IF(R$8=0,0,R$8/NMM!R$9*1000)</f>
        <v>0</v>
      </c>
      <c r="S186" s="274">
        <f>IF(S$8=0,0,S$8/NMM!S$9*1000)</f>
        <v>0</v>
      </c>
      <c r="T186" s="274">
        <f>IF(T$8=0,0,T$8/NMM!T$9*1000)</f>
        <v>0</v>
      </c>
      <c r="U186" s="274">
        <f>IF(U$8=0,0,U$8/NMM!U$9*1000)</f>
        <v>0</v>
      </c>
      <c r="V186" s="274">
        <f>IF(V$8=0,0,V$8/NMM!V$9*1000)</f>
        <v>0</v>
      </c>
      <c r="W186" s="274">
        <f>IF(W$8=0,0,W$8/NMM!W$9*1000)</f>
        <v>0</v>
      </c>
      <c r="X186" s="274">
        <f>IF(X$8=0,0,X$8/NMM!X$9*1000)</f>
        <v>0</v>
      </c>
      <c r="Y186" s="274">
        <f>IF(Y$8=0,0,Y$8/NMM!Y$9*1000)</f>
        <v>0</v>
      </c>
      <c r="DA186" s="77"/>
    </row>
    <row r="187" spans="1:105" ht="12" customHeight="1" x14ac:dyDescent="0.25">
      <c r="A187" s="173" t="s">
        <v>94</v>
      </c>
      <c r="B187" s="274">
        <f>IF(B$9=0,0,B$9/NMM!B$9*1000)</f>
        <v>0</v>
      </c>
      <c r="C187" s="274">
        <f>IF(C$9=0,0,C$9/NMM!C$9*1000)</f>
        <v>0</v>
      </c>
      <c r="D187" s="274">
        <f>IF(D$9=0,0,D$9/NMM!D$9*1000)</f>
        <v>0</v>
      </c>
      <c r="E187" s="274">
        <f>IF(E$9=0,0,E$9/NMM!E$9*1000)</f>
        <v>0</v>
      </c>
      <c r="F187" s="274">
        <f>IF(F$9=0,0,F$9/NMM!F$9*1000)</f>
        <v>0</v>
      </c>
      <c r="G187" s="274">
        <f>IF(G$9=0,0,G$9/NMM!G$9*1000)</f>
        <v>0</v>
      </c>
      <c r="H187" s="274">
        <f>IF(H$9=0,0,H$9/NMM!H$9*1000)</f>
        <v>0</v>
      </c>
      <c r="I187" s="274">
        <f>IF(I$9=0,0,I$9/NMM!I$9*1000)</f>
        <v>0</v>
      </c>
      <c r="J187" s="274">
        <f>IF(J$9=0,0,J$9/NMM!J$9*1000)</f>
        <v>0</v>
      </c>
      <c r="K187" s="274">
        <f>IF(K$9=0,0,K$9/NMM!K$9*1000)</f>
        <v>0</v>
      </c>
      <c r="L187" s="274">
        <f>IF(L$9=0,0,L$9/NMM!L$9*1000)</f>
        <v>0</v>
      </c>
      <c r="M187" s="274">
        <f>IF(M$9=0,0,M$9/NMM!M$9*1000)</f>
        <v>0</v>
      </c>
      <c r="N187" s="274">
        <f>IF(N$9=0,0,N$9/NMM!N$9*1000)</f>
        <v>0</v>
      </c>
      <c r="O187" s="274">
        <f>IF(O$9=0,0,O$9/NMM!O$9*1000)</f>
        <v>0</v>
      </c>
      <c r="P187" s="274">
        <f>IF(P$9=0,0,P$9/NMM!P$9*1000)</f>
        <v>0</v>
      </c>
      <c r="Q187" s="274">
        <f>IF(Q$9=0,0,Q$9/NMM!Q$9*1000)</f>
        <v>0</v>
      </c>
      <c r="R187" s="274">
        <f>IF(R$9=0,0,R$9/NMM!R$9*1000)</f>
        <v>0</v>
      </c>
      <c r="S187" s="274">
        <f>IF(S$9=0,0,S$9/NMM!S$9*1000)</f>
        <v>0</v>
      </c>
      <c r="T187" s="274">
        <f>IF(T$9=0,0,T$9/NMM!T$9*1000)</f>
        <v>0</v>
      </c>
      <c r="U187" s="274">
        <f>IF(U$9=0,0,U$9/NMM!U$9*1000)</f>
        <v>0</v>
      </c>
      <c r="V187" s="274">
        <f>IF(V$9=0,0,V$9/NMM!V$9*1000)</f>
        <v>0</v>
      </c>
      <c r="W187" s="274">
        <f>IF(W$9=0,0,W$9/NMM!W$9*1000)</f>
        <v>0</v>
      </c>
      <c r="X187" s="274">
        <f>IF(X$9=0,0,X$9/NMM!X$9*1000)</f>
        <v>0</v>
      </c>
      <c r="Y187" s="274">
        <f>IF(Y$9=0,0,Y$9/NMM!Y$9*1000)</f>
        <v>0</v>
      </c>
      <c r="DA187" s="77"/>
    </row>
    <row r="188" spans="1:105" ht="12" customHeight="1" x14ac:dyDescent="0.25">
      <c r="A188" s="56" t="s">
        <v>95</v>
      </c>
      <c r="B188" s="275">
        <f>IF(B$10=0,0,B$10/NMM!B$9*1000)</f>
        <v>0.771987938570317</v>
      </c>
      <c r="C188" s="275">
        <f>IF(C$10=0,0,C$10/NMM!C$9*1000)</f>
        <v>0.82862188998861064</v>
      </c>
      <c r="D188" s="275">
        <f>IF(D$10=0,0,D$10/NMM!D$9*1000)</f>
        <v>0.58924038741390994</v>
      </c>
      <c r="E188" s="275">
        <f>IF(E$10=0,0,E$10/NMM!E$9*1000)</f>
        <v>0.47019769937493677</v>
      </c>
      <c r="F188" s="275">
        <f>IF(F$10=0,0,F$10/NMM!F$9*1000)</f>
        <v>0.49168215484576783</v>
      </c>
      <c r="G188" s="275">
        <f>IF(G$10=0,0,G$10/NMM!G$9*1000)</f>
        <v>0.49834095387579574</v>
      </c>
      <c r="H188" s="275">
        <f>IF(H$10=0,0,H$10/NMM!H$9*1000)</f>
        <v>0.43983908251050846</v>
      </c>
      <c r="I188" s="275">
        <f>IF(I$10=0,0,I$10/NMM!I$9*1000)</f>
        <v>0.62147060148611233</v>
      </c>
      <c r="J188" s="275">
        <f>IF(J$10=0,0,J$10/NMM!J$9*1000)</f>
        <v>0.57215599338808854</v>
      </c>
      <c r="K188" s="275">
        <f>IF(K$10=0,0,K$10/NMM!K$9*1000)</f>
        <v>0.41098761859434968</v>
      </c>
      <c r="L188" s="275">
        <f>IF(L$10=0,0,L$10/NMM!L$9*1000)</f>
        <v>0.43385271336392295</v>
      </c>
      <c r="M188" s="275">
        <f>IF(M$10=0,0,M$10/NMM!M$9*1000)</f>
        <v>0.47968609797431733</v>
      </c>
      <c r="N188" s="275">
        <f>IF(N$10=0,0,N$10/NMM!N$9*1000)</f>
        <v>0.44299800765492536</v>
      </c>
      <c r="O188" s="275">
        <f>IF(O$10=0,0,O$10/NMM!O$9*1000)</f>
        <v>0.53555030301291096</v>
      </c>
      <c r="P188" s="275">
        <f>IF(P$10=0,0,P$10/NMM!P$9*1000)</f>
        <v>0.43568658838695168</v>
      </c>
      <c r="Q188" s="275">
        <f>IF(Q$10=0,0,Q$10/NMM!Q$9*1000)</f>
        <v>0.4117073700100598</v>
      </c>
      <c r="R188" s="275">
        <f>IF(R$10=0,0,R$10/NMM!R$9*1000)</f>
        <v>0.38085952940220985</v>
      </c>
      <c r="S188" s="275">
        <f>IF(S$10=0,0,S$10/NMM!S$9*1000)</f>
        <v>0.45613250667461902</v>
      </c>
      <c r="T188" s="275">
        <f>IF(T$10=0,0,T$10/NMM!T$9*1000)</f>
        <v>0.38212469063426724</v>
      </c>
      <c r="U188" s="275">
        <f>IF(U$10=0,0,U$10/NMM!U$9*1000)</f>
        <v>0.27863059695707926</v>
      </c>
      <c r="V188" s="275">
        <f>IF(V$10=0,0,V$10/NMM!V$9*1000)</f>
        <v>8.5236672216693232E-2</v>
      </c>
      <c r="W188" s="275">
        <f>IF(W$10=0,0,W$10/NMM!W$9*1000)</f>
        <v>2.886948787899847E-2</v>
      </c>
      <c r="X188" s="275">
        <f>IF(X$10=0,0,X$10/NMM!X$9*1000)</f>
        <v>3.1131038884660883E-2</v>
      </c>
      <c r="Y188" s="275">
        <f>IF(Y$10=0,0,Y$10/NMM!Y$9*1000)</f>
        <v>8.1978248364432779E-2</v>
      </c>
      <c r="DA188" s="78"/>
    </row>
    <row r="189" spans="1:105" ht="12" customHeight="1" x14ac:dyDescent="0.25">
      <c r="A189" s="174" t="s">
        <v>1450</v>
      </c>
      <c r="B189" s="276">
        <f>IF(B$16=0,0,B$16/NMM!B$9*1000)</f>
        <v>0</v>
      </c>
      <c r="C189" s="276">
        <f>IF(C$16=0,0,C$16/NMM!C$9*1000)</f>
        <v>0</v>
      </c>
      <c r="D189" s="276">
        <f>IF(D$16=0,0,D$16/NMM!D$9*1000)</f>
        <v>0</v>
      </c>
      <c r="E189" s="276">
        <f>IF(E$16=0,0,E$16/NMM!E$9*1000)</f>
        <v>0</v>
      </c>
      <c r="F189" s="276">
        <f>IF(F$16=0,0,F$16/NMM!F$9*1000)</f>
        <v>0</v>
      </c>
      <c r="G189" s="276">
        <f>IF(G$16=0,0,G$16/NMM!G$9*1000)</f>
        <v>0</v>
      </c>
      <c r="H189" s="276">
        <f>IF(H$16=0,0,H$16/NMM!H$9*1000)</f>
        <v>0</v>
      </c>
      <c r="I189" s="276">
        <f>IF(I$16=0,0,I$16/NMM!I$9*1000)</f>
        <v>0</v>
      </c>
      <c r="J189" s="276">
        <f>IF(J$16=0,0,J$16/NMM!J$9*1000)</f>
        <v>0</v>
      </c>
      <c r="K189" s="276">
        <f>IF(K$16=0,0,K$16/NMM!K$9*1000)</f>
        <v>0</v>
      </c>
      <c r="L189" s="276">
        <f>IF(L$16=0,0,L$16/NMM!L$9*1000)</f>
        <v>0</v>
      </c>
      <c r="M189" s="276">
        <f>IF(M$16=0,0,M$16/NMM!M$9*1000)</f>
        <v>0</v>
      </c>
      <c r="N189" s="276">
        <f>IF(N$16=0,0,N$16/NMM!N$9*1000)</f>
        <v>0</v>
      </c>
      <c r="O189" s="276">
        <f>IF(O$16=0,0,O$16/NMM!O$9*1000)</f>
        <v>0</v>
      </c>
      <c r="P189" s="276">
        <f>IF(P$16=0,0,P$16/NMM!P$9*1000)</f>
        <v>0</v>
      </c>
      <c r="Q189" s="276">
        <f>IF(Q$16=0,0,Q$16/NMM!Q$9*1000)</f>
        <v>0</v>
      </c>
      <c r="R189" s="276">
        <f>IF(R$16=0,0,R$16/NMM!R$9*1000)</f>
        <v>0</v>
      </c>
      <c r="S189" s="276">
        <f>IF(S$16=0,0,S$16/NMM!S$9*1000)</f>
        <v>0</v>
      </c>
      <c r="T189" s="276">
        <f>IF(T$16=0,0,T$16/NMM!T$9*1000)</f>
        <v>0</v>
      </c>
      <c r="U189" s="276">
        <f>IF(U$16=0,0,U$16/NMM!U$9*1000)</f>
        <v>0</v>
      </c>
      <c r="V189" s="276">
        <f>IF(V$16=0,0,V$16/NMM!V$9*1000)</f>
        <v>0</v>
      </c>
      <c r="W189" s="276">
        <f>IF(W$16=0,0,W$16/NMM!W$9*1000)</f>
        <v>0</v>
      </c>
      <c r="X189" s="276">
        <f>IF(X$16=0,0,X$16/NMM!X$9*1000)</f>
        <v>0</v>
      </c>
      <c r="Y189" s="276">
        <f>IF(Y$16=0,0,Y$16/NMM!Y$9*1000)</f>
        <v>0</v>
      </c>
      <c r="DA189" s="79"/>
    </row>
    <row r="190" spans="1:105" ht="12" customHeight="1" x14ac:dyDescent="0.25">
      <c r="A190" s="174" t="s">
        <v>1452</v>
      </c>
      <c r="B190" s="276">
        <f>IF(B$17=0,0,B$17/NMM!B$9*1000)</f>
        <v>58.566143460845872</v>
      </c>
      <c r="C190" s="276">
        <f>IF(C$17=0,0,C$17/NMM!C$9*1000)</f>
        <v>57.05310920852795</v>
      </c>
      <c r="D190" s="276">
        <f>IF(D$17=0,0,D$17/NMM!D$9*1000)</f>
        <v>55.36754168535564</v>
      </c>
      <c r="E190" s="276">
        <f>IF(E$17=0,0,E$17/NMM!E$9*1000)</f>
        <v>46.447846764808425</v>
      </c>
      <c r="F190" s="276">
        <f>IF(F$17=0,0,F$17/NMM!F$9*1000)</f>
        <v>47.099610687324251</v>
      </c>
      <c r="G190" s="276">
        <f>IF(G$17=0,0,G$17/NMM!G$9*1000)</f>
        <v>51.00535165051982</v>
      </c>
      <c r="H190" s="276">
        <f>IF(H$17=0,0,H$17/NMM!H$9*1000)</f>
        <v>44.163594347483553</v>
      </c>
      <c r="I190" s="276">
        <f>IF(I$17=0,0,I$17/NMM!I$9*1000)</f>
        <v>54.852199664306532</v>
      </c>
      <c r="J190" s="276">
        <f>IF(J$17=0,0,J$17/NMM!J$9*1000)</f>
        <v>51.730617110351282</v>
      </c>
      <c r="K190" s="276">
        <f>IF(K$17=0,0,K$17/NMM!K$9*1000)</f>
        <v>43.762277603128496</v>
      </c>
      <c r="L190" s="276">
        <f>IF(L$17=0,0,L$17/NMM!L$9*1000)</f>
        <v>43.107866140353515</v>
      </c>
      <c r="M190" s="276">
        <f>IF(M$17=0,0,M$17/NMM!M$9*1000)</f>
        <v>43.957025220895915</v>
      </c>
      <c r="N190" s="276">
        <f>IF(N$17=0,0,N$17/NMM!N$9*1000)</f>
        <v>42.569016627939135</v>
      </c>
      <c r="O190" s="276">
        <f>IF(O$17=0,0,O$17/NMM!O$9*1000)</f>
        <v>48.779698970508576</v>
      </c>
      <c r="P190" s="276">
        <f>IF(P$17=0,0,P$17/NMM!P$9*1000)</f>
        <v>46.626875734556556</v>
      </c>
      <c r="Q190" s="276">
        <f>IF(Q$17=0,0,Q$17/NMM!Q$9*1000)</f>
        <v>47.045298239408758</v>
      </c>
      <c r="R190" s="276">
        <f>IF(R$17=0,0,R$17/NMM!R$9*1000)</f>
        <v>50.95216816686434</v>
      </c>
      <c r="S190" s="276">
        <f>IF(S$17=0,0,S$17/NMM!S$9*1000)</f>
        <v>40.705300646048443</v>
      </c>
      <c r="T190" s="276">
        <f>IF(T$17=0,0,T$17/NMM!T$9*1000)</f>
        <v>36.126513247607519</v>
      </c>
      <c r="U190" s="276">
        <f>IF(U$17=0,0,U$17/NMM!U$9*1000)</f>
        <v>46.170862588304942</v>
      </c>
      <c r="V190" s="276">
        <f>IF(V$17=0,0,V$17/NMM!V$9*1000)</f>
        <v>30.749273733555519</v>
      </c>
      <c r="W190" s="276">
        <f>IF(W$17=0,0,W$17/NMM!W$9*1000)</f>
        <v>12.781036885662125</v>
      </c>
      <c r="X190" s="276">
        <f>IF(X$17=0,0,X$17/NMM!X$9*1000)</f>
        <v>16.862862098487209</v>
      </c>
      <c r="Y190" s="276">
        <f>IF(Y$17=0,0,Y$17/NMM!Y$9*1000)</f>
        <v>20.071047636360078</v>
      </c>
      <c r="DA190" s="79"/>
    </row>
    <row r="191" spans="1:105" ht="12" customHeight="1" x14ac:dyDescent="0.25">
      <c r="A191" s="174" t="s">
        <v>1461</v>
      </c>
      <c r="B191" s="276">
        <f>IF(B$25=0,0,B$25/NMM!B$9*1000)</f>
        <v>321.08062023235226</v>
      </c>
      <c r="C191" s="276">
        <f>IF(C$25=0,0,C$25/NMM!C$9*1000)</f>
        <v>312.78562337137902</v>
      </c>
      <c r="D191" s="276">
        <f>IF(D$25=0,0,D$25/NMM!D$9*1000)</f>
        <v>303.54473719034695</v>
      </c>
      <c r="E191" s="276">
        <f>IF(E$25=0,0,E$25/NMM!E$9*1000)</f>
        <v>254.64376799323151</v>
      </c>
      <c r="F191" s="276">
        <f>IF(F$25=0,0,F$25/NMM!F$9*1000)</f>
        <v>258.2169717611448</v>
      </c>
      <c r="G191" s="276">
        <f>IF(G$25=0,0,G$25/NMM!G$9*1000)</f>
        <v>279.62964565127618</v>
      </c>
      <c r="H191" s="276">
        <f>IF(H$25=0,0,H$25/NMM!H$9*1000)</f>
        <v>242.12067633000385</v>
      </c>
      <c r="I191" s="276">
        <f>IF(I$25=0,0,I$25/NMM!I$9*1000)</f>
        <v>300.71944725366427</v>
      </c>
      <c r="J191" s="276">
        <f>IF(J$25=0,0,J$25/NMM!J$9*1000)</f>
        <v>283.60581122945683</v>
      </c>
      <c r="K191" s="276">
        <f>IF(K$25=0,0,K$25/NMM!K$9*1000)</f>
        <v>239.920513888485</v>
      </c>
      <c r="L191" s="276">
        <f>IF(L$25=0,0,L$25/NMM!L$9*1000)</f>
        <v>236.33279535456074</v>
      </c>
      <c r="M191" s="276">
        <f>IF(M$25=0,0,M$25/NMM!M$9*1000)</f>
        <v>240.98819023195719</v>
      </c>
      <c r="N191" s="276">
        <f>IF(N$25=0,0,N$25/NMM!N$9*1000)</f>
        <v>233.37862891241514</v>
      </c>
      <c r="O191" s="276">
        <f>IF(O$25=0,0,O$25/NMM!O$9*1000)</f>
        <v>267.42781878184002</v>
      </c>
      <c r="P191" s="276">
        <f>IF(P$25=0,0,P$25/NMM!P$9*1000)</f>
        <v>255.62526906619732</v>
      </c>
      <c r="Q191" s="276">
        <f>IF(Q$25=0,0,Q$25/NMM!Q$9*1000)</f>
        <v>257.9192114267172</v>
      </c>
      <c r="R191" s="276">
        <f>IF(R$25=0,0,R$25/NMM!R$9*1000)</f>
        <v>279.33807470415343</v>
      </c>
      <c r="S191" s="276">
        <f>IF(S$25=0,0,S$25/NMM!S$9*1000)</f>
        <v>223.1610689359336</v>
      </c>
      <c r="T191" s="276">
        <f>IF(T$25=0,0,T$25/NMM!T$9*1000)</f>
        <v>198.0585129039429</v>
      </c>
      <c r="U191" s="276">
        <f>IF(U$25=0,0,U$25/NMM!U$9*1000)</f>
        <v>253.12524131670995</v>
      </c>
      <c r="V191" s="276">
        <f>IF(V$25=0,0,V$25/NMM!V$9*1000)</f>
        <v>168.57855577710924</v>
      </c>
      <c r="W191" s="276">
        <f>IF(W$25=0,0,W$25/NMM!W$9*1000)</f>
        <v>70.070231843155369</v>
      </c>
      <c r="X191" s="276">
        <f>IF(X$25=0,0,X$25/NMM!X$9*1000)</f>
        <v>92.448262793581947</v>
      </c>
      <c r="Y191" s="276">
        <f>IF(Y$25=0,0,Y$25/NMM!Y$9*1000)</f>
        <v>110.03668746097266</v>
      </c>
      <c r="DA191" s="79"/>
    </row>
    <row r="192" spans="1:105" ht="12" customHeight="1" x14ac:dyDescent="0.25">
      <c r="A192" s="41" t="s">
        <v>1806</v>
      </c>
      <c r="B192" s="277">
        <f>IF(B$33=0,0,B$33/NMM!B$9*1000)</f>
        <v>26.435471918738251</v>
      </c>
      <c r="C192" s="277">
        <f>IF(C$33=0,0,C$33/NMM!C$9*1000)</f>
        <v>26.207151359279855</v>
      </c>
      <c r="D192" s="277">
        <f>IF(D$33=0,0,D$33/NMM!D$9*1000)</f>
        <v>24.031913730505277</v>
      </c>
      <c r="E192" s="277">
        <f>IF(E$33=0,0,E$33/NMM!E$9*1000)</f>
        <v>18.126611674187849</v>
      </c>
      <c r="F192" s="277">
        <f>IF(F$33=0,0,F$33/NMM!F$9*1000)</f>
        <v>16.714725150956497</v>
      </c>
      <c r="G192" s="277">
        <f>IF(G$33=0,0,G$33/NMM!G$9*1000)</f>
        <v>18.485113263009289</v>
      </c>
      <c r="H192" s="277">
        <f>IF(H$33=0,0,H$33/NMM!H$9*1000)</f>
        <v>16.179900762380306</v>
      </c>
      <c r="I192" s="277">
        <f>IF(I$33=0,0,I$33/NMM!I$9*1000)</f>
        <v>22.072076273226447</v>
      </c>
      <c r="J192" s="277">
        <f>IF(J$33=0,0,J$33/NMM!J$9*1000)</f>
        <v>19.916008825247314</v>
      </c>
      <c r="K192" s="277">
        <f>IF(K$33=0,0,K$33/NMM!K$9*1000)</f>
        <v>18.150375390332616</v>
      </c>
      <c r="L192" s="277">
        <f>IF(L$33=0,0,L$33/NMM!L$9*1000)</f>
        <v>18.696911691086207</v>
      </c>
      <c r="M192" s="277">
        <f>IF(M$33=0,0,M$33/NMM!M$9*1000)</f>
        <v>18.970020112786607</v>
      </c>
      <c r="N192" s="277">
        <f>IF(N$33=0,0,N$33/NMM!N$9*1000)</f>
        <v>17.906827152005121</v>
      </c>
      <c r="O192" s="277">
        <f>IF(O$33=0,0,O$33/NMM!O$9*1000)</f>
        <v>22.145222823503897</v>
      </c>
      <c r="P192" s="277">
        <f>IF(P$33=0,0,P$33/NMM!P$9*1000)</f>
        <v>20.302306900137719</v>
      </c>
      <c r="Q192" s="277">
        <f>IF(Q$33=0,0,Q$33/NMM!Q$9*1000)</f>
        <v>18.628868467385534</v>
      </c>
      <c r="R192" s="277">
        <f>IF(R$33=0,0,R$33/NMM!R$9*1000)</f>
        <v>17.913334044183316</v>
      </c>
      <c r="S192" s="277">
        <f>IF(S$33=0,0,S$33/NMM!S$9*1000)</f>
        <v>16.186685988207213</v>
      </c>
      <c r="T192" s="277">
        <f>IF(T$33=0,0,T$33/NMM!T$9*1000)</f>
        <v>13.59027812102506</v>
      </c>
      <c r="U192" s="277">
        <f>IF(U$33=0,0,U$33/NMM!U$9*1000)</f>
        <v>17.268710663891532</v>
      </c>
      <c r="V192" s="277">
        <f>IF(V$33=0,0,V$33/NMM!V$9*1000)</f>
        <v>7.792278229842001</v>
      </c>
      <c r="W192" s="277">
        <f>IF(W$33=0,0,W$33/NMM!W$9*1000)</f>
        <v>2.6102044075002171</v>
      </c>
      <c r="X192" s="277">
        <f>IF(X$33=0,0,X$33/NMM!X$9*1000)</f>
        <v>4.0530588042665467</v>
      </c>
      <c r="Y192" s="277">
        <f>IF(Y$33=0,0,Y$33/NMM!Y$9*1000)</f>
        <v>2.6139167542749493</v>
      </c>
      <c r="DA192" s="82"/>
    </row>
    <row r="193" spans="1:105" ht="12" customHeight="1" x14ac:dyDescent="0.25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DA193" s="176"/>
    </row>
    <row r="194" spans="1:105" ht="12" customHeight="1" x14ac:dyDescent="0.25">
      <c r="A194" s="35" t="s">
        <v>1807</v>
      </c>
      <c r="B194" s="320">
        <f t="shared" ref="B194:Y194" si="56">SUM(B195:B201,B202,B203)</f>
        <v>317.64707485311897</v>
      </c>
      <c r="C194" s="320">
        <f t="shared" si="56"/>
        <v>281.76980792498966</v>
      </c>
      <c r="D194" s="320">
        <f t="shared" si="56"/>
        <v>262.50693969024894</v>
      </c>
      <c r="E194" s="320">
        <f t="shared" si="56"/>
        <v>216.98209699698418</v>
      </c>
      <c r="F194" s="320">
        <f t="shared" si="56"/>
        <v>221.00853135663334</v>
      </c>
      <c r="G194" s="320">
        <f t="shared" si="56"/>
        <v>246.83091064274001</v>
      </c>
      <c r="H194" s="320">
        <f t="shared" si="56"/>
        <v>217.43490226468509</v>
      </c>
      <c r="I194" s="320">
        <f t="shared" si="56"/>
        <v>282.23573760701811</v>
      </c>
      <c r="J194" s="320">
        <f t="shared" si="56"/>
        <v>260.06852205454385</v>
      </c>
      <c r="K194" s="320">
        <f t="shared" si="56"/>
        <v>215.86275617053636</v>
      </c>
      <c r="L194" s="320">
        <f t="shared" si="56"/>
        <v>211.6042907457043</v>
      </c>
      <c r="M194" s="320">
        <f t="shared" si="56"/>
        <v>218.2661283506427</v>
      </c>
      <c r="N194" s="320">
        <f t="shared" si="56"/>
        <v>208.85909265872797</v>
      </c>
      <c r="O194" s="320">
        <f t="shared" si="56"/>
        <v>245.33296793156296</v>
      </c>
      <c r="P194" s="320">
        <f t="shared" si="56"/>
        <v>229.29090383765609</v>
      </c>
      <c r="Q194" s="320">
        <f t="shared" si="56"/>
        <v>225.59359477423197</v>
      </c>
      <c r="R194" s="320">
        <f t="shared" si="56"/>
        <v>232.46843805730933</v>
      </c>
      <c r="S194" s="320">
        <f t="shared" si="56"/>
        <v>200.65134016463017</v>
      </c>
      <c r="T194" s="320">
        <f t="shared" si="56"/>
        <v>183.43964270637383</v>
      </c>
      <c r="U194" s="320">
        <f t="shared" si="56"/>
        <v>217.59194269032309</v>
      </c>
      <c r="V194" s="320">
        <f t="shared" si="56"/>
        <v>123.00236126627658</v>
      </c>
      <c r="W194" s="320">
        <f t="shared" si="56"/>
        <v>46.367334234274928</v>
      </c>
      <c r="X194" s="320">
        <f t="shared" si="56"/>
        <v>91.921123642182295</v>
      </c>
      <c r="Y194" s="320">
        <f t="shared" si="56"/>
        <v>131.2542303819213</v>
      </c>
      <c r="DA194" s="95"/>
    </row>
    <row r="195" spans="1:105" ht="12" customHeight="1" x14ac:dyDescent="0.25">
      <c r="A195" s="55" t="s">
        <v>91</v>
      </c>
      <c r="B195" s="273">
        <f>IF(B$49=0,0,B$49/NMM!B$10*1000)</f>
        <v>0</v>
      </c>
      <c r="C195" s="273">
        <f>IF(C$49=0,0,C$49/NMM!C$10*1000)</f>
        <v>0</v>
      </c>
      <c r="D195" s="273">
        <f>IF(D$49=0,0,D$49/NMM!D$10*1000)</f>
        <v>0</v>
      </c>
      <c r="E195" s="273">
        <f>IF(E$49=0,0,E$49/NMM!E$10*1000)</f>
        <v>0</v>
      </c>
      <c r="F195" s="273">
        <f>IF(F$49=0,0,F$49/NMM!F$10*1000)</f>
        <v>0</v>
      </c>
      <c r="G195" s="273">
        <f>IF(G$49=0,0,G$49/NMM!G$10*1000)</f>
        <v>0</v>
      </c>
      <c r="H195" s="273">
        <f>IF(H$49=0,0,H$49/NMM!H$10*1000)</f>
        <v>0</v>
      </c>
      <c r="I195" s="273">
        <f>IF(I$49=0,0,I$49/NMM!I$10*1000)</f>
        <v>0</v>
      </c>
      <c r="J195" s="273">
        <f>IF(J$49=0,0,J$49/NMM!J$10*1000)</f>
        <v>0</v>
      </c>
      <c r="K195" s="273">
        <f>IF(K$49=0,0,K$49/NMM!K$10*1000)</f>
        <v>0</v>
      </c>
      <c r="L195" s="273">
        <f>IF(L$49=0,0,L$49/NMM!L$10*1000)</f>
        <v>0</v>
      </c>
      <c r="M195" s="273">
        <f>IF(M$49=0,0,M$49/NMM!M$10*1000)</f>
        <v>0</v>
      </c>
      <c r="N195" s="273">
        <f>IF(N$49=0,0,N$49/NMM!N$10*1000)</f>
        <v>0</v>
      </c>
      <c r="O195" s="273">
        <f>IF(O$49=0,0,O$49/NMM!O$10*1000)</f>
        <v>0</v>
      </c>
      <c r="P195" s="273">
        <f>IF(P$49=0,0,P$49/NMM!P$10*1000)</f>
        <v>0</v>
      </c>
      <c r="Q195" s="273">
        <f>IF(Q$49=0,0,Q$49/NMM!Q$10*1000)</f>
        <v>0</v>
      </c>
      <c r="R195" s="273">
        <f>IF(R$49=0,0,R$49/NMM!R$10*1000)</f>
        <v>0</v>
      </c>
      <c r="S195" s="273">
        <f>IF(S$49=0,0,S$49/NMM!S$10*1000)</f>
        <v>0</v>
      </c>
      <c r="T195" s="273">
        <f>IF(T$49=0,0,T$49/NMM!T$10*1000)</f>
        <v>0</v>
      </c>
      <c r="U195" s="273">
        <f>IF(U$49=0,0,U$49/NMM!U$10*1000)</f>
        <v>0</v>
      </c>
      <c r="V195" s="273">
        <f>IF(V$49=0,0,V$49/NMM!V$10*1000)</f>
        <v>0</v>
      </c>
      <c r="W195" s="273">
        <f>IF(W$49=0,0,W$49/NMM!W$10*1000)</f>
        <v>0</v>
      </c>
      <c r="X195" s="273">
        <f>IF(X$49=0,0,X$49/NMM!X$10*1000)</f>
        <v>0</v>
      </c>
      <c r="Y195" s="273">
        <f>IF(Y$49=0,0,Y$49/NMM!Y$10*1000)</f>
        <v>0</v>
      </c>
      <c r="DA195" s="76"/>
    </row>
    <row r="196" spans="1:105" ht="12" customHeight="1" x14ac:dyDescent="0.25">
      <c r="A196" s="173" t="s">
        <v>92</v>
      </c>
      <c r="B196" s="274">
        <f>IF(B$50=0,0,B$50/NMM!B$10*1000)</f>
        <v>0</v>
      </c>
      <c r="C196" s="274">
        <f>IF(C$50=0,0,C$50/NMM!C$10*1000)</f>
        <v>0</v>
      </c>
      <c r="D196" s="274">
        <f>IF(D$50=0,0,D$50/NMM!D$10*1000)</f>
        <v>0</v>
      </c>
      <c r="E196" s="274">
        <f>IF(E$50=0,0,E$50/NMM!E$10*1000)</f>
        <v>0</v>
      </c>
      <c r="F196" s="274">
        <f>IF(F$50=0,0,F$50/NMM!F$10*1000)</f>
        <v>0</v>
      </c>
      <c r="G196" s="274">
        <f>IF(G$50=0,0,G$50/NMM!G$10*1000)</f>
        <v>0</v>
      </c>
      <c r="H196" s="274">
        <f>IF(H$50=0,0,H$50/NMM!H$10*1000)</f>
        <v>0</v>
      </c>
      <c r="I196" s="274">
        <f>IF(I$50=0,0,I$50/NMM!I$10*1000)</f>
        <v>0</v>
      </c>
      <c r="J196" s="274">
        <f>IF(J$50=0,0,J$50/NMM!J$10*1000)</f>
        <v>0</v>
      </c>
      <c r="K196" s="274">
        <f>IF(K$50=0,0,K$50/NMM!K$10*1000)</f>
        <v>0</v>
      </c>
      <c r="L196" s="274">
        <f>IF(L$50=0,0,L$50/NMM!L$10*1000)</f>
        <v>0</v>
      </c>
      <c r="M196" s="274">
        <f>IF(M$50=0,0,M$50/NMM!M$10*1000)</f>
        <v>0</v>
      </c>
      <c r="N196" s="274">
        <f>IF(N$50=0,0,N$50/NMM!N$10*1000)</f>
        <v>0</v>
      </c>
      <c r="O196" s="274">
        <f>IF(O$50=0,0,O$50/NMM!O$10*1000)</f>
        <v>0</v>
      </c>
      <c r="P196" s="274">
        <f>IF(P$50=0,0,P$50/NMM!P$10*1000)</f>
        <v>0</v>
      </c>
      <c r="Q196" s="274">
        <f>IF(Q$50=0,0,Q$50/NMM!Q$10*1000)</f>
        <v>0</v>
      </c>
      <c r="R196" s="274">
        <f>IF(R$50=0,0,R$50/NMM!R$10*1000)</f>
        <v>0</v>
      </c>
      <c r="S196" s="274">
        <f>IF(S$50=0,0,S$50/NMM!S$10*1000)</f>
        <v>0</v>
      </c>
      <c r="T196" s="274">
        <f>IF(T$50=0,0,T$50/NMM!T$10*1000)</f>
        <v>0</v>
      </c>
      <c r="U196" s="274">
        <f>IF(U$50=0,0,U$50/NMM!U$10*1000)</f>
        <v>0</v>
      </c>
      <c r="V196" s="274">
        <f>IF(V$50=0,0,V$50/NMM!V$10*1000)</f>
        <v>0</v>
      </c>
      <c r="W196" s="274">
        <f>IF(W$50=0,0,W$50/NMM!W$10*1000)</f>
        <v>0</v>
      </c>
      <c r="X196" s="274">
        <f>IF(X$50=0,0,X$50/NMM!X$10*1000)</f>
        <v>0</v>
      </c>
      <c r="Y196" s="274">
        <f>IF(Y$50=0,0,Y$50/NMM!Y$10*1000)</f>
        <v>0</v>
      </c>
      <c r="DA196" s="77"/>
    </row>
    <row r="197" spans="1:105" ht="12" customHeight="1" x14ac:dyDescent="0.25">
      <c r="A197" s="173" t="s">
        <v>93</v>
      </c>
      <c r="B197" s="274">
        <f>IF(B$51=0,0,B$51/NMM!B$10*1000)</f>
        <v>0</v>
      </c>
      <c r="C197" s="274">
        <f>IF(C$51=0,0,C$51/NMM!C$10*1000)</f>
        <v>0</v>
      </c>
      <c r="D197" s="274">
        <f>IF(D$51=0,0,D$51/NMM!D$10*1000)</f>
        <v>0</v>
      </c>
      <c r="E197" s="274">
        <f>IF(E$51=0,0,E$51/NMM!E$10*1000)</f>
        <v>0</v>
      </c>
      <c r="F197" s="274">
        <f>IF(F$51=0,0,F$51/NMM!F$10*1000)</f>
        <v>0</v>
      </c>
      <c r="G197" s="274">
        <f>IF(G$51=0,0,G$51/NMM!G$10*1000)</f>
        <v>0</v>
      </c>
      <c r="H197" s="274">
        <f>IF(H$51=0,0,H$51/NMM!H$10*1000)</f>
        <v>0</v>
      </c>
      <c r="I197" s="274">
        <f>IF(I$51=0,0,I$51/NMM!I$10*1000)</f>
        <v>0</v>
      </c>
      <c r="J197" s="274">
        <f>IF(J$51=0,0,J$51/NMM!J$10*1000)</f>
        <v>0</v>
      </c>
      <c r="K197" s="274">
        <f>IF(K$51=0,0,K$51/NMM!K$10*1000)</f>
        <v>0</v>
      </c>
      <c r="L197" s="274">
        <f>IF(L$51=0,0,L$51/NMM!L$10*1000)</f>
        <v>0</v>
      </c>
      <c r="M197" s="274">
        <f>IF(M$51=0,0,M$51/NMM!M$10*1000)</f>
        <v>0</v>
      </c>
      <c r="N197" s="274">
        <f>IF(N$51=0,0,N$51/NMM!N$10*1000)</f>
        <v>0</v>
      </c>
      <c r="O197" s="274">
        <f>IF(O$51=0,0,O$51/NMM!O$10*1000)</f>
        <v>0</v>
      </c>
      <c r="P197" s="274">
        <f>IF(P$51=0,0,P$51/NMM!P$10*1000)</f>
        <v>0</v>
      </c>
      <c r="Q197" s="274">
        <f>IF(Q$51=0,0,Q$51/NMM!Q$10*1000)</f>
        <v>0</v>
      </c>
      <c r="R197" s="274">
        <f>IF(R$51=0,0,R$51/NMM!R$10*1000)</f>
        <v>0</v>
      </c>
      <c r="S197" s="274">
        <f>IF(S$51=0,0,S$51/NMM!S$10*1000)</f>
        <v>0</v>
      </c>
      <c r="T197" s="274">
        <f>IF(T$51=0,0,T$51/NMM!T$10*1000)</f>
        <v>0</v>
      </c>
      <c r="U197" s="274">
        <f>IF(U$51=0,0,U$51/NMM!U$10*1000)</f>
        <v>0</v>
      </c>
      <c r="V197" s="274">
        <f>IF(V$51=0,0,V$51/NMM!V$10*1000)</f>
        <v>0</v>
      </c>
      <c r="W197" s="274">
        <f>IF(W$51=0,0,W$51/NMM!W$10*1000)</f>
        <v>0</v>
      </c>
      <c r="X197" s="274">
        <f>IF(X$51=0,0,X$51/NMM!X$10*1000)</f>
        <v>0</v>
      </c>
      <c r="Y197" s="274">
        <f>IF(Y$51=0,0,Y$51/NMM!Y$10*1000)</f>
        <v>0</v>
      </c>
      <c r="DA197" s="77"/>
    </row>
    <row r="198" spans="1:105" ht="12" customHeight="1" x14ac:dyDescent="0.25">
      <c r="A198" s="173" t="s">
        <v>94</v>
      </c>
      <c r="B198" s="274">
        <f>IF(B$52=0,0,B$52/NMM!B$10*1000)</f>
        <v>0</v>
      </c>
      <c r="C198" s="274">
        <f>IF(C$52=0,0,C$52/NMM!C$10*1000)</f>
        <v>0</v>
      </c>
      <c r="D198" s="274">
        <f>IF(D$52=0,0,D$52/NMM!D$10*1000)</f>
        <v>0</v>
      </c>
      <c r="E198" s="274">
        <f>IF(E$52=0,0,E$52/NMM!E$10*1000)</f>
        <v>0</v>
      </c>
      <c r="F198" s="274">
        <f>IF(F$52=0,0,F$52/NMM!F$10*1000)</f>
        <v>0</v>
      </c>
      <c r="G198" s="274">
        <f>IF(G$52=0,0,G$52/NMM!G$10*1000)</f>
        <v>0</v>
      </c>
      <c r="H198" s="274">
        <f>IF(H$52=0,0,H$52/NMM!H$10*1000)</f>
        <v>0</v>
      </c>
      <c r="I198" s="274">
        <f>IF(I$52=0,0,I$52/NMM!I$10*1000)</f>
        <v>0</v>
      </c>
      <c r="J198" s="274">
        <f>IF(J$52=0,0,J$52/NMM!J$10*1000)</f>
        <v>0</v>
      </c>
      <c r="K198" s="274">
        <f>IF(K$52=0,0,K$52/NMM!K$10*1000)</f>
        <v>0</v>
      </c>
      <c r="L198" s="274">
        <f>IF(L$52=0,0,L$52/NMM!L$10*1000)</f>
        <v>0</v>
      </c>
      <c r="M198" s="274">
        <f>IF(M$52=0,0,M$52/NMM!M$10*1000)</f>
        <v>0</v>
      </c>
      <c r="N198" s="274">
        <f>IF(N$52=0,0,N$52/NMM!N$10*1000)</f>
        <v>0</v>
      </c>
      <c r="O198" s="274">
        <f>IF(O$52=0,0,O$52/NMM!O$10*1000)</f>
        <v>0</v>
      </c>
      <c r="P198" s="274">
        <f>IF(P$52=0,0,P$52/NMM!P$10*1000)</f>
        <v>0</v>
      </c>
      <c r="Q198" s="274">
        <f>IF(Q$52=0,0,Q$52/NMM!Q$10*1000)</f>
        <v>0</v>
      </c>
      <c r="R198" s="274">
        <f>IF(R$52=0,0,R$52/NMM!R$10*1000)</f>
        <v>0</v>
      </c>
      <c r="S198" s="274">
        <f>IF(S$52=0,0,S$52/NMM!S$10*1000)</f>
        <v>0</v>
      </c>
      <c r="T198" s="274">
        <f>IF(T$52=0,0,T$52/NMM!T$10*1000)</f>
        <v>0</v>
      </c>
      <c r="U198" s="274">
        <f>IF(U$52=0,0,U$52/NMM!U$10*1000)</f>
        <v>0</v>
      </c>
      <c r="V198" s="274">
        <f>IF(V$52=0,0,V$52/NMM!V$10*1000)</f>
        <v>0</v>
      </c>
      <c r="W198" s="274">
        <f>IF(W$52=0,0,W$52/NMM!W$10*1000)</f>
        <v>0</v>
      </c>
      <c r="X198" s="274">
        <f>IF(X$52=0,0,X$52/NMM!X$10*1000)</f>
        <v>0</v>
      </c>
      <c r="Y198" s="274">
        <f>IF(Y$52=0,0,Y$52/NMM!Y$10*1000)</f>
        <v>0</v>
      </c>
      <c r="DA198" s="77"/>
    </row>
    <row r="199" spans="1:105" ht="12" customHeight="1" x14ac:dyDescent="0.25">
      <c r="A199" s="56" t="s">
        <v>95</v>
      </c>
      <c r="B199" s="275">
        <f>IF(B$53=0,0,B$53/NMM!B$10*1000)</f>
        <v>1.3834651038908079</v>
      </c>
      <c r="C199" s="275">
        <f>IF(C$53=0,0,C$53/NMM!C$10*1000)</f>
        <v>1.3510157088631012</v>
      </c>
      <c r="D199" s="275">
        <f>IF(D$53=0,0,D$53/NMM!D$10*1000)</f>
        <v>0.92387600671183012</v>
      </c>
      <c r="E199" s="275">
        <f>IF(E$53=0,0,E$53/NMM!E$10*1000)</f>
        <v>0.72882964062812405</v>
      </c>
      <c r="F199" s="275">
        <f>IF(F$53=0,0,F$53/NMM!F$10*1000)</f>
        <v>0.76754372171629048</v>
      </c>
      <c r="G199" s="275">
        <f>IF(G$53=0,0,G$53/NMM!G$10*1000)</f>
        <v>0.80205661873717393</v>
      </c>
      <c r="H199" s="275">
        <f>IF(H$53=0,0,H$53/NMM!H$10*1000)</f>
        <v>0.71974742838166994</v>
      </c>
      <c r="I199" s="275">
        <f>IF(I$53=0,0,I$53/NMM!I$10*1000)</f>
        <v>1.0605644215540935</v>
      </c>
      <c r="J199" s="275">
        <f>IF(J$53=0,0,J$53/NMM!J$10*1000)</f>
        <v>0.95516743634123558</v>
      </c>
      <c r="K199" s="275">
        <f>IF(K$53=0,0,K$53/NMM!K$10*1000)</f>
        <v>0.67246262979148719</v>
      </c>
      <c r="L199" s="275">
        <f>IF(L$53=0,0,L$53/NMM!L$10*1000)</f>
        <v>0.70569035877247244</v>
      </c>
      <c r="M199" s="275">
        <f>IF(M$53=0,0,M$53/NMM!M$10*1000)</f>
        <v>0.78936390021913516</v>
      </c>
      <c r="N199" s="275">
        <f>IF(N$53=0,0,N$53/NMM!N$10*1000)</f>
        <v>0.72082963237770359</v>
      </c>
      <c r="O199" s="275">
        <f>IF(O$53=0,0,O$53/NMM!O$10*1000)</f>
        <v>0.91716545258526549</v>
      </c>
      <c r="P199" s="275">
        <f>IF(P$53=0,0,P$53/NMM!P$10*1000)</f>
        <v>0.71510973019539403</v>
      </c>
      <c r="Q199" s="275">
        <f>IF(Q$53=0,0,Q$53/NMM!Q$10*1000)</f>
        <v>0.68356340597199794</v>
      </c>
      <c r="R199" s="275">
        <f>IF(R$53=0,0,R$53/NMM!R$10*1000)</f>
        <v>0.61928657634644702</v>
      </c>
      <c r="S199" s="275">
        <f>IF(S$53=0,0,S$53/NMM!S$10*1000)</f>
        <v>0.74380209812648901</v>
      </c>
      <c r="T199" s="275">
        <f>IF(T$53=0,0,T$53/NMM!T$10*1000)</f>
        <v>0.62816578808442158</v>
      </c>
      <c r="U199" s="275">
        <f>IF(U$53=0,0,U$53/NMM!U$10*1000)</f>
        <v>0.45280273044289621</v>
      </c>
      <c r="V199" s="275">
        <f>IF(V$53=0,0,V$53/NMM!V$10*1000)</f>
        <v>0.11842075163181878</v>
      </c>
      <c r="W199" s="275">
        <f>IF(W$53=0,0,W$53/NMM!W$10*1000)</f>
        <v>3.5217782853125441E-2</v>
      </c>
      <c r="X199" s="275">
        <f>IF(X$53=0,0,X$53/NMM!X$10*1000)</f>
        <v>5.6862429143147791E-2</v>
      </c>
      <c r="Y199" s="275">
        <f>IF(Y$53=0,0,Y$53/NMM!Y$10*1000)</f>
        <v>0.18065525324939344</v>
      </c>
      <c r="DA199" s="78"/>
    </row>
    <row r="200" spans="1:105" ht="12" customHeight="1" x14ac:dyDescent="0.25">
      <c r="A200" s="174" t="s">
        <v>1496</v>
      </c>
      <c r="B200" s="276">
        <f>IF(B$59=0,0,B$59/NMM!B$10*1000)</f>
        <v>0</v>
      </c>
      <c r="C200" s="276">
        <f>IF(C$59=0,0,C$59/NMM!C$10*1000)</f>
        <v>0</v>
      </c>
      <c r="D200" s="276">
        <f>IF(D$59=0,0,D$59/NMM!D$10*1000)</f>
        <v>0</v>
      </c>
      <c r="E200" s="276">
        <f>IF(E$59=0,0,E$59/NMM!E$10*1000)</f>
        <v>0</v>
      </c>
      <c r="F200" s="276">
        <f>IF(F$59=0,0,F$59/NMM!F$10*1000)</f>
        <v>0</v>
      </c>
      <c r="G200" s="276">
        <f>IF(G$59=0,0,G$59/NMM!G$10*1000)</f>
        <v>0</v>
      </c>
      <c r="H200" s="276">
        <f>IF(H$59=0,0,H$59/NMM!H$10*1000)</f>
        <v>0</v>
      </c>
      <c r="I200" s="276">
        <f>IF(I$59=0,0,I$59/NMM!I$10*1000)</f>
        <v>0</v>
      </c>
      <c r="J200" s="276">
        <f>IF(J$59=0,0,J$59/NMM!J$10*1000)</f>
        <v>0</v>
      </c>
      <c r="K200" s="276">
        <f>IF(K$59=0,0,K$59/NMM!K$10*1000)</f>
        <v>0</v>
      </c>
      <c r="L200" s="276">
        <f>IF(L$59=0,0,L$59/NMM!L$10*1000)</f>
        <v>0</v>
      </c>
      <c r="M200" s="276">
        <f>IF(M$59=0,0,M$59/NMM!M$10*1000)</f>
        <v>0</v>
      </c>
      <c r="N200" s="276">
        <f>IF(N$59=0,0,N$59/NMM!N$10*1000)</f>
        <v>0</v>
      </c>
      <c r="O200" s="276">
        <f>IF(O$59=0,0,O$59/NMM!O$10*1000)</f>
        <v>0</v>
      </c>
      <c r="P200" s="276">
        <f>IF(P$59=0,0,P$59/NMM!P$10*1000)</f>
        <v>0</v>
      </c>
      <c r="Q200" s="276">
        <f>IF(Q$59=0,0,Q$59/NMM!Q$10*1000)</f>
        <v>0</v>
      </c>
      <c r="R200" s="276">
        <f>IF(R$59=0,0,R$59/NMM!R$10*1000)</f>
        <v>0</v>
      </c>
      <c r="S200" s="276">
        <f>IF(S$59=0,0,S$59/NMM!S$10*1000)</f>
        <v>0</v>
      </c>
      <c r="T200" s="276">
        <f>IF(T$59=0,0,T$59/NMM!T$10*1000)</f>
        <v>0</v>
      </c>
      <c r="U200" s="276">
        <f>IF(U$59=0,0,U$59/NMM!U$10*1000)</f>
        <v>0</v>
      </c>
      <c r="V200" s="276">
        <f>IF(V$59=0,0,V$59/NMM!V$10*1000)</f>
        <v>0</v>
      </c>
      <c r="W200" s="276">
        <f>IF(W$59=0,0,W$59/NMM!W$10*1000)</f>
        <v>0</v>
      </c>
      <c r="X200" s="276">
        <f>IF(X$59=0,0,X$59/NMM!X$10*1000)</f>
        <v>0</v>
      </c>
      <c r="Y200" s="276">
        <f>IF(Y$59=0,0,Y$59/NMM!Y$10*1000)</f>
        <v>0</v>
      </c>
      <c r="DA200" s="79"/>
    </row>
    <row r="201" spans="1:105" ht="12" customHeight="1" x14ac:dyDescent="0.25">
      <c r="A201" s="174" t="s">
        <v>1498</v>
      </c>
      <c r="B201" s="276">
        <f>IF(B$60=0,0,B$60/NMM!B$10*1000)</f>
        <v>57.653458420629022</v>
      </c>
      <c r="C201" s="276">
        <f>IF(C$60=0,0,C$60/NMM!C$10*1000)</f>
        <v>51.220101489991158</v>
      </c>
      <c r="D201" s="276">
        <f>IF(D$60=0,0,D$60/NMM!D$10*1000)</f>
        <v>47.587309978334574</v>
      </c>
      <c r="E201" s="276">
        <f>IF(E$60=0,0,E$60/NMM!E$10*1000)</f>
        <v>38.81807432359787</v>
      </c>
      <c r="F201" s="276">
        <f>IF(F$60=0,0,F$60/NMM!F$10*1000)</f>
        <v>39.084360265520417</v>
      </c>
      <c r="G201" s="276">
        <f>IF(G$60=0,0,G$60/NMM!G$10*1000)</f>
        <v>43.761478546225618</v>
      </c>
      <c r="H201" s="276">
        <f>IF(H$60=0,0,H$60/NMM!H$10*1000)</f>
        <v>38.623791954479813</v>
      </c>
      <c r="I201" s="276">
        <f>IF(I$60=0,0,I$60/NMM!I$10*1000)</f>
        <v>50.547865945762588</v>
      </c>
      <c r="J201" s="276">
        <f>IF(J$60=0,0,J$60/NMM!J$10*1000)</f>
        <v>46.348997045349307</v>
      </c>
      <c r="K201" s="276">
        <f>IF(K$60=0,0,K$60/NMM!K$10*1000)</f>
        <v>38.792057825372794</v>
      </c>
      <c r="L201" s="276">
        <f>IF(L$60=0,0,L$60/NMM!L$10*1000)</f>
        <v>38.185180137433214</v>
      </c>
      <c r="M201" s="276">
        <f>IF(M$60=0,0,M$60/NMM!M$10*1000)</f>
        <v>39.323650056439554</v>
      </c>
      <c r="N201" s="276">
        <f>IF(N$60=0,0,N$60/NMM!N$10*1000)</f>
        <v>37.533917988571531</v>
      </c>
      <c r="O201" s="276">
        <f>IF(O$60=0,0,O$60/NMM!O$10*1000)</f>
        <v>41.132084695425036</v>
      </c>
      <c r="P201" s="276">
        <f>IF(P$60=0,0,P$60/NMM!P$10*1000)</f>
        <v>40.634708203277576</v>
      </c>
      <c r="Q201" s="276">
        <f>IF(Q$60=0,0,Q$60/NMM!Q$10*1000)</f>
        <v>35.810019793590151</v>
      </c>
      <c r="R201" s="276">
        <f>IF(R$60=0,0,R$60/NMM!R$10*1000)</f>
        <v>33.374871410550405</v>
      </c>
      <c r="S201" s="276">
        <f>IF(S$60=0,0,S$60/NMM!S$10*1000)</f>
        <v>36.16714009785732</v>
      </c>
      <c r="T201" s="276">
        <f>IF(T$60=0,0,T$60/NMM!T$10*1000)</f>
        <v>34.858086145089267</v>
      </c>
      <c r="U201" s="276">
        <f>IF(U$60=0,0,U$60/NMM!U$10*1000)</f>
        <v>35.006973375598619</v>
      </c>
      <c r="V201" s="276">
        <f>IF(V$60=0,0,V$60/NMM!V$10*1000)</f>
        <v>19.119851615648791</v>
      </c>
      <c r="W201" s="276">
        <f>IF(W$60=0,0,W$60/NMM!W$10*1000)</f>
        <v>7.8977081221081322</v>
      </c>
      <c r="X201" s="276">
        <f>IF(X$60=0,0,X$60/NMM!X$10*1000)</f>
        <v>15.89100220312692</v>
      </c>
      <c r="Y201" s="276">
        <f>IF(Y$60=0,0,Y$60/NMM!Y$10*1000)</f>
        <v>21.961638377189303</v>
      </c>
      <c r="DA201" s="79"/>
    </row>
    <row r="202" spans="1:105" ht="12" customHeight="1" x14ac:dyDescent="0.25">
      <c r="A202" s="174" t="s">
        <v>1520</v>
      </c>
      <c r="B202" s="276">
        <f>IF(B$79=0,0,B$79/NMM!B$10*1000)</f>
        <v>232.46884227935044</v>
      </c>
      <c r="C202" s="276">
        <f>IF(C$79=0,0,C$79/NMM!C$10*1000)</f>
        <v>206.0363015718217</v>
      </c>
      <c r="D202" s="276">
        <f>IF(D$79=0,0,D$79/NMM!D$10*1000)</f>
        <v>192.28121387201975</v>
      </c>
      <c r="E202" s="276">
        <f>IF(E$79=0,0,E$79/NMM!E$10*1000)</f>
        <v>159.46726441221949</v>
      </c>
      <c r="F202" s="276">
        <f>IF(F$79=0,0,F$79/NMM!F$10*1000)</f>
        <v>162.85324867345582</v>
      </c>
      <c r="G202" s="276">
        <f>IF(G$79=0,0,G$79/NMM!G$10*1000)</f>
        <v>181.82543102054564</v>
      </c>
      <c r="H202" s="276">
        <f>IF(H$79=0,0,H$79/NMM!H$10*1000)</f>
        <v>160.07044383468508</v>
      </c>
      <c r="I202" s="276">
        <f>IF(I$79=0,0,I$79/NMM!I$10*1000)</f>
        <v>207.33419960895813</v>
      </c>
      <c r="J202" s="276">
        <f>IF(J$79=0,0,J$79/NMM!J$10*1000)</f>
        <v>191.28157869146671</v>
      </c>
      <c r="K202" s="276">
        <f>IF(K$79=0,0,K$79/NMM!K$10*1000)</f>
        <v>158.59875164149048</v>
      </c>
      <c r="L202" s="276">
        <f>IF(L$79=0,0,L$79/NMM!L$10*1000)</f>
        <v>155.3062106921395</v>
      </c>
      <c r="M202" s="276">
        <f>IF(M$79=0,0,M$79/NMM!M$10*1000)</f>
        <v>160.21709559690956</v>
      </c>
      <c r="N202" s="276">
        <f>IF(N$79=0,0,N$79/NMM!N$10*1000)</f>
        <v>153.42103496644168</v>
      </c>
      <c r="O202" s="276">
        <f>IF(O$79=0,0,O$79/NMM!O$10*1000)</f>
        <v>185.03205225579293</v>
      </c>
      <c r="P202" s="276">
        <f>IF(P$79=0,0,P$79/NMM!P$10*1000)</f>
        <v>169.50996879387461</v>
      </c>
      <c r="Q202" s="276">
        <f>IF(Q$79=0,0,Q$79/NMM!Q$10*1000)</f>
        <v>173.00825327292341</v>
      </c>
      <c r="R202" s="276">
        <f>IF(R$79=0,0,R$79/NMM!R$10*1000)</f>
        <v>183.50586147807488</v>
      </c>
      <c r="S202" s="276">
        <f>IF(S$79=0,0,S$79/NMM!S$10*1000)</f>
        <v>147.02045885478603</v>
      </c>
      <c r="T202" s="276">
        <f>IF(T$79=0,0,T$79/NMM!T$10*1000)</f>
        <v>131.5393401283238</v>
      </c>
      <c r="U202" s="276">
        <f>IF(U$79=0,0,U$79/NMM!U$10*1000)</f>
        <v>166.19144031037428</v>
      </c>
      <c r="V202" s="276">
        <f>IF(V$79=0,0,V$79/NMM!V$10*1000)</f>
        <v>94.622980114089273</v>
      </c>
      <c r="W202" s="276">
        <f>IF(W$79=0,0,W$79/NMM!W$10*1000)</f>
        <v>34.534204097176072</v>
      </c>
      <c r="X202" s="276">
        <f>IF(X$79=0,0,X$79/NMM!X$10*1000)</f>
        <v>68.221853572898453</v>
      </c>
      <c r="Y202" s="276">
        <f>IF(Y$79=0,0,Y$79/NMM!Y$10*1000)</f>
        <v>97.967592091204949</v>
      </c>
      <c r="DA202" s="79"/>
    </row>
    <row r="203" spans="1:105" ht="12" customHeight="1" x14ac:dyDescent="0.25">
      <c r="A203" s="41" t="s">
        <v>1532</v>
      </c>
      <c r="B203" s="277">
        <f>IF(B$89=0,0,B$89/NMM!B$10*1000)</f>
        <v>26.141309049248736</v>
      </c>
      <c r="C203" s="277">
        <f>IF(C$89=0,0,C$89/NMM!C$10*1000)</f>
        <v>23.162389154313722</v>
      </c>
      <c r="D203" s="277">
        <f>IF(D$89=0,0,D$89/NMM!D$10*1000)</f>
        <v>21.714539833182755</v>
      </c>
      <c r="E203" s="277">
        <f>IF(E$89=0,0,E$89/NMM!E$10*1000)</f>
        <v>17.967928620538707</v>
      </c>
      <c r="F203" s="277">
        <f>IF(F$89=0,0,F$89/NMM!F$10*1000)</f>
        <v>18.303378695940811</v>
      </c>
      <c r="G203" s="277">
        <f>IF(G$89=0,0,G$89/NMM!G$10*1000)</f>
        <v>20.441944457231585</v>
      </c>
      <c r="H203" s="277">
        <f>IF(H$89=0,0,H$89/NMM!H$10*1000)</f>
        <v>18.020919047138534</v>
      </c>
      <c r="I203" s="277">
        <f>IF(I$89=0,0,I$89/NMM!I$10*1000)</f>
        <v>23.293107630743286</v>
      </c>
      <c r="J203" s="277">
        <f>IF(J$89=0,0,J$89/NMM!J$10*1000)</f>
        <v>21.482778881386608</v>
      </c>
      <c r="K203" s="277">
        <f>IF(K$89=0,0,K$89/NMM!K$10*1000)</f>
        <v>17.79948407388158</v>
      </c>
      <c r="L203" s="277">
        <f>IF(L$89=0,0,L$89/NMM!L$10*1000)</f>
        <v>17.407209557359124</v>
      </c>
      <c r="M203" s="277">
        <f>IF(M$89=0,0,M$89/NMM!M$10*1000)</f>
        <v>17.936018797074453</v>
      </c>
      <c r="N203" s="277">
        <f>IF(N$89=0,0,N$89/NMM!N$10*1000)</f>
        <v>17.183310071337043</v>
      </c>
      <c r="O203" s="277">
        <f>IF(O$89=0,0,O$89/NMM!O$10*1000)</f>
        <v>18.251665527759702</v>
      </c>
      <c r="P203" s="277">
        <f>IF(P$89=0,0,P$89/NMM!P$10*1000)</f>
        <v>18.431117110308509</v>
      </c>
      <c r="Q203" s="277">
        <f>IF(Q$89=0,0,Q$89/NMM!Q$10*1000)</f>
        <v>16.091758301746413</v>
      </c>
      <c r="R203" s="277">
        <f>IF(R$89=0,0,R$89/NMM!R$10*1000)</f>
        <v>14.968418592337589</v>
      </c>
      <c r="S203" s="277">
        <f>IF(S$89=0,0,S$89/NMM!S$10*1000)</f>
        <v>16.719939113860331</v>
      </c>
      <c r="T203" s="277">
        <f>IF(T$89=0,0,T$89/NMM!T$10*1000)</f>
        <v>16.414050644876355</v>
      </c>
      <c r="U203" s="277">
        <f>IF(U$89=0,0,U$89/NMM!U$10*1000)</f>
        <v>15.940726273907302</v>
      </c>
      <c r="V203" s="277">
        <f>IF(V$89=0,0,V$89/NMM!V$10*1000)</f>
        <v>9.1411087849066899</v>
      </c>
      <c r="W203" s="277">
        <f>IF(W$89=0,0,W$89/NMM!W$10*1000)</f>
        <v>3.9002042321375967</v>
      </c>
      <c r="X203" s="277">
        <f>IF(X$89=0,0,X$89/NMM!X$10*1000)</f>
        <v>7.7514054370137684</v>
      </c>
      <c r="Y203" s="277">
        <f>IF(Y$89=0,0,Y$89/NMM!Y$10*1000)</f>
        <v>11.144344660277657</v>
      </c>
      <c r="DA203" s="82"/>
    </row>
    <row r="204" spans="1:105" ht="12" customHeight="1" x14ac:dyDescent="0.25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DA204" s="176"/>
    </row>
    <row r="205" spans="1:105" ht="12" customHeight="1" x14ac:dyDescent="0.25">
      <c r="A205" s="35" t="s">
        <v>1808</v>
      </c>
      <c r="B205" s="320">
        <f t="shared" ref="B205:Y205" si="57">SUM(B206:B211,B212:B213,B214)</f>
        <v>876.99663421644073</v>
      </c>
      <c r="C205" s="320">
        <f t="shared" si="57"/>
        <v>857.95099819785605</v>
      </c>
      <c r="D205" s="320">
        <f t="shared" si="57"/>
        <v>730.39630921710352</v>
      </c>
      <c r="E205" s="320">
        <f t="shared" si="57"/>
        <v>565.89173290801671</v>
      </c>
      <c r="F205" s="320">
        <f t="shared" si="57"/>
        <v>560.67675314707606</v>
      </c>
      <c r="G205" s="320">
        <f t="shared" si="57"/>
        <v>610.63311107520701</v>
      </c>
      <c r="H205" s="320">
        <f t="shared" si="57"/>
        <v>580.94908482059031</v>
      </c>
      <c r="I205" s="320">
        <f t="shared" si="57"/>
        <v>771.11557512589195</v>
      </c>
      <c r="J205" s="320">
        <f t="shared" si="57"/>
        <v>721.67077326142771</v>
      </c>
      <c r="K205" s="320">
        <f t="shared" si="57"/>
        <v>587.10433018697438</v>
      </c>
      <c r="L205" s="320">
        <f t="shared" si="57"/>
        <v>584.63959131241222</v>
      </c>
      <c r="M205" s="320">
        <f t="shared" si="57"/>
        <v>610.45545012651519</v>
      </c>
      <c r="N205" s="320">
        <f t="shared" si="57"/>
        <v>563.42319394498156</v>
      </c>
      <c r="O205" s="320">
        <f t="shared" si="57"/>
        <v>678.62095973911346</v>
      </c>
      <c r="P205" s="320">
        <f t="shared" si="57"/>
        <v>599.99003921343206</v>
      </c>
      <c r="Q205" s="320">
        <f t="shared" si="57"/>
        <v>549.49081910031214</v>
      </c>
      <c r="R205" s="320">
        <f t="shared" si="57"/>
        <v>481.73520578093621</v>
      </c>
      <c r="S205" s="320">
        <f t="shared" si="57"/>
        <v>577.32101109238022</v>
      </c>
      <c r="T205" s="320">
        <f t="shared" si="57"/>
        <v>543.08041252221426</v>
      </c>
      <c r="U205" s="320">
        <f t="shared" si="57"/>
        <v>530.55010461687402</v>
      </c>
      <c r="V205" s="320">
        <f t="shared" si="57"/>
        <v>233.61058302129857</v>
      </c>
      <c r="W205" s="320">
        <f t="shared" si="57"/>
        <v>86.176691868716091</v>
      </c>
      <c r="X205" s="320">
        <f t="shared" si="57"/>
        <v>119.41645626652007</v>
      </c>
      <c r="Y205" s="320">
        <f t="shared" si="57"/>
        <v>202.77117496784786</v>
      </c>
      <c r="DA205" s="95"/>
    </row>
    <row r="206" spans="1:105" ht="12" customHeight="1" x14ac:dyDescent="0.25">
      <c r="A206" s="55" t="s">
        <v>91</v>
      </c>
      <c r="B206" s="273">
        <f>IF(B$100=0,0,B$100/NMM!B$11*1000)</f>
        <v>0</v>
      </c>
      <c r="C206" s="273">
        <f>IF(C$100=0,0,C$100/NMM!C$11*1000)</f>
        <v>0</v>
      </c>
      <c r="D206" s="273">
        <f>IF(D$100=0,0,D$100/NMM!D$11*1000)</f>
        <v>0</v>
      </c>
      <c r="E206" s="273">
        <f>IF(E$100=0,0,E$100/NMM!E$11*1000)</f>
        <v>0</v>
      </c>
      <c r="F206" s="273">
        <f>IF(F$100=0,0,F$100/NMM!F$11*1000)</f>
        <v>0</v>
      </c>
      <c r="G206" s="273">
        <f>IF(G$100=0,0,G$100/NMM!G$11*1000)</f>
        <v>0</v>
      </c>
      <c r="H206" s="273">
        <f>IF(H$100=0,0,H$100/NMM!H$11*1000)</f>
        <v>0</v>
      </c>
      <c r="I206" s="273">
        <f>IF(I$100=0,0,I$100/NMM!I$11*1000)</f>
        <v>0</v>
      </c>
      <c r="J206" s="273">
        <f>IF(J$100=0,0,J$100/NMM!J$11*1000)</f>
        <v>0</v>
      </c>
      <c r="K206" s="273">
        <f>IF(K$100=0,0,K$100/NMM!K$11*1000)</f>
        <v>0</v>
      </c>
      <c r="L206" s="273">
        <f>IF(L$100=0,0,L$100/NMM!L$11*1000)</f>
        <v>0</v>
      </c>
      <c r="M206" s="273">
        <f>IF(M$100=0,0,M$100/NMM!M$11*1000)</f>
        <v>0</v>
      </c>
      <c r="N206" s="273">
        <f>IF(N$100=0,0,N$100/NMM!N$11*1000)</f>
        <v>0</v>
      </c>
      <c r="O206" s="273">
        <f>IF(O$100=0,0,O$100/NMM!O$11*1000)</f>
        <v>0</v>
      </c>
      <c r="P206" s="273">
        <f>IF(P$100=0,0,P$100/NMM!P$11*1000)</f>
        <v>0</v>
      </c>
      <c r="Q206" s="273">
        <f>IF(Q$100=0,0,Q$100/NMM!Q$11*1000)</f>
        <v>0</v>
      </c>
      <c r="R206" s="273">
        <f>IF(R$100=0,0,R$100/NMM!R$11*1000)</f>
        <v>0</v>
      </c>
      <c r="S206" s="273">
        <f>IF(S$100=0,0,S$100/NMM!S$11*1000)</f>
        <v>0</v>
      </c>
      <c r="T206" s="273">
        <f>IF(T$100=0,0,T$100/NMM!T$11*1000)</f>
        <v>0</v>
      </c>
      <c r="U206" s="273">
        <f>IF(U$100=0,0,U$100/NMM!U$11*1000)</f>
        <v>0</v>
      </c>
      <c r="V206" s="273">
        <f>IF(V$100=0,0,V$100/NMM!V$11*1000)</f>
        <v>0</v>
      </c>
      <c r="W206" s="273">
        <f>IF(W$100=0,0,W$100/NMM!W$11*1000)</f>
        <v>0</v>
      </c>
      <c r="X206" s="273">
        <f>IF(X$100=0,0,X$100/NMM!X$11*1000)</f>
        <v>0</v>
      </c>
      <c r="Y206" s="273">
        <f>IF(Y$100=0,0,Y$100/NMM!Y$11*1000)</f>
        <v>0</v>
      </c>
      <c r="DA206" s="76"/>
    </row>
    <row r="207" spans="1:105" ht="12" customHeight="1" x14ac:dyDescent="0.25">
      <c r="A207" s="173" t="s">
        <v>92</v>
      </c>
      <c r="B207" s="274">
        <f>IF(B$101=0,0,B$101/NMM!B$11*1000)</f>
        <v>0</v>
      </c>
      <c r="C207" s="274">
        <f>IF(C$101=0,0,C$101/NMM!C$11*1000)</f>
        <v>0</v>
      </c>
      <c r="D207" s="274">
        <f>IF(D$101=0,0,D$101/NMM!D$11*1000)</f>
        <v>0</v>
      </c>
      <c r="E207" s="274">
        <f>IF(E$101=0,0,E$101/NMM!E$11*1000)</f>
        <v>0</v>
      </c>
      <c r="F207" s="274">
        <f>IF(F$101=0,0,F$101/NMM!F$11*1000)</f>
        <v>0</v>
      </c>
      <c r="G207" s="274">
        <f>IF(G$101=0,0,G$101/NMM!G$11*1000)</f>
        <v>0</v>
      </c>
      <c r="H207" s="274">
        <f>IF(H$101=0,0,H$101/NMM!H$11*1000)</f>
        <v>0</v>
      </c>
      <c r="I207" s="274">
        <f>IF(I$101=0,0,I$101/NMM!I$11*1000)</f>
        <v>0</v>
      </c>
      <c r="J207" s="274">
        <f>IF(J$101=0,0,J$101/NMM!J$11*1000)</f>
        <v>0</v>
      </c>
      <c r="K207" s="274">
        <f>IF(K$101=0,0,K$101/NMM!K$11*1000)</f>
        <v>0</v>
      </c>
      <c r="L207" s="274">
        <f>IF(L$101=0,0,L$101/NMM!L$11*1000)</f>
        <v>0</v>
      </c>
      <c r="M207" s="274">
        <f>IF(M$101=0,0,M$101/NMM!M$11*1000)</f>
        <v>0</v>
      </c>
      <c r="N207" s="274">
        <f>IF(N$101=0,0,N$101/NMM!N$11*1000)</f>
        <v>0</v>
      </c>
      <c r="O207" s="274">
        <f>IF(O$101=0,0,O$101/NMM!O$11*1000)</f>
        <v>0</v>
      </c>
      <c r="P207" s="274">
        <f>IF(P$101=0,0,P$101/NMM!P$11*1000)</f>
        <v>0</v>
      </c>
      <c r="Q207" s="274">
        <f>IF(Q$101=0,0,Q$101/NMM!Q$11*1000)</f>
        <v>0</v>
      </c>
      <c r="R207" s="274">
        <f>IF(R$101=0,0,R$101/NMM!R$11*1000)</f>
        <v>0</v>
      </c>
      <c r="S207" s="274">
        <f>IF(S$101=0,0,S$101/NMM!S$11*1000)</f>
        <v>0</v>
      </c>
      <c r="T207" s="274">
        <f>IF(T$101=0,0,T$101/NMM!T$11*1000)</f>
        <v>0</v>
      </c>
      <c r="U207" s="274">
        <f>IF(U$101=0,0,U$101/NMM!U$11*1000)</f>
        <v>0</v>
      </c>
      <c r="V207" s="274">
        <f>IF(V$101=0,0,V$101/NMM!V$11*1000)</f>
        <v>0</v>
      </c>
      <c r="W207" s="274">
        <f>IF(W$101=0,0,W$101/NMM!W$11*1000)</f>
        <v>0</v>
      </c>
      <c r="X207" s="274">
        <f>IF(X$101=0,0,X$101/NMM!X$11*1000)</f>
        <v>0</v>
      </c>
      <c r="Y207" s="274">
        <f>IF(Y$101=0,0,Y$101/NMM!Y$11*1000)</f>
        <v>0</v>
      </c>
      <c r="DA207" s="77"/>
    </row>
    <row r="208" spans="1:105" ht="12" customHeight="1" x14ac:dyDescent="0.25">
      <c r="A208" s="173" t="s">
        <v>93</v>
      </c>
      <c r="B208" s="274">
        <f>IF(B$102=0,0,B$102/NMM!B$11*1000)</f>
        <v>0</v>
      </c>
      <c r="C208" s="274">
        <f>IF(C$102=0,0,C$102/NMM!C$11*1000)</f>
        <v>0</v>
      </c>
      <c r="D208" s="274">
        <f>IF(D$102=0,0,D$102/NMM!D$11*1000)</f>
        <v>0</v>
      </c>
      <c r="E208" s="274">
        <f>IF(E$102=0,0,E$102/NMM!E$11*1000)</f>
        <v>0</v>
      </c>
      <c r="F208" s="274">
        <f>IF(F$102=0,0,F$102/NMM!F$11*1000)</f>
        <v>0</v>
      </c>
      <c r="G208" s="274">
        <f>IF(G$102=0,0,G$102/NMM!G$11*1000)</f>
        <v>0</v>
      </c>
      <c r="H208" s="274">
        <f>IF(H$102=0,0,H$102/NMM!H$11*1000)</f>
        <v>0</v>
      </c>
      <c r="I208" s="274">
        <f>IF(I$102=0,0,I$102/NMM!I$11*1000)</f>
        <v>0</v>
      </c>
      <c r="J208" s="274">
        <f>IF(J$102=0,0,J$102/NMM!J$11*1000)</f>
        <v>0</v>
      </c>
      <c r="K208" s="274">
        <f>IF(K$102=0,0,K$102/NMM!K$11*1000)</f>
        <v>0</v>
      </c>
      <c r="L208" s="274">
        <f>IF(L$102=0,0,L$102/NMM!L$11*1000)</f>
        <v>0</v>
      </c>
      <c r="M208" s="274">
        <f>IF(M$102=0,0,M$102/NMM!M$11*1000)</f>
        <v>0</v>
      </c>
      <c r="N208" s="274">
        <f>IF(N$102=0,0,N$102/NMM!N$11*1000)</f>
        <v>0</v>
      </c>
      <c r="O208" s="274">
        <f>IF(O$102=0,0,O$102/NMM!O$11*1000)</f>
        <v>0</v>
      </c>
      <c r="P208" s="274">
        <f>IF(P$102=0,0,P$102/NMM!P$11*1000)</f>
        <v>0</v>
      </c>
      <c r="Q208" s="274">
        <f>IF(Q$102=0,0,Q$102/NMM!Q$11*1000)</f>
        <v>0</v>
      </c>
      <c r="R208" s="274">
        <f>IF(R$102=0,0,R$102/NMM!R$11*1000)</f>
        <v>0</v>
      </c>
      <c r="S208" s="274">
        <f>IF(S$102=0,0,S$102/NMM!S$11*1000)</f>
        <v>0</v>
      </c>
      <c r="T208" s="274">
        <f>IF(T$102=0,0,T$102/NMM!T$11*1000)</f>
        <v>0</v>
      </c>
      <c r="U208" s="274">
        <f>IF(U$102=0,0,U$102/NMM!U$11*1000)</f>
        <v>0</v>
      </c>
      <c r="V208" s="274">
        <f>IF(V$102=0,0,V$102/NMM!V$11*1000)</f>
        <v>0</v>
      </c>
      <c r="W208" s="274">
        <f>IF(W$102=0,0,W$102/NMM!W$11*1000)</f>
        <v>0</v>
      </c>
      <c r="X208" s="274">
        <f>IF(X$102=0,0,X$102/NMM!X$11*1000)</f>
        <v>0</v>
      </c>
      <c r="Y208" s="274">
        <f>IF(Y$102=0,0,Y$102/NMM!Y$11*1000)</f>
        <v>0</v>
      </c>
      <c r="DA208" s="77"/>
    </row>
    <row r="209" spans="1:105" ht="12" customHeight="1" x14ac:dyDescent="0.25">
      <c r="A209" s="173" t="s">
        <v>94</v>
      </c>
      <c r="B209" s="274">
        <f>IF(B$103=0,0,B$103/NMM!B$11*1000)</f>
        <v>0</v>
      </c>
      <c r="C209" s="274">
        <f>IF(C$103=0,0,C$103/NMM!C$11*1000)</f>
        <v>0</v>
      </c>
      <c r="D209" s="274">
        <f>IF(D$103=0,0,D$103/NMM!D$11*1000)</f>
        <v>0</v>
      </c>
      <c r="E209" s="274">
        <f>IF(E$103=0,0,E$103/NMM!E$11*1000)</f>
        <v>0</v>
      </c>
      <c r="F209" s="274">
        <f>IF(F$103=0,0,F$103/NMM!F$11*1000)</f>
        <v>0</v>
      </c>
      <c r="G209" s="274">
        <f>IF(G$103=0,0,G$103/NMM!G$11*1000)</f>
        <v>0</v>
      </c>
      <c r="H209" s="274">
        <f>IF(H$103=0,0,H$103/NMM!H$11*1000)</f>
        <v>0</v>
      </c>
      <c r="I209" s="274">
        <f>IF(I$103=0,0,I$103/NMM!I$11*1000)</f>
        <v>0</v>
      </c>
      <c r="J209" s="274">
        <f>IF(J$103=0,0,J$103/NMM!J$11*1000)</f>
        <v>0</v>
      </c>
      <c r="K209" s="274">
        <f>IF(K$103=0,0,K$103/NMM!K$11*1000)</f>
        <v>0</v>
      </c>
      <c r="L209" s="274">
        <f>IF(L$103=0,0,L$103/NMM!L$11*1000)</f>
        <v>0</v>
      </c>
      <c r="M209" s="274">
        <f>IF(M$103=0,0,M$103/NMM!M$11*1000)</f>
        <v>0</v>
      </c>
      <c r="N209" s="274">
        <f>IF(N$103=0,0,N$103/NMM!N$11*1000)</f>
        <v>0</v>
      </c>
      <c r="O209" s="274">
        <f>IF(O$103=0,0,O$103/NMM!O$11*1000)</f>
        <v>0</v>
      </c>
      <c r="P209" s="274">
        <f>IF(P$103=0,0,P$103/NMM!P$11*1000)</f>
        <v>0</v>
      </c>
      <c r="Q209" s="274">
        <f>IF(Q$103=0,0,Q$103/NMM!Q$11*1000)</f>
        <v>0</v>
      </c>
      <c r="R209" s="274">
        <f>IF(R$103=0,0,R$103/NMM!R$11*1000)</f>
        <v>0</v>
      </c>
      <c r="S209" s="274">
        <f>IF(S$103=0,0,S$103/NMM!S$11*1000)</f>
        <v>0</v>
      </c>
      <c r="T209" s="274">
        <f>IF(T$103=0,0,T$103/NMM!T$11*1000)</f>
        <v>0</v>
      </c>
      <c r="U209" s="274">
        <f>IF(U$103=0,0,U$103/NMM!U$11*1000)</f>
        <v>0</v>
      </c>
      <c r="V209" s="274">
        <f>IF(V$103=0,0,V$103/NMM!V$11*1000)</f>
        <v>0</v>
      </c>
      <c r="W209" s="274">
        <f>IF(W$103=0,0,W$103/NMM!W$11*1000)</f>
        <v>0</v>
      </c>
      <c r="X209" s="274">
        <f>IF(X$103=0,0,X$103/NMM!X$11*1000)</f>
        <v>0</v>
      </c>
      <c r="Y209" s="274">
        <f>IF(Y$103=0,0,Y$103/NMM!Y$11*1000)</f>
        <v>0</v>
      </c>
      <c r="DA209" s="77"/>
    </row>
    <row r="210" spans="1:105" ht="12" customHeight="1" x14ac:dyDescent="0.25">
      <c r="A210" s="56" t="s">
        <v>95</v>
      </c>
      <c r="B210" s="275">
        <f>IF(B$104=0,0,B$104/NMM!B$11*1000)</f>
        <v>4.273259395079795</v>
      </c>
      <c r="C210" s="275">
        <f>IF(C$104=0,0,C$104/NMM!C$11*1000)</f>
        <v>4.6051512053680925</v>
      </c>
      <c r="D210" s="275">
        <f>IF(D$104=0,0,D$104/NMM!D$11*1000)</f>
        <v>2.8638955565266477</v>
      </c>
      <c r="E210" s="275">
        <f>IF(E$104=0,0,E$104/NMM!E$11*1000)</f>
        <v>2.1158082644453429</v>
      </c>
      <c r="F210" s="275">
        <f>IF(F$104=0,0,F$104/NMM!F$11*1000)</f>
        <v>2.1669278249605988</v>
      </c>
      <c r="G210" s="275">
        <f>IF(G$104=0,0,G$104/NMM!G$11*1000)</f>
        <v>2.2086720928250712</v>
      </c>
      <c r="H210" s="275">
        <f>IF(H$104=0,0,H$104/NMM!H$11*1000)</f>
        <v>2.1388540740214879</v>
      </c>
      <c r="I210" s="275">
        <f>IF(I$104=0,0,I$104/NMM!I$11*1000)</f>
        <v>3.2347833184104804</v>
      </c>
      <c r="J210" s="275">
        <f>IF(J$104=0,0,J$104/NMM!J$11*1000)</f>
        <v>2.9565624177574299</v>
      </c>
      <c r="K210" s="275">
        <f>IF(K$104=0,0,K$104/NMM!K$11*1000)</f>
        <v>2.0450427386528118</v>
      </c>
      <c r="L210" s="275">
        <f>IF(L$104=0,0,L$104/NMM!L$11*1000)</f>
        <v>2.1846863925738385</v>
      </c>
      <c r="M210" s="275">
        <f>IF(M$104=0,0,M$104/NMM!M$11*1000)</f>
        <v>2.4756096110445887</v>
      </c>
      <c r="N210" s="275">
        <f>IF(N$104=0,0,N$104/NMM!N$11*1000)</f>
        <v>2.1783114238576746</v>
      </c>
      <c r="O210" s="275">
        <f>IF(O$104=0,0,O$104/NMM!O$11*1000)</f>
        <v>3.1405068303385484</v>
      </c>
      <c r="P210" s="275">
        <f>IF(P$104=0,0,P$104/NMM!P$11*1000)</f>
        <v>2.1461033253517359</v>
      </c>
      <c r="Q210" s="275">
        <f>IF(Q$104=0,0,Q$104/NMM!Q$11*1000)</f>
        <v>2.1511663062459165</v>
      </c>
      <c r="R210" s="275">
        <f>IF(R$104=0,0,R$104/NMM!R$11*1000)</f>
        <v>1.8369894104009925</v>
      </c>
      <c r="S210" s="275">
        <f>IF(S$104=0,0,S$104/NMM!S$11*1000)</f>
        <v>2.3664536279724406</v>
      </c>
      <c r="T210" s="275">
        <f>IF(T$104=0,0,T$104/NMM!T$11*1000)</f>
        <v>1.9161494999459749</v>
      </c>
      <c r="U210" s="275">
        <f>IF(U$104=0,0,U$104/NMM!U$11*1000)</f>
        <v>1.3906864822008811</v>
      </c>
      <c r="V210" s="275">
        <f>IF(V$104=0,0,V$104/NMM!V$11*1000)</f>
        <v>0.27966813750279773</v>
      </c>
      <c r="W210" s="275">
        <f>IF(W$104=0,0,W$104/NMM!W$11*1000)</f>
        <v>7.19355509926492E-2</v>
      </c>
      <c r="X210" s="275">
        <f>IF(X$104=0,0,X$104/NMM!X$11*1000)</f>
        <v>8.0994633245543193E-2</v>
      </c>
      <c r="Y210" s="275">
        <f>IF(Y$104=0,0,Y$104/NMM!Y$11*1000)</f>
        <v>0.30366390619499734</v>
      </c>
      <c r="DA210" s="78"/>
    </row>
    <row r="211" spans="1:105" ht="12" customHeight="1" x14ac:dyDescent="0.25">
      <c r="A211" s="174" t="s">
        <v>1553</v>
      </c>
      <c r="B211" s="276">
        <f>IF(B$110=0,0,B$110/NMM!B$11*1000)</f>
        <v>805.37363728555499</v>
      </c>
      <c r="C211" s="276">
        <f>IF(C$110=0,0,C$110/NMM!C$11*1000)</f>
        <v>787.49151046348391</v>
      </c>
      <c r="D211" s="276">
        <f>IF(D$110=0,0,D$110/NMM!D$11*1000)</f>
        <v>671.38734120980064</v>
      </c>
      <c r="E211" s="276">
        <f>IF(E$110=0,0,E$110/NMM!E$11*1000)</f>
        <v>520.26825468856066</v>
      </c>
      <c r="F211" s="276">
        <f>IF(F$110=0,0,F$110/NMM!F$11*1000)</f>
        <v>515.40855035705238</v>
      </c>
      <c r="G211" s="276">
        <f>IF(G$110=0,0,G$110/NMM!G$11*1000)</f>
        <v>561.47115749817613</v>
      </c>
      <c r="H211" s="276">
        <f>IF(H$110=0,0,H$110/NMM!H$11*1000)</f>
        <v>534.14233453970928</v>
      </c>
      <c r="I211" s="276">
        <f>IF(I$110=0,0,I$110/NMM!I$11*1000)</f>
        <v>708.62195758912833</v>
      </c>
      <c r="J211" s="276">
        <f>IF(J$110=0,0,J$110/NMM!J$11*1000)</f>
        <v>663.249656025847</v>
      </c>
      <c r="K211" s="276">
        <f>IF(K$110=0,0,K$110/NMM!K$11*1000)</f>
        <v>539.90913954424411</v>
      </c>
      <c r="L211" s="276">
        <f>IF(L$110=0,0,L$110/NMM!L$11*1000)</f>
        <v>537.50574221312888</v>
      </c>
      <c r="M211" s="276">
        <f>IF(M$110=0,0,M$110/NMM!M$11*1000)</f>
        <v>561.06086954811269</v>
      </c>
      <c r="N211" s="276">
        <f>IF(N$110=0,0,N$110/NMM!N$11*1000)</f>
        <v>517.93253794361192</v>
      </c>
      <c r="O211" s="276">
        <f>IF(O$110=0,0,O$110/NMM!O$11*1000)</f>
        <v>623.35233015362883</v>
      </c>
      <c r="P211" s="276">
        <f>IF(P$110=0,0,P$110/NMM!P$11*1000)</f>
        <v>551.70717213097657</v>
      </c>
      <c r="Q211" s="276">
        <f>IF(Q$110=0,0,Q$110/NMM!Q$11*1000)</f>
        <v>505.10040147784576</v>
      </c>
      <c r="R211" s="276">
        <f>IF(R$110=0,0,R$110/NMM!R$11*1000)</f>
        <v>442.86355011896063</v>
      </c>
      <c r="S211" s="276">
        <f>IF(S$110=0,0,S$110/NMM!S$11*1000)</f>
        <v>530.58421096352527</v>
      </c>
      <c r="T211" s="276">
        <f>IF(T$110=0,0,T$110/NMM!T$11*1000)</f>
        <v>499.40157838491905</v>
      </c>
      <c r="U211" s="276">
        <f>IF(U$110=0,0,U$110/NMM!U$11*1000)</f>
        <v>488.32317041383612</v>
      </c>
      <c r="V211" s="276">
        <f>IF(V$110=0,0,V$110/NMM!V$11*1000)</f>
        <v>215.3243204349765</v>
      </c>
      <c r="W211" s="276">
        <f>IF(W$110=0,0,W$110/NMM!W$11*1000)</f>
        <v>79.459887043114819</v>
      </c>
      <c r="X211" s="276">
        <f>IF(X$110=0,0,X$110/NMM!X$11*1000)</f>
        <v>110.12611506184756</v>
      </c>
      <c r="Y211" s="276">
        <f>IF(Y$110=0,0,Y$110/NMM!Y$11*1000)</f>
        <v>186.84270471070414</v>
      </c>
      <c r="DA211" s="79"/>
    </row>
    <row r="212" spans="1:105" ht="12" customHeight="1" x14ac:dyDescent="0.25">
      <c r="A212" s="174" t="s">
        <v>1563</v>
      </c>
      <c r="B212" s="276">
        <f>IF(B$118=0,0,B$118/NMM!B$11*1000)</f>
        <v>0</v>
      </c>
      <c r="C212" s="276">
        <f>IF(C$118=0,0,C$118/NMM!C$11*1000)</f>
        <v>0</v>
      </c>
      <c r="D212" s="276">
        <f>IF(D$118=0,0,D$118/NMM!D$11*1000)</f>
        <v>0</v>
      </c>
      <c r="E212" s="276">
        <f>IF(E$118=0,0,E$118/NMM!E$11*1000)</f>
        <v>0</v>
      </c>
      <c r="F212" s="276">
        <f>IF(F$118=0,0,F$118/NMM!F$11*1000)</f>
        <v>0</v>
      </c>
      <c r="G212" s="276">
        <f>IF(G$118=0,0,G$118/NMM!G$11*1000)</f>
        <v>0</v>
      </c>
      <c r="H212" s="276">
        <f>IF(H$118=0,0,H$118/NMM!H$11*1000)</f>
        <v>0</v>
      </c>
      <c r="I212" s="276">
        <f>IF(I$118=0,0,I$118/NMM!I$11*1000)</f>
        <v>0</v>
      </c>
      <c r="J212" s="276">
        <f>IF(J$118=0,0,J$118/NMM!J$11*1000)</f>
        <v>0</v>
      </c>
      <c r="K212" s="276">
        <f>IF(K$118=0,0,K$118/NMM!K$11*1000)</f>
        <v>0</v>
      </c>
      <c r="L212" s="276">
        <f>IF(L$118=0,0,L$118/NMM!L$11*1000)</f>
        <v>0</v>
      </c>
      <c r="M212" s="276">
        <f>IF(M$118=0,0,M$118/NMM!M$11*1000)</f>
        <v>0</v>
      </c>
      <c r="N212" s="276">
        <f>IF(N$118=0,0,N$118/NMM!N$11*1000)</f>
        <v>0</v>
      </c>
      <c r="O212" s="276">
        <f>IF(O$118=0,0,O$118/NMM!O$11*1000)</f>
        <v>0</v>
      </c>
      <c r="P212" s="276">
        <f>IF(P$118=0,0,P$118/NMM!P$11*1000)</f>
        <v>0</v>
      </c>
      <c r="Q212" s="276">
        <f>IF(Q$118=0,0,Q$118/NMM!Q$11*1000)</f>
        <v>0</v>
      </c>
      <c r="R212" s="276">
        <f>IF(R$118=0,0,R$118/NMM!R$11*1000)</f>
        <v>0</v>
      </c>
      <c r="S212" s="276">
        <f>IF(S$118=0,0,S$118/NMM!S$11*1000)</f>
        <v>0</v>
      </c>
      <c r="T212" s="276">
        <f>IF(T$118=0,0,T$118/NMM!T$11*1000)</f>
        <v>0</v>
      </c>
      <c r="U212" s="276">
        <f>IF(U$118=0,0,U$118/NMM!U$11*1000)</f>
        <v>0</v>
      </c>
      <c r="V212" s="276">
        <f>IF(V$118=0,0,V$118/NMM!V$11*1000)</f>
        <v>0</v>
      </c>
      <c r="W212" s="276">
        <f>IF(W$118=0,0,W$118/NMM!W$11*1000)</f>
        <v>0</v>
      </c>
      <c r="X212" s="276">
        <f>IF(X$118=0,0,X$118/NMM!X$11*1000)</f>
        <v>0</v>
      </c>
      <c r="Y212" s="276">
        <f>IF(Y$118=0,0,Y$118/NMM!Y$11*1000)</f>
        <v>0</v>
      </c>
      <c r="DA212" s="79"/>
    </row>
    <row r="213" spans="1:105" ht="12" customHeight="1" x14ac:dyDescent="0.25">
      <c r="A213" s="174" t="s">
        <v>1565</v>
      </c>
      <c r="B213" s="276">
        <f>IF(B$119=0,0,B$119/NMM!B$11*1000)</f>
        <v>67.349737535805914</v>
      </c>
      <c r="C213" s="276">
        <f>IF(C$119=0,0,C$119/NMM!C$11*1000)</f>
        <v>65.854336529004044</v>
      </c>
      <c r="D213" s="276">
        <f>IF(D$119=0,0,D$119/NMM!D$11*1000)</f>
        <v>56.145072450776226</v>
      </c>
      <c r="E213" s="276">
        <f>IF(E$119=0,0,E$119/NMM!E$11*1000)</f>
        <v>43.507669955010677</v>
      </c>
      <c r="F213" s="276">
        <f>IF(F$119=0,0,F$119/NMM!F$11*1000)</f>
        <v>43.101274965063084</v>
      </c>
      <c r="G213" s="276">
        <f>IF(G$119=0,0,G$119/NMM!G$11*1000)</f>
        <v>46.953281484205831</v>
      </c>
      <c r="H213" s="276">
        <f>IF(H$119=0,0,H$119/NMM!H$11*1000)</f>
        <v>44.667896206859481</v>
      </c>
      <c r="I213" s="276">
        <f>IF(I$119=0,0,I$119/NMM!I$11*1000)</f>
        <v>59.258834218353179</v>
      </c>
      <c r="J213" s="276">
        <f>IF(J$119=0,0,J$119/NMM!J$11*1000)</f>
        <v>55.464554817823242</v>
      </c>
      <c r="K213" s="276">
        <f>IF(K$119=0,0,K$119/NMM!K$11*1000)</f>
        <v>45.150147904077492</v>
      </c>
      <c r="L213" s="276">
        <f>IF(L$119=0,0,L$119/NMM!L$11*1000)</f>
        <v>44.94916270670943</v>
      </c>
      <c r="M213" s="276">
        <f>IF(M$119=0,0,M$119/NMM!M$11*1000)</f>
        <v>46.918970967357993</v>
      </c>
      <c r="N213" s="276">
        <f>IF(N$119=0,0,N$119/NMM!N$11*1000)</f>
        <v>43.312344577511993</v>
      </c>
      <c r="O213" s="276">
        <f>IF(O$119=0,0,O$119/NMM!O$11*1000)</f>
        <v>52.128122755146123</v>
      </c>
      <c r="P213" s="276">
        <f>IF(P$119=0,0,P$119/NMM!P$11*1000)</f>
        <v>46.136763757103701</v>
      </c>
      <c r="Q213" s="276">
        <f>IF(Q$119=0,0,Q$119/NMM!Q$11*1000)</f>
        <v>42.239251316220447</v>
      </c>
      <c r="R213" s="276">
        <f>IF(R$119=0,0,R$119/NMM!R$11*1000)</f>
        <v>37.034666251574627</v>
      </c>
      <c r="S213" s="276">
        <f>IF(S$119=0,0,S$119/NMM!S$11*1000)</f>
        <v>44.370346500882484</v>
      </c>
      <c r="T213" s="276">
        <f>IF(T$119=0,0,T$119/NMM!T$11*1000)</f>
        <v>41.76268463734921</v>
      </c>
      <c r="U213" s="276">
        <f>IF(U$119=0,0,U$119/NMM!U$11*1000)</f>
        <v>40.836247720837065</v>
      </c>
      <c r="V213" s="276">
        <f>IF(V$119=0,0,V$119/NMM!V$11*1000)</f>
        <v>18.006594448819257</v>
      </c>
      <c r="W213" s="276">
        <f>IF(W$119=0,0,W$119/NMM!W$11*1000)</f>
        <v>6.644869274608622</v>
      </c>
      <c r="X213" s="276">
        <f>IF(X$119=0,0,X$119/NMM!X$11*1000)</f>
        <v>9.2093465714269751</v>
      </c>
      <c r="Y213" s="276">
        <f>IF(Y$119=0,0,Y$119/NMM!Y$11*1000)</f>
        <v>15.624806350948731</v>
      </c>
      <c r="DA213" s="79"/>
    </row>
    <row r="214" spans="1:105" ht="12" customHeight="1" x14ac:dyDescent="0.25">
      <c r="A214" s="41" t="s">
        <v>1575</v>
      </c>
      <c r="B214" s="277">
        <f>IF(B$127=0,0,B$127/NMM!B$11*1000)</f>
        <v>0</v>
      </c>
      <c r="C214" s="277">
        <f>IF(C$127=0,0,C$127/NMM!C$11*1000)</f>
        <v>0</v>
      </c>
      <c r="D214" s="277">
        <f>IF(D$127=0,0,D$127/NMM!D$11*1000)</f>
        <v>0</v>
      </c>
      <c r="E214" s="277">
        <f>IF(E$127=0,0,E$127/NMM!E$11*1000)</f>
        <v>0</v>
      </c>
      <c r="F214" s="277">
        <f>IF(F$127=0,0,F$127/NMM!F$11*1000)</f>
        <v>0</v>
      </c>
      <c r="G214" s="277">
        <f>IF(G$127=0,0,G$127/NMM!G$11*1000)</f>
        <v>0</v>
      </c>
      <c r="H214" s="277">
        <f>IF(H$127=0,0,H$127/NMM!H$11*1000)</f>
        <v>0</v>
      </c>
      <c r="I214" s="277">
        <f>IF(I$127=0,0,I$127/NMM!I$11*1000)</f>
        <v>0</v>
      </c>
      <c r="J214" s="277">
        <f>IF(J$127=0,0,J$127/NMM!J$11*1000)</f>
        <v>0</v>
      </c>
      <c r="K214" s="277">
        <f>IF(K$127=0,0,K$127/NMM!K$11*1000)</f>
        <v>0</v>
      </c>
      <c r="L214" s="277">
        <f>IF(L$127=0,0,L$127/NMM!L$11*1000)</f>
        <v>0</v>
      </c>
      <c r="M214" s="277">
        <f>IF(M$127=0,0,M$127/NMM!M$11*1000)</f>
        <v>0</v>
      </c>
      <c r="N214" s="277">
        <f>IF(N$127=0,0,N$127/NMM!N$11*1000)</f>
        <v>0</v>
      </c>
      <c r="O214" s="277">
        <f>IF(O$127=0,0,O$127/NMM!O$11*1000)</f>
        <v>0</v>
      </c>
      <c r="P214" s="277">
        <f>IF(P$127=0,0,P$127/NMM!P$11*1000)</f>
        <v>0</v>
      </c>
      <c r="Q214" s="277">
        <f>IF(Q$127=0,0,Q$127/NMM!Q$11*1000)</f>
        <v>0</v>
      </c>
      <c r="R214" s="277">
        <f>IF(R$127=0,0,R$127/NMM!R$11*1000)</f>
        <v>0</v>
      </c>
      <c r="S214" s="277">
        <f>IF(S$127=0,0,S$127/NMM!S$11*1000)</f>
        <v>0</v>
      </c>
      <c r="T214" s="277">
        <f>IF(T$127=0,0,T$127/NMM!T$11*1000)</f>
        <v>0</v>
      </c>
      <c r="U214" s="277">
        <f>IF(U$127=0,0,U$127/NMM!U$11*1000)</f>
        <v>0</v>
      </c>
      <c r="V214" s="277">
        <f>IF(V$127=0,0,V$127/NMM!V$11*1000)</f>
        <v>0</v>
      </c>
      <c r="W214" s="277">
        <f>IF(W$127=0,0,W$127/NMM!W$11*1000)</f>
        <v>0</v>
      </c>
      <c r="X214" s="277">
        <f>IF(X$127=0,0,X$127/NMM!X$11*1000)</f>
        <v>0</v>
      </c>
      <c r="Y214" s="277">
        <f>IF(Y$127=0,0,Y$127/NMM!Y$11*1000)</f>
        <v>0</v>
      </c>
      <c r="DA214" s="82"/>
    </row>
  </sheetData>
  <conditionalFormatting sqref="B156:B163">
    <cfRule type="cellIs" dxfId="46" priority="315" operator="lessThan">
      <formula>0</formula>
    </cfRule>
  </conditionalFormatting>
  <conditionalFormatting sqref="B16:V16">
    <cfRule type="cellIs" dxfId="45" priority="434" operator="lessThan">
      <formula>0</formula>
    </cfRule>
  </conditionalFormatting>
  <conditionalFormatting sqref="B49:V59 B100:V110 B147:V152 B166:V171 B195:V200 B206:V211 B214:Y214">
    <cfRule type="cellIs" dxfId="44" priority="349" operator="lessThan">
      <formula>0</formula>
    </cfRule>
  </conditionalFormatting>
  <conditionalFormatting sqref="B133:V139">
    <cfRule type="cellIs" dxfId="43" priority="319" operator="lessThan">
      <formula>0</formula>
    </cfRule>
  </conditionalFormatting>
  <conditionalFormatting sqref="B157:V163">
    <cfRule type="cellIs" dxfId="42" priority="403" operator="lessThan">
      <formula>0</formula>
    </cfRule>
  </conditionalFormatting>
  <conditionalFormatting sqref="B177:V179">
    <cfRule type="cellIs" dxfId="41" priority="314" operator="lessThan">
      <formula>0</formula>
    </cfRule>
  </conditionalFormatting>
  <conditionalFormatting sqref="B184:V190">
    <cfRule type="cellIs" dxfId="40" priority="312" operator="lessThan">
      <formula>0</formula>
    </cfRule>
  </conditionalFormatting>
  <conditionalFormatting sqref="B6:Y16">
    <cfRule type="cellIs" dxfId="39" priority="345" operator="lessThan">
      <formula>0</formula>
    </cfRule>
  </conditionalFormatting>
  <conditionalFormatting sqref="B20:Y25">
    <cfRule type="cellIs" dxfId="38" priority="347" operator="lessThan">
      <formula>0</formula>
    </cfRule>
  </conditionalFormatting>
  <conditionalFormatting sqref="B27:Y46">
    <cfRule type="cellIs" dxfId="37" priority="311" operator="lessThan">
      <formula>0</formula>
    </cfRule>
  </conditionalFormatting>
  <conditionalFormatting sqref="B49:Y58 B100:Y109 B133:Y138 B147:Y151 B156:Y156 B158:Y159 B161:Y162 B166:Y170 B177:Y178 B184:Y189 B195:Y199 B206:Y210">
    <cfRule type="cellIs" dxfId="36" priority="438" operator="lessThan">
      <formula>0</formula>
    </cfRule>
  </conditionalFormatting>
  <conditionalFormatting sqref="B63:Y97">
    <cfRule type="cellIs" dxfId="35" priority="308" operator="lessThan">
      <formula>0</formula>
    </cfRule>
  </conditionalFormatting>
  <conditionalFormatting sqref="B113:Y117">
    <cfRule type="cellIs" dxfId="34" priority="322" operator="lessThan">
      <formula>0</formula>
    </cfRule>
  </conditionalFormatting>
  <conditionalFormatting sqref="B122:Y126">
    <cfRule type="cellIs" dxfId="33" priority="321" operator="lessThan">
      <formula>0</formula>
    </cfRule>
  </conditionalFormatting>
  <conditionalFormatting sqref="B128:Y128">
    <cfRule type="cellIs" dxfId="32" priority="323" operator="lessThan">
      <formula>0</formula>
    </cfRule>
  </conditionalFormatting>
  <conditionalFormatting sqref="B142:Y144">
    <cfRule type="cellIs" dxfId="31" priority="306" operator="lessThan">
      <formula>0</formula>
    </cfRule>
  </conditionalFormatting>
  <conditionalFormatting sqref="B192:Y193">
    <cfRule type="cellIs" dxfId="30" priority="313" operator="lessThan">
      <formula>0</formula>
    </cfRule>
  </conditionalFormatting>
  <conditionalFormatting sqref="W50:Y59 W101:Y110">
    <cfRule type="cellIs" dxfId="29" priority="399" operator="lessThan">
      <formula>0</formula>
    </cfRule>
  </conditionalFormatting>
  <conditionalFormatting sqref="W134:Y139">
    <cfRule type="cellIs" dxfId="28" priority="378" operator="lessThan">
      <formula>0</formula>
    </cfRule>
  </conditionalFormatting>
  <conditionalFormatting sqref="W148:Y152">
    <cfRule type="cellIs" dxfId="27" priority="369" operator="lessThan">
      <formula>0</formula>
    </cfRule>
  </conditionalFormatting>
  <conditionalFormatting sqref="W157:Y157">
    <cfRule type="cellIs" dxfId="26" priority="373" operator="lessThan">
      <formula>0</formula>
    </cfRule>
  </conditionalFormatting>
  <conditionalFormatting sqref="W159:Y160">
    <cfRule type="cellIs" dxfId="25" priority="372" operator="lessThan">
      <formula>0</formula>
    </cfRule>
  </conditionalFormatting>
  <conditionalFormatting sqref="W162:Y163">
    <cfRule type="cellIs" dxfId="24" priority="370" operator="lessThan">
      <formula>0</formula>
    </cfRule>
  </conditionalFormatting>
  <conditionalFormatting sqref="W167:Y171">
    <cfRule type="cellIs" dxfId="23" priority="366" operator="lessThan">
      <formula>0</formula>
    </cfRule>
  </conditionalFormatting>
  <conditionalFormatting sqref="W178:Y179">
    <cfRule type="cellIs" dxfId="22" priority="367" operator="lessThan">
      <formula>0</formula>
    </cfRule>
  </conditionalFormatting>
  <conditionalFormatting sqref="W185:Y190">
    <cfRule type="cellIs" dxfId="21" priority="361" operator="lessThan">
      <formula>0</formula>
    </cfRule>
  </conditionalFormatting>
  <conditionalFormatting sqref="W196:Y200">
    <cfRule type="cellIs" dxfId="20" priority="360" operator="lessThan">
      <formula>0</formula>
    </cfRule>
  </conditionalFormatting>
  <conditionalFormatting sqref="W207:Y211">
    <cfRule type="cellIs" dxfId="19" priority="359" operator="lessThan">
      <formula>0</formula>
    </cfRule>
  </conditionalFormatting>
  <conditionalFormatting sqref="DA6:DA16">
    <cfRule type="cellIs" dxfId="18" priority="45" operator="lessThan">
      <formula>0</formula>
    </cfRule>
  </conditionalFormatting>
  <conditionalFormatting sqref="DA20:DA25">
    <cfRule type="cellIs" dxfId="17" priority="47" operator="lessThan">
      <formula>0</formula>
    </cfRule>
  </conditionalFormatting>
  <conditionalFormatting sqref="DA27:DA46">
    <cfRule type="cellIs" dxfId="16" priority="7" operator="lessThan">
      <formula>0</formula>
    </cfRule>
  </conditionalFormatting>
  <conditionalFormatting sqref="DA49:DA59 DA100:DA110">
    <cfRule type="cellIs" dxfId="15" priority="48" operator="lessThan">
      <formula>0</formula>
    </cfRule>
  </conditionalFormatting>
  <conditionalFormatting sqref="DA63:DA97">
    <cfRule type="cellIs" dxfId="14" priority="4" operator="lessThan">
      <formula>0</formula>
    </cfRule>
  </conditionalFormatting>
  <conditionalFormatting sqref="DA113:DA117">
    <cfRule type="cellIs" dxfId="13" priority="33" operator="lessThan">
      <formula>0</formula>
    </cfRule>
  </conditionalFormatting>
  <conditionalFormatting sqref="DA122:DA126">
    <cfRule type="cellIs" dxfId="12" priority="32" operator="lessThan">
      <formula>0</formula>
    </cfRule>
  </conditionalFormatting>
  <conditionalFormatting sqref="DA128">
    <cfRule type="cellIs" dxfId="11" priority="34" operator="lessThan">
      <formula>0</formula>
    </cfRule>
  </conditionalFormatting>
  <conditionalFormatting sqref="DA133:DA139">
    <cfRule type="cellIs" dxfId="10" priority="27" operator="lessThan">
      <formula>0</formula>
    </cfRule>
  </conditionalFormatting>
  <conditionalFormatting sqref="DA142:DA144">
    <cfRule type="cellIs" dxfId="9" priority="1" operator="lessThan">
      <formula>0</formula>
    </cfRule>
  </conditionalFormatting>
  <conditionalFormatting sqref="DA147:DA152">
    <cfRule type="cellIs" dxfId="8" priority="18" operator="lessThan">
      <formula>0</formula>
    </cfRule>
  </conditionalFormatting>
  <conditionalFormatting sqref="DA156:DA163">
    <cfRule type="cellIs" dxfId="7" priority="19" operator="lessThan">
      <formula>0</formula>
    </cfRule>
  </conditionalFormatting>
  <conditionalFormatting sqref="DA166:DA171">
    <cfRule type="cellIs" dxfId="6" priority="15" operator="lessThan">
      <formula>0</formula>
    </cfRule>
  </conditionalFormatting>
  <conditionalFormatting sqref="DA177:DA179">
    <cfRule type="cellIs" dxfId="5" priority="16" operator="lessThan">
      <formula>0</formula>
    </cfRule>
  </conditionalFormatting>
  <conditionalFormatting sqref="DA184:DA190">
    <cfRule type="cellIs" dxfId="4" priority="10" operator="lessThan">
      <formula>0</formula>
    </cfRule>
  </conditionalFormatting>
  <conditionalFormatting sqref="DA192:DA193">
    <cfRule type="cellIs" dxfId="3" priority="12" operator="lessThan">
      <formula>0</formula>
    </cfRule>
  </conditionalFormatting>
  <conditionalFormatting sqref="DA195:DA200">
    <cfRule type="cellIs" dxfId="2" priority="9" operator="lessThan">
      <formula>0</formula>
    </cfRule>
  </conditionalFormatting>
  <conditionalFormatting sqref="DA206:DA211">
    <cfRule type="cellIs" dxfId="1" priority="8" operator="lessThan">
      <formula>0</formula>
    </cfRule>
  </conditionalFormatting>
  <conditionalFormatting sqref="DA214">
    <cfRule type="cellIs" dxfId="0" priority="6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Y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printing"</f>
        <v>EE: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f t="shared" ref="B3:Y3" si="0">SUM(B4,B7)</f>
        <v>141.51350554235944</v>
      </c>
      <c r="C3" s="203">
        <f t="shared" si="0"/>
        <v>160.11233534704132</v>
      </c>
      <c r="D3" s="203">
        <f t="shared" si="0"/>
        <v>181.3993268247981</v>
      </c>
      <c r="E3" s="203">
        <f t="shared" si="0"/>
        <v>182.93398260339819</v>
      </c>
      <c r="F3" s="203">
        <f t="shared" si="0"/>
        <v>175.15895487320745</v>
      </c>
      <c r="G3" s="203">
        <f t="shared" si="0"/>
        <v>186.91785971085446</v>
      </c>
      <c r="H3" s="203">
        <f t="shared" si="0"/>
        <v>216.3553242729385</v>
      </c>
      <c r="I3" s="203">
        <f t="shared" si="0"/>
        <v>230.55731521494758</v>
      </c>
      <c r="J3" s="203">
        <f t="shared" si="0"/>
        <v>211.89250383119173</v>
      </c>
      <c r="K3" s="203">
        <f t="shared" si="0"/>
        <v>167.86030595229468</v>
      </c>
      <c r="L3" s="203">
        <f t="shared" si="0"/>
        <v>230.72717770034842</v>
      </c>
      <c r="M3" s="203">
        <f t="shared" si="0"/>
        <v>219.8164706945432</v>
      </c>
      <c r="N3" s="203">
        <f t="shared" si="0"/>
        <v>217.22461495136793</v>
      </c>
      <c r="O3" s="203">
        <f t="shared" si="0"/>
        <v>205.54218510382569</v>
      </c>
      <c r="P3" s="203">
        <f t="shared" si="0"/>
        <v>205.98836347480136</v>
      </c>
      <c r="Q3" s="203">
        <f t="shared" si="0"/>
        <v>209.31538199999989</v>
      </c>
      <c r="R3" s="203">
        <f t="shared" si="0"/>
        <v>214.61897063287677</v>
      </c>
      <c r="S3" s="203">
        <f t="shared" si="0"/>
        <v>231.98504984017106</v>
      </c>
      <c r="T3" s="203">
        <f t="shared" si="0"/>
        <v>224.88794466403147</v>
      </c>
      <c r="U3" s="203">
        <f t="shared" si="0"/>
        <v>193.33834744480095</v>
      </c>
      <c r="V3" s="203">
        <f t="shared" si="0"/>
        <v>159.7881489312723</v>
      </c>
      <c r="W3" s="203">
        <f t="shared" si="0"/>
        <v>191.36464314275935</v>
      </c>
      <c r="X3" s="203">
        <f t="shared" si="0"/>
        <v>170.55584289988172</v>
      </c>
      <c r="Y3" s="203">
        <f t="shared" si="0"/>
        <v>136.59999999999991</v>
      </c>
      <c r="DA3" s="112"/>
    </row>
    <row r="4" spans="1:105" ht="12" customHeight="1" x14ac:dyDescent="0.25">
      <c r="A4" s="50" t="s">
        <v>1809</v>
      </c>
      <c r="B4" s="241">
        <f t="shared" ref="B4:Y4" si="1">SUM(B5:B6)</f>
        <v>59.454251781472678</v>
      </c>
      <c r="C4" s="241">
        <f t="shared" si="1"/>
        <v>63.29350440614089</v>
      </c>
      <c r="D4" s="241">
        <f t="shared" si="1"/>
        <v>72.504594156416303</v>
      </c>
      <c r="E4" s="241">
        <f t="shared" si="1"/>
        <v>69.36136532864009</v>
      </c>
      <c r="F4" s="241">
        <f t="shared" si="1"/>
        <v>59.822740014583154</v>
      </c>
      <c r="G4" s="241">
        <f t="shared" si="1"/>
        <v>62.465507534613344</v>
      </c>
      <c r="H4" s="241">
        <f t="shared" si="1"/>
        <v>77.773349764101113</v>
      </c>
      <c r="I4" s="241">
        <f t="shared" si="1"/>
        <v>89.09672520170858</v>
      </c>
      <c r="J4" s="241">
        <f t="shared" si="1"/>
        <v>84.830767417187317</v>
      </c>
      <c r="K4" s="241">
        <f t="shared" si="1"/>
        <v>62.191487227820886</v>
      </c>
      <c r="L4" s="241">
        <f t="shared" si="1"/>
        <v>109.39006968641112</v>
      </c>
      <c r="M4" s="241">
        <f t="shared" si="1"/>
        <v>99.482856110151005</v>
      </c>
      <c r="N4" s="241">
        <f t="shared" si="1"/>
        <v>88.109828217403532</v>
      </c>
      <c r="O4" s="241">
        <f t="shared" si="1"/>
        <v>81.373956563186482</v>
      </c>
      <c r="P4" s="241">
        <f t="shared" si="1"/>
        <v>83.564297759332746</v>
      </c>
      <c r="Q4" s="241">
        <f t="shared" si="1"/>
        <v>88.388035000000002</v>
      </c>
      <c r="R4" s="241">
        <f t="shared" si="1"/>
        <v>88.084159967097847</v>
      </c>
      <c r="S4" s="241">
        <f t="shared" si="1"/>
        <v>102.82500614726965</v>
      </c>
      <c r="T4" s="241">
        <f t="shared" si="1"/>
        <v>107.57351778656127</v>
      </c>
      <c r="U4" s="241">
        <f t="shared" si="1"/>
        <v>82.936603907391856</v>
      </c>
      <c r="V4" s="241">
        <f t="shared" si="1"/>
        <v>59.753831987654422</v>
      </c>
      <c r="W4" s="241">
        <f t="shared" si="1"/>
        <v>90.384367808588067</v>
      </c>
      <c r="X4" s="241">
        <f t="shared" si="1"/>
        <v>79.672544353997097</v>
      </c>
      <c r="Y4" s="241">
        <f t="shared" si="1"/>
        <v>49.499999999999986</v>
      </c>
      <c r="DA4" s="83"/>
    </row>
    <row r="5" spans="1:105" ht="12" customHeight="1" x14ac:dyDescent="0.25">
      <c r="A5" s="99" t="s">
        <v>54</v>
      </c>
      <c r="B5" s="282">
        <v>4.0307467691644643</v>
      </c>
      <c r="C5" s="282">
        <v>3.166067460783756</v>
      </c>
      <c r="D5" s="282">
        <v>4.2780549372109986</v>
      </c>
      <c r="E5" s="282">
        <v>4.9301800056417937</v>
      </c>
      <c r="F5" s="282">
        <v>4.2289556115587521</v>
      </c>
      <c r="G5" s="282">
        <v>4.4306388267309886</v>
      </c>
      <c r="H5" s="282">
        <v>9.2148938515844279</v>
      </c>
      <c r="I5" s="282">
        <v>14.786106568078321</v>
      </c>
      <c r="J5" s="282">
        <v>16.843004313408841</v>
      </c>
      <c r="K5" s="282">
        <v>12.60852199158823</v>
      </c>
      <c r="L5" s="282">
        <v>21.694361605366161</v>
      </c>
      <c r="M5" s="282">
        <v>19.881217890235821</v>
      </c>
      <c r="N5" s="282">
        <v>17.583907199657691</v>
      </c>
      <c r="O5" s="282">
        <v>16.379265095720601</v>
      </c>
      <c r="P5" s="282">
        <v>17.01397583414656</v>
      </c>
      <c r="Q5" s="282">
        <v>18.246775331856451</v>
      </c>
      <c r="R5" s="282">
        <v>18.167346071131519</v>
      </c>
      <c r="S5" s="282">
        <v>20.791005549189471</v>
      </c>
      <c r="T5" s="282">
        <v>21.646539606755852</v>
      </c>
      <c r="U5" s="282">
        <v>16.454940874688969</v>
      </c>
      <c r="V5" s="282">
        <v>12.54272167666111</v>
      </c>
      <c r="W5" s="282">
        <v>18.83829634823735</v>
      </c>
      <c r="X5" s="282">
        <v>17.08819026477925</v>
      </c>
      <c r="Y5" s="282">
        <v>11.75455788514129</v>
      </c>
      <c r="DA5" s="94" t="s">
        <v>1810</v>
      </c>
    </row>
    <row r="6" spans="1:105" ht="12" customHeight="1" x14ac:dyDescent="0.25">
      <c r="A6" s="99" t="s">
        <v>61</v>
      </c>
      <c r="B6" s="282">
        <v>55.423505012308212</v>
      </c>
      <c r="C6" s="282">
        <v>60.127436945357132</v>
      </c>
      <c r="D6" s="282">
        <v>68.226539219205307</v>
      </c>
      <c r="E6" s="282">
        <v>64.431185322998303</v>
      </c>
      <c r="F6" s="282">
        <v>55.593784403024401</v>
      </c>
      <c r="G6" s="282">
        <v>58.034868707882353</v>
      </c>
      <c r="H6" s="282">
        <v>68.558455912516678</v>
      </c>
      <c r="I6" s="282">
        <v>74.310618633630256</v>
      </c>
      <c r="J6" s="282">
        <v>67.987763103778477</v>
      </c>
      <c r="K6" s="282">
        <v>49.582965236232653</v>
      </c>
      <c r="L6" s="282">
        <v>87.69570808104497</v>
      </c>
      <c r="M6" s="282">
        <v>79.601638219915188</v>
      </c>
      <c r="N6" s="282">
        <v>70.525921017745844</v>
      </c>
      <c r="O6" s="282">
        <v>64.994691467465884</v>
      </c>
      <c r="P6" s="282">
        <v>66.550321925186182</v>
      </c>
      <c r="Q6" s="282">
        <v>70.141259668143547</v>
      </c>
      <c r="R6" s="282">
        <v>69.916813895966328</v>
      </c>
      <c r="S6" s="282">
        <v>82.034000598080183</v>
      </c>
      <c r="T6" s="282">
        <v>85.926978179805417</v>
      </c>
      <c r="U6" s="282">
        <v>66.481663032702883</v>
      </c>
      <c r="V6" s="282">
        <v>47.211110310993313</v>
      </c>
      <c r="W6" s="282">
        <v>71.546071460350717</v>
      </c>
      <c r="X6" s="282">
        <v>62.58435408921784</v>
      </c>
      <c r="Y6" s="282">
        <v>37.745442114858697</v>
      </c>
      <c r="DA6" s="94" t="s">
        <v>1811</v>
      </c>
    </row>
    <row r="7" spans="1:105" ht="12" customHeight="1" x14ac:dyDescent="0.25">
      <c r="A7" s="49" t="s">
        <v>62</v>
      </c>
      <c r="B7" s="242">
        <v>82.059253760886776</v>
      </c>
      <c r="C7" s="242">
        <v>96.81883094090044</v>
      </c>
      <c r="D7" s="242">
        <v>108.89473266838181</v>
      </c>
      <c r="E7" s="242">
        <v>113.5726172747581</v>
      </c>
      <c r="F7" s="242">
        <v>115.3362148586243</v>
      </c>
      <c r="G7" s="242">
        <v>124.45235217624111</v>
      </c>
      <c r="H7" s="242">
        <v>138.58197450883739</v>
      </c>
      <c r="I7" s="242">
        <v>141.460590013239</v>
      </c>
      <c r="J7" s="242">
        <v>127.0617364140044</v>
      </c>
      <c r="K7" s="242">
        <v>105.66881872447379</v>
      </c>
      <c r="L7" s="242">
        <v>121.3371080139373</v>
      </c>
      <c r="M7" s="242">
        <v>120.33361458439219</v>
      </c>
      <c r="N7" s="242">
        <v>129.11478673396439</v>
      </c>
      <c r="O7" s="242">
        <v>124.16822854063921</v>
      </c>
      <c r="P7" s="242">
        <v>122.4240657154686</v>
      </c>
      <c r="Q7" s="242">
        <v>120.9273469999999</v>
      </c>
      <c r="R7" s="242">
        <v>126.53481066577891</v>
      </c>
      <c r="S7" s="242">
        <v>129.16004369290141</v>
      </c>
      <c r="T7" s="242">
        <v>117.3144268774702</v>
      </c>
      <c r="U7" s="242">
        <v>110.4017435374091</v>
      </c>
      <c r="V7" s="242">
        <v>100.0343169436179</v>
      </c>
      <c r="W7" s="242">
        <v>100.9802753341713</v>
      </c>
      <c r="X7" s="242">
        <v>90.883298545884642</v>
      </c>
      <c r="Y7" s="242">
        <v>87.099999999999909</v>
      </c>
      <c r="DA7" s="84" t="s">
        <v>1812</v>
      </c>
    </row>
    <row r="8" spans="1:105" ht="12" customHeight="1" x14ac:dyDescent="0.25">
      <c r="A8" s="152"/>
      <c r="B8" s="328"/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W8" s="328"/>
      <c r="X8" s="328"/>
      <c r="Y8" s="328"/>
      <c r="DA8" s="153"/>
    </row>
    <row r="9" spans="1:105" ht="12" customHeight="1" x14ac:dyDescent="0.25">
      <c r="A9" s="30" t="s">
        <v>437</v>
      </c>
      <c r="B9" s="203"/>
      <c r="C9" s="203"/>
      <c r="D9" s="203"/>
      <c r="E9" s="203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DA9" s="112"/>
    </row>
    <row r="10" spans="1:105" ht="12" customHeight="1" x14ac:dyDescent="0.25">
      <c r="A10" s="50" t="s">
        <v>1813</v>
      </c>
      <c r="B10" s="241">
        <v>54</v>
      </c>
      <c r="C10" s="241">
        <v>51.7</v>
      </c>
      <c r="D10" s="241">
        <v>65.3</v>
      </c>
      <c r="E10" s="241">
        <v>67.099999999999994</v>
      </c>
      <c r="F10" s="241">
        <v>68.599999999999994</v>
      </c>
      <c r="G10" s="241">
        <v>67</v>
      </c>
      <c r="H10" s="241">
        <v>136.30000000000001</v>
      </c>
      <c r="I10" s="241">
        <v>190.2</v>
      </c>
      <c r="J10" s="241">
        <v>200.23</v>
      </c>
      <c r="K10" s="241">
        <v>199.1</v>
      </c>
      <c r="L10" s="241">
        <v>220.78</v>
      </c>
      <c r="M10" s="241">
        <v>221.43</v>
      </c>
      <c r="N10" s="241">
        <v>232.86</v>
      </c>
      <c r="O10" s="241">
        <v>223.88</v>
      </c>
      <c r="P10" s="241">
        <v>234.77</v>
      </c>
      <c r="Q10" s="241">
        <v>233.9</v>
      </c>
      <c r="R10" s="241">
        <v>238.1</v>
      </c>
      <c r="S10" s="241">
        <v>239</v>
      </c>
      <c r="T10" s="241">
        <v>234.96</v>
      </c>
      <c r="U10" s="241">
        <v>222.25</v>
      </c>
      <c r="V10" s="241">
        <v>246</v>
      </c>
      <c r="W10" s="241">
        <v>252.58</v>
      </c>
      <c r="X10" s="241">
        <v>229.91</v>
      </c>
      <c r="Y10" s="241">
        <v>156.30000000000001</v>
      </c>
      <c r="DA10" s="83" t="s">
        <v>1814</v>
      </c>
    </row>
    <row r="11" spans="1:105" ht="12" customHeight="1" x14ac:dyDescent="0.25">
      <c r="A11" s="107" t="s">
        <v>1815</v>
      </c>
      <c r="B11" s="282">
        <v>54</v>
      </c>
      <c r="C11" s="282">
        <v>70.069999999999993</v>
      </c>
      <c r="D11" s="282">
        <v>75.03</v>
      </c>
      <c r="E11" s="282">
        <v>64</v>
      </c>
      <c r="F11" s="282">
        <v>65.790000000000006</v>
      </c>
      <c r="G11" s="282">
        <v>64.040000000000006</v>
      </c>
      <c r="H11" s="282">
        <v>77.989999999999995</v>
      </c>
      <c r="I11" s="282">
        <v>77.7</v>
      </c>
      <c r="J11" s="282">
        <v>68.37</v>
      </c>
      <c r="K11" s="282">
        <v>63.38</v>
      </c>
      <c r="L11" s="282">
        <v>75.67</v>
      </c>
      <c r="M11" s="282">
        <v>74</v>
      </c>
      <c r="N11" s="282">
        <v>78.180000000000007</v>
      </c>
      <c r="O11" s="282">
        <v>73.040000000000006</v>
      </c>
      <c r="P11" s="282">
        <v>73.64</v>
      </c>
      <c r="Q11" s="282">
        <v>69.86</v>
      </c>
      <c r="R11" s="282">
        <v>71.349999999999994</v>
      </c>
      <c r="S11" s="282">
        <v>76.78</v>
      </c>
      <c r="T11" s="282">
        <v>76.73</v>
      </c>
      <c r="U11" s="282">
        <v>76.069999999999993</v>
      </c>
      <c r="V11" s="282">
        <v>69.099999999999994</v>
      </c>
      <c r="W11" s="282">
        <v>72.849999999999994</v>
      </c>
      <c r="X11" s="282">
        <v>59.39</v>
      </c>
      <c r="Y11" s="282">
        <v>24.7</v>
      </c>
      <c r="DA11" s="94" t="s">
        <v>1816</v>
      </c>
    </row>
    <row r="12" spans="1:105" ht="12" customHeight="1" x14ac:dyDescent="0.25">
      <c r="A12" s="49" t="s">
        <v>1817</v>
      </c>
      <c r="B12" s="242">
        <v>21.49640287769785</v>
      </c>
      <c r="C12" s="242">
        <v>24.06233532934132</v>
      </c>
      <c r="D12" s="242">
        <v>27.729880239520959</v>
      </c>
      <c r="E12" s="242">
        <v>26.282953181272511</v>
      </c>
      <c r="F12" s="242">
        <v>27.52566265060242</v>
      </c>
      <c r="G12" s="242">
        <v>30.73777777777779</v>
      </c>
      <c r="H12" s="242">
        <v>39.007872340425543</v>
      </c>
      <c r="I12" s="242">
        <v>46.536619718309858</v>
      </c>
      <c r="J12" s="242">
        <v>47.40000000000002</v>
      </c>
      <c r="K12" s="242">
        <v>45.595117370892027</v>
      </c>
      <c r="L12" s="242">
        <v>52.314705882352953</v>
      </c>
      <c r="M12" s="242">
        <v>52.134705882352961</v>
      </c>
      <c r="N12" s="242">
        <v>54.889411764705912</v>
      </c>
      <c r="O12" s="242">
        <v>52.39764705882353</v>
      </c>
      <c r="P12" s="242">
        <v>63.16831325301208</v>
      </c>
      <c r="Q12" s="242">
        <v>66.679024390243924</v>
      </c>
      <c r="R12" s="242">
        <v>58.942857142857157</v>
      </c>
      <c r="S12" s="242">
        <v>64.677831325301199</v>
      </c>
      <c r="T12" s="242">
        <v>68.419756097561006</v>
      </c>
      <c r="U12" s="242">
        <v>69.976296296296269</v>
      </c>
      <c r="V12" s="242">
        <v>64.538554216867482</v>
      </c>
      <c r="W12" s="242">
        <v>66.654337349397622</v>
      </c>
      <c r="X12" s="242">
        <v>72.324999999999989</v>
      </c>
      <c r="Y12" s="242">
        <v>31.941176470588239</v>
      </c>
      <c r="DA12" s="84" t="s">
        <v>1818</v>
      </c>
    </row>
    <row r="13" spans="1:105" ht="12" customHeight="1" x14ac:dyDescent="0.25">
      <c r="A13" s="142"/>
      <c r="B13" s="244"/>
      <c r="C13" s="244"/>
      <c r="D13" s="244"/>
      <c r="E13" s="244"/>
      <c r="F13" s="244"/>
      <c r="G13" s="244"/>
      <c r="H13" s="244"/>
      <c r="I13" s="244"/>
      <c r="J13" s="244"/>
      <c r="K13" s="244"/>
      <c r="L13" s="244"/>
      <c r="M13" s="244"/>
      <c r="N13" s="244"/>
      <c r="O13" s="244"/>
      <c r="P13" s="244"/>
      <c r="Q13" s="244"/>
      <c r="R13" s="244"/>
      <c r="S13" s="244"/>
      <c r="T13" s="244"/>
      <c r="U13" s="244"/>
      <c r="V13" s="244"/>
      <c r="W13" s="244"/>
      <c r="X13" s="244"/>
      <c r="Y13" s="244"/>
      <c r="DA13" s="176"/>
    </row>
    <row r="14" spans="1:105" ht="12" customHeight="1" x14ac:dyDescent="0.25">
      <c r="A14" s="30" t="s">
        <v>445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DA14" s="112"/>
    </row>
    <row r="15" spans="1:105" ht="12" customHeight="1" x14ac:dyDescent="0.25">
      <c r="A15" s="50" t="s">
        <v>1813</v>
      </c>
      <c r="B15" s="241">
        <v>72.222222222222214</v>
      </c>
      <c r="C15" s="241">
        <v>72.222222222222214</v>
      </c>
      <c r="D15" s="241">
        <v>72.222222222222214</v>
      </c>
      <c r="E15" s="241">
        <v>72.222222222222214</v>
      </c>
      <c r="F15" s="241">
        <v>72.222222222222214</v>
      </c>
      <c r="G15" s="241">
        <v>72.222222222222214</v>
      </c>
      <c r="H15" s="241">
        <v>148.31638450804721</v>
      </c>
      <c r="I15" s="241">
        <v>201.58229810812469</v>
      </c>
      <c r="J15" s="241">
        <v>216.80113056528981</v>
      </c>
      <c r="K15" s="241">
        <v>216.80113056528981</v>
      </c>
      <c r="L15" s="241">
        <v>239.62937925103719</v>
      </c>
      <c r="M15" s="241">
        <v>239.62937925103719</v>
      </c>
      <c r="N15" s="241">
        <v>247.23879547961971</v>
      </c>
      <c r="O15" s="241">
        <v>247.23879547961971</v>
      </c>
      <c r="P15" s="241">
        <v>247.23879547961971</v>
      </c>
      <c r="Q15" s="241">
        <v>247.23879547961971</v>
      </c>
      <c r="R15" s="241">
        <v>254.8482117082022</v>
      </c>
      <c r="S15" s="241">
        <v>254.8482117082022</v>
      </c>
      <c r="T15" s="241">
        <v>254.8482117082022</v>
      </c>
      <c r="U15" s="241">
        <v>254.8482117082022</v>
      </c>
      <c r="V15" s="241">
        <v>262.45762793678472</v>
      </c>
      <c r="W15" s="241">
        <v>270.06704416536718</v>
      </c>
      <c r="X15" s="241">
        <v>270.06704416536718</v>
      </c>
      <c r="Y15" s="241">
        <v>270.06704416536718</v>
      </c>
      <c r="DA15" s="83" t="s">
        <v>1819</v>
      </c>
    </row>
    <row r="16" spans="1:105" ht="12" customHeight="1" x14ac:dyDescent="0.25">
      <c r="A16" s="107" t="s">
        <v>1815</v>
      </c>
      <c r="B16" s="282">
        <v>72.222222222222214</v>
      </c>
      <c r="C16" s="282">
        <v>79.193517710369647</v>
      </c>
      <c r="D16" s="282">
        <v>79.193517710369647</v>
      </c>
      <c r="E16" s="282">
        <v>79.193517710369647</v>
      </c>
      <c r="F16" s="282">
        <v>79.193517710369647</v>
      </c>
      <c r="G16" s="282">
        <v>72.222222222222214</v>
      </c>
      <c r="H16" s="282">
        <v>86.164813198517081</v>
      </c>
      <c r="I16" s="282">
        <v>86.164813198517081</v>
      </c>
      <c r="J16" s="282">
        <v>86.164813198517081</v>
      </c>
      <c r="K16" s="282">
        <v>86.164813198517081</v>
      </c>
      <c r="L16" s="282">
        <v>86.164813198517081</v>
      </c>
      <c r="M16" s="282">
        <v>86.164813198517081</v>
      </c>
      <c r="N16" s="282">
        <v>86.164813198517081</v>
      </c>
      <c r="O16" s="282">
        <v>86.164813198517081</v>
      </c>
      <c r="P16" s="282">
        <v>79.193517710369647</v>
      </c>
      <c r="Q16" s="282">
        <v>79.193517710369647</v>
      </c>
      <c r="R16" s="282">
        <v>79.193517710369647</v>
      </c>
      <c r="S16" s="282">
        <v>86.164813198517081</v>
      </c>
      <c r="T16" s="282">
        <v>86.164813198517081</v>
      </c>
      <c r="U16" s="282">
        <v>86.164813198517081</v>
      </c>
      <c r="V16" s="282">
        <v>86.164813198517081</v>
      </c>
      <c r="W16" s="282">
        <v>86.164813198517081</v>
      </c>
      <c r="X16" s="282">
        <v>79.193517710369647</v>
      </c>
      <c r="Y16" s="282">
        <v>79.193517710369647</v>
      </c>
      <c r="DA16" s="94" t="s">
        <v>1820</v>
      </c>
    </row>
    <row r="17" spans="1:105" ht="12" customHeight="1" x14ac:dyDescent="0.25">
      <c r="A17" s="49" t="s">
        <v>1817</v>
      </c>
      <c r="B17" s="242">
        <v>23.88489208633094</v>
      </c>
      <c r="C17" s="242">
        <v>26.410979195306592</v>
      </c>
      <c r="D17" s="242">
        <v>31.463153413257899</v>
      </c>
      <c r="E17" s="242">
        <v>28.93706630428224</v>
      </c>
      <c r="F17" s="242">
        <v>31.463153413257899</v>
      </c>
      <c r="G17" s="242">
        <v>33.989240522233537</v>
      </c>
      <c r="H17" s="242">
        <v>41.5675018491605</v>
      </c>
      <c r="I17" s="242">
        <v>49.145763176087463</v>
      </c>
      <c r="J17" s="242">
        <v>51.671850285063108</v>
      </c>
      <c r="K17" s="242">
        <v>51.671850285063108</v>
      </c>
      <c r="L17" s="242">
        <v>56.724024503014412</v>
      </c>
      <c r="M17" s="242">
        <v>56.724024503014412</v>
      </c>
      <c r="N17" s="242">
        <v>59.250111611990057</v>
      </c>
      <c r="O17" s="242">
        <v>59.250111611990057</v>
      </c>
      <c r="P17" s="242">
        <v>66.828372938917013</v>
      </c>
      <c r="Q17" s="242">
        <v>71.880547156868317</v>
      </c>
      <c r="R17" s="242">
        <v>69.354460047892672</v>
      </c>
      <c r="S17" s="242">
        <v>69.354460047892672</v>
      </c>
      <c r="T17" s="242">
        <v>74.406634265843977</v>
      </c>
      <c r="U17" s="242">
        <v>74.406634265843977</v>
      </c>
      <c r="V17" s="242">
        <v>71.880547156868332</v>
      </c>
      <c r="W17" s="242">
        <v>71.880547156868332</v>
      </c>
      <c r="X17" s="242">
        <v>76.932721374819636</v>
      </c>
      <c r="Y17" s="242">
        <v>76.932721374819636</v>
      </c>
      <c r="DA17" s="84" t="s">
        <v>1821</v>
      </c>
    </row>
    <row r="18" spans="1:105" ht="12" customHeight="1" x14ac:dyDescent="0.25">
      <c r="A18" s="108" t="s">
        <v>450</v>
      </c>
      <c r="B18" s="210"/>
      <c r="C18" s="210"/>
      <c r="D18" s="210"/>
      <c r="E18" s="210"/>
      <c r="F18" s="210"/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DA18" s="109"/>
    </row>
    <row r="19" spans="1:105" ht="12" customHeight="1" x14ac:dyDescent="0.25">
      <c r="A19" s="51" t="s">
        <v>1813</v>
      </c>
      <c r="B19" s="246">
        <v>0</v>
      </c>
      <c r="C19" s="241">
        <v>0</v>
      </c>
      <c r="D19" s="241">
        <v>0</v>
      </c>
      <c r="E19" s="241">
        <v>0</v>
      </c>
      <c r="F19" s="241">
        <v>7.6094162285825</v>
      </c>
      <c r="G19" s="241">
        <v>0</v>
      </c>
      <c r="H19" s="241">
        <v>76.094162285825007</v>
      </c>
      <c r="I19" s="241">
        <v>53.265913600077504</v>
      </c>
      <c r="J19" s="241">
        <v>22.8282486857475</v>
      </c>
      <c r="K19" s="241">
        <v>0</v>
      </c>
      <c r="L19" s="241">
        <v>22.8282486857475</v>
      </c>
      <c r="M19" s="241">
        <v>0</v>
      </c>
      <c r="N19" s="241">
        <v>15.218832457165</v>
      </c>
      <c r="O19" s="241">
        <v>0</v>
      </c>
      <c r="P19" s="241">
        <v>0</v>
      </c>
      <c r="Q19" s="241">
        <v>0</v>
      </c>
      <c r="R19" s="241">
        <v>15.218832457165</v>
      </c>
      <c r="S19" s="241">
        <v>0</v>
      </c>
      <c r="T19" s="241">
        <v>0</v>
      </c>
      <c r="U19" s="241">
        <v>0</v>
      </c>
      <c r="V19" s="241">
        <v>15.218832457165</v>
      </c>
      <c r="W19" s="241">
        <v>7.6094162285825</v>
      </c>
      <c r="X19" s="241">
        <v>0</v>
      </c>
      <c r="Y19" s="241">
        <v>0</v>
      </c>
      <c r="DA19" s="83" t="s">
        <v>1822</v>
      </c>
    </row>
    <row r="20" spans="1:105" ht="12" customHeight="1" x14ac:dyDescent="0.25">
      <c r="A20" s="99" t="s">
        <v>1815</v>
      </c>
      <c r="B20" s="283">
        <v>0</v>
      </c>
      <c r="C20" s="282">
        <v>6.9712954881474349</v>
      </c>
      <c r="D20" s="282">
        <v>6.9712954881474349</v>
      </c>
      <c r="E20" s="282">
        <v>0</v>
      </c>
      <c r="F20" s="282">
        <v>0</v>
      </c>
      <c r="G20" s="282">
        <v>0</v>
      </c>
      <c r="H20" s="282">
        <v>13.94259097629487</v>
      </c>
      <c r="I20" s="282">
        <v>6.9712954881474349</v>
      </c>
      <c r="J20" s="282">
        <v>0</v>
      </c>
      <c r="K20" s="282">
        <v>0</v>
      </c>
      <c r="L20" s="282">
        <v>6.9712954881474349</v>
      </c>
      <c r="M20" s="282">
        <v>0</v>
      </c>
      <c r="N20" s="282">
        <v>6.9712954881474349</v>
      </c>
      <c r="O20" s="282">
        <v>0</v>
      </c>
      <c r="P20" s="282">
        <v>0</v>
      </c>
      <c r="Q20" s="282">
        <v>0</v>
      </c>
      <c r="R20" s="282">
        <v>0</v>
      </c>
      <c r="S20" s="282">
        <v>13.94259097629487</v>
      </c>
      <c r="T20" s="282">
        <v>0</v>
      </c>
      <c r="U20" s="282">
        <v>6.9712954881474349</v>
      </c>
      <c r="V20" s="282">
        <v>0</v>
      </c>
      <c r="W20" s="282">
        <v>0</v>
      </c>
      <c r="X20" s="282">
        <v>0</v>
      </c>
      <c r="Y20" s="282">
        <v>0</v>
      </c>
      <c r="DA20" s="94" t="s">
        <v>1823</v>
      </c>
    </row>
    <row r="21" spans="1:105" ht="12" customHeight="1" x14ac:dyDescent="0.25">
      <c r="A21" s="52" t="s">
        <v>1817</v>
      </c>
      <c r="B21" s="247">
        <v>0</v>
      </c>
      <c r="C21" s="242">
        <v>5.0521742179513032</v>
      </c>
      <c r="D21" s="242">
        <v>5.0521742179513032</v>
      </c>
      <c r="E21" s="242">
        <v>0</v>
      </c>
      <c r="F21" s="242">
        <v>2.526087108975652</v>
      </c>
      <c r="G21" s="242">
        <v>2.526087108975652</v>
      </c>
      <c r="H21" s="242">
        <v>10.10434843590261</v>
      </c>
      <c r="I21" s="242">
        <v>7.5782613269269543</v>
      </c>
      <c r="J21" s="242">
        <v>5.0521742179513032</v>
      </c>
      <c r="K21" s="242">
        <v>0</v>
      </c>
      <c r="L21" s="242">
        <v>7.5782613269269543</v>
      </c>
      <c r="M21" s="242">
        <v>0</v>
      </c>
      <c r="N21" s="242">
        <v>5.0521742179513032</v>
      </c>
      <c r="O21" s="242">
        <v>0</v>
      </c>
      <c r="P21" s="242">
        <v>10.10434843590261</v>
      </c>
      <c r="Q21" s="242">
        <v>5.0521742179513032</v>
      </c>
      <c r="R21" s="242">
        <v>0</v>
      </c>
      <c r="S21" s="242">
        <v>0</v>
      </c>
      <c r="T21" s="242">
        <v>7.5782613269269543</v>
      </c>
      <c r="U21" s="242">
        <v>0</v>
      </c>
      <c r="V21" s="242">
        <v>0</v>
      </c>
      <c r="W21" s="242">
        <v>0</v>
      </c>
      <c r="X21" s="242">
        <v>7.5782613269269543</v>
      </c>
      <c r="Y21" s="242">
        <v>0</v>
      </c>
      <c r="DA21" s="84" t="s">
        <v>1824</v>
      </c>
    </row>
    <row r="22" spans="1:105" ht="12" customHeight="1" x14ac:dyDescent="0.25">
      <c r="A22" s="108" t="s">
        <v>455</v>
      </c>
      <c r="B22" s="245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DA22" s="109"/>
    </row>
    <row r="23" spans="1:105" ht="12" customHeight="1" x14ac:dyDescent="0.25">
      <c r="A23" s="51" t="s">
        <v>1813</v>
      </c>
      <c r="B23" s="246"/>
      <c r="C23" s="241">
        <f t="shared" ref="C23:Y23" si="2">B15+C19-C15</f>
        <v>0</v>
      </c>
      <c r="D23" s="241">
        <f t="shared" si="2"/>
        <v>0</v>
      </c>
      <c r="E23" s="241">
        <f t="shared" si="2"/>
        <v>0</v>
      </c>
      <c r="F23" s="241">
        <f t="shared" si="2"/>
        <v>7.6094162285825035</v>
      </c>
      <c r="G23" s="241">
        <f t="shared" si="2"/>
        <v>0</v>
      </c>
      <c r="H23" s="241">
        <f t="shared" si="2"/>
        <v>0</v>
      </c>
      <c r="I23" s="241">
        <f t="shared" si="2"/>
        <v>0</v>
      </c>
      <c r="J23" s="241">
        <f t="shared" si="2"/>
        <v>7.6094162285823757</v>
      </c>
      <c r="K23" s="241">
        <f t="shared" si="2"/>
        <v>0</v>
      </c>
      <c r="L23" s="241">
        <f t="shared" si="2"/>
        <v>0</v>
      </c>
      <c r="M23" s="241">
        <f t="shared" si="2"/>
        <v>0</v>
      </c>
      <c r="N23" s="241">
        <f t="shared" si="2"/>
        <v>7.6094162285824893</v>
      </c>
      <c r="O23" s="241">
        <f t="shared" si="2"/>
        <v>0</v>
      </c>
      <c r="P23" s="241">
        <f t="shared" si="2"/>
        <v>0</v>
      </c>
      <c r="Q23" s="241">
        <f t="shared" si="2"/>
        <v>0</v>
      </c>
      <c r="R23" s="241">
        <f t="shared" si="2"/>
        <v>7.6094162285825178</v>
      </c>
      <c r="S23" s="241">
        <f t="shared" si="2"/>
        <v>0</v>
      </c>
      <c r="T23" s="241">
        <f t="shared" si="2"/>
        <v>0</v>
      </c>
      <c r="U23" s="241">
        <f t="shared" si="2"/>
        <v>0</v>
      </c>
      <c r="V23" s="241">
        <f t="shared" si="2"/>
        <v>7.6094162285824609</v>
      </c>
      <c r="W23" s="241">
        <f t="shared" si="2"/>
        <v>0</v>
      </c>
      <c r="X23" s="241">
        <f t="shared" si="2"/>
        <v>0</v>
      </c>
      <c r="Y23" s="241">
        <f t="shared" si="2"/>
        <v>0</v>
      </c>
      <c r="DA23" s="83"/>
    </row>
    <row r="24" spans="1:105" ht="12" customHeight="1" x14ac:dyDescent="0.25">
      <c r="A24" s="99" t="s">
        <v>1815</v>
      </c>
      <c r="B24" s="283"/>
      <c r="C24" s="282">
        <f t="shared" ref="C24:Y24" si="3">B16+C20-C16</f>
        <v>0</v>
      </c>
      <c r="D24" s="282">
        <f t="shared" si="3"/>
        <v>6.9712954881474332</v>
      </c>
      <c r="E24" s="282">
        <f t="shared" si="3"/>
        <v>0</v>
      </c>
      <c r="F24" s="282">
        <f t="shared" si="3"/>
        <v>0</v>
      </c>
      <c r="G24" s="282">
        <f t="shared" si="3"/>
        <v>6.9712954881474332</v>
      </c>
      <c r="H24" s="282">
        <f t="shared" si="3"/>
        <v>0</v>
      </c>
      <c r="I24" s="282">
        <f t="shared" si="3"/>
        <v>6.9712954881474332</v>
      </c>
      <c r="J24" s="282">
        <f t="shared" si="3"/>
        <v>0</v>
      </c>
      <c r="K24" s="282">
        <f t="shared" si="3"/>
        <v>0</v>
      </c>
      <c r="L24" s="282">
        <f t="shared" si="3"/>
        <v>6.9712954881474332</v>
      </c>
      <c r="M24" s="282">
        <f t="shared" si="3"/>
        <v>0</v>
      </c>
      <c r="N24" s="282">
        <f t="shared" si="3"/>
        <v>6.9712954881474332</v>
      </c>
      <c r="O24" s="282">
        <f t="shared" si="3"/>
        <v>0</v>
      </c>
      <c r="P24" s="282">
        <f t="shared" si="3"/>
        <v>6.9712954881474332</v>
      </c>
      <c r="Q24" s="282">
        <f t="shared" si="3"/>
        <v>0</v>
      </c>
      <c r="R24" s="282">
        <f t="shared" si="3"/>
        <v>0</v>
      </c>
      <c r="S24" s="282">
        <f t="shared" si="3"/>
        <v>6.9712954881474332</v>
      </c>
      <c r="T24" s="282">
        <f t="shared" si="3"/>
        <v>0</v>
      </c>
      <c r="U24" s="282">
        <f t="shared" si="3"/>
        <v>6.9712954881474332</v>
      </c>
      <c r="V24" s="282">
        <f t="shared" si="3"/>
        <v>0</v>
      </c>
      <c r="W24" s="282">
        <f t="shared" si="3"/>
        <v>0</v>
      </c>
      <c r="X24" s="282">
        <f t="shared" si="3"/>
        <v>6.9712954881474332</v>
      </c>
      <c r="Y24" s="282">
        <f t="shared" si="3"/>
        <v>0</v>
      </c>
      <c r="DA24" s="94"/>
    </row>
    <row r="25" spans="1:105" ht="12" customHeight="1" x14ac:dyDescent="0.25">
      <c r="A25" s="52" t="s">
        <v>1817</v>
      </c>
      <c r="B25" s="247"/>
      <c r="C25" s="242">
        <f t="shared" ref="C25:Y25" si="4">B17+C21-C17</f>
        <v>2.526087108975652</v>
      </c>
      <c r="D25" s="242">
        <f t="shared" si="4"/>
        <v>0</v>
      </c>
      <c r="E25" s="242">
        <f t="shared" si="4"/>
        <v>2.5260871089756591</v>
      </c>
      <c r="F25" s="242">
        <f t="shared" si="4"/>
        <v>0</v>
      </c>
      <c r="G25" s="242">
        <f t="shared" si="4"/>
        <v>0</v>
      </c>
      <c r="H25" s="242">
        <f t="shared" si="4"/>
        <v>2.5260871089756449</v>
      </c>
      <c r="I25" s="242">
        <f t="shared" si="4"/>
        <v>0</v>
      </c>
      <c r="J25" s="242">
        <f t="shared" si="4"/>
        <v>2.5260871089756591</v>
      </c>
      <c r="K25" s="242">
        <f t="shared" si="4"/>
        <v>0</v>
      </c>
      <c r="L25" s="242">
        <f t="shared" si="4"/>
        <v>2.526087108975652</v>
      </c>
      <c r="M25" s="242">
        <f t="shared" si="4"/>
        <v>0</v>
      </c>
      <c r="N25" s="242">
        <f t="shared" si="4"/>
        <v>2.5260871089756591</v>
      </c>
      <c r="O25" s="242">
        <f t="shared" si="4"/>
        <v>0</v>
      </c>
      <c r="P25" s="242">
        <f t="shared" si="4"/>
        <v>2.5260871089756591</v>
      </c>
      <c r="Q25" s="242">
        <f t="shared" si="4"/>
        <v>0</v>
      </c>
      <c r="R25" s="242">
        <f t="shared" si="4"/>
        <v>2.5260871089756449</v>
      </c>
      <c r="S25" s="242">
        <f t="shared" si="4"/>
        <v>0</v>
      </c>
      <c r="T25" s="242">
        <f t="shared" si="4"/>
        <v>2.5260871089756449</v>
      </c>
      <c r="U25" s="242">
        <f t="shared" si="4"/>
        <v>0</v>
      </c>
      <c r="V25" s="242">
        <f t="shared" si="4"/>
        <v>2.5260871089756449</v>
      </c>
      <c r="W25" s="242">
        <f t="shared" si="4"/>
        <v>0</v>
      </c>
      <c r="X25" s="242">
        <f t="shared" si="4"/>
        <v>2.5260871089756449</v>
      </c>
      <c r="Y25" s="242">
        <f t="shared" si="4"/>
        <v>0</v>
      </c>
      <c r="DA25" s="84"/>
    </row>
    <row r="26" spans="1:105" ht="12" customHeight="1" x14ac:dyDescent="0.25">
      <c r="A26" s="30" t="s">
        <v>456</v>
      </c>
      <c r="B26" s="203"/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DA26" s="112"/>
    </row>
    <row r="27" spans="1:105" ht="12" customHeight="1" x14ac:dyDescent="0.25">
      <c r="A27" s="50" t="s">
        <v>1813</v>
      </c>
      <c r="B27" s="241">
        <f t="shared" ref="B27:Y27" si="5">B15-B10</f>
        <v>18.222222222222214</v>
      </c>
      <c r="C27" s="241">
        <f t="shared" si="5"/>
        <v>20.522222222222211</v>
      </c>
      <c r="D27" s="241">
        <f t="shared" si="5"/>
        <v>6.9222222222222172</v>
      </c>
      <c r="E27" s="241">
        <f t="shared" si="5"/>
        <v>5.12222222222222</v>
      </c>
      <c r="F27" s="241">
        <f t="shared" si="5"/>
        <v>3.62222222222222</v>
      </c>
      <c r="G27" s="241">
        <f t="shared" si="5"/>
        <v>5.2222222222222143</v>
      </c>
      <c r="H27" s="241">
        <f t="shared" si="5"/>
        <v>12.016384508047196</v>
      </c>
      <c r="I27" s="241">
        <f t="shared" si="5"/>
        <v>11.382298108124701</v>
      </c>
      <c r="J27" s="241">
        <f t="shared" si="5"/>
        <v>16.57113056528982</v>
      </c>
      <c r="K27" s="241">
        <f t="shared" si="5"/>
        <v>17.701130565289816</v>
      </c>
      <c r="L27" s="241">
        <f t="shared" si="5"/>
        <v>18.849379251037192</v>
      </c>
      <c r="M27" s="241">
        <f t="shared" si="5"/>
        <v>18.199379251037186</v>
      </c>
      <c r="N27" s="241">
        <f t="shared" si="5"/>
        <v>14.378795479619697</v>
      </c>
      <c r="O27" s="241">
        <f t="shared" si="5"/>
        <v>23.358795479619715</v>
      </c>
      <c r="P27" s="241">
        <f t="shared" si="5"/>
        <v>12.4687954796197</v>
      </c>
      <c r="Q27" s="241">
        <f t="shared" si="5"/>
        <v>13.338795479619705</v>
      </c>
      <c r="R27" s="241">
        <f t="shared" si="5"/>
        <v>16.748211708202206</v>
      </c>
      <c r="S27" s="241">
        <f t="shared" si="5"/>
        <v>15.8482117082022</v>
      </c>
      <c r="T27" s="241">
        <f t="shared" si="5"/>
        <v>19.888211708202192</v>
      </c>
      <c r="U27" s="241">
        <f t="shared" si="5"/>
        <v>32.5982117082022</v>
      </c>
      <c r="V27" s="241">
        <f t="shared" si="5"/>
        <v>16.457627936784718</v>
      </c>
      <c r="W27" s="241">
        <f t="shared" si="5"/>
        <v>17.487044165367166</v>
      </c>
      <c r="X27" s="241">
        <f t="shared" si="5"/>
        <v>40.157044165367182</v>
      </c>
      <c r="Y27" s="241">
        <f t="shared" si="5"/>
        <v>113.76704416536717</v>
      </c>
      <c r="DA27" s="83"/>
    </row>
    <row r="28" spans="1:105" ht="12" customHeight="1" x14ac:dyDescent="0.25">
      <c r="A28" s="107" t="s">
        <v>1815</v>
      </c>
      <c r="B28" s="282">
        <f t="shared" ref="B28:Y28" si="6">B16-B11</f>
        <v>18.222222222222214</v>
      </c>
      <c r="C28" s="282">
        <f t="shared" si="6"/>
        <v>9.1235177103696543</v>
      </c>
      <c r="D28" s="282">
        <f t="shared" si="6"/>
        <v>4.1635177103696464</v>
      </c>
      <c r="E28" s="282">
        <f t="shared" si="6"/>
        <v>15.193517710369647</v>
      </c>
      <c r="F28" s="282">
        <f t="shared" si="6"/>
        <v>13.403517710369641</v>
      </c>
      <c r="G28" s="282">
        <f t="shared" si="6"/>
        <v>8.1822222222222081</v>
      </c>
      <c r="H28" s="282">
        <f t="shared" si="6"/>
        <v>8.1748131985170858</v>
      </c>
      <c r="I28" s="282">
        <f t="shared" si="6"/>
        <v>8.4648131985170778</v>
      </c>
      <c r="J28" s="282">
        <f t="shared" si="6"/>
        <v>17.794813198517076</v>
      </c>
      <c r="K28" s="282">
        <f t="shared" si="6"/>
        <v>22.784813198517078</v>
      </c>
      <c r="L28" s="282">
        <f t="shared" si="6"/>
        <v>10.494813198517079</v>
      </c>
      <c r="M28" s="282">
        <f t="shared" si="6"/>
        <v>12.164813198517081</v>
      </c>
      <c r="N28" s="282">
        <f t="shared" si="6"/>
        <v>7.9848131985170738</v>
      </c>
      <c r="O28" s="282">
        <f t="shared" si="6"/>
        <v>13.124813198517074</v>
      </c>
      <c r="P28" s="282">
        <f t="shared" si="6"/>
        <v>5.5535177103696469</v>
      </c>
      <c r="Q28" s="282">
        <f t="shared" si="6"/>
        <v>9.3335177103696481</v>
      </c>
      <c r="R28" s="282">
        <f t="shared" si="6"/>
        <v>7.8435177103696532</v>
      </c>
      <c r="S28" s="282">
        <f t="shared" si="6"/>
        <v>9.3848131985170795</v>
      </c>
      <c r="T28" s="282">
        <f t="shared" si="6"/>
        <v>9.4348131985170767</v>
      </c>
      <c r="U28" s="282">
        <f t="shared" si="6"/>
        <v>10.094813198517087</v>
      </c>
      <c r="V28" s="282">
        <f t="shared" si="6"/>
        <v>17.064813198517086</v>
      </c>
      <c r="W28" s="282">
        <f t="shared" si="6"/>
        <v>13.314813198517086</v>
      </c>
      <c r="X28" s="282">
        <f t="shared" si="6"/>
        <v>19.803517710369647</v>
      </c>
      <c r="Y28" s="282">
        <f t="shared" si="6"/>
        <v>54.493517710369645</v>
      </c>
      <c r="DA28" s="94"/>
    </row>
    <row r="29" spans="1:105" ht="12" customHeight="1" x14ac:dyDescent="0.25">
      <c r="A29" s="49" t="s">
        <v>1817</v>
      </c>
      <c r="B29" s="242">
        <f t="shared" ref="B29:Y29" si="7">B17-B12</f>
        <v>2.3884892086330893</v>
      </c>
      <c r="C29" s="242">
        <f t="shared" si="7"/>
        <v>2.348643865965272</v>
      </c>
      <c r="D29" s="242">
        <f t="shared" si="7"/>
        <v>3.73327317373694</v>
      </c>
      <c r="E29" s="242">
        <f t="shared" si="7"/>
        <v>2.6541131230097292</v>
      </c>
      <c r="F29" s="242">
        <f t="shared" si="7"/>
        <v>3.9374907626554787</v>
      </c>
      <c r="G29" s="242">
        <f t="shared" si="7"/>
        <v>3.2514627444557469</v>
      </c>
      <c r="H29" s="242">
        <f t="shared" si="7"/>
        <v>2.5596295087349574</v>
      </c>
      <c r="I29" s="242">
        <f t="shared" si="7"/>
        <v>2.6091434577776056</v>
      </c>
      <c r="J29" s="242">
        <f t="shared" si="7"/>
        <v>4.2718502850630884</v>
      </c>
      <c r="K29" s="242">
        <f t="shared" si="7"/>
        <v>6.0767329141710817</v>
      </c>
      <c r="L29" s="242">
        <f t="shared" si="7"/>
        <v>4.409318620661459</v>
      </c>
      <c r="M29" s="242">
        <f t="shared" si="7"/>
        <v>4.5893186206614516</v>
      </c>
      <c r="N29" s="242">
        <f t="shared" si="7"/>
        <v>4.3606998472841454</v>
      </c>
      <c r="O29" s="242">
        <f t="shared" si="7"/>
        <v>6.8524645531665271</v>
      </c>
      <c r="P29" s="242">
        <f t="shared" si="7"/>
        <v>3.6600596859049332</v>
      </c>
      <c r="Q29" s="242">
        <f t="shared" si="7"/>
        <v>5.2015227666243931</v>
      </c>
      <c r="R29" s="242">
        <f t="shared" si="7"/>
        <v>10.411602905035515</v>
      </c>
      <c r="S29" s="242">
        <f t="shared" si="7"/>
        <v>4.6766287225914738</v>
      </c>
      <c r="T29" s="242">
        <f t="shared" si="7"/>
        <v>5.9868781682829706</v>
      </c>
      <c r="U29" s="242">
        <f t="shared" si="7"/>
        <v>4.4303379695477076</v>
      </c>
      <c r="V29" s="242">
        <f t="shared" si="7"/>
        <v>7.3419929400008499</v>
      </c>
      <c r="W29" s="242">
        <f t="shared" si="7"/>
        <v>5.2262098074707097</v>
      </c>
      <c r="X29" s="242">
        <f t="shared" si="7"/>
        <v>4.6077213748196471</v>
      </c>
      <c r="Y29" s="242">
        <f t="shared" si="7"/>
        <v>44.991544904231397</v>
      </c>
      <c r="DA29" s="84"/>
    </row>
    <row r="30" spans="1:105" ht="12" customHeight="1" x14ac:dyDescent="0.25">
      <c r="A30" s="142"/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  <c r="V30" s="244"/>
      <c r="W30" s="244"/>
      <c r="X30" s="244"/>
      <c r="Y30" s="244"/>
      <c r="DA30" s="176"/>
    </row>
    <row r="31" spans="1:105" ht="12" customHeight="1" x14ac:dyDescent="0.25">
      <c r="A31" s="30" t="s">
        <v>69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DA31" s="112"/>
    </row>
    <row r="32" spans="1:105" ht="12" customHeight="1" x14ac:dyDescent="0.25">
      <c r="A32" s="31" t="s">
        <v>70</v>
      </c>
      <c r="B32" s="210">
        <v>43.052020636285469</v>
      </c>
      <c r="C32" s="210">
        <v>41.375322441960449</v>
      </c>
      <c r="D32" s="210">
        <v>43.804385210662083</v>
      </c>
      <c r="E32" s="210">
        <v>42.791659501289757</v>
      </c>
      <c r="F32" s="210">
        <v>34.465434221840063</v>
      </c>
      <c r="G32" s="210">
        <v>32.117626827171122</v>
      </c>
      <c r="H32" s="210">
        <v>46.044711951848669</v>
      </c>
      <c r="I32" s="210">
        <v>55.911435941530527</v>
      </c>
      <c r="J32" s="210">
        <v>53.499140154772142</v>
      </c>
      <c r="K32" s="210">
        <v>51.650472914875323</v>
      </c>
      <c r="L32" s="210">
        <v>67.35451418744627</v>
      </c>
      <c r="M32" s="210">
        <v>64.027687016337055</v>
      </c>
      <c r="N32" s="210">
        <v>63.451762682717117</v>
      </c>
      <c r="O32" s="210">
        <v>61.010834049871022</v>
      </c>
      <c r="P32" s="210">
        <v>59.3292347377472</v>
      </c>
      <c r="Q32" s="210">
        <v>59.850042992261393</v>
      </c>
      <c r="R32" s="210">
        <v>61.67480653482373</v>
      </c>
      <c r="S32" s="210">
        <v>71.749355116079101</v>
      </c>
      <c r="T32" s="210">
        <v>75.094239036973335</v>
      </c>
      <c r="U32" s="210">
        <v>62.085038693035251</v>
      </c>
      <c r="V32" s="210">
        <v>62.978503869303523</v>
      </c>
      <c r="W32" s="210">
        <v>63.256663800515909</v>
      </c>
      <c r="X32" s="210">
        <v>55.184866723989678</v>
      </c>
      <c r="Y32" s="210">
        <v>45.23155631986242</v>
      </c>
      <c r="DA32" s="109" t="s">
        <v>1825</v>
      </c>
    </row>
    <row r="33" spans="1:105" ht="12" customHeight="1" x14ac:dyDescent="0.25">
      <c r="A33" s="24" t="s">
        <v>28</v>
      </c>
      <c r="B33" s="213">
        <v>0.45382631126397238</v>
      </c>
      <c r="C33" s="213">
        <v>0</v>
      </c>
      <c r="D33" s="213">
        <v>0</v>
      </c>
      <c r="E33" s="213">
        <v>0</v>
      </c>
      <c r="F33" s="213">
        <v>0</v>
      </c>
      <c r="G33" s="213">
        <v>0</v>
      </c>
      <c r="H33" s="213">
        <v>0</v>
      </c>
      <c r="I33" s="213">
        <v>0</v>
      </c>
      <c r="J33" s="213">
        <v>0</v>
      </c>
      <c r="K33" s="213">
        <v>0</v>
      </c>
      <c r="L33" s="213">
        <v>0</v>
      </c>
      <c r="M33" s="213">
        <v>0.48985382631126401</v>
      </c>
      <c r="N33" s="213">
        <v>0</v>
      </c>
      <c r="O33" s="213">
        <v>0</v>
      </c>
      <c r="P33" s="213">
        <v>0</v>
      </c>
      <c r="Q33" s="213">
        <v>0</v>
      </c>
      <c r="R33" s="213">
        <v>0</v>
      </c>
      <c r="S33" s="213">
        <v>0</v>
      </c>
      <c r="T33" s="213">
        <v>0</v>
      </c>
      <c r="U33" s="213">
        <v>0</v>
      </c>
      <c r="V33" s="213">
        <v>0</v>
      </c>
      <c r="W33" s="213">
        <v>0</v>
      </c>
      <c r="X33" s="213">
        <v>0</v>
      </c>
      <c r="Y33" s="213">
        <v>0</v>
      </c>
      <c r="DA33" s="85" t="s">
        <v>1826</v>
      </c>
    </row>
    <row r="34" spans="1:105" ht="12" customHeight="1" x14ac:dyDescent="0.25">
      <c r="A34" s="14" t="s">
        <v>29</v>
      </c>
      <c r="B34" s="204">
        <f t="shared" ref="B34:Y34" si="8">B35+B36+B37+B38+B39</f>
        <v>1.958555460017197</v>
      </c>
      <c r="C34" s="204">
        <f t="shared" si="8"/>
        <v>1.010318142734308</v>
      </c>
      <c r="D34" s="204">
        <f t="shared" si="8"/>
        <v>0.94823731728288907</v>
      </c>
      <c r="E34" s="204">
        <f t="shared" si="8"/>
        <v>10.100859845227859</v>
      </c>
      <c r="F34" s="204">
        <f t="shared" si="8"/>
        <v>1.010318142734308</v>
      </c>
      <c r="G34" s="204">
        <f t="shared" si="8"/>
        <v>2.020636285468616</v>
      </c>
      <c r="H34" s="204">
        <f t="shared" si="8"/>
        <v>1.010318142734308</v>
      </c>
      <c r="I34" s="204">
        <f t="shared" si="8"/>
        <v>1.010318142734308</v>
      </c>
      <c r="J34" s="204">
        <f t="shared" si="8"/>
        <v>1.010318142734308</v>
      </c>
      <c r="K34" s="204">
        <f t="shared" si="8"/>
        <v>1.010318142734308</v>
      </c>
      <c r="L34" s="204">
        <f t="shared" si="8"/>
        <v>1.010318142734308</v>
      </c>
      <c r="M34" s="204">
        <f t="shared" si="8"/>
        <v>0</v>
      </c>
      <c r="N34" s="204">
        <f t="shared" si="8"/>
        <v>0</v>
      </c>
      <c r="O34" s="204">
        <f t="shared" si="8"/>
        <v>0</v>
      </c>
      <c r="P34" s="204">
        <f t="shared" si="8"/>
        <v>0</v>
      </c>
      <c r="Q34" s="204">
        <f t="shared" si="8"/>
        <v>0</v>
      </c>
      <c r="R34" s="204">
        <f t="shared" si="8"/>
        <v>0</v>
      </c>
      <c r="S34" s="204">
        <f t="shared" si="8"/>
        <v>0</v>
      </c>
      <c r="T34" s="204">
        <f t="shared" si="8"/>
        <v>0</v>
      </c>
      <c r="U34" s="204">
        <f t="shared" si="8"/>
        <v>0.32562338779019773</v>
      </c>
      <c r="V34" s="204">
        <f t="shared" si="8"/>
        <v>0.22536543422184005</v>
      </c>
      <c r="W34" s="204">
        <f t="shared" si="8"/>
        <v>0.23465176268271715</v>
      </c>
      <c r="X34" s="204">
        <f t="shared" si="8"/>
        <v>0.73929492691315557</v>
      </c>
      <c r="Y34" s="204">
        <f t="shared" si="8"/>
        <v>1.1201203783319</v>
      </c>
      <c r="DA34" s="71"/>
    </row>
    <row r="35" spans="1:105" ht="12" customHeight="1" x14ac:dyDescent="0.25">
      <c r="A35" s="18" t="s">
        <v>30</v>
      </c>
      <c r="B35" s="204">
        <v>0</v>
      </c>
      <c r="C35" s="204">
        <v>0</v>
      </c>
      <c r="D35" s="204">
        <v>0</v>
      </c>
      <c r="E35" s="204">
        <v>0</v>
      </c>
      <c r="F35" s="204">
        <v>0</v>
      </c>
      <c r="G35" s="204">
        <v>0</v>
      </c>
      <c r="H35" s="204">
        <v>0</v>
      </c>
      <c r="I35" s="204">
        <v>0</v>
      </c>
      <c r="J35" s="204">
        <v>0</v>
      </c>
      <c r="K35" s="204">
        <v>0</v>
      </c>
      <c r="L35" s="204">
        <v>0</v>
      </c>
      <c r="M35" s="204">
        <v>0</v>
      </c>
      <c r="N35" s="204">
        <v>0</v>
      </c>
      <c r="O35" s="204">
        <v>0</v>
      </c>
      <c r="P35" s="204">
        <v>0</v>
      </c>
      <c r="Q35" s="204">
        <v>0</v>
      </c>
      <c r="R35" s="204">
        <v>0</v>
      </c>
      <c r="S35" s="204">
        <v>0</v>
      </c>
      <c r="T35" s="204">
        <v>0</v>
      </c>
      <c r="U35" s="204">
        <v>0</v>
      </c>
      <c r="V35" s="204">
        <v>0</v>
      </c>
      <c r="W35" s="204">
        <v>0</v>
      </c>
      <c r="X35" s="204">
        <v>0</v>
      </c>
      <c r="Y35" s="204">
        <v>0</v>
      </c>
      <c r="DA35" s="71" t="s">
        <v>1827</v>
      </c>
    </row>
    <row r="36" spans="1:105" ht="12" customHeight="1" x14ac:dyDescent="0.25">
      <c r="A36" s="18" t="s">
        <v>31</v>
      </c>
      <c r="B36" s="204">
        <v>0</v>
      </c>
      <c r="C36" s="204">
        <v>0</v>
      </c>
      <c r="D36" s="204">
        <v>0</v>
      </c>
      <c r="E36" s="204">
        <v>0</v>
      </c>
      <c r="F36" s="204">
        <v>0</v>
      </c>
      <c r="G36" s="204">
        <v>0</v>
      </c>
      <c r="H36" s="204">
        <v>0</v>
      </c>
      <c r="I36" s="204">
        <v>0</v>
      </c>
      <c r="J36" s="204">
        <v>0</v>
      </c>
      <c r="K36" s="204">
        <v>0</v>
      </c>
      <c r="L36" s="204">
        <v>0</v>
      </c>
      <c r="M36" s="204">
        <v>0</v>
      </c>
      <c r="N36" s="204">
        <v>0</v>
      </c>
      <c r="O36" s="204">
        <v>0</v>
      </c>
      <c r="P36" s="204">
        <v>0</v>
      </c>
      <c r="Q36" s="204">
        <v>0</v>
      </c>
      <c r="R36" s="204">
        <v>0</v>
      </c>
      <c r="S36" s="204">
        <v>0</v>
      </c>
      <c r="T36" s="204">
        <v>0</v>
      </c>
      <c r="U36" s="204">
        <v>3.2588134135855547E-2</v>
      </c>
      <c r="V36" s="204">
        <v>4.3508168529664659E-2</v>
      </c>
      <c r="W36" s="204">
        <v>3.2588134135855547E-2</v>
      </c>
      <c r="X36" s="204">
        <v>0.45640584694754938</v>
      </c>
      <c r="Y36" s="204">
        <v>0.89871023215821144</v>
      </c>
      <c r="DA36" s="71" t="s">
        <v>1828</v>
      </c>
    </row>
    <row r="37" spans="1:105" ht="12" customHeight="1" x14ac:dyDescent="0.25">
      <c r="A37" s="18" t="s">
        <v>71</v>
      </c>
      <c r="B37" s="204">
        <v>1.010318142734308</v>
      </c>
      <c r="C37" s="204">
        <v>1.010318142734308</v>
      </c>
      <c r="D37" s="204">
        <v>0</v>
      </c>
      <c r="E37" s="204">
        <v>5.0515907136715388</v>
      </c>
      <c r="F37" s="204">
        <v>1.010318142734308</v>
      </c>
      <c r="G37" s="204">
        <v>2.020636285468616</v>
      </c>
      <c r="H37" s="204">
        <v>1.010318142734308</v>
      </c>
      <c r="I37" s="204">
        <v>1.010318142734308</v>
      </c>
      <c r="J37" s="204">
        <v>1.010318142734308</v>
      </c>
      <c r="K37" s="204">
        <v>1.010318142734308</v>
      </c>
      <c r="L37" s="204">
        <v>1.010318142734308</v>
      </c>
      <c r="M37" s="204">
        <v>0</v>
      </c>
      <c r="N37" s="204">
        <v>0</v>
      </c>
      <c r="O37" s="204">
        <v>0</v>
      </c>
      <c r="P37" s="204">
        <v>0</v>
      </c>
      <c r="Q37" s="204">
        <v>0</v>
      </c>
      <c r="R37" s="204">
        <v>0</v>
      </c>
      <c r="S37" s="204">
        <v>0</v>
      </c>
      <c r="T37" s="204">
        <v>0</v>
      </c>
      <c r="U37" s="204">
        <v>0.29303525365434219</v>
      </c>
      <c r="V37" s="204">
        <v>0.18185726569217539</v>
      </c>
      <c r="W37" s="204">
        <v>0.20206362854686161</v>
      </c>
      <c r="X37" s="204">
        <v>0.28288907996560619</v>
      </c>
      <c r="Y37" s="204">
        <v>7.8847807394668956E-2</v>
      </c>
      <c r="DA37" s="71" t="s">
        <v>1829</v>
      </c>
    </row>
    <row r="38" spans="1:105" ht="12" customHeight="1" x14ac:dyDescent="0.25">
      <c r="A38" s="18" t="s">
        <v>32</v>
      </c>
      <c r="B38" s="204">
        <v>0.94823731728288907</v>
      </c>
      <c r="C38" s="204">
        <v>0</v>
      </c>
      <c r="D38" s="204">
        <v>0.94823731728288907</v>
      </c>
      <c r="E38" s="204">
        <v>1.8964746345657779</v>
      </c>
      <c r="F38" s="204">
        <v>0</v>
      </c>
      <c r="G38" s="204">
        <v>0</v>
      </c>
      <c r="H38" s="204">
        <v>0</v>
      </c>
      <c r="I38" s="204">
        <v>0</v>
      </c>
      <c r="J38" s="204">
        <v>0</v>
      </c>
      <c r="K38" s="204">
        <v>0</v>
      </c>
      <c r="L38" s="204">
        <v>0</v>
      </c>
      <c r="M38" s="204">
        <v>0</v>
      </c>
      <c r="N38" s="204">
        <v>0</v>
      </c>
      <c r="O38" s="204">
        <v>0</v>
      </c>
      <c r="P38" s="204">
        <v>0</v>
      </c>
      <c r="Q38" s="204">
        <v>0</v>
      </c>
      <c r="R38" s="204">
        <v>0</v>
      </c>
      <c r="S38" s="204">
        <v>0</v>
      </c>
      <c r="T38" s="204">
        <v>0</v>
      </c>
      <c r="U38" s="204">
        <v>0</v>
      </c>
      <c r="V38" s="204">
        <v>0</v>
      </c>
      <c r="W38" s="204">
        <v>0</v>
      </c>
      <c r="X38" s="204">
        <v>0</v>
      </c>
      <c r="Y38" s="204">
        <v>0.1215821152192605</v>
      </c>
      <c r="DA38" s="71" t="s">
        <v>1830</v>
      </c>
    </row>
    <row r="39" spans="1:105" ht="12" customHeight="1" x14ac:dyDescent="0.25">
      <c r="A39" s="18" t="s">
        <v>33</v>
      </c>
      <c r="B39" s="204">
        <v>0</v>
      </c>
      <c r="C39" s="204">
        <v>0</v>
      </c>
      <c r="D39" s="204">
        <v>0</v>
      </c>
      <c r="E39" s="204">
        <v>3.1527944969905422</v>
      </c>
      <c r="F39" s="204">
        <v>0</v>
      </c>
      <c r="G39" s="204">
        <v>0</v>
      </c>
      <c r="H39" s="204">
        <v>0</v>
      </c>
      <c r="I39" s="204">
        <v>0</v>
      </c>
      <c r="J39" s="204">
        <v>0</v>
      </c>
      <c r="K39" s="204">
        <v>0</v>
      </c>
      <c r="L39" s="204">
        <v>0</v>
      </c>
      <c r="M39" s="204">
        <v>0</v>
      </c>
      <c r="N39" s="204">
        <v>0</v>
      </c>
      <c r="O39" s="204">
        <v>0</v>
      </c>
      <c r="P39" s="204">
        <v>0</v>
      </c>
      <c r="Q39" s="204">
        <v>0</v>
      </c>
      <c r="R39" s="204">
        <v>0</v>
      </c>
      <c r="S39" s="204">
        <v>0</v>
      </c>
      <c r="T39" s="204">
        <v>0</v>
      </c>
      <c r="U39" s="204">
        <v>0</v>
      </c>
      <c r="V39" s="204">
        <v>0</v>
      </c>
      <c r="W39" s="204">
        <v>0</v>
      </c>
      <c r="X39" s="204">
        <v>0</v>
      </c>
      <c r="Y39" s="204">
        <v>2.0980223559759242E-2</v>
      </c>
      <c r="DA39" s="71" t="s">
        <v>1831</v>
      </c>
    </row>
    <row r="40" spans="1:105" ht="12" customHeight="1" x14ac:dyDescent="0.25">
      <c r="A40" s="14" t="s">
        <v>34</v>
      </c>
      <c r="B40" s="204">
        <f t="shared" ref="B40:Y40" si="9">B41+B42</f>
        <v>13.3061049011178</v>
      </c>
      <c r="C40" s="204">
        <f t="shared" si="9"/>
        <v>13.41358555460017</v>
      </c>
      <c r="D40" s="204">
        <f t="shared" si="9"/>
        <v>13.69303525365434</v>
      </c>
      <c r="E40" s="204">
        <f t="shared" si="9"/>
        <v>19.02407566638005</v>
      </c>
      <c r="F40" s="204">
        <f t="shared" si="9"/>
        <v>18.250214961306959</v>
      </c>
      <c r="G40" s="204">
        <f t="shared" si="9"/>
        <v>13.950988822012039</v>
      </c>
      <c r="H40" s="204">
        <f t="shared" si="9"/>
        <v>17.992261392949271</v>
      </c>
      <c r="I40" s="204">
        <f t="shared" si="9"/>
        <v>19.64746345657781</v>
      </c>
      <c r="J40" s="204">
        <f t="shared" si="9"/>
        <v>19.217540842648319</v>
      </c>
      <c r="K40" s="204">
        <f t="shared" si="9"/>
        <v>21.45313843508168</v>
      </c>
      <c r="L40" s="204">
        <f t="shared" si="9"/>
        <v>28.783319002579539</v>
      </c>
      <c r="M40" s="204">
        <f t="shared" si="9"/>
        <v>28.37489251934652</v>
      </c>
      <c r="N40" s="204">
        <f t="shared" si="9"/>
        <v>26.397248495270851</v>
      </c>
      <c r="O40" s="204">
        <f t="shared" si="9"/>
        <v>25.92433361994841</v>
      </c>
      <c r="P40" s="204">
        <f t="shared" si="9"/>
        <v>21.109200343938092</v>
      </c>
      <c r="Q40" s="204">
        <f t="shared" si="9"/>
        <v>20.550300945829751</v>
      </c>
      <c r="R40" s="204">
        <f t="shared" si="9"/>
        <v>23.34479793637145</v>
      </c>
      <c r="S40" s="204">
        <f t="shared" si="9"/>
        <v>21.529664660361131</v>
      </c>
      <c r="T40" s="204">
        <f t="shared" si="9"/>
        <v>26.532484410108051</v>
      </c>
      <c r="U40" s="204">
        <f t="shared" si="9"/>
        <v>26.24268241439319</v>
      </c>
      <c r="V40" s="204">
        <f t="shared" si="9"/>
        <v>26.608564351984519</v>
      </c>
      <c r="W40" s="204">
        <f t="shared" si="9"/>
        <v>23.657627488800141</v>
      </c>
      <c r="X40" s="204">
        <f t="shared" si="9"/>
        <v>16.952573486806031</v>
      </c>
      <c r="Y40" s="204">
        <f t="shared" si="9"/>
        <v>9.4682187167544249</v>
      </c>
      <c r="DA40" s="71"/>
    </row>
    <row r="41" spans="1:105" ht="12" customHeight="1" x14ac:dyDescent="0.25">
      <c r="A41" s="18" t="s">
        <v>73</v>
      </c>
      <c r="B41" s="204">
        <v>13.3061049011178</v>
      </c>
      <c r="C41" s="204">
        <v>13.41358555460017</v>
      </c>
      <c r="D41" s="204">
        <v>13.69303525365434</v>
      </c>
      <c r="E41" s="204">
        <v>19.02407566638005</v>
      </c>
      <c r="F41" s="204">
        <v>18.250214961306959</v>
      </c>
      <c r="G41" s="204">
        <v>13.950988822012039</v>
      </c>
      <c r="H41" s="204">
        <v>17.992261392949271</v>
      </c>
      <c r="I41" s="204">
        <v>19.64746345657781</v>
      </c>
      <c r="J41" s="204">
        <v>19.217540842648319</v>
      </c>
      <c r="K41" s="204">
        <v>21.45313843508168</v>
      </c>
      <c r="L41" s="204">
        <v>28.783319002579539</v>
      </c>
      <c r="M41" s="204">
        <v>28.37489251934652</v>
      </c>
      <c r="N41" s="204">
        <v>26.397248495270851</v>
      </c>
      <c r="O41" s="204">
        <v>25.92433361994841</v>
      </c>
      <c r="P41" s="204">
        <v>21.109200343938092</v>
      </c>
      <c r="Q41" s="204">
        <v>20.550300945829751</v>
      </c>
      <c r="R41" s="204">
        <v>23.34479793637145</v>
      </c>
      <c r="S41" s="204">
        <v>21.529664660361131</v>
      </c>
      <c r="T41" s="204">
        <v>26.532484410108051</v>
      </c>
      <c r="U41" s="204">
        <v>26.24268241439319</v>
      </c>
      <c r="V41" s="204">
        <v>26.608564351984519</v>
      </c>
      <c r="W41" s="204">
        <v>23.657627488800141</v>
      </c>
      <c r="X41" s="204">
        <v>16.952573486806031</v>
      </c>
      <c r="Y41" s="204">
        <v>9.4682187167544249</v>
      </c>
      <c r="DA41" s="71" t="s">
        <v>1832</v>
      </c>
    </row>
    <row r="42" spans="1:105" ht="12" customHeight="1" x14ac:dyDescent="0.25">
      <c r="A42" s="18" t="s">
        <v>36</v>
      </c>
      <c r="B42" s="204">
        <v>0</v>
      </c>
      <c r="C42" s="204">
        <v>0</v>
      </c>
      <c r="D42" s="204">
        <v>0</v>
      </c>
      <c r="E42" s="204">
        <v>0</v>
      </c>
      <c r="F42" s="204">
        <v>0</v>
      </c>
      <c r="G42" s="204">
        <v>0</v>
      </c>
      <c r="H42" s="204">
        <v>0</v>
      </c>
      <c r="I42" s="204">
        <v>0</v>
      </c>
      <c r="J42" s="204">
        <v>0</v>
      </c>
      <c r="K42" s="204">
        <v>0</v>
      </c>
      <c r="L42" s="204">
        <v>0</v>
      </c>
      <c r="M42" s="204">
        <v>0</v>
      </c>
      <c r="N42" s="204">
        <v>0</v>
      </c>
      <c r="O42" s="204">
        <v>0</v>
      </c>
      <c r="P42" s="204">
        <v>0</v>
      </c>
      <c r="Q42" s="204">
        <v>0</v>
      </c>
      <c r="R42" s="204">
        <v>0</v>
      </c>
      <c r="S42" s="204">
        <v>0</v>
      </c>
      <c r="T42" s="204">
        <v>0</v>
      </c>
      <c r="U42" s="204">
        <v>0</v>
      </c>
      <c r="V42" s="204">
        <v>0</v>
      </c>
      <c r="W42" s="204">
        <v>0</v>
      </c>
      <c r="X42" s="204">
        <v>0</v>
      </c>
      <c r="Y42" s="204">
        <v>0</v>
      </c>
      <c r="DA42" s="71" t="s">
        <v>1833</v>
      </c>
    </row>
    <row r="43" spans="1:105" ht="12" customHeight="1" x14ac:dyDescent="0.25">
      <c r="A43" s="14" t="s">
        <v>37</v>
      </c>
      <c r="B43" s="204">
        <f t="shared" ref="B43:Y43" si="10">B44+B45+B46+B47+B48+B49</f>
        <v>16.981943250214961</v>
      </c>
      <c r="C43" s="204">
        <f t="shared" si="10"/>
        <v>15.931040412725711</v>
      </c>
      <c r="D43" s="204">
        <f t="shared" si="10"/>
        <v>15.931040412725711</v>
      </c>
      <c r="E43" s="204">
        <f t="shared" si="10"/>
        <v>1.1703353396388649</v>
      </c>
      <c r="F43" s="204">
        <f t="shared" si="10"/>
        <v>2.00627687016337</v>
      </c>
      <c r="G43" s="204">
        <f t="shared" si="10"/>
        <v>2.2929492691315558</v>
      </c>
      <c r="H43" s="204">
        <f t="shared" si="10"/>
        <v>2.9139294926913162</v>
      </c>
      <c r="I43" s="204">
        <f t="shared" si="10"/>
        <v>4.4902837489251937</v>
      </c>
      <c r="J43" s="204">
        <f t="shared" si="10"/>
        <v>3.7737747205503012</v>
      </c>
      <c r="K43" s="204">
        <f t="shared" si="10"/>
        <v>4.9680137575236456</v>
      </c>
      <c r="L43" s="204">
        <f t="shared" si="10"/>
        <v>6.7593293207222702</v>
      </c>
      <c r="M43" s="204">
        <f t="shared" si="10"/>
        <v>5.7084264832330174</v>
      </c>
      <c r="N43" s="204">
        <f t="shared" si="10"/>
        <v>5.0396388650042976</v>
      </c>
      <c r="O43" s="204">
        <f t="shared" si="10"/>
        <v>4.08426483233018</v>
      </c>
      <c r="P43" s="204">
        <f t="shared" si="10"/>
        <v>6.0666380051590716</v>
      </c>
      <c r="Q43" s="204">
        <f t="shared" si="10"/>
        <v>6.9265692175408411</v>
      </c>
      <c r="R43" s="204">
        <f t="shared" si="10"/>
        <v>2.7705932932072228</v>
      </c>
      <c r="S43" s="204">
        <f t="shared" si="10"/>
        <v>7.1653482373172821</v>
      </c>
      <c r="T43" s="204">
        <f t="shared" si="10"/>
        <v>6.4245233284989993</v>
      </c>
      <c r="U43" s="204">
        <f t="shared" si="10"/>
        <v>4.2683236045234043</v>
      </c>
      <c r="V43" s="204">
        <f t="shared" si="10"/>
        <v>4.5947890444041262</v>
      </c>
      <c r="W43" s="204">
        <f t="shared" si="10"/>
        <v>5.9524327003658106</v>
      </c>
      <c r="X43" s="204">
        <f t="shared" si="10"/>
        <v>7.2992751804338667</v>
      </c>
      <c r="Y43" s="204">
        <f t="shared" si="10"/>
        <v>11.999451102678076</v>
      </c>
      <c r="DA43" s="71"/>
    </row>
    <row r="44" spans="1:105" ht="12" customHeight="1" x14ac:dyDescent="0.25">
      <c r="A44" s="18" t="s">
        <v>38</v>
      </c>
      <c r="B44" s="204">
        <v>16.981943250214961</v>
      </c>
      <c r="C44" s="204">
        <v>15.931040412725711</v>
      </c>
      <c r="D44" s="204">
        <v>15.931040412725711</v>
      </c>
      <c r="E44" s="204">
        <v>1.1703353396388649</v>
      </c>
      <c r="F44" s="204">
        <v>2.00627687016337</v>
      </c>
      <c r="G44" s="204">
        <v>2.2929492691315558</v>
      </c>
      <c r="H44" s="204">
        <v>2.9139294926913162</v>
      </c>
      <c r="I44" s="204">
        <v>4.4902837489251937</v>
      </c>
      <c r="J44" s="204">
        <v>3.7737747205503012</v>
      </c>
      <c r="K44" s="204">
        <v>4.9680137575236456</v>
      </c>
      <c r="L44" s="204">
        <v>6.7593293207222702</v>
      </c>
      <c r="M44" s="204">
        <v>5.7084264832330174</v>
      </c>
      <c r="N44" s="204">
        <v>5.0396388650042976</v>
      </c>
      <c r="O44" s="204">
        <v>4.08426483233018</v>
      </c>
      <c r="P44" s="204">
        <v>4.5858125537403263</v>
      </c>
      <c r="Q44" s="204">
        <v>4.7769561478933786</v>
      </c>
      <c r="R44" s="204">
        <v>0</v>
      </c>
      <c r="S44" s="204">
        <v>4.2992261392949267</v>
      </c>
      <c r="T44" s="204">
        <v>4.7769561478933786</v>
      </c>
      <c r="U44" s="204">
        <v>3.8214961306964752</v>
      </c>
      <c r="V44" s="204">
        <v>4.1205503009458289</v>
      </c>
      <c r="W44" s="204">
        <v>5.4934651762682716</v>
      </c>
      <c r="X44" s="204">
        <v>6.8223559759243324</v>
      </c>
      <c r="Y44" s="204">
        <v>11.630180567497851</v>
      </c>
      <c r="DA44" s="71" t="s">
        <v>1834</v>
      </c>
    </row>
    <row r="45" spans="1:105" ht="12" customHeight="1" x14ac:dyDescent="0.25">
      <c r="A45" s="18" t="s">
        <v>74</v>
      </c>
      <c r="B45" s="204">
        <v>0</v>
      </c>
      <c r="C45" s="204">
        <v>0</v>
      </c>
      <c r="D45" s="204">
        <v>0</v>
      </c>
      <c r="E45" s="204">
        <v>0</v>
      </c>
      <c r="F45" s="204">
        <v>0</v>
      </c>
      <c r="G45" s="204">
        <v>0</v>
      </c>
      <c r="H45" s="204">
        <v>0</v>
      </c>
      <c r="I45" s="204">
        <v>0</v>
      </c>
      <c r="J45" s="204">
        <v>0</v>
      </c>
      <c r="K45" s="204">
        <v>0</v>
      </c>
      <c r="L45" s="204">
        <v>0</v>
      </c>
      <c r="M45" s="204">
        <v>0</v>
      </c>
      <c r="N45" s="204">
        <v>0</v>
      </c>
      <c r="O45" s="204">
        <v>0</v>
      </c>
      <c r="P45" s="204">
        <v>1.4808254514187451</v>
      </c>
      <c r="Q45" s="204">
        <v>2.1496130696474629</v>
      </c>
      <c r="R45" s="204">
        <v>2.7705932932072228</v>
      </c>
      <c r="S45" s="204">
        <v>2.8661220980223558</v>
      </c>
      <c r="T45" s="204">
        <v>1.6475671806056209</v>
      </c>
      <c r="U45" s="204">
        <v>0.44682747382692928</v>
      </c>
      <c r="V45" s="204">
        <v>0.4742387434582977</v>
      </c>
      <c r="W45" s="204">
        <v>0.45896752409753883</v>
      </c>
      <c r="X45" s="204">
        <v>0.47691920450953412</v>
      </c>
      <c r="Y45" s="204">
        <v>0.36927053518022568</v>
      </c>
      <c r="DA45" s="71" t="s">
        <v>1835</v>
      </c>
    </row>
    <row r="46" spans="1:105" ht="12" customHeight="1" x14ac:dyDescent="0.25">
      <c r="A46" s="18" t="s">
        <v>75</v>
      </c>
      <c r="B46" s="204">
        <v>0</v>
      </c>
      <c r="C46" s="204">
        <v>0</v>
      </c>
      <c r="D46" s="204">
        <v>0</v>
      </c>
      <c r="E46" s="204">
        <v>0</v>
      </c>
      <c r="F46" s="204">
        <v>0</v>
      </c>
      <c r="G46" s="204">
        <v>0</v>
      </c>
      <c r="H46" s="204">
        <v>0</v>
      </c>
      <c r="I46" s="204">
        <v>0</v>
      </c>
      <c r="J46" s="204">
        <v>0</v>
      </c>
      <c r="K46" s="204">
        <v>0</v>
      </c>
      <c r="L46" s="204">
        <v>0</v>
      </c>
      <c r="M46" s="204">
        <v>0</v>
      </c>
      <c r="N46" s="204">
        <v>0</v>
      </c>
      <c r="O46" s="204">
        <v>0</v>
      </c>
      <c r="P46" s="204">
        <v>0</v>
      </c>
      <c r="Q46" s="204">
        <v>0</v>
      </c>
      <c r="R46" s="204">
        <v>0</v>
      </c>
      <c r="S46" s="204">
        <v>0</v>
      </c>
      <c r="T46" s="204">
        <v>0</v>
      </c>
      <c r="U46" s="204">
        <v>0</v>
      </c>
      <c r="V46" s="204">
        <v>0</v>
      </c>
      <c r="W46" s="204">
        <v>0</v>
      </c>
      <c r="X46" s="204">
        <v>0</v>
      </c>
      <c r="Y46" s="204">
        <v>0</v>
      </c>
      <c r="DA46" s="71" t="s">
        <v>1836</v>
      </c>
    </row>
    <row r="47" spans="1:105" ht="12" customHeight="1" x14ac:dyDescent="0.25">
      <c r="A47" s="18" t="s">
        <v>76</v>
      </c>
      <c r="B47" s="204">
        <v>0</v>
      </c>
      <c r="C47" s="204">
        <v>0</v>
      </c>
      <c r="D47" s="204">
        <v>0</v>
      </c>
      <c r="E47" s="204">
        <v>0</v>
      </c>
      <c r="F47" s="204">
        <v>0</v>
      </c>
      <c r="G47" s="204">
        <v>0</v>
      </c>
      <c r="H47" s="204">
        <v>0</v>
      </c>
      <c r="I47" s="204">
        <v>0</v>
      </c>
      <c r="J47" s="204">
        <v>0</v>
      </c>
      <c r="K47" s="204">
        <v>0</v>
      </c>
      <c r="L47" s="204">
        <v>0</v>
      </c>
      <c r="M47" s="204">
        <v>0</v>
      </c>
      <c r="N47" s="204">
        <v>0</v>
      </c>
      <c r="O47" s="204">
        <v>0</v>
      </c>
      <c r="P47" s="204">
        <v>0</v>
      </c>
      <c r="Q47" s="204">
        <v>0</v>
      </c>
      <c r="R47" s="204">
        <v>0</v>
      </c>
      <c r="S47" s="204">
        <v>0</v>
      </c>
      <c r="T47" s="204">
        <v>0</v>
      </c>
      <c r="U47" s="204">
        <v>0</v>
      </c>
      <c r="V47" s="204">
        <v>0</v>
      </c>
      <c r="W47" s="204">
        <v>0</v>
      </c>
      <c r="X47" s="204">
        <v>0</v>
      </c>
      <c r="Y47" s="204">
        <v>0</v>
      </c>
      <c r="DA47" s="71" t="s">
        <v>1837</v>
      </c>
    </row>
    <row r="48" spans="1:105" ht="12" customHeight="1" x14ac:dyDescent="0.25">
      <c r="A48" s="18" t="s">
        <v>77</v>
      </c>
      <c r="B48" s="204">
        <v>0</v>
      </c>
      <c r="C48" s="204">
        <v>0</v>
      </c>
      <c r="D48" s="204">
        <v>0</v>
      </c>
      <c r="E48" s="204">
        <v>0</v>
      </c>
      <c r="F48" s="204">
        <v>0</v>
      </c>
      <c r="G48" s="204">
        <v>0</v>
      </c>
      <c r="H48" s="204">
        <v>0</v>
      </c>
      <c r="I48" s="204">
        <v>0</v>
      </c>
      <c r="J48" s="204">
        <v>0</v>
      </c>
      <c r="K48" s="204">
        <v>0</v>
      </c>
      <c r="L48" s="204">
        <v>0</v>
      </c>
      <c r="M48" s="204">
        <v>0</v>
      </c>
      <c r="N48" s="204">
        <v>0</v>
      </c>
      <c r="O48" s="204">
        <v>0</v>
      </c>
      <c r="P48" s="204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4">
        <v>0</v>
      </c>
      <c r="W48" s="204">
        <v>0</v>
      </c>
      <c r="X48" s="204">
        <v>0</v>
      </c>
      <c r="Y48" s="204">
        <v>0</v>
      </c>
      <c r="DA48" s="71" t="s">
        <v>1838</v>
      </c>
    </row>
    <row r="49" spans="1:105" ht="12" customHeight="1" x14ac:dyDescent="0.25">
      <c r="A49" s="18" t="s">
        <v>78</v>
      </c>
      <c r="B49" s="204">
        <v>0</v>
      </c>
      <c r="C49" s="204">
        <v>0</v>
      </c>
      <c r="D49" s="204">
        <v>0</v>
      </c>
      <c r="E49" s="204">
        <v>0</v>
      </c>
      <c r="F49" s="204">
        <v>0</v>
      </c>
      <c r="G49" s="204">
        <v>0</v>
      </c>
      <c r="H49" s="204">
        <v>0</v>
      </c>
      <c r="I49" s="204">
        <v>0</v>
      </c>
      <c r="J49" s="204">
        <v>0</v>
      </c>
      <c r="K49" s="204">
        <v>0</v>
      </c>
      <c r="L49" s="204">
        <v>0</v>
      </c>
      <c r="M49" s="204">
        <v>0</v>
      </c>
      <c r="N49" s="204">
        <v>0</v>
      </c>
      <c r="O49" s="204">
        <v>0</v>
      </c>
      <c r="P49" s="204">
        <v>0</v>
      </c>
      <c r="Q49" s="204">
        <v>0</v>
      </c>
      <c r="R49" s="204">
        <v>0</v>
      </c>
      <c r="S49" s="204">
        <v>0</v>
      </c>
      <c r="T49" s="204">
        <v>0</v>
      </c>
      <c r="U49" s="204">
        <v>0</v>
      </c>
      <c r="V49" s="204">
        <v>0</v>
      </c>
      <c r="W49" s="204">
        <v>0</v>
      </c>
      <c r="X49" s="204">
        <v>0</v>
      </c>
      <c r="Y49" s="204">
        <v>0</v>
      </c>
      <c r="DA49" s="71" t="s">
        <v>1839</v>
      </c>
    </row>
    <row r="50" spans="1:105" ht="12" customHeight="1" x14ac:dyDescent="0.25">
      <c r="A50" s="14" t="s">
        <v>39</v>
      </c>
      <c r="B50" s="204">
        <v>1.4092003439380909</v>
      </c>
      <c r="C50" s="204">
        <v>1.6480653482373171</v>
      </c>
      <c r="D50" s="204">
        <v>2.0540842648323299</v>
      </c>
      <c r="E50" s="204">
        <v>1.5763542562338779</v>
      </c>
      <c r="F50" s="204">
        <v>1.5047291487532239</v>
      </c>
      <c r="G50" s="204">
        <v>1.8152192605331039</v>
      </c>
      <c r="H50" s="204">
        <v>1.1703353396388649</v>
      </c>
      <c r="I50" s="204">
        <v>1.098710232158211</v>
      </c>
      <c r="J50" s="204">
        <v>0.69269131556319852</v>
      </c>
      <c r="K50" s="204">
        <v>0.57325881341358553</v>
      </c>
      <c r="L50" s="204">
        <v>0.62098022355975924</v>
      </c>
      <c r="M50" s="204">
        <v>0.47773000859845233</v>
      </c>
      <c r="N50" s="204">
        <v>0.7165090283748925</v>
      </c>
      <c r="O50" s="204">
        <v>0.47773000859845233</v>
      </c>
      <c r="P50" s="204">
        <v>0.5970765262252794</v>
      </c>
      <c r="Q50" s="204">
        <v>0.64488392089423896</v>
      </c>
      <c r="R50" s="204">
        <v>0.90765262252794487</v>
      </c>
      <c r="S50" s="204">
        <v>0.83594153052450548</v>
      </c>
      <c r="T50" s="204">
        <v>0.69269131556319852</v>
      </c>
      <c r="U50" s="204">
        <v>0.76431642304385194</v>
      </c>
      <c r="V50" s="204">
        <v>0.5970765262252794</v>
      </c>
      <c r="W50" s="204">
        <v>0.52545141874462586</v>
      </c>
      <c r="X50" s="204">
        <v>0.7165090283748925</v>
      </c>
      <c r="Y50" s="204">
        <v>0.49647463456577812</v>
      </c>
      <c r="DA50" s="71" t="s">
        <v>1840</v>
      </c>
    </row>
    <row r="51" spans="1:105" ht="12" customHeight="1" x14ac:dyDescent="0.25">
      <c r="A51" s="21" t="s">
        <v>40</v>
      </c>
      <c r="B51" s="207">
        <v>8.942390369733447</v>
      </c>
      <c r="C51" s="207">
        <v>9.3723129836629404</v>
      </c>
      <c r="D51" s="207">
        <v>11.17798796216681</v>
      </c>
      <c r="E51" s="207">
        <v>10.920034393809109</v>
      </c>
      <c r="F51" s="207">
        <v>11.6938950988822</v>
      </c>
      <c r="G51" s="207">
        <v>12.0378331900258</v>
      </c>
      <c r="H51" s="207">
        <v>22.957867583834911</v>
      </c>
      <c r="I51" s="207">
        <v>29.664660361134999</v>
      </c>
      <c r="J51" s="207">
        <v>28.804815133276009</v>
      </c>
      <c r="K51" s="207">
        <v>23.645743766122099</v>
      </c>
      <c r="L51" s="207">
        <v>30.18056749785039</v>
      </c>
      <c r="M51" s="207">
        <v>28.976784178847801</v>
      </c>
      <c r="N51" s="207">
        <v>31.298366294067069</v>
      </c>
      <c r="O51" s="207">
        <v>30.524505588993978</v>
      </c>
      <c r="P51" s="207">
        <v>31.556319862424761</v>
      </c>
      <c r="Q51" s="207">
        <v>31.728288907996561</v>
      </c>
      <c r="R51" s="207">
        <v>34.651762682717113</v>
      </c>
      <c r="S51" s="207">
        <v>42.218400687876183</v>
      </c>
      <c r="T51" s="207">
        <v>41.444539982803093</v>
      </c>
      <c r="U51" s="207">
        <v>30.484092863284609</v>
      </c>
      <c r="V51" s="207">
        <v>30.952708512467751</v>
      </c>
      <c r="W51" s="207">
        <v>32.886500429922613</v>
      </c>
      <c r="X51" s="207">
        <v>29.47721410146173</v>
      </c>
      <c r="Y51" s="207">
        <v>22.14729148753224</v>
      </c>
      <c r="DA51" s="86" t="s">
        <v>1841</v>
      </c>
    </row>
    <row r="52" spans="1:105" ht="12" customHeight="1" x14ac:dyDescent="0.25">
      <c r="A52" s="114" t="s">
        <v>144</v>
      </c>
      <c r="B52" s="284">
        <f t="shared" ref="B52:Y52" si="11">SUM(B53:B55)</f>
        <v>43.052020636285462</v>
      </c>
      <c r="C52" s="284">
        <f t="shared" si="11"/>
        <v>41.375322441960456</v>
      </c>
      <c r="D52" s="284">
        <f t="shared" si="11"/>
        <v>43.804385210662076</v>
      </c>
      <c r="E52" s="284">
        <f t="shared" si="11"/>
        <v>42.791659501289757</v>
      </c>
      <c r="F52" s="284">
        <f t="shared" si="11"/>
        <v>34.465434221840056</v>
      </c>
      <c r="G52" s="284">
        <f t="shared" si="11"/>
        <v>32.117626827171115</v>
      </c>
      <c r="H52" s="284">
        <f t="shared" si="11"/>
        <v>46.044711951848669</v>
      </c>
      <c r="I52" s="284">
        <f t="shared" si="11"/>
        <v>55.911435941530513</v>
      </c>
      <c r="J52" s="284">
        <f t="shared" si="11"/>
        <v>53.499140154772128</v>
      </c>
      <c r="K52" s="284">
        <f t="shared" si="11"/>
        <v>51.650472914875323</v>
      </c>
      <c r="L52" s="284">
        <f t="shared" si="11"/>
        <v>67.354514187446256</v>
      </c>
      <c r="M52" s="284">
        <f t="shared" si="11"/>
        <v>64.027687016337069</v>
      </c>
      <c r="N52" s="284">
        <f t="shared" si="11"/>
        <v>63.451762682717131</v>
      </c>
      <c r="O52" s="284">
        <f t="shared" si="11"/>
        <v>61.010834049871022</v>
      </c>
      <c r="P52" s="284">
        <f t="shared" si="11"/>
        <v>59.3292347377472</v>
      </c>
      <c r="Q52" s="284">
        <f t="shared" si="11"/>
        <v>59.850042992261393</v>
      </c>
      <c r="R52" s="284">
        <f t="shared" si="11"/>
        <v>61.674806534823723</v>
      </c>
      <c r="S52" s="284">
        <f t="shared" si="11"/>
        <v>71.749355116079116</v>
      </c>
      <c r="T52" s="284">
        <f t="shared" si="11"/>
        <v>75.094239036973335</v>
      </c>
      <c r="U52" s="284">
        <f t="shared" si="11"/>
        <v>62.085038693035266</v>
      </c>
      <c r="V52" s="284">
        <f t="shared" si="11"/>
        <v>62.978503869303516</v>
      </c>
      <c r="W52" s="284">
        <f t="shared" si="11"/>
        <v>63.256663800515916</v>
      </c>
      <c r="X52" s="284">
        <f t="shared" si="11"/>
        <v>55.184866723989664</v>
      </c>
      <c r="Y52" s="284">
        <f t="shared" si="11"/>
        <v>45.23155631986242</v>
      </c>
      <c r="DA52" s="118"/>
    </row>
    <row r="53" spans="1:105" ht="12" customHeight="1" x14ac:dyDescent="0.25">
      <c r="A53" s="51" t="s">
        <v>54</v>
      </c>
      <c r="B53" s="241">
        <f>PPA_fec!B5</f>
        <v>21.713570690925788</v>
      </c>
      <c r="C53" s="241">
        <f>PPA_fec!C5</f>
        <v>18.304663396676169</v>
      </c>
      <c r="D53" s="241">
        <f>PPA_fec!D5</f>
        <v>21.13911979338215</v>
      </c>
      <c r="E53" s="241">
        <f>PPA_fec!E5</f>
        <v>22.407114370822409</v>
      </c>
      <c r="F53" s="241">
        <f>PPA_fec!F5</f>
        <v>17.873001800339189</v>
      </c>
      <c r="G53" s="241">
        <f>PPA_fec!G5</f>
        <v>16.40142149681801</v>
      </c>
      <c r="H53" s="241">
        <f>PPA_fec!H5</f>
        <v>29.65435283633385</v>
      </c>
      <c r="I53" s="241">
        <f>PPA_fec!I5</f>
        <v>39.90958029655674</v>
      </c>
      <c r="J53" s="241">
        <f>PPA_fec!J5</f>
        <v>39.791510426574547</v>
      </c>
      <c r="K53" s="241">
        <f>PPA_fec!K5</f>
        <v>38.973962913430299</v>
      </c>
      <c r="L53" s="241">
        <f>PPA_fec!L5</f>
        <v>49.822175092542167</v>
      </c>
      <c r="M53" s="241">
        <f>PPA_fec!M5</f>
        <v>47.591742852824709</v>
      </c>
      <c r="N53" s="241">
        <f>PPA_fec!N5</f>
        <v>46.942518237517859</v>
      </c>
      <c r="O53" s="241">
        <f>PPA_fec!O5</f>
        <v>45.384798335594517</v>
      </c>
      <c r="P53" s="241">
        <f>PPA_fec!P5</f>
        <v>43.665475818582912</v>
      </c>
      <c r="Q53" s="241">
        <f>PPA_fec!Q5</f>
        <v>44.00776008975852</v>
      </c>
      <c r="R53" s="241">
        <f>PPA_fec!R5</f>
        <v>46.180935293132862</v>
      </c>
      <c r="S53" s="241">
        <f>PPA_fec!S5</f>
        <v>52.177511844056973</v>
      </c>
      <c r="T53" s="241">
        <f>PPA_fec!T5</f>
        <v>54.013850122158829</v>
      </c>
      <c r="U53" s="241">
        <f>PPA_fec!U5</f>
        <v>43.885293693158332</v>
      </c>
      <c r="V53" s="241">
        <f>PPA_fec!V5</f>
        <v>46.974035509637332</v>
      </c>
      <c r="W53" s="241">
        <f>PPA_fec!W5</f>
        <v>46.999329999291263</v>
      </c>
      <c r="X53" s="241">
        <f>PPA_fec!X5</f>
        <v>40.780178229211621</v>
      </c>
      <c r="Y53" s="241">
        <f>PPA_fec!Y5</f>
        <v>36.999603814014122</v>
      </c>
      <c r="DA53" s="83"/>
    </row>
    <row r="54" spans="1:105" ht="12" customHeight="1" x14ac:dyDescent="0.25">
      <c r="A54" s="99" t="s">
        <v>61</v>
      </c>
      <c r="B54" s="282">
        <f>PPA_fec!B32</f>
        <v>17.405874406050049</v>
      </c>
      <c r="C54" s="282">
        <f>PPA_fec!C32</f>
        <v>19.291241063003469</v>
      </c>
      <c r="D54" s="282">
        <f>PPA_fec!D32</f>
        <v>18.66396533314968</v>
      </c>
      <c r="E54" s="282">
        <f>PPA_fec!E32</f>
        <v>16.475752210782499</v>
      </c>
      <c r="F54" s="282">
        <f>PPA_fec!F32</f>
        <v>13.444196367319989</v>
      </c>
      <c r="G54" s="282">
        <f>PPA_fec!G32</f>
        <v>12.78242912718102</v>
      </c>
      <c r="H54" s="282">
        <f>PPA_fec!H32</f>
        <v>12.184416972493009</v>
      </c>
      <c r="I54" s="282">
        <f>PPA_fec!I32</f>
        <v>10.89464018559015</v>
      </c>
      <c r="J54" s="282">
        <f>PPA_fec!J32</f>
        <v>8.8207647950930905</v>
      </c>
      <c r="K54" s="282">
        <f>PPA_fec!K32</f>
        <v>7.958511092756904</v>
      </c>
      <c r="L54" s="282">
        <f>PPA_fec!L32</f>
        <v>11.37985865285048</v>
      </c>
      <c r="M54" s="282">
        <f>PPA_fec!M32</f>
        <v>10.587351877304981</v>
      </c>
      <c r="N54" s="282">
        <f>PPA_fec!N32</f>
        <v>10.71325981627287</v>
      </c>
      <c r="O54" s="282">
        <f>PPA_fec!O32</f>
        <v>10.05301707144927</v>
      </c>
      <c r="P54" s="282">
        <f>PPA_fec!P32</f>
        <v>10.2443455246864</v>
      </c>
      <c r="Q54" s="282">
        <f>PPA_fec!Q32</f>
        <v>10.13147751413945</v>
      </c>
      <c r="R54" s="282">
        <f>PPA_fec!R32</f>
        <v>10.392122889727551</v>
      </c>
      <c r="S54" s="282">
        <f>PPA_fec!S32</f>
        <v>13.53620746424531</v>
      </c>
      <c r="T54" s="282">
        <f>PPA_fec!T32</f>
        <v>13.87440821356296</v>
      </c>
      <c r="U54" s="282">
        <f>PPA_fec!U32</f>
        <v>11.841667231652989</v>
      </c>
      <c r="V54" s="282">
        <f>PPA_fec!V32</f>
        <v>10.39636670685258</v>
      </c>
      <c r="W54" s="282">
        <f>PPA_fec!W32</f>
        <v>10.94062414229659</v>
      </c>
      <c r="X54" s="282">
        <f>PPA_fec!X32</f>
        <v>9.9406586868101456</v>
      </c>
      <c r="Y54" s="282">
        <f>PPA_fec!Y32</f>
        <v>4.5730686911507954</v>
      </c>
      <c r="DA54" s="94"/>
    </row>
    <row r="55" spans="1:105" ht="12" customHeight="1" x14ac:dyDescent="0.25">
      <c r="A55" s="52" t="s">
        <v>62</v>
      </c>
      <c r="B55" s="242">
        <f>PPA_fec!B83</f>
        <v>3.9325755393096271</v>
      </c>
      <c r="C55" s="242">
        <f>PPA_fec!C83</f>
        <v>3.779417982280822</v>
      </c>
      <c r="D55" s="242">
        <f>PPA_fec!D83</f>
        <v>4.0013000841302464</v>
      </c>
      <c r="E55" s="242">
        <f>PPA_fec!E83</f>
        <v>3.9087929196848461</v>
      </c>
      <c r="F55" s="242">
        <f>PPA_fec!F83</f>
        <v>3.14823605418088</v>
      </c>
      <c r="G55" s="242">
        <f>PPA_fec!G83</f>
        <v>2.933776203172084</v>
      </c>
      <c r="H55" s="242">
        <f>PPA_fec!H83</f>
        <v>4.2059421430218116</v>
      </c>
      <c r="I55" s="242">
        <f>PPA_fec!I83</f>
        <v>5.1072154593836281</v>
      </c>
      <c r="J55" s="242">
        <f>PPA_fec!J83</f>
        <v>4.8868649331044924</v>
      </c>
      <c r="K55" s="242">
        <f>PPA_fec!K83</f>
        <v>4.7179989086881164</v>
      </c>
      <c r="L55" s="242">
        <f>PPA_fec!L83</f>
        <v>6.1524804420536032</v>
      </c>
      <c r="M55" s="242">
        <f>PPA_fec!M83</f>
        <v>5.8485922862073716</v>
      </c>
      <c r="N55" s="242">
        <f>PPA_fec!N83</f>
        <v>5.7959846289264014</v>
      </c>
      <c r="O55" s="242">
        <f>PPA_fec!O83</f>
        <v>5.5730186428272344</v>
      </c>
      <c r="P55" s="242">
        <f>PPA_fec!P83</f>
        <v>5.419413394477882</v>
      </c>
      <c r="Q55" s="242">
        <f>PPA_fec!Q83</f>
        <v>5.7108053883634291</v>
      </c>
      <c r="R55" s="242">
        <f>PPA_fec!R83</f>
        <v>5.1017483519633116</v>
      </c>
      <c r="S55" s="242">
        <f>PPA_fec!S83</f>
        <v>6.0356358077768233</v>
      </c>
      <c r="T55" s="242">
        <f>PPA_fec!T83</f>
        <v>7.2059807012515504</v>
      </c>
      <c r="U55" s="242">
        <f>PPA_fec!U83</f>
        <v>6.3580777682239411</v>
      </c>
      <c r="V55" s="242">
        <f>PPA_fec!V83</f>
        <v>5.6081016528136027</v>
      </c>
      <c r="W55" s="242">
        <f>PPA_fec!W83</f>
        <v>5.3167096589280591</v>
      </c>
      <c r="X55" s="242">
        <f>PPA_fec!X83</f>
        <v>4.4640298079678988</v>
      </c>
      <c r="Y55" s="242">
        <f>PPA_fec!Y83</f>
        <v>3.6588838146975018</v>
      </c>
      <c r="DA55" s="84"/>
    </row>
    <row r="56" spans="1:105" ht="12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DA56" s="176"/>
    </row>
    <row r="57" spans="1:105" ht="12" customHeight="1" x14ac:dyDescent="0.25">
      <c r="A57" s="30" t="s">
        <v>84</v>
      </c>
      <c r="B57" s="203">
        <f t="shared" ref="B57:Y57" si="12">SUM(B58:B60)</f>
        <v>39.449873854905178</v>
      </c>
      <c r="C57" s="203">
        <f t="shared" si="12"/>
        <v>34.64018999919854</v>
      </c>
      <c r="D57" s="203">
        <f t="shared" si="12"/>
        <v>35.234971919038443</v>
      </c>
      <c r="E57" s="203">
        <f t="shared" si="12"/>
        <v>75.649166998164134</v>
      </c>
      <c r="F57" s="203">
        <f t="shared" si="12"/>
        <v>46.000439998489021</v>
      </c>
      <c r="G57" s="203">
        <f t="shared" si="12"/>
        <v>39.036869998422056</v>
      </c>
      <c r="H57" s="203">
        <f t="shared" si="12"/>
        <v>45.394560001542381</v>
      </c>
      <c r="I57" s="203">
        <f t="shared" si="12"/>
        <v>49.282290001480263</v>
      </c>
      <c r="J57" s="203">
        <f t="shared" si="12"/>
        <v>48.272490001694109</v>
      </c>
      <c r="K57" s="203">
        <f t="shared" si="12"/>
        <v>53.523450001459992</v>
      </c>
      <c r="L57" s="203">
        <f t="shared" si="12"/>
        <v>70.740539998333617</v>
      </c>
      <c r="M57" s="203">
        <f t="shared" si="12"/>
        <v>68.808330926679133</v>
      </c>
      <c r="N57" s="203">
        <f t="shared" si="12"/>
        <v>62.00172000150291</v>
      </c>
      <c r="O57" s="203">
        <f t="shared" si="12"/>
        <v>60.890940001507943</v>
      </c>
      <c r="P57" s="203">
        <f t="shared" si="12"/>
        <v>49.581180001102076</v>
      </c>
      <c r="Q57" s="203">
        <f t="shared" si="12"/>
        <v>48.268440001108367</v>
      </c>
      <c r="R57" s="203">
        <f t="shared" si="12"/>
        <v>54.832140001708076</v>
      </c>
      <c r="S57" s="203">
        <f t="shared" si="12"/>
        <v>50.568764401371482</v>
      </c>
      <c r="T57" s="203">
        <f t="shared" si="12"/>
        <v>62.31936141468605</v>
      </c>
      <c r="U57" s="203">
        <f t="shared" si="12"/>
        <v>62.633887714396131</v>
      </c>
      <c r="V57" s="203">
        <f t="shared" si="12"/>
        <v>63.177197946738396</v>
      </c>
      <c r="W57" s="203">
        <f t="shared" si="12"/>
        <v>56.279892067738295</v>
      </c>
      <c r="X57" s="203">
        <f t="shared" si="12"/>
        <v>41.901522133965422</v>
      </c>
      <c r="Y57" s="203">
        <f t="shared" si="12"/>
        <v>25.3126682078274</v>
      </c>
      <c r="DA57" s="112"/>
    </row>
    <row r="58" spans="1:105" ht="12" customHeight="1" x14ac:dyDescent="0.25">
      <c r="A58" s="51" t="s">
        <v>54</v>
      </c>
      <c r="B58" s="241">
        <f>PPA_emi!B5</f>
        <v>19.138509882843849</v>
      </c>
      <c r="C58" s="241">
        <f>PPA_emi!C5</f>
        <v>14.52035595322063</v>
      </c>
      <c r="D58" s="241">
        <f>PPA_emi!D5</f>
        <v>16.204217791629649</v>
      </c>
      <c r="E58" s="241">
        <f>PPA_emi!E5</f>
        <v>39.204742580965103</v>
      </c>
      <c r="F58" s="241">
        <f>PPA_emi!F5</f>
        <v>22.703410838158032</v>
      </c>
      <c r="G58" s="241">
        <f>PPA_emi!G5</f>
        <v>18.574588422429262</v>
      </c>
      <c r="H58" s="241">
        <f>PPA_emi!H5</f>
        <v>27.560589510621089</v>
      </c>
      <c r="I58" s="241">
        <f>PPA_emi!I5</f>
        <v>34.232767724177563</v>
      </c>
      <c r="J58" s="241">
        <f>PPA_emi!J5</f>
        <v>35.531696268815153</v>
      </c>
      <c r="K58" s="241">
        <f>PPA_emi!K5</f>
        <v>40.863729250999853</v>
      </c>
      <c r="L58" s="241">
        <f>PPA_emi!L5</f>
        <v>52.67004396349386</v>
      </c>
      <c r="M58" s="241">
        <f>PPA_emi!M5</f>
        <v>51.558456759515863</v>
      </c>
      <c r="N58" s="241">
        <f>PPA_emi!N5</f>
        <v>45.79038448922708</v>
      </c>
      <c r="O58" s="241">
        <f>PPA_emi!O5</f>
        <v>45.251703129411332</v>
      </c>
      <c r="P58" s="241">
        <f>PPA_emi!P5</f>
        <v>35.999895536915993</v>
      </c>
      <c r="Q58" s="241">
        <f>PPA_emi!Q5</f>
        <v>35.250067729807022</v>
      </c>
      <c r="R58" s="241">
        <f>PPA_emi!R5</f>
        <v>39.899680218716199</v>
      </c>
      <c r="S58" s="241">
        <f>PPA_emi!S5</f>
        <v>34.926092612274331</v>
      </c>
      <c r="T58" s="241">
        <f>PPA_emi!T5</f>
        <v>43.813450778750052</v>
      </c>
      <c r="U58" s="241">
        <f>PPA_emi!U5</f>
        <v>44.184628603371763</v>
      </c>
      <c r="V58" s="241">
        <f>PPA_emi!V5</f>
        <v>47.05451145576378</v>
      </c>
      <c r="W58" s="241">
        <f>PPA_emi!W5</f>
        <v>41.077775666597198</v>
      </c>
      <c r="X58" s="241">
        <f>PPA_emi!X5</f>
        <v>30.065977448624139</v>
      </c>
      <c r="Y58" s="241">
        <f>PPA_emi!Y5</f>
        <v>21.180802547191991</v>
      </c>
      <c r="DA58" s="83"/>
    </row>
    <row r="59" spans="1:105" ht="12" customHeight="1" x14ac:dyDescent="0.25">
      <c r="A59" s="99" t="s">
        <v>61</v>
      </c>
      <c r="B59" s="282">
        <f>PPA_emi!B32</f>
        <v>16.879027078917559</v>
      </c>
      <c r="C59" s="282">
        <f>PPA_emi!C32</f>
        <v>17.306596303769449</v>
      </c>
      <c r="D59" s="282">
        <f>PPA_emi!D32</f>
        <v>16.638584941819879</v>
      </c>
      <c r="E59" s="282">
        <f>PPA_emi!E32</f>
        <v>33.593171503389897</v>
      </c>
      <c r="F59" s="282">
        <f>PPA_emi!F32</f>
        <v>22.05796832546433</v>
      </c>
      <c r="G59" s="282">
        <f>PPA_emi!G32</f>
        <v>19.607337468133871</v>
      </c>
      <c r="H59" s="282">
        <f>PPA_emi!H32</f>
        <v>17.374939607253221</v>
      </c>
      <c r="I59" s="282">
        <f>PPA_emi!I32</f>
        <v>14.607728037610549</v>
      </c>
      <c r="J59" s="282">
        <f>PPA_emi!J32</f>
        <v>12.3157458569005</v>
      </c>
      <c r="K59" s="282">
        <f>PPA_emi!K32</f>
        <v>11.72468430645042</v>
      </c>
      <c r="L59" s="282">
        <f>PPA_emi!L32</f>
        <v>16.774951598194079</v>
      </c>
      <c r="M59" s="282">
        <f>PPA_emi!M32</f>
        <v>16.067381217743861</v>
      </c>
      <c r="N59" s="282">
        <f>PPA_emi!N32</f>
        <v>15.41606374103255</v>
      </c>
      <c r="O59" s="282">
        <f>PPA_emi!O32</f>
        <v>14.906505052090971</v>
      </c>
      <c r="P59" s="282">
        <f>PPA_emi!P32</f>
        <v>13.125237338497319</v>
      </c>
      <c r="Q59" s="282">
        <f>PPA_emi!Q32</f>
        <v>12.535793118113791</v>
      </c>
      <c r="R59" s="282">
        <f>PPA_emi!R32</f>
        <v>14.608643235836301</v>
      </c>
      <c r="S59" s="282">
        <f>PPA_emi!S32</f>
        <v>15.406900702461041</v>
      </c>
      <c r="T59" s="282">
        <f>PPA_emi!T32</f>
        <v>18.01347164494074</v>
      </c>
      <c r="U59" s="282">
        <f>PPA_emi!U32</f>
        <v>17.550504171231971</v>
      </c>
      <c r="V59" s="282">
        <f>PPA_emi!V32</f>
        <v>15.33548491752633</v>
      </c>
      <c r="W59" s="282">
        <f>PPA_emi!W32</f>
        <v>14.684642894357101</v>
      </c>
      <c r="X59" s="282">
        <f>PPA_emi!X32</f>
        <v>11.51178849449583</v>
      </c>
      <c r="Y59" s="282">
        <f>PPA_emi!Y32</f>
        <v>3.7710860448436159</v>
      </c>
      <c r="DA59" s="94"/>
    </row>
    <row r="60" spans="1:105" ht="12" customHeight="1" x14ac:dyDescent="0.25">
      <c r="A60" s="52" t="s">
        <v>62</v>
      </c>
      <c r="B60" s="242">
        <f>PPA_emi!B83</f>
        <v>3.432336893143769</v>
      </c>
      <c r="C60" s="242">
        <f>PPA_emi!C83</f>
        <v>2.8132377422084631</v>
      </c>
      <c r="D60" s="242">
        <f>PPA_emi!D83</f>
        <v>2.39216918558891</v>
      </c>
      <c r="E60" s="242">
        <f>PPA_emi!E83</f>
        <v>2.851252913809132</v>
      </c>
      <c r="F60" s="242">
        <f>PPA_emi!F83</f>
        <v>1.239060834866655</v>
      </c>
      <c r="G60" s="242">
        <f>PPA_emi!G83</f>
        <v>0.8549441078589185</v>
      </c>
      <c r="H60" s="242">
        <f>PPA_emi!H83</f>
        <v>0.45903088366806849</v>
      </c>
      <c r="I60" s="242">
        <f>PPA_emi!I83</f>
        <v>0.44179423969215093</v>
      </c>
      <c r="J60" s="242">
        <f>PPA_emi!J83</f>
        <v>0.42504787597845672</v>
      </c>
      <c r="K60" s="242">
        <f>PPA_emi!K83</f>
        <v>0.93503644400971919</v>
      </c>
      <c r="L60" s="242">
        <f>PPA_emi!L83</f>
        <v>1.2955444366456801</v>
      </c>
      <c r="M60" s="242">
        <f>PPA_emi!M83</f>
        <v>1.182492949419409</v>
      </c>
      <c r="N60" s="242">
        <f>PPA_emi!N83</f>
        <v>0.79527177124327975</v>
      </c>
      <c r="O60" s="242">
        <f>PPA_emi!O83</f>
        <v>0.73273182000563941</v>
      </c>
      <c r="P60" s="242">
        <f>PPA_emi!P83</f>
        <v>0.45604712568876188</v>
      </c>
      <c r="Q60" s="242">
        <f>PPA_emi!Q83</f>
        <v>0.48257915318755268</v>
      </c>
      <c r="R60" s="242">
        <f>PPA_emi!R83</f>
        <v>0.32381654715557789</v>
      </c>
      <c r="S60" s="242">
        <f>PPA_emi!S83</f>
        <v>0.23577108663610891</v>
      </c>
      <c r="T60" s="242">
        <f>PPA_emi!T83</f>
        <v>0.49243899099525879</v>
      </c>
      <c r="U60" s="242">
        <f>PPA_emi!U83</f>
        <v>0.89875493979239596</v>
      </c>
      <c r="V60" s="242">
        <f>PPA_emi!V83</f>
        <v>0.78720157344828423</v>
      </c>
      <c r="W60" s="242">
        <f>PPA_emi!W83</f>
        <v>0.51747350678399551</v>
      </c>
      <c r="X60" s="242">
        <f>PPA_emi!X83</f>
        <v>0.32375619084545337</v>
      </c>
      <c r="Y60" s="242">
        <f>PPA_emi!Y83</f>
        <v>0.36077961579179241</v>
      </c>
      <c r="DA60" s="84"/>
    </row>
    <row r="61" spans="1:105" ht="12" customHeight="1" x14ac:dyDescent="0.25">
      <c r="A61" s="143"/>
      <c r="B61" s="249"/>
      <c r="C61" s="249"/>
      <c r="D61" s="249"/>
      <c r="E61" s="249"/>
      <c r="F61" s="249"/>
      <c r="G61" s="249"/>
      <c r="H61" s="249"/>
      <c r="I61" s="249"/>
      <c r="J61" s="249"/>
      <c r="K61" s="249"/>
      <c r="L61" s="249"/>
      <c r="M61" s="249"/>
      <c r="N61" s="249"/>
      <c r="O61" s="249"/>
      <c r="P61" s="249"/>
      <c r="Q61" s="249"/>
      <c r="R61" s="249"/>
      <c r="S61" s="249"/>
      <c r="T61" s="249"/>
      <c r="U61" s="249"/>
      <c r="V61" s="249"/>
      <c r="W61" s="249"/>
      <c r="X61" s="249"/>
      <c r="Y61" s="249"/>
      <c r="DA61" s="145"/>
    </row>
    <row r="62" spans="1:105" ht="12" customHeight="1" x14ac:dyDescent="0.25">
      <c r="A62" s="115" t="s">
        <v>147</v>
      </c>
      <c r="B62" s="312"/>
      <c r="C62" s="312"/>
      <c r="D62" s="312"/>
      <c r="E62" s="312"/>
      <c r="F62" s="312"/>
      <c r="G62" s="312"/>
      <c r="H62" s="312"/>
      <c r="I62" s="312"/>
      <c r="J62" s="312"/>
      <c r="K62" s="312"/>
      <c r="L62" s="312"/>
      <c r="M62" s="312"/>
      <c r="N62" s="312"/>
      <c r="O62" s="312"/>
      <c r="P62" s="312"/>
      <c r="Q62" s="312"/>
      <c r="R62" s="312"/>
      <c r="S62" s="312"/>
      <c r="T62" s="312"/>
      <c r="U62" s="312"/>
      <c r="V62" s="312"/>
      <c r="W62" s="312"/>
      <c r="X62" s="312"/>
      <c r="Y62" s="312"/>
      <c r="DA62" s="118"/>
    </row>
    <row r="63" spans="1:105" ht="12" customHeight="1" x14ac:dyDescent="0.25">
      <c r="A63" s="50" t="s">
        <v>54</v>
      </c>
      <c r="B63" s="287">
        <f t="shared" ref="B63:Y63" si="13">IF(B$10=0,"",B$5/B$10*1000)</f>
        <v>74.643458688230822</v>
      </c>
      <c r="C63" s="287">
        <f t="shared" si="13"/>
        <v>61.239215875894693</v>
      </c>
      <c r="D63" s="287">
        <f t="shared" si="13"/>
        <v>65.513858150244999</v>
      </c>
      <c r="E63" s="287">
        <f t="shared" si="13"/>
        <v>73.475111857552818</v>
      </c>
      <c r="F63" s="287">
        <f t="shared" si="13"/>
        <v>61.646583258873939</v>
      </c>
      <c r="G63" s="287">
        <f t="shared" si="13"/>
        <v>66.128937712402816</v>
      </c>
      <c r="H63" s="287">
        <f t="shared" si="13"/>
        <v>67.607438382864473</v>
      </c>
      <c r="I63" s="287">
        <f t="shared" si="13"/>
        <v>77.7397821665527</v>
      </c>
      <c r="J63" s="287">
        <f t="shared" si="13"/>
        <v>84.118285538674726</v>
      </c>
      <c r="K63" s="287">
        <f t="shared" si="13"/>
        <v>63.32758408632963</v>
      </c>
      <c r="L63" s="287">
        <f t="shared" si="13"/>
        <v>98.262349874835408</v>
      </c>
      <c r="M63" s="287">
        <f t="shared" si="13"/>
        <v>89.78556604902596</v>
      </c>
      <c r="N63" s="287">
        <f t="shared" si="13"/>
        <v>75.512785363126739</v>
      </c>
      <c r="O63" s="287">
        <f t="shared" si="13"/>
        <v>73.160912523318743</v>
      </c>
      <c r="P63" s="287">
        <f t="shared" si="13"/>
        <v>72.470826060171916</v>
      </c>
      <c r="Q63" s="287">
        <f t="shared" si="13"/>
        <v>78.011010396992091</v>
      </c>
      <c r="R63" s="287">
        <f t="shared" si="13"/>
        <v>76.301327472202928</v>
      </c>
      <c r="S63" s="287">
        <f t="shared" si="13"/>
        <v>86.991655017529169</v>
      </c>
      <c r="T63" s="287">
        <f t="shared" si="13"/>
        <v>92.128615963380369</v>
      </c>
      <c r="U63" s="287">
        <f t="shared" si="13"/>
        <v>74.037979188701769</v>
      </c>
      <c r="V63" s="287">
        <f t="shared" si="13"/>
        <v>50.986673482362235</v>
      </c>
      <c r="W63" s="287">
        <f t="shared" si="13"/>
        <v>74.583483839723456</v>
      </c>
      <c r="X63" s="287">
        <f t="shared" si="13"/>
        <v>74.325563328168627</v>
      </c>
      <c r="Y63" s="287">
        <f t="shared" si="13"/>
        <v>75.205104831358213</v>
      </c>
      <c r="DA63" s="83"/>
    </row>
    <row r="64" spans="1:105" ht="12" customHeight="1" x14ac:dyDescent="0.25">
      <c r="A64" s="107" t="s">
        <v>61</v>
      </c>
      <c r="B64" s="288">
        <f t="shared" ref="B64:Y64" si="14">IF(B$11=0,"",B$6/B$11*1000)</f>
        <v>1026.3612039316336</v>
      </c>
      <c r="C64" s="288">
        <f t="shared" si="14"/>
        <v>858.10527965401934</v>
      </c>
      <c r="D64" s="288">
        <f t="shared" si="14"/>
        <v>909.32346020532191</v>
      </c>
      <c r="E64" s="288">
        <f t="shared" si="14"/>
        <v>1006.7372706718485</v>
      </c>
      <c r="F64" s="288">
        <f t="shared" si="14"/>
        <v>845.01876277586859</v>
      </c>
      <c r="G64" s="288">
        <f t="shared" si="14"/>
        <v>906.22843079141705</v>
      </c>
      <c r="H64" s="288">
        <f t="shared" si="14"/>
        <v>879.06726391225391</v>
      </c>
      <c r="I64" s="288">
        <f t="shared" si="14"/>
        <v>956.37861819343948</v>
      </c>
      <c r="J64" s="288">
        <f t="shared" si="14"/>
        <v>994.40928921717818</v>
      </c>
      <c r="K64" s="288">
        <f t="shared" si="14"/>
        <v>782.31248400493291</v>
      </c>
      <c r="L64" s="288">
        <f t="shared" si="14"/>
        <v>1158.9230617291523</v>
      </c>
      <c r="M64" s="288">
        <f t="shared" si="14"/>
        <v>1075.6978137826377</v>
      </c>
      <c r="N64" s="288">
        <f t="shared" si="14"/>
        <v>902.09671294123609</v>
      </c>
      <c r="O64" s="288">
        <f t="shared" si="14"/>
        <v>889.85064988315821</v>
      </c>
      <c r="P64" s="288">
        <f t="shared" si="14"/>
        <v>903.72517551855219</v>
      </c>
      <c r="Q64" s="288">
        <f t="shared" si="14"/>
        <v>1004.0260473539013</v>
      </c>
      <c r="R64" s="288">
        <f t="shared" si="14"/>
        <v>979.91329917261862</v>
      </c>
      <c r="S64" s="288">
        <f t="shared" si="14"/>
        <v>1068.4292862474626</v>
      </c>
      <c r="T64" s="288">
        <f t="shared" si="14"/>
        <v>1119.8615688753475</v>
      </c>
      <c r="U64" s="288">
        <f t="shared" si="14"/>
        <v>873.95376669781638</v>
      </c>
      <c r="V64" s="288">
        <f t="shared" si="14"/>
        <v>683.22880334288448</v>
      </c>
      <c r="W64" s="288">
        <f t="shared" si="14"/>
        <v>982.10118682705183</v>
      </c>
      <c r="X64" s="288">
        <f t="shared" si="14"/>
        <v>1053.786059761203</v>
      </c>
      <c r="Y64" s="288">
        <f t="shared" si="14"/>
        <v>1528.1555512088544</v>
      </c>
      <c r="DA64" s="94"/>
    </row>
    <row r="65" spans="1:105" ht="12" customHeight="1" x14ac:dyDescent="0.25">
      <c r="A65" s="49" t="s">
        <v>62</v>
      </c>
      <c r="B65" s="289">
        <f t="shared" ref="B65:Y65" si="15">IF(B$12=0,"",B$7/B$12*1000)</f>
        <v>3817.3481501885067</v>
      </c>
      <c r="C65" s="289">
        <f t="shared" si="15"/>
        <v>4023.6672632036975</v>
      </c>
      <c r="D65" s="289">
        <f t="shared" si="15"/>
        <v>3926.9817153116919</v>
      </c>
      <c r="E65" s="289">
        <f t="shared" si="15"/>
        <v>4321.1512987696688</v>
      </c>
      <c r="F65" s="289">
        <f t="shared" si="15"/>
        <v>4190.1339968685579</v>
      </c>
      <c r="G65" s="289">
        <f t="shared" si="15"/>
        <v>4048.840260216055</v>
      </c>
      <c r="H65" s="289">
        <f t="shared" si="15"/>
        <v>3552.6668386170577</v>
      </c>
      <c r="I65" s="289">
        <f t="shared" si="15"/>
        <v>3039.7693444326651</v>
      </c>
      <c r="J65" s="289">
        <f t="shared" si="15"/>
        <v>2680.6273505064205</v>
      </c>
      <c r="K65" s="289">
        <f t="shared" si="15"/>
        <v>2317.5468080258279</v>
      </c>
      <c r="L65" s="289">
        <f t="shared" si="15"/>
        <v>2319.3690180884169</v>
      </c>
      <c r="M65" s="289">
        <f t="shared" si="15"/>
        <v>2308.1287704190127</v>
      </c>
      <c r="N65" s="289">
        <f t="shared" si="15"/>
        <v>2352.2712775177829</v>
      </c>
      <c r="O65" s="289">
        <f t="shared" si="15"/>
        <v>2369.7290911029531</v>
      </c>
      <c r="P65" s="289">
        <f t="shared" si="15"/>
        <v>1938.0613382079027</v>
      </c>
      <c r="Q65" s="289">
        <f t="shared" si="15"/>
        <v>1813.574030301698</v>
      </c>
      <c r="R65" s="289">
        <f t="shared" si="15"/>
        <v>2146.7369720321185</v>
      </c>
      <c r="S65" s="289">
        <f t="shared" si="15"/>
        <v>1996.9754867519118</v>
      </c>
      <c r="T65" s="289">
        <f t="shared" si="15"/>
        <v>1714.6279608215698</v>
      </c>
      <c r="U65" s="289">
        <f t="shared" si="15"/>
        <v>1577.7020131208701</v>
      </c>
      <c r="V65" s="289">
        <f t="shared" si="15"/>
        <v>1549.9931499468487</v>
      </c>
      <c r="W65" s="289">
        <f t="shared" si="15"/>
        <v>1514.9843108459602</v>
      </c>
      <c r="X65" s="289">
        <f t="shared" si="15"/>
        <v>1256.5959010837837</v>
      </c>
      <c r="Y65" s="289">
        <f t="shared" si="15"/>
        <v>2726.8876611418018</v>
      </c>
      <c r="DA65" s="84"/>
    </row>
    <row r="66" spans="1:105" ht="12" customHeight="1" x14ac:dyDescent="0.25">
      <c r="A66" s="115" t="s">
        <v>148</v>
      </c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6"/>
      <c r="Q66" s="286"/>
      <c r="R66" s="286"/>
      <c r="S66" s="286"/>
      <c r="T66" s="286"/>
      <c r="U66" s="286"/>
      <c r="V66" s="286"/>
      <c r="W66" s="286"/>
      <c r="X66" s="286"/>
      <c r="Y66" s="286"/>
      <c r="DA66" s="118"/>
    </row>
    <row r="67" spans="1:105" ht="12" customHeight="1" x14ac:dyDescent="0.25">
      <c r="A67" s="50" t="s">
        <v>54</v>
      </c>
      <c r="B67" s="252">
        <f t="shared" ref="B67:Y67" si="16">IF(B$53=0,"",B$53/B$10)</f>
        <v>0.40210316094307014</v>
      </c>
      <c r="C67" s="252">
        <f t="shared" si="16"/>
        <v>0.35405538484866861</v>
      </c>
      <c r="D67" s="252">
        <f t="shared" si="16"/>
        <v>0.32372312087874655</v>
      </c>
      <c r="E67" s="252">
        <f t="shared" si="16"/>
        <v>0.33393613071270362</v>
      </c>
      <c r="F67" s="252">
        <f t="shared" si="16"/>
        <v>0.2605393848445946</v>
      </c>
      <c r="G67" s="252">
        <f t="shared" si="16"/>
        <v>0.24479733577340312</v>
      </c>
      <c r="H67" s="252">
        <f t="shared" si="16"/>
        <v>0.21756678529958801</v>
      </c>
      <c r="I67" s="252">
        <f t="shared" si="16"/>
        <v>0.20982954940355805</v>
      </c>
      <c r="J67" s="252">
        <f t="shared" si="16"/>
        <v>0.19872901376704064</v>
      </c>
      <c r="K67" s="252">
        <f t="shared" si="16"/>
        <v>0.19575069268423054</v>
      </c>
      <c r="L67" s="252">
        <f t="shared" si="16"/>
        <v>0.22566434954498671</v>
      </c>
      <c r="M67" s="252">
        <f t="shared" si="16"/>
        <v>0.21492906495427316</v>
      </c>
      <c r="N67" s="252">
        <f t="shared" si="16"/>
        <v>0.20159116309163383</v>
      </c>
      <c r="O67" s="252">
        <f t="shared" si="16"/>
        <v>0.20271930648380615</v>
      </c>
      <c r="P67" s="252">
        <f t="shared" si="16"/>
        <v>0.18599257068016745</v>
      </c>
      <c r="Q67" s="252">
        <f t="shared" si="16"/>
        <v>0.18814775583479487</v>
      </c>
      <c r="R67" s="252">
        <f t="shared" si="16"/>
        <v>0.19395604911017583</v>
      </c>
      <c r="S67" s="252">
        <f t="shared" si="16"/>
        <v>0.2183159491383137</v>
      </c>
      <c r="T67" s="252">
        <f t="shared" si="16"/>
        <v>0.22988530014538144</v>
      </c>
      <c r="U67" s="252">
        <f t="shared" si="16"/>
        <v>0.19745913922680913</v>
      </c>
      <c r="V67" s="252">
        <f t="shared" si="16"/>
        <v>0.19095136386031436</v>
      </c>
      <c r="W67" s="252">
        <f t="shared" si="16"/>
        <v>0.18607700530244381</v>
      </c>
      <c r="X67" s="252">
        <f t="shared" si="16"/>
        <v>0.17737453016054813</v>
      </c>
      <c r="Y67" s="252">
        <f t="shared" si="16"/>
        <v>0.23672171346138271</v>
      </c>
      <c r="DA67" s="83"/>
    </row>
    <row r="68" spans="1:105" ht="12" customHeight="1" x14ac:dyDescent="0.25">
      <c r="A68" s="107" t="s">
        <v>61</v>
      </c>
      <c r="B68" s="291">
        <f t="shared" ref="B68:Y68" si="17">IF(B$54=0,"",B$54/B$11)</f>
        <v>0.32233100751944538</v>
      </c>
      <c r="C68" s="291">
        <f t="shared" si="17"/>
        <v>0.27531384419870802</v>
      </c>
      <c r="D68" s="291">
        <f t="shared" si="17"/>
        <v>0.2487533697607581</v>
      </c>
      <c r="E68" s="291">
        <f t="shared" si="17"/>
        <v>0.25743362829347655</v>
      </c>
      <c r="F68" s="291">
        <f t="shared" si="17"/>
        <v>0.20435014998206397</v>
      </c>
      <c r="G68" s="291">
        <f t="shared" si="17"/>
        <v>0.19960070467178356</v>
      </c>
      <c r="H68" s="291">
        <f t="shared" si="17"/>
        <v>0.15623050355805887</v>
      </c>
      <c r="I68" s="291">
        <f t="shared" si="17"/>
        <v>0.14021415940270462</v>
      </c>
      <c r="J68" s="291">
        <f t="shared" si="17"/>
        <v>0.12901513522148736</v>
      </c>
      <c r="K68" s="291">
        <f t="shared" si="17"/>
        <v>0.1255681775442869</v>
      </c>
      <c r="L68" s="291">
        <f t="shared" si="17"/>
        <v>0.1503879827256572</v>
      </c>
      <c r="M68" s="291">
        <f t="shared" si="17"/>
        <v>0.14307232266628353</v>
      </c>
      <c r="N68" s="291">
        <f t="shared" si="17"/>
        <v>0.13703325423730967</v>
      </c>
      <c r="O68" s="291">
        <f t="shared" si="17"/>
        <v>0.13763714500888924</v>
      </c>
      <c r="P68" s="291">
        <f t="shared" si="17"/>
        <v>0.1391138718724389</v>
      </c>
      <c r="Q68" s="291">
        <f t="shared" si="17"/>
        <v>0.14502544394702904</v>
      </c>
      <c r="R68" s="291">
        <f t="shared" si="17"/>
        <v>0.14564993538510934</v>
      </c>
      <c r="S68" s="291">
        <f t="shared" si="17"/>
        <v>0.17629861245435413</v>
      </c>
      <c r="T68" s="291">
        <f t="shared" si="17"/>
        <v>0.18082116790776698</v>
      </c>
      <c r="U68" s="291">
        <f t="shared" si="17"/>
        <v>0.15566803249182321</v>
      </c>
      <c r="V68" s="291">
        <f t="shared" si="17"/>
        <v>0.15045393208180291</v>
      </c>
      <c r="W68" s="291">
        <f t="shared" si="17"/>
        <v>0.15018015294847756</v>
      </c>
      <c r="X68" s="291">
        <f t="shared" si="17"/>
        <v>0.16737933468277733</v>
      </c>
      <c r="Y68" s="291">
        <f t="shared" si="17"/>
        <v>0.18514448142310913</v>
      </c>
      <c r="DA68" s="94"/>
    </row>
    <row r="69" spans="1:105" ht="12" customHeight="1" x14ac:dyDescent="0.25">
      <c r="A69" s="49" t="s">
        <v>62</v>
      </c>
      <c r="B69" s="253">
        <f t="shared" ref="B69:Y69" si="18">IF(B$55=0,"",B$55/B$12)</f>
        <v>0.18294109771219477</v>
      </c>
      <c r="C69" s="253">
        <f t="shared" si="18"/>
        <v>0.15706779622808453</v>
      </c>
      <c r="D69" s="253">
        <f t="shared" si="18"/>
        <v>0.14429561359690063</v>
      </c>
      <c r="E69" s="253">
        <f t="shared" si="18"/>
        <v>0.14871970028352799</v>
      </c>
      <c r="F69" s="253">
        <f t="shared" si="18"/>
        <v>0.11437457815795685</v>
      </c>
      <c r="G69" s="253">
        <f t="shared" si="18"/>
        <v>9.5445292902504142E-2</v>
      </c>
      <c r="H69" s="253">
        <f t="shared" si="18"/>
        <v>0.10782290575389861</v>
      </c>
      <c r="I69" s="253">
        <f t="shared" si="18"/>
        <v>0.10974616313557023</v>
      </c>
      <c r="J69" s="253">
        <f t="shared" si="18"/>
        <v>0.10309841631022132</v>
      </c>
      <c r="K69" s="253">
        <f t="shared" si="18"/>
        <v>0.10347596805837136</v>
      </c>
      <c r="L69" s="253">
        <f t="shared" si="18"/>
        <v>0.11760518076675239</v>
      </c>
      <c r="M69" s="253">
        <f t="shared" si="18"/>
        <v>0.1121823205333754</v>
      </c>
      <c r="N69" s="253">
        <f t="shared" si="18"/>
        <v>0.10559385576533434</v>
      </c>
      <c r="O69" s="253">
        <f t="shared" si="18"/>
        <v>0.1063600935471541</v>
      </c>
      <c r="P69" s="253">
        <f t="shared" si="18"/>
        <v>8.5793226309069853E-2</v>
      </c>
      <c r="Q69" s="253">
        <f t="shared" si="18"/>
        <v>8.5646204943559429E-2</v>
      </c>
      <c r="R69" s="253">
        <f t="shared" si="18"/>
        <v>8.6554140726473994E-2</v>
      </c>
      <c r="S69" s="253">
        <f t="shared" si="18"/>
        <v>9.3318462974125022E-2</v>
      </c>
      <c r="T69" s="253">
        <f t="shared" si="18"/>
        <v>0.10532017522799128</v>
      </c>
      <c r="U69" s="253">
        <f t="shared" si="18"/>
        <v>9.0860449962975015E-2</v>
      </c>
      <c r="V69" s="253">
        <f t="shared" si="18"/>
        <v>8.6895371624979734E-2</v>
      </c>
      <c r="W69" s="253">
        <f t="shared" si="18"/>
        <v>7.9765396677161746E-2</v>
      </c>
      <c r="X69" s="253">
        <f t="shared" si="18"/>
        <v>6.1721808613451772E-2</v>
      </c>
      <c r="Y69" s="253">
        <f t="shared" si="18"/>
        <v>0.11455069033122932</v>
      </c>
      <c r="DA69" s="84"/>
    </row>
    <row r="70" spans="1:105" ht="12" customHeight="1" x14ac:dyDescent="0.25">
      <c r="A70" s="115" t="s">
        <v>149</v>
      </c>
      <c r="B70" s="286"/>
      <c r="C70" s="286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6"/>
      <c r="P70" s="286"/>
      <c r="Q70" s="286"/>
      <c r="R70" s="286"/>
      <c r="S70" s="286"/>
      <c r="T70" s="286"/>
      <c r="U70" s="286"/>
      <c r="V70" s="286"/>
      <c r="W70" s="286"/>
      <c r="X70" s="286"/>
      <c r="Y70" s="286"/>
      <c r="DA70" s="118"/>
    </row>
    <row r="71" spans="1:105" ht="12" customHeight="1" x14ac:dyDescent="0.25">
      <c r="A71" s="50" t="s">
        <v>54</v>
      </c>
      <c r="B71" s="252">
        <f>IF(PPA_ued!B$5=0,"",PPA_ued!B$5/B$10)</f>
        <v>0.26617708422331132</v>
      </c>
      <c r="C71" s="252">
        <f>IF(PPA_ued!C$5=0,"",PPA_ued!C$5/C$10)</f>
        <v>0.23575683923899146</v>
      </c>
      <c r="D71" s="252">
        <f>IF(PPA_ued!D$5=0,"",PPA_ued!D$5/D$10)</f>
        <v>0.21539923408151532</v>
      </c>
      <c r="E71" s="252">
        <f>IF(PPA_ued!E$5=0,"",PPA_ued!E$5/E$10)</f>
        <v>0.23052013039698005</v>
      </c>
      <c r="F71" s="252">
        <f>IF(PPA_ued!F$5=0,"",PPA_ued!F$5/F$10)</f>
        <v>0.1825168820641267</v>
      </c>
      <c r="G71" s="252">
        <f>IF(PPA_ued!G$5=0,"",PPA_ued!G$5/G$10)</f>
        <v>0.1701379449801097</v>
      </c>
      <c r="H71" s="252">
        <f>IF(PPA_ued!H$5=0,"",PPA_ued!H$5/H$10)</f>
        <v>0.1528744144462259</v>
      </c>
      <c r="I71" s="252">
        <f>IF(PPA_ued!I$5=0,"",PPA_ued!I$5/I$10)</f>
        <v>0.14893748448982388</v>
      </c>
      <c r="J71" s="252">
        <f>IF(PPA_ued!J$5=0,"",PPA_ued!J$5/J$10)</f>
        <v>0.14285835533290636</v>
      </c>
      <c r="K71" s="252">
        <f>IF(PPA_ued!K$5=0,"",PPA_ued!K$5/K$10)</f>
        <v>0.14274540568514266</v>
      </c>
      <c r="L71" s="252">
        <f>IF(PPA_ued!L$5=0,"",PPA_ued!L$5/L$10)</f>
        <v>0.16607275010491657</v>
      </c>
      <c r="M71" s="252">
        <f>IF(PPA_ued!M$5=0,"",PPA_ued!M$5/M$10)</f>
        <v>0.15866524987353875</v>
      </c>
      <c r="N71" s="252">
        <f>IF(PPA_ued!N$5=0,"",PPA_ued!N$5/N$10)</f>
        <v>0.14947809311715365</v>
      </c>
      <c r="O71" s="252">
        <f>IF(PPA_ued!O$5=0,"",PPA_ued!O$5/O$10)</f>
        <v>0.15082836350411244</v>
      </c>
      <c r="P71" s="252">
        <f>IF(PPA_ued!P$5=0,"",PPA_ued!P$5/P$10)</f>
        <v>0.13787562463438105</v>
      </c>
      <c r="Q71" s="252">
        <f>IF(PPA_ued!Q$5=0,"",PPA_ued!Q$5/Q$10)</f>
        <v>0.13969570963906353</v>
      </c>
      <c r="R71" s="252">
        <f>IF(PPA_ued!R$5=0,"",PPA_ued!R$5/R$10)</f>
        <v>0.14635909267512862</v>
      </c>
      <c r="S71" s="252">
        <f>IF(PPA_ued!S$5=0,"",PPA_ued!S$5/S$10)</f>
        <v>0.16288441519736857</v>
      </c>
      <c r="T71" s="252">
        <f>IF(PPA_ued!T$5=0,"",PPA_ued!T$5/T$10)</f>
        <v>0.17239975228590185</v>
      </c>
      <c r="U71" s="252">
        <f>IF(PPA_ued!U$5=0,"",PPA_ued!U$5/U$10)</f>
        <v>0.14918365985092602</v>
      </c>
      <c r="V71" s="252">
        <f>IF(PPA_ued!V$5=0,"",PPA_ued!V$5/V$10)</f>
        <v>0.14517660182118858</v>
      </c>
      <c r="W71" s="252">
        <f>IF(PPA_ued!W$5=0,"",PPA_ued!W$5/W$10)</f>
        <v>0.1412633335294089</v>
      </c>
      <c r="X71" s="252">
        <f>IF(PPA_ued!X$5=0,"",PPA_ued!X$5/X$10)</f>
        <v>0.13381026009484573</v>
      </c>
      <c r="Y71" s="252">
        <f>IF(PPA_ued!Y$5=0,"",PPA_ued!Y$5/Y$10)</f>
        <v>0.17554412859371149</v>
      </c>
      <c r="DA71" s="83"/>
    </row>
    <row r="72" spans="1:105" ht="12" customHeight="1" x14ac:dyDescent="0.25">
      <c r="A72" s="107" t="s">
        <v>61</v>
      </c>
      <c r="B72" s="291">
        <f>IF(PPA_ued!B$32=0,"",PPA_ued!B$32/B$11)</f>
        <v>0.19085477852661298</v>
      </c>
      <c r="C72" s="291">
        <f>IF(PPA_ued!C$32=0,"",PPA_ued!C$32/C$11)</f>
        <v>0.16414974028796292</v>
      </c>
      <c r="D72" s="291">
        <f>IF(PPA_ued!D$32=0,"",PPA_ued!D$32/D$11)</f>
        <v>0.14840643463320805</v>
      </c>
      <c r="E72" s="291">
        <f>IF(PPA_ued!E$32=0,"",PPA_ued!E$32/E$11)</f>
        <v>0.16046992045585859</v>
      </c>
      <c r="F72" s="291">
        <f>IF(PPA_ued!F$32=0,"",PPA_ued!F$32/F$11)</f>
        <v>0.12883734010855907</v>
      </c>
      <c r="G72" s="291">
        <f>IF(PPA_ued!G$32=0,"",PPA_ued!G$32/G$11)</f>
        <v>0.12456248641526066</v>
      </c>
      <c r="H72" s="291">
        <f>IF(PPA_ued!H$32=0,"",PPA_ued!H$32/H$11)</f>
        <v>9.8079502855310197E-2</v>
      </c>
      <c r="I72" s="291">
        <f>IF(PPA_ued!I$32=0,"",PPA_ued!I$32/I$11)</f>
        <v>8.8070868216731768E-2</v>
      </c>
      <c r="J72" s="291">
        <f>IF(PPA_ued!J$32=0,"",PPA_ued!J$32/J$11)</f>
        <v>8.1221943591345921E-2</v>
      </c>
      <c r="K72" s="291">
        <f>IF(PPA_ued!K$32=0,"",PPA_ued!K$32/K$11)</f>
        <v>7.9520890580990974E-2</v>
      </c>
      <c r="L72" s="291">
        <f>IF(PPA_ued!L$32=0,"",PPA_ued!L$32/L$11)</f>
        <v>9.6308864226630625E-2</v>
      </c>
      <c r="M72" s="291">
        <f>IF(PPA_ued!M$32=0,"",PPA_ued!M$32/M$11)</f>
        <v>9.1758924489307003E-2</v>
      </c>
      <c r="N72" s="291">
        <f>IF(PPA_ued!N$32=0,"",PPA_ued!N$32/N$11)</f>
        <v>8.8870487868796075E-2</v>
      </c>
      <c r="O72" s="291">
        <f>IF(PPA_ued!O$32=0,"",PPA_ued!O$32/O$11)</f>
        <v>8.9467815181996618E-2</v>
      </c>
      <c r="P72" s="291">
        <f>IF(PPA_ued!P$32=0,"",PPA_ued!P$32/P$11)</f>
        <v>8.9722133560810102E-2</v>
      </c>
      <c r="Q72" s="291">
        <f>IF(PPA_ued!Q$32=0,"",PPA_ued!Q$32/Q$11)</f>
        <v>9.352818764748165E-2</v>
      </c>
      <c r="R72" s="291">
        <f>IF(PPA_ued!R$32=0,"",PPA_ued!R$32/R$11)</f>
        <v>9.5380910559333232E-2</v>
      </c>
      <c r="S72" s="291">
        <f>IF(PPA_ued!S$32=0,"",PPA_ued!S$32/S$11)</f>
        <v>0.1170889133387979</v>
      </c>
      <c r="T72" s="291">
        <f>IF(PPA_ued!T$32=0,"",PPA_ued!T$32/T$11)</f>
        <v>0.12099543263641134</v>
      </c>
      <c r="U72" s="291">
        <f>IF(PPA_ued!U$32=0,"",PPA_ued!U$32/U$11)</f>
        <v>0.10707754433459286</v>
      </c>
      <c r="V72" s="291">
        <f>IF(PPA_ued!V$32=0,"",PPA_ued!V$32/V$11)</f>
        <v>0.10341004409701757</v>
      </c>
      <c r="W72" s="291">
        <f>IF(PPA_ued!W$32=0,"",PPA_ued!W$32/W$11)</f>
        <v>0.10217017205730555</v>
      </c>
      <c r="X72" s="291">
        <f>IF(PPA_ued!X$32=0,"",PPA_ued!X$32/X$11)</f>
        <v>0.11239030243113469</v>
      </c>
      <c r="Y72" s="291">
        <f>IF(PPA_ued!Y$32=0,"",PPA_ued!Y$32/Y$11)</f>
        <v>0.12113141134999894</v>
      </c>
      <c r="DA72" s="94"/>
    </row>
    <row r="73" spans="1:105" ht="12" customHeight="1" x14ac:dyDescent="0.25">
      <c r="A73" s="49" t="s">
        <v>62</v>
      </c>
      <c r="B73" s="253">
        <f>IF(PPA_ued!B$83=0,"",PPA_ued!B$83/B$12)</f>
        <v>0.1454830783320378</v>
      </c>
      <c r="C73" s="253">
        <f>IF(PPA_ued!C$83=0,"",PPA_ued!C$83/C$12)</f>
        <v>0.12372919061066825</v>
      </c>
      <c r="D73" s="253">
        <f>IF(PPA_ued!D$83=0,"",PPA_ued!D$83/D$12)</f>
        <v>0.11321855520998421</v>
      </c>
      <c r="E73" s="253">
        <f>IF(PPA_ued!E$83=0,"",PPA_ued!E$83/E$12)</f>
        <v>0.11600732198451037</v>
      </c>
      <c r="F73" s="253">
        <f>IF(PPA_ued!F$83=0,"",PPA_ued!F$83/F$12)</f>
        <v>8.8297472357596329E-2</v>
      </c>
      <c r="G73" s="253">
        <f>IF(PPA_ued!G$83=0,"",PPA_ued!G$83/G$12)</f>
        <v>7.3675956991508904E-2</v>
      </c>
      <c r="H73" s="253">
        <f>IF(PPA_ued!H$83=0,"",PPA_ued!H$83/H$12)</f>
        <v>8.4292403125094895E-2</v>
      </c>
      <c r="I73" s="253">
        <f>IF(PPA_ued!I$83=0,"",PPA_ued!I$83/I$12)</f>
        <v>8.6317969704916814E-2</v>
      </c>
      <c r="J73" s="253">
        <f>IF(PPA_ued!J$83=0,"",PPA_ued!J$83/J$12)</f>
        <v>8.1238225634058664E-2</v>
      </c>
      <c r="K73" s="253">
        <f>IF(PPA_ued!K$83=0,"",PPA_ued!K$83/K$12)</f>
        <v>8.1129233061865258E-2</v>
      </c>
      <c r="L73" s="253">
        <f>IF(PPA_ued!L$83=0,"",PPA_ued!L$83/L$12)</f>
        <v>9.2518852013026148E-2</v>
      </c>
      <c r="M73" s="253">
        <f>IF(PPA_ued!M$83=0,"",PPA_ued!M$83/M$12)</f>
        <v>8.8288168665414654E-2</v>
      </c>
      <c r="N73" s="253">
        <f>IF(PPA_ued!N$83=0,"",PPA_ued!N$83/N$12)</f>
        <v>8.3487667101016072E-2</v>
      </c>
      <c r="O73" s="253">
        <f>IF(PPA_ued!O$83=0,"",PPA_ued!O$83/O$12)</f>
        <v>8.4078181784620898E-2</v>
      </c>
      <c r="P73" s="253">
        <f>IF(PPA_ued!P$83=0,"",PPA_ued!P$83/P$12)</f>
        <v>6.8419446960884742E-2</v>
      </c>
      <c r="Q73" s="253">
        <f>IF(PPA_ued!Q$83=0,"",PPA_ued!Q$83/Q$12)</f>
        <v>6.8482320085318307E-2</v>
      </c>
      <c r="R73" s="253">
        <f>IF(PPA_ued!R$83=0,"",PPA_ued!R$83/R$12)</f>
        <v>6.9133293153061062E-2</v>
      </c>
      <c r="S73" s="253">
        <f>IF(PPA_ued!S$83=0,"",PPA_ued!S$83/S$12)</f>
        <v>7.4908024195522227E-2</v>
      </c>
      <c r="T73" s="253">
        <f>IF(PPA_ued!T$83=0,"",PPA_ued!T$83/T$12)</f>
        <v>8.4705861835470339E-2</v>
      </c>
      <c r="U73" s="253">
        <f>IF(PPA_ued!U$83=0,"",PPA_ued!U$83/U$12)</f>
        <v>7.274324748934094E-2</v>
      </c>
      <c r="V73" s="253">
        <f>IF(PPA_ued!V$83=0,"",PPA_ued!V$83/V$12)</f>
        <v>6.9577288278125607E-2</v>
      </c>
      <c r="W73" s="253">
        <f>IF(PPA_ued!W$83=0,"",PPA_ued!W$83/W$12)</f>
        <v>6.4055922698130818E-2</v>
      </c>
      <c r="X73" s="253">
        <f>IF(PPA_ued!X$83=0,"",PPA_ued!X$83/X$12)</f>
        <v>5.006904156161663E-2</v>
      </c>
      <c r="Y73" s="253">
        <f>IF(PPA_ued!Y$83=0,"",PPA_ued!Y$83/Y$12)</f>
        <v>9.3423843029655354E-2</v>
      </c>
      <c r="DA73" s="84"/>
    </row>
    <row r="74" spans="1:105" ht="12" customHeight="1" x14ac:dyDescent="0.25">
      <c r="A74" s="110" t="s">
        <v>87</v>
      </c>
      <c r="B74" s="254">
        <f t="shared" ref="B74:Y74" si="19">IF(B$52=0,"",B$57/B$52)</f>
        <v>0.91633036665544354</v>
      </c>
      <c r="C74" s="254">
        <f t="shared" si="19"/>
        <v>0.83721861135439668</v>
      </c>
      <c r="D74" s="254">
        <f t="shared" si="19"/>
        <v>0.80437088089669573</v>
      </c>
      <c r="E74" s="254">
        <f t="shared" si="19"/>
        <v>1.7678484050351924</v>
      </c>
      <c r="F74" s="254">
        <f t="shared" si="19"/>
        <v>1.3346833149526798</v>
      </c>
      <c r="G74" s="254">
        <f t="shared" si="19"/>
        <v>1.2154344468999605</v>
      </c>
      <c r="H74" s="254">
        <f t="shared" si="19"/>
        <v>0.98587998658811926</v>
      </c>
      <c r="I74" s="254">
        <f t="shared" si="19"/>
        <v>0.88143488307145801</v>
      </c>
      <c r="J74" s="254">
        <f t="shared" si="19"/>
        <v>0.90230403445817253</v>
      </c>
      <c r="K74" s="254">
        <f t="shared" si="19"/>
        <v>1.0362625350918182</v>
      </c>
      <c r="L74" s="254">
        <f t="shared" si="19"/>
        <v>1.0502716982185354</v>
      </c>
      <c r="M74" s="254">
        <f t="shared" si="19"/>
        <v>1.074665260188491</v>
      </c>
      <c r="N74" s="254">
        <f t="shared" si="19"/>
        <v>0.97714732231372381</v>
      </c>
      <c r="O74" s="254">
        <f t="shared" si="19"/>
        <v>0.99803487281840675</v>
      </c>
      <c r="P74" s="254">
        <f t="shared" si="19"/>
        <v>0.83569559291073925</v>
      </c>
      <c r="Q74" s="254">
        <f t="shared" si="19"/>
        <v>0.80648964625387942</v>
      </c>
      <c r="R74" s="254">
        <f t="shared" si="19"/>
        <v>0.88905248483832633</v>
      </c>
      <c r="S74" s="254">
        <f t="shared" si="19"/>
        <v>0.70479747615235311</v>
      </c>
      <c r="T74" s="254">
        <f t="shared" si="19"/>
        <v>0.82988205505355139</v>
      </c>
      <c r="U74" s="254">
        <f t="shared" si="19"/>
        <v>1.0088402783168828</v>
      </c>
      <c r="V74" s="254">
        <f t="shared" si="19"/>
        <v>1.0031549507407673</v>
      </c>
      <c r="W74" s="254">
        <f t="shared" si="19"/>
        <v>0.88970692866795298</v>
      </c>
      <c r="X74" s="254">
        <f t="shared" si="19"/>
        <v>0.75929370897167037</v>
      </c>
      <c r="Y74" s="254">
        <f t="shared" si="19"/>
        <v>0.55962408255034801</v>
      </c>
      <c r="DA74" s="109"/>
    </row>
    <row r="75" spans="1:105" ht="12" customHeight="1" x14ac:dyDescent="0.25">
      <c r="A75" s="50" t="s">
        <v>54</v>
      </c>
      <c r="B75" s="255">
        <f t="shared" ref="B75:Y75" si="20">IF(B$53=0,"",B$58/B$53)</f>
        <v>0.88140776822311995</v>
      </c>
      <c r="C75" s="255">
        <f t="shared" si="20"/>
        <v>0.79325992718649452</v>
      </c>
      <c r="D75" s="255">
        <f t="shared" si="20"/>
        <v>0.76655120695718704</v>
      </c>
      <c r="E75" s="255">
        <f t="shared" si="20"/>
        <v>1.7496560213936272</v>
      </c>
      <c r="F75" s="255">
        <f t="shared" si="20"/>
        <v>1.2702628854279627</v>
      </c>
      <c r="G75" s="255">
        <f t="shared" si="20"/>
        <v>1.1324986938499728</v>
      </c>
      <c r="H75" s="255">
        <f t="shared" si="20"/>
        <v>0.92939440164927867</v>
      </c>
      <c r="I75" s="255">
        <f t="shared" si="20"/>
        <v>0.85775814904099723</v>
      </c>
      <c r="J75" s="255">
        <f t="shared" si="20"/>
        <v>0.89294665841801024</v>
      </c>
      <c r="K75" s="255">
        <f t="shared" si="20"/>
        <v>1.0484879185051605</v>
      </c>
      <c r="L75" s="255">
        <f t="shared" si="20"/>
        <v>1.0571606692333668</v>
      </c>
      <c r="M75" s="255">
        <f t="shared" si="20"/>
        <v>1.0833487842409562</v>
      </c>
      <c r="N75" s="255">
        <f t="shared" si="20"/>
        <v>0.97545649889379049</v>
      </c>
      <c r="O75" s="255">
        <f t="shared" si="20"/>
        <v>0.99706740558371498</v>
      </c>
      <c r="P75" s="255">
        <f t="shared" si="20"/>
        <v>0.82444757241361277</v>
      </c>
      <c r="Q75" s="255">
        <f t="shared" si="20"/>
        <v>0.80099663463695381</v>
      </c>
      <c r="R75" s="255">
        <f t="shared" si="20"/>
        <v>0.86398597095215846</v>
      </c>
      <c r="S75" s="255">
        <f t="shared" si="20"/>
        <v>0.66937060388502256</v>
      </c>
      <c r="T75" s="255">
        <f t="shared" si="20"/>
        <v>0.81115215226577364</v>
      </c>
      <c r="U75" s="255">
        <f t="shared" si="20"/>
        <v>1.0068208478290326</v>
      </c>
      <c r="V75" s="255">
        <f t="shared" si="20"/>
        <v>1.0017132006065337</v>
      </c>
      <c r="W75" s="255">
        <f t="shared" si="20"/>
        <v>0.87400768622056191</v>
      </c>
      <c r="X75" s="255">
        <f t="shared" si="20"/>
        <v>0.73726939788329082</v>
      </c>
      <c r="Y75" s="255">
        <f t="shared" si="20"/>
        <v>0.57246025264652867</v>
      </c>
      <c r="DA75" s="83"/>
    </row>
    <row r="76" spans="1:105" ht="12" customHeight="1" x14ac:dyDescent="0.25">
      <c r="A76" s="107" t="s">
        <v>61</v>
      </c>
      <c r="B76" s="293">
        <f t="shared" ref="B76:Y76" si="21">IF(B$54=0,"",B$59/B$54)</f>
        <v>0.96973163686913855</v>
      </c>
      <c r="C76" s="293">
        <f t="shared" si="21"/>
        <v>0.89712197609514355</v>
      </c>
      <c r="D76" s="293">
        <f t="shared" si="21"/>
        <v>0.89148177489740321</v>
      </c>
      <c r="E76" s="293">
        <f t="shared" si="21"/>
        <v>2.0389461478672253</v>
      </c>
      <c r="F76" s="293">
        <f t="shared" si="21"/>
        <v>1.6407056043217731</v>
      </c>
      <c r="G76" s="293">
        <f t="shared" si="21"/>
        <v>1.5339289013885569</v>
      </c>
      <c r="H76" s="293">
        <f t="shared" si="21"/>
        <v>1.4259967995578371</v>
      </c>
      <c r="I76" s="293">
        <f t="shared" si="21"/>
        <v>1.3408178506832684</v>
      </c>
      <c r="J76" s="293">
        <f t="shared" si="21"/>
        <v>1.3962219992252414</v>
      </c>
      <c r="K76" s="293">
        <f t="shared" si="21"/>
        <v>1.4732258546603192</v>
      </c>
      <c r="L76" s="293">
        <f t="shared" si="21"/>
        <v>1.4740913846053976</v>
      </c>
      <c r="M76" s="293">
        <f t="shared" si="21"/>
        <v>1.5176015120632627</v>
      </c>
      <c r="N76" s="293">
        <f t="shared" si="21"/>
        <v>1.438970397937738</v>
      </c>
      <c r="O76" s="293">
        <f t="shared" si="21"/>
        <v>1.482789191159904</v>
      </c>
      <c r="P76" s="293">
        <f t="shared" si="21"/>
        <v>1.2812177514775018</v>
      </c>
      <c r="Q76" s="293">
        <f t="shared" si="21"/>
        <v>1.2373114484653287</v>
      </c>
      <c r="R76" s="293">
        <f t="shared" si="21"/>
        <v>1.4057419634901271</v>
      </c>
      <c r="S76" s="293">
        <f t="shared" si="21"/>
        <v>1.1381992144518323</v>
      </c>
      <c r="T76" s="293">
        <f t="shared" si="21"/>
        <v>1.2983236018190403</v>
      </c>
      <c r="U76" s="293">
        <f t="shared" si="21"/>
        <v>1.4820973962449442</v>
      </c>
      <c r="V76" s="293">
        <f t="shared" si="21"/>
        <v>1.4750811846044463</v>
      </c>
      <c r="W76" s="293">
        <f t="shared" si="21"/>
        <v>1.3422125377277232</v>
      </c>
      <c r="X76" s="293">
        <f t="shared" si="21"/>
        <v>1.1580508754183818</v>
      </c>
      <c r="Y76" s="293">
        <f t="shared" si="21"/>
        <v>0.82462921498225661</v>
      </c>
      <c r="DA76" s="94"/>
    </row>
    <row r="77" spans="1:105" ht="12" customHeight="1" x14ac:dyDescent="0.25">
      <c r="A77" s="49" t="s">
        <v>62</v>
      </c>
      <c r="B77" s="256">
        <f t="shared" ref="B77:Y77" si="22">IF(B$55=0,"",B$60/B$55)</f>
        <v>0.87279617615338267</v>
      </c>
      <c r="C77" s="256">
        <f t="shared" si="22"/>
        <v>0.74435739984247951</v>
      </c>
      <c r="D77" s="256">
        <f t="shared" si="22"/>
        <v>0.59784798322840371</v>
      </c>
      <c r="E77" s="256">
        <f t="shared" si="22"/>
        <v>0.72944588582580117</v>
      </c>
      <c r="F77" s="256">
        <f t="shared" si="22"/>
        <v>0.39357304012231653</v>
      </c>
      <c r="G77" s="256">
        <f t="shared" si="22"/>
        <v>0.29141422134876138</v>
      </c>
      <c r="H77" s="256">
        <f t="shared" si="22"/>
        <v>0.10913865860700404</v>
      </c>
      <c r="I77" s="256">
        <f t="shared" si="22"/>
        <v>8.6503936089171674E-2</v>
      </c>
      <c r="J77" s="256">
        <f t="shared" si="22"/>
        <v>8.6977618943201565E-2</v>
      </c>
      <c r="K77" s="256">
        <f t="shared" si="22"/>
        <v>0.19818496402953065</v>
      </c>
      <c r="L77" s="256">
        <f t="shared" si="22"/>
        <v>0.21057270296876349</v>
      </c>
      <c r="M77" s="256">
        <f t="shared" si="22"/>
        <v>0.20218419947105229</v>
      </c>
      <c r="N77" s="256">
        <f t="shared" si="22"/>
        <v>0.13721081441007704</v>
      </c>
      <c r="O77" s="256">
        <f t="shared" si="22"/>
        <v>0.13147844408320855</v>
      </c>
      <c r="P77" s="256">
        <f t="shared" si="22"/>
        <v>8.4150643712371465E-2</v>
      </c>
      <c r="Q77" s="256">
        <f t="shared" si="22"/>
        <v>8.4502818844234426E-2</v>
      </c>
      <c r="R77" s="256">
        <f t="shared" si="22"/>
        <v>6.3471681630663579E-2</v>
      </c>
      <c r="S77" s="256">
        <f t="shared" si="22"/>
        <v>3.9063173151090647E-2</v>
      </c>
      <c r="T77" s="256">
        <f t="shared" si="22"/>
        <v>6.8337539525984425E-2</v>
      </c>
      <c r="U77" s="256">
        <f t="shared" si="22"/>
        <v>0.14135639300987243</v>
      </c>
      <c r="V77" s="256">
        <f t="shared" si="22"/>
        <v>0.14036863491112767</v>
      </c>
      <c r="W77" s="256">
        <f t="shared" si="22"/>
        <v>9.7329653108860409E-2</v>
      </c>
      <c r="X77" s="256">
        <f t="shared" si="22"/>
        <v>7.2525544132249556E-2</v>
      </c>
      <c r="Y77" s="256">
        <f t="shared" si="22"/>
        <v>9.8603736566480693E-2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Y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final energy consumption"</f>
        <v>EE: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21.713570690925788</v>
      </c>
      <c r="C5" s="223">
        <v>18.304663396676169</v>
      </c>
      <c r="D5" s="223">
        <v>21.13911979338215</v>
      </c>
      <c r="E5" s="223">
        <v>22.407114370822409</v>
      </c>
      <c r="F5" s="223">
        <v>17.873001800339189</v>
      </c>
      <c r="G5" s="223">
        <v>16.40142149681801</v>
      </c>
      <c r="H5" s="223">
        <v>29.65435283633385</v>
      </c>
      <c r="I5" s="223">
        <v>39.90958029655674</v>
      </c>
      <c r="J5" s="223">
        <v>39.791510426574547</v>
      </c>
      <c r="K5" s="223">
        <v>38.973962913430299</v>
      </c>
      <c r="L5" s="223">
        <v>49.822175092542167</v>
      </c>
      <c r="M5" s="223">
        <v>47.591742852824709</v>
      </c>
      <c r="N5" s="223">
        <v>46.942518237517859</v>
      </c>
      <c r="O5" s="223">
        <v>45.384798335594517</v>
      </c>
      <c r="P5" s="223">
        <v>43.665475818582912</v>
      </c>
      <c r="Q5" s="223">
        <v>44.00776008975852</v>
      </c>
      <c r="R5" s="223">
        <v>46.180935293132862</v>
      </c>
      <c r="S5" s="223">
        <v>52.177511844056973</v>
      </c>
      <c r="T5" s="223">
        <v>54.013850122158829</v>
      </c>
      <c r="U5" s="223">
        <v>43.885293693158332</v>
      </c>
      <c r="V5" s="223">
        <v>46.974035509637332</v>
      </c>
      <c r="W5" s="223">
        <v>46.999329999291263</v>
      </c>
      <c r="X5" s="223">
        <v>40.780178229211621</v>
      </c>
      <c r="Y5" s="223">
        <v>36.999603814014122</v>
      </c>
      <c r="DA5" s="89" t="s">
        <v>1842</v>
      </c>
    </row>
    <row r="6" spans="1:105" ht="12" customHeight="1" x14ac:dyDescent="0.25">
      <c r="A6" s="55" t="s">
        <v>91</v>
      </c>
      <c r="B6" s="259">
        <v>0.1085678534539315</v>
      </c>
      <c r="C6" s="259">
        <v>9.152331698300939E-2</v>
      </c>
      <c r="D6" s="259">
        <v>0.1056955989664856</v>
      </c>
      <c r="E6" s="259">
        <v>0.1120355718537234</v>
      </c>
      <c r="F6" s="259">
        <v>8.9365009001566742E-2</v>
      </c>
      <c r="G6" s="259">
        <v>8.2007107484054334E-2</v>
      </c>
      <c r="H6" s="259">
        <v>0.14827176418174201</v>
      </c>
      <c r="I6" s="259">
        <v>0.1995479014830078</v>
      </c>
      <c r="J6" s="259">
        <v>0.1989575521332162</v>
      </c>
      <c r="K6" s="259">
        <v>0.19486981456764471</v>
      </c>
      <c r="L6" s="259">
        <v>0.24911087546218069</v>
      </c>
      <c r="M6" s="259">
        <v>0.23795871426470089</v>
      </c>
      <c r="N6" s="259">
        <v>0.234712591187971</v>
      </c>
      <c r="O6" s="259">
        <v>0.22692399167834121</v>
      </c>
      <c r="P6" s="259">
        <v>0.21832737909314731</v>
      </c>
      <c r="Q6" s="259">
        <v>0.22003880044906399</v>
      </c>
      <c r="R6" s="259">
        <v>0.23090467646589011</v>
      </c>
      <c r="S6" s="259">
        <v>0.26088755922038648</v>
      </c>
      <c r="T6" s="259">
        <v>0.27006925061097808</v>
      </c>
      <c r="U6" s="259">
        <v>0.21942646846612121</v>
      </c>
      <c r="V6" s="259">
        <v>0.23487017754852091</v>
      </c>
      <c r="W6" s="259">
        <v>0.2349966499967916</v>
      </c>
      <c r="X6" s="259">
        <v>0.20390089114632601</v>
      </c>
      <c r="Y6" s="259">
        <v>0.18499801907054311</v>
      </c>
      <c r="DA6" s="67" t="s">
        <v>1843</v>
      </c>
    </row>
    <row r="7" spans="1:105" ht="12" customHeight="1" x14ac:dyDescent="0.25">
      <c r="A7" s="173" t="s">
        <v>92</v>
      </c>
      <c r="B7" s="224">
        <v>0.15199499483550399</v>
      </c>
      <c r="C7" s="224">
        <v>0.12813264377621311</v>
      </c>
      <c r="D7" s="224">
        <v>0.1479738385530798</v>
      </c>
      <c r="E7" s="224">
        <v>0.1568498005952127</v>
      </c>
      <c r="F7" s="224">
        <v>0.1251110126021934</v>
      </c>
      <c r="G7" s="224">
        <v>0.1148099504776761</v>
      </c>
      <c r="H7" s="224">
        <v>0.20758046985443879</v>
      </c>
      <c r="I7" s="224">
        <v>0.27936706207621098</v>
      </c>
      <c r="J7" s="224">
        <v>0.2785405729865027</v>
      </c>
      <c r="K7" s="224">
        <v>0.27281774039470258</v>
      </c>
      <c r="L7" s="224">
        <v>0.34875522564705291</v>
      </c>
      <c r="M7" s="224">
        <v>0.33314219997058109</v>
      </c>
      <c r="N7" s="224">
        <v>0.32859762766315942</v>
      </c>
      <c r="O7" s="224">
        <v>0.31769358834967759</v>
      </c>
      <c r="P7" s="224">
        <v>0.30565833073040621</v>
      </c>
      <c r="Q7" s="224">
        <v>0.3080543206286897</v>
      </c>
      <c r="R7" s="224">
        <v>0.32326654705224611</v>
      </c>
      <c r="S7" s="224">
        <v>0.36524258290854111</v>
      </c>
      <c r="T7" s="224">
        <v>0.37809695085536937</v>
      </c>
      <c r="U7" s="224">
        <v>0.30719705585256962</v>
      </c>
      <c r="V7" s="224">
        <v>0.32881824856792918</v>
      </c>
      <c r="W7" s="224">
        <v>0.32899530999550819</v>
      </c>
      <c r="X7" s="224">
        <v>0.28546124760485642</v>
      </c>
      <c r="Y7" s="224">
        <v>0.2589972266987603</v>
      </c>
      <c r="DA7" s="177" t="s">
        <v>1844</v>
      </c>
    </row>
    <row r="8" spans="1:105" ht="12" customHeight="1" x14ac:dyDescent="0.25">
      <c r="A8" s="173" t="s">
        <v>93</v>
      </c>
      <c r="B8" s="224">
        <v>0.86854282763145163</v>
      </c>
      <c r="C8" s="224">
        <v>0.73218653586407512</v>
      </c>
      <c r="D8" s="224">
        <v>0.8455647917318847</v>
      </c>
      <c r="E8" s="224">
        <v>0.89628457482978696</v>
      </c>
      <c r="F8" s="224">
        <v>0.71492007201253394</v>
      </c>
      <c r="G8" s="224">
        <v>0.65605685987243467</v>
      </c>
      <c r="H8" s="224">
        <v>1.1861741134539361</v>
      </c>
      <c r="I8" s="224">
        <v>1.596383211864062</v>
      </c>
      <c r="J8" s="224">
        <v>1.59166041706573</v>
      </c>
      <c r="K8" s="224">
        <v>1.5589585165411579</v>
      </c>
      <c r="L8" s="224">
        <v>1.992887003697446</v>
      </c>
      <c r="M8" s="224">
        <v>1.9036697141176071</v>
      </c>
      <c r="N8" s="224">
        <v>1.877700729503768</v>
      </c>
      <c r="O8" s="224">
        <v>1.815391933426729</v>
      </c>
      <c r="P8" s="224">
        <v>1.746619032745178</v>
      </c>
      <c r="Q8" s="224">
        <v>1.7603104035925119</v>
      </c>
      <c r="R8" s="224">
        <v>1.8472374117271211</v>
      </c>
      <c r="S8" s="224">
        <v>2.0871004737630918</v>
      </c>
      <c r="T8" s="224">
        <v>2.1605540048878251</v>
      </c>
      <c r="U8" s="224">
        <v>1.755411747728969</v>
      </c>
      <c r="V8" s="224">
        <v>1.878961420388167</v>
      </c>
      <c r="W8" s="224">
        <v>1.879973199974333</v>
      </c>
      <c r="X8" s="224">
        <v>1.6312071291706081</v>
      </c>
      <c r="Y8" s="224">
        <v>1.4799841525643449</v>
      </c>
      <c r="DA8" s="177" t="s">
        <v>1845</v>
      </c>
    </row>
    <row r="9" spans="1:105" ht="12" customHeight="1" x14ac:dyDescent="0.25">
      <c r="A9" s="173" t="s">
        <v>94</v>
      </c>
      <c r="B9" s="224">
        <v>0.43427141381572582</v>
      </c>
      <c r="C9" s="224">
        <v>0.36609326793203761</v>
      </c>
      <c r="D9" s="224">
        <v>0.42278239586594241</v>
      </c>
      <c r="E9" s="224">
        <v>0.44814228741489348</v>
      </c>
      <c r="F9" s="224">
        <v>0.35746003600626702</v>
      </c>
      <c r="G9" s="224">
        <v>0.32802842993621728</v>
      </c>
      <c r="H9" s="224">
        <v>0.59308705672696804</v>
      </c>
      <c r="I9" s="224">
        <v>0.79819160593203109</v>
      </c>
      <c r="J9" s="224">
        <v>0.7958302085328649</v>
      </c>
      <c r="K9" s="224">
        <v>0.77947925827057885</v>
      </c>
      <c r="L9" s="224">
        <v>0.99644350184872299</v>
      </c>
      <c r="M9" s="224">
        <v>0.95183485705880344</v>
      </c>
      <c r="N9" s="224">
        <v>0.93885036475188399</v>
      </c>
      <c r="O9" s="224">
        <v>0.90769596671336461</v>
      </c>
      <c r="P9" s="224">
        <v>0.87330951637258913</v>
      </c>
      <c r="Q9" s="224">
        <v>0.88015520179625617</v>
      </c>
      <c r="R9" s="224">
        <v>0.92361870586356054</v>
      </c>
      <c r="S9" s="224">
        <v>1.0435502368815459</v>
      </c>
      <c r="T9" s="224">
        <v>1.080277002443913</v>
      </c>
      <c r="U9" s="224">
        <v>0.87770587386448473</v>
      </c>
      <c r="V9" s="224">
        <v>0.93948071019408352</v>
      </c>
      <c r="W9" s="224">
        <v>0.93998659998716638</v>
      </c>
      <c r="X9" s="224">
        <v>0.81560356458530403</v>
      </c>
      <c r="Y9" s="224">
        <v>0.73999207628217234</v>
      </c>
      <c r="DA9" s="177" t="s">
        <v>1846</v>
      </c>
    </row>
    <row r="10" spans="1:105" ht="12" customHeight="1" x14ac:dyDescent="0.25">
      <c r="A10" s="56" t="s">
        <v>95</v>
      </c>
      <c r="B10" s="260">
        <v>0.27950531745243329</v>
      </c>
      <c r="C10" s="260">
        <v>0.2302711061540611</v>
      </c>
      <c r="D10" s="260">
        <v>0.25191792643611199</v>
      </c>
      <c r="E10" s="260">
        <v>0.29591174170172141</v>
      </c>
      <c r="F10" s="260">
        <v>0.21611779786674931</v>
      </c>
      <c r="G10" s="260">
        <v>0.19591894146532371</v>
      </c>
      <c r="H10" s="260">
        <v>0.38778649353609812</v>
      </c>
      <c r="I10" s="260">
        <v>0.53995541746710396</v>
      </c>
      <c r="J10" s="260">
        <v>0.53806066647443573</v>
      </c>
      <c r="K10" s="260">
        <v>0.47266527128318048</v>
      </c>
      <c r="L10" s="260">
        <v>0.60115186877623872</v>
      </c>
      <c r="M10" s="260">
        <v>0.57579733499699881</v>
      </c>
      <c r="N10" s="260">
        <v>0.59274712087666126</v>
      </c>
      <c r="O10" s="260">
        <v>0.57666706065485551</v>
      </c>
      <c r="P10" s="260">
        <v>0.58578715074156851</v>
      </c>
      <c r="Q10" s="260">
        <v>0.586943656142906</v>
      </c>
      <c r="R10" s="260">
        <v>0.64390595500255621</v>
      </c>
      <c r="S10" s="260">
        <v>0.78594626341918705</v>
      </c>
      <c r="T10" s="260">
        <v>0.75013226494531704</v>
      </c>
      <c r="U10" s="260">
        <v>0.55154379781492358</v>
      </c>
      <c r="V10" s="260">
        <v>0.59072147912777595</v>
      </c>
      <c r="W10" s="260">
        <v>0.62145304974053106</v>
      </c>
      <c r="X10" s="260">
        <v>0.56249053531200222</v>
      </c>
      <c r="Y10" s="260">
        <v>0.46984720435497679</v>
      </c>
      <c r="DA10" s="68" t="s">
        <v>1847</v>
      </c>
    </row>
    <row r="11" spans="1:105" ht="12" customHeight="1" x14ac:dyDescent="0.25">
      <c r="A11" s="37" t="s">
        <v>159</v>
      </c>
      <c r="B11" s="226">
        <v>1.8835987842588268E-2</v>
      </c>
      <c r="C11" s="226">
        <v>1.492620854820035E-2</v>
      </c>
      <c r="D11" s="226">
        <v>0</v>
      </c>
      <c r="E11" s="226">
        <v>5.7505314814474927E-2</v>
      </c>
      <c r="F11" s="226">
        <v>8.4030300968037496E-3</v>
      </c>
      <c r="G11" s="226">
        <v>1.48606788458453E-2</v>
      </c>
      <c r="H11" s="226">
        <v>5.4427718382586924E-3</v>
      </c>
      <c r="I11" s="226">
        <v>5.5267691752122431E-3</v>
      </c>
      <c r="J11" s="226">
        <v>5.6575079396914514E-3</v>
      </c>
      <c r="K11" s="226">
        <v>9.4160174769000356E-3</v>
      </c>
      <c r="L11" s="226">
        <v>9.5320789776956148E-3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2.0461514050738759E-3</v>
      </c>
      <c r="V11" s="226">
        <v>1.3396060767775599E-3</v>
      </c>
      <c r="W11" s="226">
        <v>1.247329690062553E-3</v>
      </c>
      <c r="X11" s="226">
        <v>1.622698221470059E-3</v>
      </c>
      <c r="Y11" s="226">
        <v>8.721842452486504E-4</v>
      </c>
      <c r="DA11" s="69" t="s">
        <v>1848</v>
      </c>
    </row>
    <row r="12" spans="1:105" ht="12" customHeight="1" x14ac:dyDescent="0.25">
      <c r="A12" s="37" t="s">
        <v>35</v>
      </c>
      <c r="B12" s="226">
        <v>0.2480739675438752</v>
      </c>
      <c r="C12" s="226">
        <v>0.19816923689525559</v>
      </c>
      <c r="D12" s="226">
        <v>0.2183875129114892</v>
      </c>
      <c r="E12" s="226">
        <v>0.21656256855663961</v>
      </c>
      <c r="F12" s="226">
        <v>0.15179090536566769</v>
      </c>
      <c r="G12" s="226">
        <v>0.1026019209675916</v>
      </c>
      <c r="H12" s="226">
        <v>9.6927660183458025E-2</v>
      </c>
      <c r="I12" s="226">
        <v>0.1074780218328508</v>
      </c>
      <c r="J12" s="226">
        <v>0.1076130233634927</v>
      </c>
      <c r="K12" s="226">
        <v>0.19994011578608989</v>
      </c>
      <c r="L12" s="226">
        <v>0.27156284576881751</v>
      </c>
      <c r="M12" s="226">
        <v>0.26293787205997271</v>
      </c>
      <c r="N12" s="226">
        <v>0.1939244136396904</v>
      </c>
      <c r="O12" s="226">
        <v>0.1821607216220387</v>
      </c>
      <c r="P12" s="226">
        <v>0.12945548520552161</v>
      </c>
      <c r="Q12" s="226">
        <v>0.13395165021669511</v>
      </c>
      <c r="R12" s="226">
        <v>0.1154629986366075</v>
      </c>
      <c r="S12" s="226">
        <v>8.6994432449254075E-2</v>
      </c>
      <c r="T12" s="226">
        <v>0.13516563409851409</v>
      </c>
      <c r="U12" s="226">
        <v>0.18636248532380459</v>
      </c>
      <c r="V12" s="226">
        <v>0.19949869731482681</v>
      </c>
      <c r="W12" s="226">
        <v>0.148870656234036</v>
      </c>
      <c r="X12" s="226">
        <v>9.9978432517656077E-2</v>
      </c>
      <c r="Y12" s="226">
        <v>0.1088185381667372</v>
      </c>
      <c r="DA12" s="69" t="s">
        <v>1849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1850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1851</v>
      </c>
    </row>
    <row r="15" spans="1:105" ht="12" customHeight="1" x14ac:dyDescent="0.25">
      <c r="A15" s="37" t="s">
        <v>40</v>
      </c>
      <c r="B15" s="226">
        <v>1.259536206596982E-2</v>
      </c>
      <c r="C15" s="226">
        <v>1.7175660710605101E-2</v>
      </c>
      <c r="D15" s="226">
        <v>3.3530413524622861E-2</v>
      </c>
      <c r="E15" s="226">
        <v>2.184385833060689E-2</v>
      </c>
      <c r="F15" s="226">
        <v>5.5923862404277852E-2</v>
      </c>
      <c r="G15" s="226">
        <v>7.8456341651886849E-2</v>
      </c>
      <c r="H15" s="226">
        <v>0.28541606151438131</v>
      </c>
      <c r="I15" s="226">
        <v>0.42695062645904092</v>
      </c>
      <c r="J15" s="226">
        <v>0.42479013517125158</v>
      </c>
      <c r="K15" s="226">
        <v>0.26330913802019063</v>
      </c>
      <c r="L15" s="226">
        <v>0.32005694402972568</v>
      </c>
      <c r="M15" s="226">
        <v>0.3128594629370261</v>
      </c>
      <c r="N15" s="226">
        <v>0.39882270723697077</v>
      </c>
      <c r="O15" s="226">
        <v>0.39450633903281679</v>
      </c>
      <c r="P15" s="226">
        <v>0.45633166553604693</v>
      </c>
      <c r="Q15" s="226">
        <v>0.45299200592621092</v>
      </c>
      <c r="R15" s="226">
        <v>0.52844295636594862</v>
      </c>
      <c r="S15" s="226">
        <v>0.69895183096993296</v>
      </c>
      <c r="T15" s="226">
        <v>0.61496663084680292</v>
      </c>
      <c r="U15" s="226">
        <v>0.36313516108604521</v>
      </c>
      <c r="V15" s="226">
        <v>0.38988317573617171</v>
      </c>
      <c r="W15" s="226">
        <v>0.47133506381643259</v>
      </c>
      <c r="X15" s="226">
        <v>0.46088940457287603</v>
      </c>
      <c r="Y15" s="226">
        <v>0.36015648194299088</v>
      </c>
      <c r="DA15" s="69" t="s">
        <v>1852</v>
      </c>
    </row>
    <row r="16" spans="1:105" ht="12" customHeight="1" x14ac:dyDescent="0.25">
      <c r="A16" s="57" t="s">
        <v>1853</v>
      </c>
      <c r="B16" s="261">
        <v>0.24291446025069099</v>
      </c>
      <c r="C16" s="261">
        <v>0.25438591038944108</v>
      </c>
      <c r="D16" s="261">
        <v>0.34801666166700929</v>
      </c>
      <c r="E16" s="261">
        <v>0.36536518069188068</v>
      </c>
      <c r="F16" s="261">
        <v>0.45405836411715927</v>
      </c>
      <c r="G16" s="261">
        <v>0.48008315936796869</v>
      </c>
      <c r="H16" s="261">
        <v>1.141762728878764</v>
      </c>
      <c r="I16" s="261">
        <v>1.5875045566101</v>
      </c>
      <c r="J16" s="261">
        <v>1.583430898177332</v>
      </c>
      <c r="K16" s="261">
        <v>1.2505848299793201</v>
      </c>
      <c r="L16" s="261">
        <v>1.569677067681746</v>
      </c>
      <c r="M16" s="261">
        <v>1.515805495835439</v>
      </c>
      <c r="N16" s="261">
        <v>1.6757964701884229</v>
      </c>
      <c r="O16" s="261">
        <v>1.6465646680572501</v>
      </c>
      <c r="P16" s="261">
        <v>1.7192445743933289</v>
      </c>
      <c r="Q16" s="261">
        <v>1.714423793032535</v>
      </c>
      <c r="R16" s="261">
        <v>1.960957123279808</v>
      </c>
      <c r="S16" s="261">
        <v>2.3634072681887259</v>
      </c>
      <c r="T16" s="261">
        <v>2.2347472151986101</v>
      </c>
      <c r="U16" s="261">
        <v>1.559845012631573</v>
      </c>
      <c r="V16" s="261">
        <v>1.67078906575335</v>
      </c>
      <c r="W16" s="261">
        <v>1.8120235702105949</v>
      </c>
      <c r="X16" s="261">
        <v>1.635392194944649</v>
      </c>
      <c r="Y16" s="261">
        <v>1.256481222501507</v>
      </c>
      <c r="DA16" s="70" t="s">
        <v>1854</v>
      </c>
    </row>
    <row r="17" spans="1:105" ht="12" customHeight="1" x14ac:dyDescent="0.25">
      <c r="A17" s="57" t="s">
        <v>1855</v>
      </c>
      <c r="B17" s="294">
        <f t="shared" ref="B17:Y17" si="0">B18+B29</f>
        <v>19.087963911817852</v>
      </c>
      <c r="C17" s="294">
        <f t="shared" si="0"/>
        <v>15.936768592489686</v>
      </c>
      <c r="D17" s="294">
        <f t="shared" si="0"/>
        <v>18.243798220901613</v>
      </c>
      <c r="E17" s="294">
        <f t="shared" si="0"/>
        <v>19.320602589975461</v>
      </c>
      <c r="F17" s="294">
        <f t="shared" si="0"/>
        <v>14.906950921805711</v>
      </c>
      <c r="G17" s="294">
        <f t="shared" si="0"/>
        <v>13.477665582952188</v>
      </c>
      <c r="H17" s="294">
        <f t="shared" si="0"/>
        <v>23.45243970108244</v>
      </c>
      <c r="I17" s="294">
        <f t="shared" si="0"/>
        <v>31.380842637546241</v>
      </c>
      <c r="J17" s="294">
        <f t="shared" si="0"/>
        <v>31.286294781921519</v>
      </c>
      <c r="K17" s="294">
        <f t="shared" si="0"/>
        <v>31.665510082439681</v>
      </c>
      <c r="L17" s="294">
        <f t="shared" si="0"/>
        <v>40.575978287913799</v>
      </c>
      <c r="M17" s="294">
        <f t="shared" si="0"/>
        <v>38.705077879168485</v>
      </c>
      <c r="N17" s="294">
        <f t="shared" si="0"/>
        <v>37.570121177371739</v>
      </c>
      <c r="O17" s="294">
        <f t="shared" si="0"/>
        <v>36.234828531031539</v>
      </c>
      <c r="P17" s="294">
        <f t="shared" si="0"/>
        <v>34.39598633585485</v>
      </c>
      <c r="Q17" s="294">
        <f t="shared" si="0"/>
        <v>34.728003262933157</v>
      </c>
      <c r="R17" s="294">
        <f t="shared" si="0"/>
        <v>35.893362377564344</v>
      </c>
      <c r="S17" s="294">
        <f t="shared" si="0"/>
        <v>40.019361308145001</v>
      </c>
      <c r="T17" s="294">
        <f t="shared" si="0"/>
        <v>42.173868510553248</v>
      </c>
      <c r="U17" s="294">
        <f t="shared" si="0"/>
        <v>35.147841486507318</v>
      </c>
      <c r="V17" s="294">
        <f t="shared" si="0"/>
        <v>37.617529817494521</v>
      </c>
      <c r="W17" s="294">
        <f t="shared" si="0"/>
        <v>37.155182574473919</v>
      </c>
      <c r="X17" s="294">
        <f t="shared" si="0"/>
        <v>32.01191778879312</v>
      </c>
      <c r="Y17" s="294">
        <f t="shared" si="0"/>
        <v>29.817123418094027</v>
      </c>
      <c r="DA17" s="70"/>
    </row>
    <row r="18" spans="1:105" ht="12" customHeight="1" x14ac:dyDescent="0.25">
      <c r="A18" s="60" t="s">
        <v>1856</v>
      </c>
      <c r="B18" s="329">
        <v>17.0636767430621</v>
      </c>
      <c r="C18" s="329">
        <v>13.816886005911019</v>
      </c>
      <c r="D18" s="329">
        <v>15.34365937367655</v>
      </c>
      <c r="E18" s="329">
        <v>16.275892750876469</v>
      </c>
      <c r="F18" s="329">
        <v>11.1231312208294</v>
      </c>
      <c r="G18" s="329">
        <v>9.476972588219132</v>
      </c>
      <c r="H18" s="329">
        <v>13.93775029375945</v>
      </c>
      <c r="I18" s="329">
        <v>18.151637999128791</v>
      </c>
      <c r="J18" s="329">
        <v>18.091037297110478</v>
      </c>
      <c r="K18" s="329">
        <v>21.243969832612059</v>
      </c>
      <c r="L18" s="329">
        <v>27.495336057232642</v>
      </c>
      <c r="M18" s="329">
        <v>26.073365413873219</v>
      </c>
      <c r="N18" s="329">
        <v>23.60515059246827</v>
      </c>
      <c r="O18" s="329">
        <v>22.513456297221179</v>
      </c>
      <c r="P18" s="329">
        <v>20.068948215910499</v>
      </c>
      <c r="Q18" s="329">
        <v>20.441138320995421</v>
      </c>
      <c r="R18" s="329">
        <v>19.55205301689935</v>
      </c>
      <c r="S18" s="329">
        <v>20.324300739905691</v>
      </c>
      <c r="T18" s="329">
        <v>23.550975050564912</v>
      </c>
      <c r="U18" s="329">
        <v>22.149133047910929</v>
      </c>
      <c r="V18" s="329">
        <v>23.694287602883321</v>
      </c>
      <c r="W18" s="329">
        <v>22.054986156052362</v>
      </c>
      <c r="X18" s="329">
        <v>18.383649497587768</v>
      </c>
      <c r="Y18" s="329">
        <v>19.346446563914849</v>
      </c>
      <c r="DA18" s="72" t="s">
        <v>1857</v>
      </c>
    </row>
    <row r="19" spans="1:105" ht="12" customHeight="1" x14ac:dyDescent="0.25">
      <c r="A19" s="64" t="s">
        <v>28</v>
      </c>
      <c r="B19" s="229">
        <v>0.24025448608576069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0.37321793592374231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1858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1859</v>
      </c>
    </row>
    <row r="21" spans="1:105" ht="12" customHeight="1" x14ac:dyDescent="0.25">
      <c r="A21" s="64" t="s">
        <v>31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2.330831534487007E-2</v>
      </c>
      <c r="V21" s="229">
        <v>3.2795094842048247E-2</v>
      </c>
      <c r="W21" s="229">
        <v>2.3993710121759351E-2</v>
      </c>
      <c r="X21" s="229">
        <v>0.32987209888637831</v>
      </c>
      <c r="Y21" s="229">
        <v>0.76256532639371066</v>
      </c>
      <c r="DA21" s="73" t="s">
        <v>1860</v>
      </c>
    </row>
    <row r="22" spans="1:105" ht="12" customHeight="1" x14ac:dyDescent="0.25">
      <c r="A22" s="64" t="s">
        <v>159</v>
      </c>
      <c r="B22" s="229">
        <v>0.46472157302975381</v>
      </c>
      <c r="C22" s="229">
        <v>0.40857548294075863</v>
      </c>
      <c r="D22" s="229">
        <v>0</v>
      </c>
      <c r="E22" s="229">
        <v>2.5357841334011528</v>
      </c>
      <c r="F22" s="229">
        <v>0.49023715403495199</v>
      </c>
      <c r="G22" s="229">
        <v>0.9466018398962005</v>
      </c>
      <c r="H22" s="229">
        <v>0.60795591749881916</v>
      </c>
      <c r="I22" s="229">
        <v>0.69626663993272564</v>
      </c>
      <c r="J22" s="229">
        <v>0.73800243963104473</v>
      </c>
      <c r="K22" s="229">
        <v>0.76193498927000802</v>
      </c>
      <c r="L22" s="229">
        <v>0.74270279221400692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0.2046695233329382</v>
      </c>
      <c r="V22" s="229">
        <v>0.1341051002207328</v>
      </c>
      <c r="W22" s="229">
        <v>0.14623364098032551</v>
      </c>
      <c r="X22" s="229">
        <v>0.20131749292356979</v>
      </c>
      <c r="Y22" s="229">
        <v>6.4988531982191622E-2</v>
      </c>
      <c r="DA22" s="73" t="s">
        <v>1861</v>
      </c>
    </row>
    <row r="23" spans="1:105" ht="12" customHeight="1" x14ac:dyDescent="0.25">
      <c r="A23" s="64" t="s">
        <v>32</v>
      </c>
      <c r="B23" s="229">
        <v>0.50199440556153285</v>
      </c>
      <c r="C23" s="229">
        <v>0</v>
      </c>
      <c r="D23" s="229">
        <v>0.46607805767083288</v>
      </c>
      <c r="E23" s="229">
        <v>1.019385684804579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0.10316373627255131</v>
      </c>
      <c r="DA23" s="73" t="s">
        <v>1862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1.6946778611139599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1.7801946004598682E-2</v>
      </c>
      <c r="DA24" s="73" t="s">
        <v>1863</v>
      </c>
    </row>
    <row r="25" spans="1:105" ht="12" customHeight="1" x14ac:dyDescent="0.25">
      <c r="A25" s="64" t="s">
        <v>35</v>
      </c>
      <c r="B25" s="229">
        <v>6.1204819937322883</v>
      </c>
      <c r="C25" s="229">
        <v>5.4244915181921982</v>
      </c>
      <c r="D25" s="229">
        <v>6.0375242713162827</v>
      </c>
      <c r="E25" s="229">
        <v>9.5496551406809367</v>
      </c>
      <c r="F25" s="229">
        <v>8.8555605058654052</v>
      </c>
      <c r="G25" s="229">
        <v>6.5355807882195123</v>
      </c>
      <c r="H25" s="229">
        <v>10.826789424393869</v>
      </c>
      <c r="I25" s="229">
        <v>13.54016401911726</v>
      </c>
      <c r="J25" s="229">
        <v>14.03774853255646</v>
      </c>
      <c r="K25" s="229">
        <v>16.178959984924841</v>
      </c>
      <c r="L25" s="229">
        <v>21.159128484564999</v>
      </c>
      <c r="M25" s="229">
        <v>20.986936243960781</v>
      </c>
      <c r="N25" s="229">
        <v>19.301343750793858</v>
      </c>
      <c r="O25" s="229">
        <v>19.08376371307584</v>
      </c>
      <c r="P25" s="229">
        <v>16.27270696452003</v>
      </c>
      <c r="Q25" s="229">
        <v>16.443619667736971</v>
      </c>
      <c r="R25" s="229">
        <v>18.887912737689842</v>
      </c>
      <c r="S25" s="229">
        <v>16.762329805194121</v>
      </c>
      <c r="T25" s="229">
        <v>19.676739932765351</v>
      </c>
      <c r="U25" s="229">
        <v>18.64120169396147</v>
      </c>
      <c r="V25" s="229">
        <v>19.971388052872278</v>
      </c>
      <c r="W25" s="229">
        <v>17.453202845786279</v>
      </c>
      <c r="X25" s="229">
        <v>12.40366638391253</v>
      </c>
      <c r="Y25" s="229">
        <v>8.1083292738086623</v>
      </c>
      <c r="DA25" s="73" t="s">
        <v>1864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1865</v>
      </c>
    </row>
    <row r="27" spans="1:105" ht="12" customHeight="1" x14ac:dyDescent="0.25">
      <c r="A27" s="64" t="s">
        <v>38</v>
      </c>
      <c r="B27" s="229">
        <v>8.9901972341678213</v>
      </c>
      <c r="C27" s="229">
        <v>7.2353249899350436</v>
      </c>
      <c r="D27" s="229">
        <v>7.8304325688371961</v>
      </c>
      <c r="E27" s="229">
        <v>0.62907410935233588</v>
      </c>
      <c r="F27" s="229">
        <v>1.015612959546379</v>
      </c>
      <c r="G27" s="229">
        <v>1.113379879151029</v>
      </c>
      <c r="H27" s="229">
        <v>1.785775469764479</v>
      </c>
      <c r="I27" s="229">
        <v>3.1455378109783898</v>
      </c>
      <c r="J27" s="229">
        <v>2.8011281454335299</v>
      </c>
      <c r="K27" s="229">
        <v>3.8579107637462919</v>
      </c>
      <c r="L27" s="229">
        <v>5.1228665466224044</v>
      </c>
      <c r="M27" s="229">
        <v>4.3492303928455893</v>
      </c>
      <c r="N27" s="229">
        <v>3.7680811244828312</v>
      </c>
      <c r="O27" s="229">
        <v>3.0705367488484518</v>
      </c>
      <c r="P27" s="229">
        <v>3.3589086162285522</v>
      </c>
      <c r="Q27" s="229">
        <v>3.5220462176545682</v>
      </c>
      <c r="R27" s="229">
        <v>0</v>
      </c>
      <c r="S27" s="229">
        <v>2.9821262974377718</v>
      </c>
      <c r="T27" s="229">
        <v>3.3835912438607911</v>
      </c>
      <c r="U27" s="229">
        <v>2.7332843461409109</v>
      </c>
      <c r="V27" s="229">
        <v>3.105941768815486</v>
      </c>
      <c r="W27" s="229">
        <v>4.0446811239289788</v>
      </c>
      <c r="X27" s="229">
        <v>4.9309291284929921</v>
      </c>
      <c r="Y27" s="229">
        <v>9.8683336665410355</v>
      </c>
      <c r="DA27" s="73" t="s">
        <v>1866</v>
      </c>
    </row>
    <row r="28" spans="1:105" ht="12" customHeight="1" x14ac:dyDescent="0.25">
      <c r="A28" s="64" t="s">
        <v>39</v>
      </c>
      <c r="B28" s="229">
        <v>0.74602705048494378</v>
      </c>
      <c r="C28" s="229">
        <v>0.74849401484301936</v>
      </c>
      <c r="D28" s="229">
        <v>1.0096244758522419</v>
      </c>
      <c r="E28" s="229">
        <v>0.84731582152350138</v>
      </c>
      <c r="F28" s="229">
        <v>0.76172060138266118</v>
      </c>
      <c r="G28" s="229">
        <v>0.8814100809523896</v>
      </c>
      <c r="H28" s="229">
        <v>0.71722948210228443</v>
      </c>
      <c r="I28" s="229">
        <v>0.76966952910041453</v>
      </c>
      <c r="J28" s="229">
        <v>0.51415817948945097</v>
      </c>
      <c r="K28" s="229">
        <v>0.44516409467092199</v>
      </c>
      <c r="L28" s="229">
        <v>0.47063823383123232</v>
      </c>
      <c r="M28" s="229">
        <v>0.36398084114311258</v>
      </c>
      <c r="N28" s="229">
        <v>0.53572571719157569</v>
      </c>
      <c r="O28" s="229">
        <v>0.35915583529688427</v>
      </c>
      <c r="P28" s="229">
        <v>0.43733263516192722</v>
      </c>
      <c r="Q28" s="229">
        <v>0.47547243560388169</v>
      </c>
      <c r="R28" s="229">
        <v>0.66414027920951035</v>
      </c>
      <c r="S28" s="229">
        <v>0.57984463727380031</v>
      </c>
      <c r="T28" s="229">
        <v>0.49064387393877401</v>
      </c>
      <c r="U28" s="229">
        <v>0.54666916913073882</v>
      </c>
      <c r="V28" s="229">
        <v>0.45005758613277291</v>
      </c>
      <c r="W28" s="229">
        <v>0.38687483523501681</v>
      </c>
      <c r="X28" s="229">
        <v>0.51786439337230405</v>
      </c>
      <c r="Y28" s="229">
        <v>0.42126408291210138</v>
      </c>
      <c r="DA28" s="73" t="s">
        <v>1867</v>
      </c>
    </row>
    <row r="29" spans="1:105" ht="12" customHeight="1" x14ac:dyDescent="0.25">
      <c r="A29" s="60" t="s">
        <v>1868</v>
      </c>
      <c r="B29" s="262">
        <v>2.02428716875575</v>
      </c>
      <c r="C29" s="262">
        <v>2.119882586578667</v>
      </c>
      <c r="D29" s="262">
        <v>2.9001388472250649</v>
      </c>
      <c r="E29" s="262">
        <v>3.0447098390989922</v>
      </c>
      <c r="F29" s="262">
        <v>3.783819700976311</v>
      </c>
      <c r="G29" s="262">
        <v>4.0006929947330558</v>
      </c>
      <c r="H29" s="262">
        <v>9.514689407322992</v>
      </c>
      <c r="I29" s="262">
        <v>13.22920463841745</v>
      </c>
      <c r="J29" s="262">
        <v>13.195257484811041</v>
      </c>
      <c r="K29" s="262">
        <v>10.42154024982762</v>
      </c>
      <c r="L29" s="262">
        <v>13.08064223068116</v>
      </c>
      <c r="M29" s="262">
        <v>12.631712465295269</v>
      </c>
      <c r="N29" s="262">
        <v>13.964970584903471</v>
      </c>
      <c r="O29" s="262">
        <v>13.72137223381036</v>
      </c>
      <c r="P29" s="262">
        <v>14.32703811994435</v>
      </c>
      <c r="Q29" s="262">
        <v>14.28686494193774</v>
      </c>
      <c r="R29" s="262">
        <v>16.34130936066499</v>
      </c>
      <c r="S29" s="262">
        <v>19.69506056823931</v>
      </c>
      <c r="T29" s="262">
        <v>18.62289345998834</v>
      </c>
      <c r="U29" s="262">
        <v>12.99870843859639</v>
      </c>
      <c r="V29" s="262">
        <v>13.9232422146112</v>
      </c>
      <c r="W29" s="262">
        <v>15.100196418421559</v>
      </c>
      <c r="X29" s="262">
        <v>13.62826829120535</v>
      </c>
      <c r="Y29" s="262">
        <v>10.47067685417918</v>
      </c>
      <c r="DA29" s="72" t="s">
        <v>1869</v>
      </c>
    </row>
    <row r="30" spans="1:105" ht="12" customHeight="1" x14ac:dyDescent="0.25">
      <c r="A30" s="132" t="s">
        <v>1870</v>
      </c>
      <c r="B30" s="316">
        <v>0.53980991166820014</v>
      </c>
      <c r="C30" s="316">
        <v>0.56530202308764499</v>
      </c>
      <c r="D30" s="316">
        <v>0.77337035926001785</v>
      </c>
      <c r="E30" s="316">
        <v>0.81192262375973201</v>
      </c>
      <c r="F30" s="316">
        <v>1.009018586927017</v>
      </c>
      <c r="G30" s="316">
        <v>1.066851465262149</v>
      </c>
      <c r="H30" s="316">
        <v>2.5372505086194659</v>
      </c>
      <c r="I30" s="316">
        <v>3.527787903577988</v>
      </c>
      <c r="J30" s="316">
        <v>3.5187353292829462</v>
      </c>
      <c r="K30" s="316">
        <v>2.779077399954033</v>
      </c>
      <c r="L30" s="316">
        <v>3.4881712615149789</v>
      </c>
      <c r="M30" s="316">
        <v>3.368456657412076</v>
      </c>
      <c r="N30" s="316">
        <v>3.7239921559742601</v>
      </c>
      <c r="O30" s="316">
        <v>3.6590325956827652</v>
      </c>
      <c r="P30" s="316">
        <v>3.820543498651829</v>
      </c>
      <c r="Q30" s="316">
        <v>3.809830651183399</v>
      </c>
      <c r="R30" s="316">
        <v>4.3576824961773326</v>
      </c>
      <c r="S30" s="316">
        <v>5.2520161515304844</v>
      </c>
      <c r="T30" s="316">
        <v>4.9661049226635612</v>
      </c>
      <c r="U30" s="316">
        <v>3.4663222502923721</v>
      </c>
      <c r="V30" s="316">
        <v>3.7128645905629871</v>
      </c>
      <c r="W30" s="316">
        <v>4.0267190449124168</v>
      </c>
      <c r="X30" s="316">
        <v>3.6342048776547631</v>
      </c>
      <c r="Y30" s="316">
        <v>2.7921804944477828</v>
      </c>
      <c r="DA30" s="139" t="s">
        <v>1871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17.405874406050049</v>
      </c>
      <c r="C32" s="223">
        <v>19.291241063003469</v>
      </c>
      <c r="D32" s="223">
        <v>18.66396533314968</v>
      </c>
      <c r="E32" s="223">
        <v>16.475752210782499</v>
      </c>
      <c r="F32" s="223">
        <v>13.444196367319989</v>
      </c>
      <c r="G32" s="223">
        <v>12.78242912718102</v>
      </c>
      <c r="H32" s="223">
        <v>12.184416972493009</v>
      </c>
      <c r="I32" s="223">
        <v>10.89464018559015</v>
      </c>
      <c r="J32" s="223">
        <v>8.8207647950930905</v>
      </c>
      <c r="K32" s="223">
        <v>7.958511092756904</v>
      </c>
      <c r="L32" s="223">
        <v>11.37985865285048</v>
      </c>
      <c r="M32" s="223">
        <v>10.587351877304981</v>
      </c>
      <c r="N32" s="223">
        <v>10.71325981627287</v>
      </c>
      <c r="O32" s="223">
        <v>10.05301707144927</v>
      </c>
      <c r="P32" s="223">
        <v>10.2443455246864</v>
      </c>
      <c r="Q32" s="223">
        <v>10.13147751413945</v>
      </c>
      <c r="R32" s="223">
        <v>10.392122889727551</v>
      </c>
      <c r="S32" s="223">
        <v>13.53620746424531</v>
      </c>
      <c r="T32" s="223">
        <v>13.87440821356296</v>
      </c>
      <c r="U32" s="223">
        <v>11.841667231652989</v>
      </c>
      <c r="V32" s="223">
        <v>10.39636670685258</v>
      </c>
      <c r="W32" s="223">
        <v>10.94062414229659</v>
      </c>
      <c r="X32" s="223">
        <v>9.9406586868101456</v>
      </c>
      <c r="Y32" s="223">
        <v>4.5730686911507954</v>
      </c>
      <c r="DA32" s="89" t="s">
        <v>1872</v>
      </c>
    </row>
    <row r="33" spans="1:105" ht="12" customHeight="1" x14ac:dyDescent="0.25">
      <c r="A33" s="55" t="s">
        <v>91</v>
      </c>
      <c r="B33" s="259">
        <v>9.1870330714801968E-2</v>
      </c>
      <c r="C33" s="259">
        <v>0.10182152617079809</v>
      </c>
      <c r="D33" s="259">
        <v>9.8510688265689067E-2</v>
      </c>
      <c r="E33" s="259">
        <v>8.6961032182197057E-2</v>
      </c>
      <c r="F33" s="259">
        <v>7.0960110227489798E-2</v>
      </c>
      <c r="G33" s="259">
        <v>6.7467221919032275E-2</v>
      </c>
      <c r="H33" s="259">
        <v>6.4310840739850425E-2</v>
      </c>
      <c r="I33" s="259">
        <v>5.750324135116007E-2</v>
      </c>
      <c r="J33" s="259">
        <v>4.6557073778934283E-2</v>
      </c>
      <c r="K33" s="259">
        <v>4.2005993439608508E-2</v>
      </c>
      <c r="L33" s="259">
        <v>6.0064283674518361E-2</v>
      </c>
      <c r="M33" s="259">
        <v>5.5881336134038277E-2</v>
      </c>
      <c r="N33" s="259">
        <v>5.6545893611650293E-2</v>
      </c>
      <c r="O33" s="259">
        <v>5.3061051775757373E-2</v>
      </c>
      <c r="P33" s="259">
        <v>5.4070906716843163E-2</v>
      </c>
      <c r="Q33" s="259">
        <v>5.3475175573780183E-2</v>
      </c>
      <c r="R33" s="259">
        <v>5.4850893696283549E-2</v>
      </c>
      <c r="S33" s="259">
        <v>7.1445756035479854E-2</v>
      </c>
      <c r="T33" s="259">
        <v>7.3230820891142967E-2</v>
      </c>
      <c r="U33" s="259">
        <v>6.2501765750876903E-2</v>
      </c>
      <c r="V33" s="259">
        <v>5.4873293081112558E-2</v>
      </c>
      <c r="W33" s="259">
        <v>5.7745950290243812E-2</v>
      </c>
      <c r="X33" s="259">
        <v>5.2468010500713508E-2</v>
      </c>
      <c r="Y33" s="259">
        <v>2.413721501425993E-2</v>
      </c>
      <c r="DA33" s="67" t="s">
        <v>1873</v>
      </c>
    </row>
    <row r="34" spans="1:105" ht="12" customHeight="1" x14ac:dyDescent="0.25">
      <c r="A34" s="173" t="s">
        <v>92</v>
      </c>
      <c r="B34" s="224">
        <v>0.13037090278375241</v>
      </c>
      <c r="C34" s="224">
        <v>0.144492396907935</v>
      </c>
      <c r="D34" s="224">
        <v>0.1397940691311505</v>
      </c>
      <c r="E34" s="224">
        <v>0.1234042392619073</v>
      </c>
      <c r="F34" s="224">
        <v>0.1006977286357139</v>
      </c>
      <c r="G34" s="224">
        <v>9.5741057656591688E-2</v>
      </c>
      <c r="H34" s="224">
        <v>9.1261915580386196E-2</v>
      </c>
      <c r="I34" s="224">
        <v>8.1601420497933133E-2</v>
      </c>
      <c r="J34" s="224">
        <v>6.6067986174686663E-2</v>
      </c>
      <c r="K34" s="224">
        <v>5.9609661187034348E-2</v>
      </c>
      <c r="L34" s="224">
        <v>8.5235732001612344E-2</v>
      </c>
      <c r="M34" s="224">
        <v>7.9299815118474365E-2</v>
      </c>
      <c r="N34" s="224">
        <v>8.0242872116679007E-2</v>
      </c>
      <c r="O34" s="224">
        <v>7.5297619686769693E-2</v>
      </c>
      <c r="P34" s="224">
        <v>7.6730679732658638E-2</v>
      </c>
      <c r="Q34" s="224">
        <v>7.5885292475061622E-2</v>
      </c>
      <c r="R34" s="224">
        <v>7.7837539867786382E-2</v>
      </c>
      <c r="S34" s="224">
        <v>0.1013868965305956</v>
      </c>
      <c r="T34" s="224">
        <v>0.10392003769760411</v>
      </c>
      <c r="U34" s="224">
        <v>8.8694702229994024E-2</v>
      </c>
      <c r="V34" s="224">
        <v>7.7869326278036957E-2</v>
      </c>
      <c r="W34" s="224">
        <v>8.1945842720601153E-2</v>
      </c>
      <c r="X34" s="224">
        <v>7.4456049554019091E-2</v>
      </c>
      <c r="Y34" s="224">
        <v>3.4252521870889542E-2</v>
      </c>
      <c r="DA34" s="177" t="s">
        <v>1874</v>
      </c>
    </row>
    <row r="35" spans="1:105" ht="12" customHeight="1" x14ac:dyDescent="0.25">
      <c r="A35" s="173" t="s">
        <v>93</v>
      </c>
      <c r="B35" s="224">
        <v>0.46391147215255968</v>
      </c>
      <c r="C35" s="224">
        <v>0.51416135911552474</v>
      </c>
      <c r="D35" s="224">
        <v>0.49744284210718048</v>
      </c>
      <c r="E35" s="224">
        <v>0.43912131528932541</v>
      </c>
      <c r="F35" s="224">
        <v>0.35832252854227309</v>
      </c>
      <c r="G35" s="224">
        <v>0.34068472377294801</v>
      </c>
      <c r="H35" s="224">
        <v>0.32474615657594358</v>
      </c>
      <c r="I35" s="224">
        <v>0.29037027668457671</v>
      </c>
      <c r="J35" s="224">
        <v>0.23509614548955629</v>
      </c>
      <c r="K35" s="224">
        <v>0.21211485910826081</v>
      </c>
      <c r="L35" s="224">
        <v>0.30330260102944512</v>
      </c>
      <c r="M35" s="224">
        <v>0.28218025025153087</v>
      </c>
      <c r="N35" s="224">
        <v>0.28553602175436821</v>
      </c>
      <c r="O35" s="224">
        <v>0.26793884872005541</v>
      </c>
      <c r="P35" s="224">
        <v>0.2730382457586269</v>
      </c>
      <c r="Q35" s="224">
        <v>0.27003002199982268</v>
      </c>
      <c r="R35" s="224">
        <v>0.27697689390625713</v>
      </c>
      <c r="S35" s="224">
        <v>0.36077486173816392</v>
      </c>
      <c r="T35" s="224">
        <v>0.36978878449903041</v>
      </c>
      <c r="U35" s="224">
        <v>0.31561099144875571</v>
      </c>
      <c r="V35" s="224">
        <v>0.2770900025835687</v>
      </c>
      <c r="W35" s="224">
        <v>0.29159586780152241</v>
      </c>
      <c r="X35" s="224">
        <v>0.2649442078081064</v>
      </c>
      <c r="Y35" s="224">
        <v>0.1218840823125944</v>
      </c>
      <c r="DA35" s="177" t="s">
        <v>1875</v>
      </c>
    </row>
    <row r="36" spans="1:105" ht="12" customHeight="1" x14ac:dyDescent="0.25">
      <c r="A36" s="173" t="s">
        <v>94</v>
      </c>
      <c r="B36" s="224">
        <v>0.36748132285920793</v>
      </c>
      <c r="C36" s="224">
        <v>0.40728610468319232</v>
      </c>
      <c r="D36" s="224">
        <v>0.39404275306275621</v>
      </c>
      <c r="E36" s="224">
        <v>0.34784412872878823</v>
      </c>
      <c r="F36" s="224">
        <v>0.28384044090995919</v>
      </c>
      <c r="G36" s="224">
        <v>0.26986888767612899</v>
      </c>
      <c r="H36" s="224">
        <v>0.25724336295940148</v>
      </c>
      <c r="I36" s="224">
        <v>0.2300129654046402</v>
      </c>
      <c r="J36" s="224">
        <v>0.1862282951157371</v>
      </c>
      <c r="K36" s="224">
        <v>0.168023973758434</v>
      </c>
      <c r="L36" s="224">
        <v>0.2402571346980733</v>
      </c>
      <c r="M36" s="224">
        <v>0.22352534453615311</v>
      </c>
      <c r="N36" s="224">
        <v>0.22618357444660109</v>
      </c>
      <c r="O36" s="224">
        <v>0.21224420710302941</v>
      </c>
      <c r="P36" s="224">
        <v>0.2162836268673726</v>
      </c>
      <c r="Q36" s="224">
        <v>0.2139007022951207</v>
      </c>
      <c r="R36" s="224">
        <v>0.21940357478513409</v>
      </c>
      <c r="S36" s="224">
        <v>0.28578302414191931</v>
      </c>
      <c r="T36" s="224">
        <v>0.29292328356457192</v>
      </c>
      <c r="U36" s="224">
        <v>0.25000706300350761</v>
      </c>
      <c r="V36" s="224">
        <v>0.2194931723244502</v>
      </c>
      <c r="W36" s="224">
        <v>0.23098380116097519</v>
      </c>
      <c r="X36" s="224">
        <v>0.209872042002854</v>
      </c>
      <c r="Y36" s="224">
        <v>9.6548860057039693E-2</v>
      </c>
      <c r="DA36" s="177" t="s">
        <v>1876</v>
      </c>
    </row>
    <row r="37" spans="1:105" ht="12" customHeight="1" x14ac:dyDescent="0.25">
      <c r="A37" s="56" t="s">
        <v>95</v>
      </c>
      <c r="B37" s="260">
        <v>0.19006093941085259</v>
      </c>
      <c r="C37" s="260">
        <v>0.21169815159475869</v>
      </c>
      <c r="D37" s="260">
        <v>0.1993523091487226</v>
      </c>
      <c r="E37" s="260">
        <v>0.19475905142563399</v>
      </c>
      <c r="F37" s="260">
        <v>0.16125715198487281</v>
      </c>
      <c r="G37" s="260">
        <v>0.15877674506502171</v>
      </c>
      <c r="H37" s="260">
        <v>0.1873978334709285</v>
      </c>
      <c r="I37" s="260">
        <v>0.1765767737588077</v>
      </c>
      <c r="J37" s="260">
        <v>0.14291692831319219</v>
      </c>
      <c r="K37" s="260">
        <v>0.1040387519132048</v>
      </c>
      <c r="L37" s="260">
        <v>0.1468952095493368</v>
      </c>
      <c r="M37" s="260">
        <v>0.1376479337192297</v>
      </c>
      <c r="N37" s="260">
        <v>0.1530085284550898</v>
      </c>
      <c r="O37" s="260">
        <v>0.1456339628281911</v>
      </c>
      <c r="P37" s="260">
        <v>0.16367507800656891</v>
      </c>
      <c r="Q37" s="260">
        <v>0.15997210585453051</v>
      </c>
      <c r="R37" s="260">
        <v>0.18059841924004419</v>
      </c>
      <c r="S37" s="260">
        <v>0.26553138589507452</v>
      </c>
      <c r="T37" s="260">
        <v>0.23629534404059621</v>
      </c>
      <c r="U37" s="260">
        <v>0.1679727991136285</v>
      </c>
      <c r="V37" s="260">
        <v>0.14761085879045119</v>
      </c>
      <c r="W37" s="260">
        <v>0.1702778020903748</v>
      </c>
      <c r="X37" s="260">
        <v>0.1650465123416901</v>
      </c>
      <c r="Y37" s="260">
        <v>6.4166940458035726E-2</v>
      </c>
      <c r="DA37" s="68" t="s">
        <v>1877</v>
      </c>
    </row>
    <row r="38" spans="1:105" ht="12" customHeight="1" x14ac:dyDescent="0.25">
      <c r="A38" s="37" t="s">
        <v>159</v>
      </c>
      <c r="B38" s="226">
        <v>1.2808291365343959E-2</v>
      </c>
      <c r="C38" s="226">
        <v>1.372230677459736E-2</v>
      </c>
      <c r="D38" s="226">
        <v>0</v>
      </c>
      <c r="E38" s="226">
        <v>3.7848043814661662E-2</v>
      </c>
      <c r="F38" s="226">
        <v>6.2699542325024881E-3</v>
      </c>
      <c r="G38" s="226">
        <v>1.2043400188631389E-2</v>
      </c>
      <c r="H38" s="226">
        <v>2.6302196377845639E-3</v>
      </c>
      <c r="I38" s="226">
        <v>1.807369717386084E-3</v>
      </c>
      <c r="J38" s="226">
        <v>1.502718386657269E-3</v>
      </c>
      <c r="K38" s="226">
        <v>2.0725675563811261E-3</v>
      </c>
      <c r="L38" s="226">
        <v>2.3292229661031208E-3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6.2315591306109528E-4</v>
      </c>
      <c r="V38" s="226">
        <v>3.3474388594437827E-4</v>
      </c>
      <c r="W38" s="226">
        <v>3.4176766562590361E-4</v>
      </c>
      <c r="X38" s="226">
        <v>4.7613366843255763E-4</v>
      </c>
      <c r="Y38" s="226">
        <v>1.191140311458026E-4</v>
      </c>
      <c r="DA38" s="69" t="s">
        <v>1878</v>
      </c>
    </row>
    <row r="39" spans="1:105" ht="12" customHeight="1" x14ac:dyDescent="0.25">
      <c r="A39" s="37" t="s">
        <v>35</v>
      </c>
      <c r="B39" s="226">
        <v>0.16868792244995551</v>
      </c>
      <c r="C39" s="226">
        <v>0.1821855197308245</v>
      </c>
      <c r="D39" s="226">
        <v>0.17281840797936571</v>
      </c>
      <c r="E39" s="226">
        <v>0.14253412245095981</v>
      </c>
      <c r="F39" s="226">
        <v>0.1132593860296726</v>
      </c>
      <c r="G39" s="226">
        <v>8.3150709812997561E-2</v>
      </c>
      <c r="H39" s="226">
        <v>4.6840294400546399E-2</v>
      </c>
      <c r="I39" s="226">
        <v>3.5147572801933619E-2</v>
      </c>
      <c r="J39" s="226">
        <v>2.8583622078119111E-2</v>
      </c>
      <c r="K39" s="226">
        <v>4.4008987686560891E-2</v>
      </c>
      <c r="L39" s="226">
        <v>6.6358075566214411E-2</v>
      </c>
      <c r="M39" s="226">
        <v>6.2856933482985086E-2</v>
      </c>
      <c r="N39" s="226">
        <v>5.0058596857696661E-2</v>
      </c>
      <c r="O39" s="226">
        <v>4.6003646768613272E-2</v>
      </c>
      <c r="P39" s="226">
        <v>3.6171221257701787E-2</v>
      </c>
      <c r="Q39" s="226">
        <v>3.6508662021618128E-2</v>
      </c>
      <c r="R39" s="226">
        <v>3.238428666870137E-2</v>
      </c>
      <c r="S39" s="226">
        <v>2.9391007106405111E-2</v>
      </c>
      <c r="T39" s="226">
        <v>4.2577837941822197E-2</v>
      </c>
      <c r="U39" s="226">
        <v>5.675674068610647E-2</v>
      </c>
      <c r="V39" s="226">
        <v>4.9851199048491113E-2</v>
      </c>
      <c r="W39" s="226">
        <v>4.079047990812381E-2</v>
      </c>
      <c r="X39" s="226">
        <v>2.9335767556115989E-2</v>
      </c>
      <c r="Y39" s="226">
        <v>1.4861326394101711E-2</v>
      </c>
      <c r="DA39" s="69" t="s">
        <v>1879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1880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1881</v>
      </c>
    </row>
    <row r="42" spans="1:105" ht="12" customHeight="1" x14ac:dyDescent="0.25">
      <c r="A42" s="37" t="s">
        <v>40</v>
      </c>
      <c r="B42" s="226">
        <v>8.5647255955530639E-3</v>
      </c>
      <c r="C42" s="226">
        <v>1.5790325089336851E-2</v>
      </c>
      <c r="D42" s="226">
        <v>2.653390116935693E-2</v>
      </c>
      <c r="E42" s="226">
        <v>1.43768851600125E-2</v>
      </c>
      <c r="F42" s="226">
        <v>4.1727811722697662E-2</v>
      </c>
      <c r="G42" s="226">
        <v>6.3582635063392748E-2</v>
      </c>
      <c r="H42" s="226">
        <v>0.13792731943259751</v>
      </c>
      <c r="I42" s="226">
        <v>0.13962183123948799</v>
      </c>
      <c r="J42" s="226">
        <v>0.1128305878484159</v>
      </c>
      <c r="K42" s="226">
        <v>5.7957196670262813E-2</v>
      </c>
      <c r="L42" s="226">
        <v>7.8207911017019238E-2</v>
      </c>
      <c r="M42" s="226">
        <v>7.4791000236244631E-2</v>
      </c>
      <c r="N42" s="226">
        <v>0.1029499315973931</v>
      </c>
      <c r="O42" s="226">
        <v>9.9630316059577881E-2</v>
      </c>
      <c r="P42" s="226">
        <v>0.12750385674886711</v>
      </c>
      <c r="Q42" s="226">
        <v>0.1234634438329124</v>
      </c>
      <c r="R42" s="226">
        <v>0.1482141325713428</v>
      </c>
      <c r="S42" s="226">
        <v>0.23614037878866939</v>
      </c>
      <c r="T42" s="226">
        <v>0.193717506098774</v>
      </c>
      <c r="U42" s="226">
        <v>0.1105929025144609</v>
      </c>
      <c r="V42" s="226">
        <v>9.7424915856015662E-2</v>
      </c>
      <c r="W42" s="226">
        <v>0.1291455545166251</v>
      </c>
      <c r="X42" s="226">
        <v>0.1352346111171415</v>
      </c>
      <c r="Y42" s="226">
        <v>4.9186500032788218E-2</v>
      </c>
      <c r="DA42" s="69" t="s">
        <v>1882</v>
      </c>
    </row>
    <row r="43" spans="1:105" ht="12" customHeight="1" x14ac:dyDescent="0.25">
      <c r="A43" s="57" t="s">
        <v>1883</v>
      </c>
      <c r="B43" s="261">
        <f t="shared" ref="B43:Y43" si="1">B44+B55</f>
        <v>0.66515196819993883</v>
      </c>
      <c r="C43" s="261">
        <f t="shared" si="1"/>
        <v>0.80057279272759296</v>
      </c>
      <c r="D43" s="261">
        <f t="shared" si="1"/>
        <v>0.83602973710020301</v>
      </c>
      <c r="E43" s="261">
        <f t="shared" si="1"/>
        <v>0.7341725026577125</v>
      </c>
      <c r="F43" s="261">
        <f t="shared" si="1"/>
        <v>0.77697424093243983</v>
      </c>
      <c r="G43" s="261">
        <f t="shared" si="1"/>
        <v>0.8221349830688176</v>
      </c>
      <c r="H43" s="261">
        <f t="shared" si="1"/>
        <v>1.0084111716813915</v>
      </c>
      <c r="I43" s="261">
        <f t="shared" si="1"/>
        <v>0.9336036635094247</v>
      </c>
      <c r="J43" s="261">
        <f t="shared" si="1"/>
        <v>0.75620995719254602</v>
      </c>
      <c r="K43" s="261">
        <f t="shared" si="1"/>
        <v>0.5529464868754238</v>
      </c>
      <c r="L43" s="261">
        <f t="shared" si="1"/>
        <v>0.77817479965198832</v>
      </c>
      <c r="M43" s="261">
        <f t="shared" si="1"/>
        <v>0.73083572369493155</v>
      </c>
      <c r="N43" s="261">
        <f t="shared" si="1"/>
        <v>0.82139578778037903</v>
      </c>
      <c r="O43" s="261">
        <f t="shared" si="1"/>
        <v>0.78308279412465753</v>
      </c>
      <c r="P43" s="261">
        <f t="shared" si="1"/>
        <v>0.86822902216847953</v>
      </c>
      <c r="Q43" s="261">
        <f t="shared" si="1"/>
        <v>0.84896446846121565</v>
      </c>
      <c r="R43" s="261">
        <f t="shared" si="1"/>
        <v>0.95858200313551456</v>
      </c>
      <c r="S43" s="261">
        <f t="shared" si="1"/>
        <v>1.3501700905506497</v>
      </c>
      <c r="T43" s="261">
        <f t="shared" si="1"/>
        <v>1.2420653107153212</v>
      </c>
      <c r="U43" s="261">
        <f t="shared" si="1"/>
        <v>0.90408488640307172</v>
      </c>
      <c r="V43" s="261">
        <f t="shared" si="1"/>
        <v>0.79427269177246684</v>
      </c>
      <c r="W43" s="261">
        <f t="shared" si="1"/>
        <v>0.90673713266493927</v>
      </c>
      <c r="X43" s="261">
        <f t="shared" si="1"/>
        <v>0.85944034777322387</v>
      </c>
      <c r="Y43" s="261">
        <f t="shared" si="1"/>
        <v>0.3343604357499963</v>
      </c>
      <c r="DA43" s="70"/>
    </row>
    <row r="44" spans="1:105" ht="12" customHeight="1" x14ac:dyDescent="0.25">
      <c r="A44" s="60" t="s">
        <v>1884</v>
      </c>
      <c r="B44" s="262">
        <v>0.43966912949381082</v>
      </c>
      <c r="C44" s="262">
        <v>0.4813249283049828</v>
      </c>
      <c r="D44" s="262">
        <v>0.46008884918708598</v>
      </c>
      <c r="E44" s="262">
        <v>0.40591101180530448</v>
      </c>
      <c r="F44" s="262">
        <v>0.3144894447532573</v>
      </c>
      <c r="G44" s="262">
        <v>0.29102523917075979</v>
      </c>
      <c r="H44" s="262">
        <v>0.25522024890435902</v>
      </c>
      <c r="I44" s="262">
        <v>0.22492724187183841</v>
      </c>
      <c r="J44" s="262">
        <v>0.18208176668932541</v>
      </c>
      <c r="K44" s="262">
        <v>0.17718529541900679</v>
      </c>
      <c r="L44" s="262">
        <v>0.25458512511276349</v>
      </c>
      <c r="M44" s="262">
        <v>0.23618249092028379</v>
      </c>
      <c r="N44" s="262">
        <v>0.2308891484638784</v>
      </c>
      <c r="O44" s="262">
        <v>0.21544194296070329</v>
      </c>
      <c r="P44" s="262">
        <v>0.2124799175383183</v>
      </c>
      <c r="Q44" s="262">
        <v>0.2111074147102307</v>
      </c>
      <c r="R44" s="262">
        <v>0.2077946829686948</v>
      </c>
      <c r="S44" s="262">
        <v>0.26018915017255079</v>
      </c>
      <c r="T44" s="262">
        <v>0.28111030883010169</v>
      </c>
      <c r="U44" s="262">
        <v>0.25560317695283041</v>
      </c>
      <c r="V44" s="262">
        <v>0.2243519050023349</v>
      </c>
      <c r="W44" s="262">
        <v>0.2289850152221545</v>
      </c>
      <c r="X44" s="262">
        <v>0.2043964858898277</v>
      </c>
      <c r="Y44" s="262">
        <v>0.1001166835165781</v>
      </c>
      <c r="DA44" s="72" t="s">
        <v>1885</v>
      </c>
    </row>
    <row r="45" spans="1:105" ht="12" customHeight="1" x14ac:dyDescent="0.25">
      <c r="A45" s="64" t="s">
        <v>28</v>
      </c>
      <c r="B45" s="229">
        <v>6.190487685912024E-3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3.3807504464189501E-3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1886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1887</v>
      </c>
    </row>
    <row r="47" spans="1:105" ht="12" customHeight="1" x14ac:dyDescent="0.25">
      <c r="A47" s="64" t="s">
        <v>31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2.689802548334556E-4</v>
      </c>
      <c r="V47" s="229">
        <v>3.1052387503097709E-4</v>
      </c>
      <c r="W47" s="229">
        <v>2.4911373956856012E-4</v>
      </c>
      <c r="X47" s="229">
        <v>3.6676448718370451E-3</v>
      </c>
      <c r="Y47" s="229">
        <v>3.9462291532996793E-3</v>
      </c>
      <c r="DA47" s="73" t="s">
        <v>1888</v>
      </c>
    </row>
    <row r="48" spans="1:105" ht="12" customHeight="1" x14ac:dyDescent="0.25">
      <c r="A48" s="64" t="s">
        <v>159</v>
      </c>
      <c r="B48" s="229">
        <v>1.1974191292275969E-2</v>
      </c>
      <c r="C48" s="229">
        <v>1.423313219415012E-2</v>
      </c>
      <c r="D48" s="229">
        <v>0</v>
      </c>
      <c r="E48" s="229">
        <v>6.3240936707036885E-2</v>
      </c>
      <c r="F48" s="229">
        <v>1.3860702288682801E-2</v>
      </c>
      <c r="G48" s="229">
        <v>2.9068885056999089E-2</v>
      </c>
      <c r="H48" s="229">
        <v>1.113254702635904E-2</v>
      </c>
      <c r="I48" s="229">
        <v>8.6278348507697784E-3</v>
      </c>
      <c r="J48" s="229">
        <v>7.4278100156543042E-3</v>
      </c>
      <c r="K48" s="229">
        <v>6.3549175237783114E-3</v>
      </c>
      <c r="L48" s="229">
        <v>6.8768420536421846E-3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2.3619064581967769E-3</v>
      </c>
      <c r="V48" s="229">
        <v>1.2697885333927169E-3</v>
      </c>
      <c r="W48" s="229">
        <v>1.5182649523759429E-3</v>
      </c>
      <c r="X48" s="229">
        <v>2.238325317675757E-3</v>
      </c>
      <c r="Y48" s="229">
        <v>3.3631169771527699E-4</v>
      </c>
      <c r="DA48" s="73" t="s">
        <v>1889</v>
      </c>
    </row>
    <row r="49" spans="1:105" ht="12" customHeight="1" x14ac:dyDescent="0.25">
      <c r="A49" s="64" t="s">
        <v>32</v>
      </c>
      <c r="B49" s="229">
        <v>1.293457715048083E-2</v>
      </c>
      <c r="C49" s="229">
        <v>0</v>
      </c>
      <c r="D49" s="229">
        <v>1.3975630712515201E-2</v>
      </c>
      <c r="E49" s="229">
        <v>2.5422868107593519E-2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5.3386605652178956E-4</v>
      </c>
      <c r="DA49" s="73" t="s">
        <v>1890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4.2264250312891348E-2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9.2123987122571927E-5</v>
      </c>
      <c r="DA50" s="73" t="s">
        <v>1891</v>
      </c>
    </row>
    <row r="51" spans="1:105" ht="12" customHeight="1" x14ac:dyDescent="0.25">
      <c r="A51" s="64" t="s">
        <v>35</v>
      </c>
      <c r="B51" s="229">
        <v>0.1577026470195495</v>
      </c>
      <c r="C51" s="229">
        <v>0.1889675423223334</v>
      </c>
      <c r="D51" s="229">
        <v>0.1810387943500997</v>
      </c>
      <c r="E51" s="229">
        <v>0.23816267653501119</v>
      </c>
      <c r="F51" s="229">
        <v>0.2503773668742913</v>
      </c>
      <c r="G51" s="229">
        <v>0.20069900427651499</v>
      </c>
      <c r="H51" s="229">
        <v>0.1982540821502663</v>
      </c>
      <c r="I51" s="229">
        <v>0.1677838522043314</v>
      </c>
      <c r="J51" s="229">
        <v>0.14128642880840309</v>
      </c>
      <c r="K51" s="229">
        <v>0.1349405891219308</v>
      </c>
      <c r="L51" s="229">
        <v>0.19591684063461451</v>
      </c>
      <c r="M51" s="229">
        <v>0.19010767502404721</v>
      </c>
      <c r="N51" s="229">
        <v>0.18879230638127459</v>
      </c>
      <c r="O51" s="229">
        <v>0.1826215876882262</v>
      </c>
      <c r="P51" s="229">
        <v>0.17228722685154249</v>
      </c>
      <c r="Q51" s="229">
        <v>0.16982273599551709</v>
      </c>
      <c r="R51" s="229">
        <v>0.2007363541760202</v>
      </c>
      <c r="S51" s="229">
        <v>0.21458924480300301</v>
      </c>
      <c r="T51" s="229">
        <v>0.23486647272111921</v>
      </c>
      <c r="U51" s="229">
        <v>0.21512130361438411</v>
      </c>
      <c r="V51" s="229">
        <v>0.18910123107721249</v>
      </c>
      <c r="W51" s="229">
        <v>0.1812071833117424</v>
      </c>
      <c r="X51" s="229">
        <v>0.13790873359254241</v>
      </c>
      <c r="Y51" s="229">
        <v>4.1960110507747929E-2</v>
      </c>
      <c r="DA51" s="73" t="s">
        <v>1892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1893</v>
      </c>
    </row>
    <row r="53" spans="1:105" ht="12" customHeight="1" x14ac:dyDescent="0.25">
      <c r="A53" s="64" t="s">
        <v>38</v>
      </c>
      <c r="B53" s="229">
        <v>0.23164481204388501</v>
      </c>
      <c r="C53" s="229">
        <v>0.25204972238707513</v>
      </c>
      <c r="D53" s="229">
        <v>0.23480022734434089</v>
      </c>
      <c r="E53" s="229">
        <v>1.568873131177255E-2</v>
      </c>
      <c r="F53" s="229">
        <v>2.871489595787912E-2</v>
      </c>
      <c r="G53" s="229">
        <v>3.419041709803327E-2</v>
      </c>
      <c r="H53" s="229">
        <v>3.2700116609540343E-2</v>
      </c>
      <c r="I53" s="229">
        <v>3.8978143132917691E-2</v>
      </c>
      <c r="J53" s="229">
        <v>2.8192654355159281E-2</v>
      </c>
      <c r="K53" s="229">
        <v>3.2176898374483558E-2</v>
      </c>
      <c r="L53" s="229">
        <v>4.7433703592241937E-2</v>
      </c>
      <c r="M53" s="229">
        <v>3.9396988131877773E-2</v>
      </c>
      <c r="N53" s="229">
        <v>3.685674610575241E-2</v>
      </c>
      <c r="O53" s="229">
        <v>2.938342271265575E-2</v>
      </c>
      <c r="P53" s="229">
        <v>3.5562432974398407E-2</v>
      </c>
      <c r="Q53" s="229">
        <v>3.6374200879767581E-2</v>
      </c>
      <c r="R53" s="229">
        <v>0</v>
      </c>
      <c r="S53" s="229">
        <v>3.8176807013787062E-2</v>
      </c>
      <c r="T53" s="229">
        <v>4.038738852528824E-2</v>
      </c>
      <c r="U53" s="229">
        <v>3.1542370569440918E-2</v>
      </c>
      <c r="V53" s="229">
        <v>2.9408942962913999E-2</v>
      </c>
      <c r="W53" s="229">
        <v>4.1993740652495351E-2</v>
      </c>
      <c r="X53" s="229">
        <v>5.482396659966815E-2</v>
      </c>
      <c r="Y53" s="229">
        <v>5.1068026123819492E-2</v>
      </c>
      <c r="DA53" s="73" t="s">
        <v>1894</v>
      </c>
    </row>
    <row r="54" spans="1:105" ht="12" customHeight="1" x14ac:dyDescent="0.25">
      <c r="A54" s="64" t="s">
        <v>39</v>
      </c>
      <c r="B54" s="229">
        <v>1.9222414301707489E-2</v>
      </c>
      <c r="C54" s="229">
        <v>2.607453140142417E-2</v>
      </c>
      <c r="D54" s="229">
        <v>3.0274196780130189E-2</v>
      </c>
      <c r="E54" s="229">
        <v>2.1131548830998909E-2</v>
      </c>
      <c r="F54" s="229">
        <v>2.1536479632404081E-2</v>
      </c>
      <c r="G54" s="229">
        <v>2.7066932739212519E-2</v>
      </c>
      <c r="H54" s="229">
        <v>1.3133503118193311E-2</v>
      </c>
      <c r="I54" s="229">
        <v>9.5374116838195001E-3</v>
      </c>
      <c r="J54" s="229">
        <v>5.1748735101087538E-3</v>
      </c>
      <c r="K54" s="229">
        <v>3.7128903988141149E-3</v>
      </c>
      <c r="L54" s="229">
        <v>4.3577388322648394E-3</v>
      </c>
      <c r="M54" s="229">
        <v>3.2970773179399138E-3</v>
      </c>
      <c r="N54" s="229">
        <v>5.2400959768513604E-3</v>
      </c>
      <c r="O54" s="229">
        <v>3.4369325598213778E-3</v>
      </c>
      <c r="P54" s="229">
        <v>4.6302577123773746E-3</v>
      </c>
      <c r="Q54" s="229">
        <v>4.9104778349459421E-3</v>
      </c>
      <c r="R54" s="229">
        <v>7.058328792674584E-3</v>
      </c>
      <c r="S54" s="229">
        <v>7.4230983557607554E-3</v>
      </c>
      <c r="T54" s="229">
        <v>5.8564475836943271E-3</v>
      </c>
      <c r="U54" s="229">
        <v>6.3086160559751641E-3</v>
      </c>
      <c r="V54" s="229">
        <v>4.2614185537847944E-3</v>
      </c>
      <c r="W54" s="229">
        <v>4.0167125659722183E-3</v>
      </c>
      <c r="X54" s="229">
        <v>5.7578155081043896E-3</v>
      </c>
      <c r="Y54" s="229">
        <v>2.180015990351353E-3</v>
      </c>
      <c r="DA54" s="73" t="s">
        <v>1895</v>
      </c>
    </row>
    <row r="55" spans="1:105" ht="12" customHeight="1" x14ac:dyDescent="0.25">
      <c r="A55" s="60" t="s">
        <v>1896</v>
      </c>
      <c r="B55" s="262">
        <v>0.22548283870612801</v>
      </c>
      <c r="C55" s="262">
        <v>0.31924786442261011</v>
      </c>
      <c r="D55" s="262">
        <v>0.37594088791311708</v>
      </c>
      <c r="E55" s="262">
        <v>0.32826149085240802</v>
      </c>
      <c r="F55" s="262">
        <v>0.46248479617918259</v>
      </c>
      <c r="G55" s="262">
        <v>0.53110974389805787</v>
      </c>
      <c r="H55" s="262">
        <v>0.75319092277703259</v>
      </c>
      <c r="I55" s="262">
        <v>0.70867642163758626</v>
      </c>
      <c r="J55" s="262">
        <v>0.57412819050322061</v>
      </c>
      <c r="K55" s="262">
        <v>0.37576119145641701</v>
      </c>
      <c r="L55" s="262">
        <v>0.52358967453922478</v>
      </c>
      <c r="M55" s="262">
        <v>0.49465323277464779</v>
      </c>
      <c r="N55" s="262">
        <v>0.5905066393165006</v>
      </c>
      <c r="O55" s="262">
        <v>0.56764085116395424</v>
      </c>
      <c r="P55" s="262">
        <v>0.65574910463016123</v>
      </c>
      <c r="Q55" s="262">
        <v>0.637857053750985</v>
      </c>
      <c r="R55" s="262">
        <v>0.7507873201668197</v>
      </c>
      <c r="S55" s="262">
        <v>1.0899809403780989</v>
      </c>
      <c r="T55" s="262">
        <v>0.96095500188521954</v>
      </c>
      <c r="U55" s="262">
        <v>0.64848170945024131</v>
      </c>
      <c r="V55" s="262">
        <v>0.56992078677013192</v>
      </c>
      <c r="W55" s="262">
        <v>0.67775211744278474</v>
      </c>
      <c r="X55" s="262">
        <v>0.65504386188339614</v>
      </c>
      <c r="Y55" s="262">
        <v>0.2342437522334182</v>
      </c>
      <c r="DA55" s="72" t="s">
        <v>1897</v>
      </c>
    </row>
    <row r="56" spans="1:105" ht="12" customHeight="1" x14ac:dyDescent="0.25">
      <c r="A56" s="57" t="s">
        <v>1898</v>
      </c>
      <c r="B56" s="261">
        <f t="shared" ref="B56:Y56" si="2">B57+B68</f>
        <v>13.630729403598131</v>
      </c>
      <c r="C56" s="261">
        <f t="shared" si="2"/>
        <v>15.063646031933649</v>
      </c>
      <c r="D56" s="261">
        <f t="shared" si="2"/>
        <v>14.537357427984659</v>
      </c>
      <c r="E56" s="261">
        <f t="shared" si="2"/>
        <v>12.818843643500145</v>
      </c>
      <c r="F56" s="261">
        <f t="shared" si="2"/>
        <v>10.338505908250138</v>
      </c>
      <c r="G56" s="261">
        <f t="shared" si="2"/>
        <v>9.7686917739219368</v>
      </c>
      <c r="H56" s="261">
        <f t="shared" si="2"/>
        <v>9.1285498052886354</v>
      </c>
      <c r="I56" s="261">
        <f t="shared" si="2"/>
        <v>8.1327660088784732</v>
      </c>
      <c r="J56" s="261">
        <f t="shared" si="2"/>
        <v>6.5844574826453854</v>
      </c>
      <c r="K56" s="261">
        <f t="shared" si="2"/>
        <v>6.0498996386141553</v>
      </c>
      <c r="L56" s="261">
        <f t="shared" si="2"/>
        <v>8.6607920671626548</v>
      </c>
      <c r="M56" s="261">
        <f t="shared" si="2"/>
        <v>8.0521632709902349</v>
      </c>
      <c r="N56" s="261">
        <f t="shared" si="2"/>
        <v>8.0806869321450403</v>
      </c>
      <c r="O56" s="261">
        <f t="shared" si="2"/>
        <v>7.5725847244286291</v>
      </c>
      <c r="P56" s="261">
        <f t="shared" si="2"/>
        <v>7.6559117360598901</v>
      </c>
      <c r="Q56" s="261">
        <f t="shared" si="2"/>
        <v>7.5797706599803591</v>
      </c>
      <c r="R56" s="261">
        <f t="shared" si="2"/>
        <v>7.7010855262567794</v>
      </c>
      <c r="S56" s="261">
        <f t="shared" si="2"/>
        <v>9.9357972209578413</v>
      </c>
      <c r="T56" s="261">
        <f t="shared" si="2"/>
        <v>10.311279789460412</v>
      </c>
      <c r="U56" s="261">
        <f t="shared" si="2"/>
        <v>8.9354070283563534</v>
      </c>
      <c r="V56" s="261">
        <f t="shared" si="2"/>
        <v>7.8443392072809743</v>
      </c>
      <c r="W56" s="261">
        <f t="shared" si="2"/>
        <v>8.1940646087496862</v>
      </c>
      <c r="X56" s="261">
        <f t="shared" si="2"/>
        <v>7.4120305481980822</v>
      </c>
      <c r="Y56" s="261">
        <f t="shared" si="2"/>
        <v>3.4612772602809354</v>
      </c>
      <c r="DA56" s="70"/>
    </row>
    <row r="57" spans="1:105" ht="12" customHeight="1" x14ac:dyDescent="0.25">
      <c r="A57" s="60" t="s">
        <v>1899</v>
      </c>
      <c r="B57" s="262">
        <v>13.19007388481432</v>
      </c>
      <c r="C57" s="262">
        <v>14.43974784914948</v>
      </c>
      <c r="D57" s="262">
        <v>13.80266547561259</v>
      </c>
      <c r="E57" s="262">
        <v>12.177330354159141</v>
      </c>
      <c r="F57" s="262">
        <v>9.4346833425977188</v>
      </c>
      <c r="G57" s="262">
        <v>8.7307571751227986</v>
      </c>
      <c r="H57" s="262">
        <v>7.6566074671307689</v>
      </c>
      <c r="I57" s="262">
        <v>6.7478172561551526</v>
      </c>
      <c r="J57" s="262">
        <v>5.4624530006797603</v>
      </c>
      <c r="K57" s="262">
        <v>5.3155588625702066</v>
      </c>
      <c r="L57" s="262">
        <v>7.6375537533829068</v>
      </c>
      <c r="M57" s="262">
        <v>7.0854747276085153</v>
      </c>
      <c r="N57" s="262">
        <v>6.9266744539163554</v>
      </c>
      <c r="O57" s="262">
        <v>6.4632582888210992</v>
      </c>
      <c r="P57" s="262">
        <v>6.3743975261495516</v>
      </c>
      <c r="Q57" s="262">
        <v>6.3332224413069209</v>
      </c>
      <c r="R57" s="262">
        <v>6.2338404890608459</v>
      </c>
      <c r="S57" s="262">
        <v>7.8056745051765244</v>
      </c>
      <c r="T57" s="262">
        <v>8.4333092649030519</v>
      </c>
      <c r="U57" s="262">
        <v>7.6680953085849151</v>
      </c>
      <c r="V57" s="262">
        <v>6.730557150070049</v>
      </c>
      <c r="W57" s="262">
        <v>6.8695504566646362</v>
      </c>
      <c r="X57" s="262">
        <v>6.1318945766948341</v>
      </c>
      <c r="Y57" s="262">
        <v>3.0035005054973429</v>
      </c>
      <c r="DA57" s="72" t="s">
        <v>1900</v>
      </c>
    </row>
    <row r="58" spans="1:105" ht="12" customHeight="1" x14ac:dyDescent="0.25">
      <c r="A58" s="64" t="s">
        <v>28</v>
      </c>
      <c r="B58" s="229">
        <v>0.18571463057736071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0.1014225133925685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1901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1902</v>
      </c>
    </row>
    <row r="60" spans="1:105" ht="12" customHeight="1" x14ac:dyDescent="0.25">
      <c r="A60" s="64" t="s">
        <v>31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8.0694076450036727E-3</v>
      </c>
      <c r="V60" s="229">
        <v>9.3157162509293172E-3</v>
      </c>
      <c r="W60" s="229">
        <v>7.4734121870568037E-3</v>
      </c>
      <c r="X60" s="229">
        <v>0.1100293461551114</v>
      </c>
      <c r="Y60" s="229">
        <v>0.1183868745989904</v>
      </c>
      <c r="DA60" s="73" t="s">
        <v>1903</v>
      </c>
    </row>
    <row r="61" spans="1:105" ht="12" customHeight="1" x14ac:dyDescent="0.25">
      <c r="A61" s="64" t="s">
        <v>159</v>
      </c>
      <c r="B61" s="229">
        <v>0.35922573876827929</v>
      </c>
      <c r="C61" s="229">
        <v>0.42699396582450361</v>
      </c>
      <c r="D61" s="229">
        <v>0</v>
      </c>
      <c r="E61" s="229">
        <v>1.897228101211107</v>
      </c>
      <c r="F61" s="229">
        <v>0.41582106866048391</v>
      </c>
      <c r="G61" s="229">
        <v>0.87206655170997271</v>
      </c>
      <c r="H61" s="229">
        <v>0.33397641079077112</v>
      </c>
      <c r="I61" s="229">
        <v>0.2588350455230935</v>
      </c>
      <c r="J61" s="229">
        <v>0.2228343004696291</v>
      </c>
      <c r="K61" s="229">
        <v>0.19064752571334939</v>
      </c>
      <c r="L61" s="229">
        <v>0.20630526160926549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7.085719374590331E-2</v>
      </c>
      <c r="V61" s="229">
        <v>3.8093656001781523E-2</v>
      </c>
      <c r="W61" s="229">
        <v>4.5547948571278279E-2</v>
      </c>
      <c r="X61" s="229">
        <v>6.7149759530272718E-2</v>
      </c>
      <c r="Y61" s="229">
        <v>1.008935093145831E-2</v>
      </c>
      <c r="DA61" s="73" t="s">
        <v>1904</v>
      </c>
    </row>
    <row r="62" spans="1:105" ht="12" customHeight="1" x14ac:dyDescent="0.25">
      <c r="A62" s="64" t="s">
        <v>32</v>
      </c>
      <c r="B62" s="229">
        <v>0.3880373145144248</v>
      </c>
      <c r="C62" s="229">
        <v>0</v>
      </c>
      <c r="D62" s="229">
        <v>0.41926892137545629</v>
      </c>
      <c r="E62" s="229">
        <v>0.76268604322780587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1.6015981695653689E-2</v>
      </c>
      <c r="DA62" s="73" t="s">
        <v>1905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1.267927509386741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2.7637196136771581E-3</v>
      </c>
      <c r="DA63" s="73" t="s">
        <v>1906</v>
      </c>
    </row>
    <row r="64" spans="1:105" ht="12" customHeight="1" x14ac:dyDescent="0.25">
      <c r="A64" s="64" t="s">
        <v>35</v>
      </c>
      <c r="B64" s="229">
        <v>4.731079410586486</v>
      </c>
      <c r="C64" s="229">
        <v>5.6690262696700033</v>
      </c>
      <c r="D64" s="229">
        <v>5.4311638305029906</v>
      </c>
      <c r="E64" s="229">
        <v>7.1448802960503404</v>
      </c>
      <c r="F64" s="229">
        <v>7.5113210062287399</v>
      </c>
      <c r="G64" s="229">
        <v>6.0209701282954509</v>
      </c>
      <c r="H64" s="229">
        <v>5.9476224645079876</v>
      </c>
      <c r="I64" s="229">
        <v>5.0335155661299433</v>
      </c>
      <c r="J64" s="229">
        <v>4.2385928642520909</v>
      </c>
      <c r="K64" s="229">
        <v>4.0482176736579261</v>
      </c>
      <c r="L64" s="229">
        <v>5.8775052190384374</v>
      </c>
      <c r="M64" s="229">
        <v>5.7032302507214157</v>
      </c>
      <c r="N64" s="229">
        <v>5.6637691914382424</v>
      </c>
      <c r="O64" s="229">
        <v>5.4786476306467851</v>
      </c>
      <c r="P64" s="229">
        <v>5.1686168055462787</v>
      </c>
      <c r="Q64" s="229">
        <v>5.0946820798655148</v>
      </c>
      <c r="R64" s="229">
        <v>6.0220906252806081</v>
      </c>
      <c r="S64" s="229">
        <v>6.4376773440900896</v>
      </c>
      <c r="T64" s="229">
        <v>7.0459941816335752</v>
      </c>
      <c r="U64" s="229">
        <v>6.453639108431525</v>
      </c>
      <c r="V64" s="229">
        <v>5.6730369323163741</v>
      </c>
      <c r="W64" s="229">
        <v>5.4362154993522731</v>
      </c>
      <c r="X64" s="229">
        <v>4.1372620077762727</v>
      </c>
      <c r="Y64" s="229">
        <v>1.258803315232438</v>
      </c>
      <c r="DA64" s="73" t="s">
        <v>1907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1908</v>
      </c>
    </row>
    <row r="66" spans="1:105" ht="12" customHeight="1" x14ac:dyDescent="0.25">
      <c r="A66" s="64" t="s">
        <v>38</v>
      </c>
      <c r="B66" s="229">
        <v>6.9493443613165491</v>
      </c>
      <c r="C66" s="229">
        <v>7.5614916716122531</v>
      </c>
      <c r="D66" s="229">
        <v>7.0440068203302326</v>
      </c>
      <c r="E66" s="229">
        <v>0.47066193935317657</v>
      </c>
      <c r="F66" s="229">
        <v>0.86144687873637327</v>
      </c>
      <c r="G66" s="229">
        <v>1.0257125129409981</v>
      </c>
      <c r="H66" s="229">
        <v>0.98100349828621003</v>
      </c>
      <c r="I66" s="229">
        <v>1.1693442939875309</v>
      </c>
      <c r="J66" s="229">
        <v>0.84577963065477801</v>
      </c>
      <c r="K66" s="229">
        <v>0.96530695123450727</v>
      </c>
      <c r="L66" s="229">
        <v>1.423011107767258</v>
      </c>
      <c r="M66" s="229">
        <v>1.181909643956333</v>
      </c>
      <c r="N66" s="229">
        <v>1.105702383172573</v>
      </c>
      <c r="O66" s="229">
        <v>0.88150268137967269</v>
      </c>
      <c r="P66" s="229">
        <v>1.0668729892319531</v>
      </c>
      <c r="Q66" s="229">
        <v>1.091226026393028</v>
      </c>
      <c r="R66" s="229">
        <v>0</v>
      </c>
      <c r="S66" s="229">
        <v>1.145304210413612</v>
      </c>
      <c r="T66" s="229">
        <v>1.211621655758647</v>
      </c>
      <c r="U66" s="229">
        <v>0.94627111708322764</v>
      </c>
      <c r="V66" s="229">
        <v>0.88226828888742048</v>
      </c>
      <c r="W66" s="229">
        <v>1.2598122195748609</v>
      </c>
      <c r="X66" s="229">
        <v>1.644718997990045</v>
      </c>
      <c r="Y66" s="229">
        <v>1.5320407837145851</v>
      </c>
      <c r="DA66" s="73" t="s">
        <v>1909</v>
      </c>
    </row>
    <row r="67" spans="1:105" ht="12" customHeight="1" x14ac:dyDescent="0.25">
      <c r="A67" s="64" t="s">
        <v>39</v>
      </c>
      <c r="B67" s="229">
        <v>0.57667242905122496</v>
      </c>
      <c r="C67" s="229">
        <v>0.78223594204272495</v>
      </c>
      <c r="D67" s="229">
        <v>0.90822590340390585</v>
      </c>
      <c r="E67" s="229">
        <v>0.63394646492996753</v>
      </c>
      <c r="F67" s="229">
        <v>0.64609438897212257</v>
      </c>
      <c r="G67" s="229">
        <v>0.81200798217637582</v>
      </c>
      <c r="H67" s="229">
        <v>0.39400509354579938</v>
      </c>
      <c r="I67" s="229">
        <v>0.28612235051458512</v>
      </c>
      <c r="J67" s="229">
        <v>0.15524620530326261</v>
      </c>
      <c r="K67" s="229">
        <v>0.1113867119644235</v>
      </c>
      <c r="L67" s="229">
        <v>0.13073216496794521</v>
      </c>
      <c r="M67" s="229">
        <v>9.8912319538197443E-2</v>
      </c>
      <c r="N67" s="229">
        <v>0.1572028793055408</v>
      </c>
      <c r="O67" s="229">
        <v>0.1031079767946413</v>
      </c>
      <c r="P67" s="229">
        <v>0.13890773137132131</v>
      </c>
      <c r="Q67" s="229">
        <v>0.14731433504837829</v>
      </c>
      <c r="R67" s="229">
        <v>0.21174986378023761</v>
      </c>
      <c r="S67" s="229">
        <v>0.22269295067282269</v>
      </c>
      <c r="T67" s="229">
        <v>0.17569342751082981</v>
      </c>
      <c r="U67" s="229">
        <v>0.18925848167925499</v>
      </c>
      <c r="V67" s="229">
        <v>0.12784255661354391</v>
      </c>
      <c r="W67" s="229">
        <v>0.1205013769791666</v>
      </c>
      <c r="X67" s="229">
        <v>0.1727344652431318</v>
      </c>
      <c r="Y67" s="229">
        <v>6.5400479710540596E-2</v>
      </c>
      <c r="DA67" s="73" t="s">
        <v>1910</v>
      </c>
    </row>
    <row r="68" spans="1:105" ht="12" customHeight="1" x14ac:dyDescent="0.25">
      <c r="A68" s="60" t="s">
        <v>1911</v>
      </c>
      <c r="B68" s="262">
        <v>0.44065551878381137</v>
      </c>
      <c r="C68" s="262">
        <v>0.6238981827841692</v>
      </c>
      <c r="D68" s="262">
        <v>0.73469195237206808</v>
      </c>
      <c r="E68" s="262">
        <v>0.64151328934100416</v>
      </c>
      <c r="F68" s="262">
        <v>0.90382256565241836</v>
      </c>
      <c r="G68" s="262">
        <v>1.0379345987991391</v>
      </c>
      <c r="H68" s="262">
        <v>1.471942338157866</v>
      </c>
      <c r="I68" s="262">
        <v>1.3849487527233211</v>
      </c>
      <c r="J68" s="262">
        <v>1.122004481965625</v>
      </c>
      <c r="K68" s="262">
        <v>0.73434077604394876</v>
      </c>
      <c r="L68" s="262">
        <v>1.0232383137797481</v>
      </c>
      <c r="M68" s="262">
        <v>0.96668854338171895</v>
      </c>
      <c r="N68" s="262">
        <v>1.1540124782286849</v>
      </c>
      <c r="O68" s="262">
        <v>1.1093264356075301</v>
      </c>
      <c r="P68" s="262">
        <v>1.281514209910338</v>
      </c>
      <c r="Q68" s="262">
        <v>1.246548218673438</v>
      </c>
      <c r="R68" s="262">
        <v>1.467245037195934</v>
      </c>
      <c r="S68" s="262">
        <v>2.130122715781317</v>
      </c>
      <c r="T68" s="262">
        <v>1.877970524557361</v>
      </c>
      <c r="U68" s="262">
        <v>1.267311719771439</v>
      </c>
      <c r="V68" s="262">
        <v>1.1137820572109249</v>
      </c>
      <c r="W68" s="262">
        <v>1.3245141520850501</v>
      </c>
      <c r="X68" s="262">
        <v>1.2801359715032481</v>
      </c>
      <c r="Y68" s="262">
        <v>0.45777675478359259</v>
      </c>
      <c r="DA68" s="72" t="s">
        <v>1912</v>
      </c>
    </row>
    <row r="69" spans="1:105" ht="12" customHeight="1" x14ac:dyDescent="0.25">
      <c r="A69" s="57" t="s">
        <v>1913</v>
      </c>
      <c r="B69" s="261">
        <f t="shared" ref="B69:Y69" si="3">B70+B81</f>
        <v>1.8662980663308057</v>
      </c>
      <c r="C69" s="261">
        <f t="shared" si="3"/>
        <v>2.0475626998700109</v>
      </c>
      <c r="D69" s="261">
        <f t="shared" si="3"/>
        <v>1.9614355063493223</v>
      </c>
      <c r="E69" s="261">
        <f t="shared" si="3"/>
        <v>1.7306462977367962</v>
      </c>
      <c r="F69" s="261">
        <f t="shared" si="3"/>
        <v>1.3536382578371049</v>
      </c>
      <c r="G69" s="261">
        <f t="shared" si="3"/>
        <v>1.2590637341005404</v>
      </c>
      <c r="H69" s="261">
        <f t="shared" si="3"/>
        <v>1.1224958861964727</v>
      </c>
      <c r="I69" s="261">
        <f t="shared" si="3"/>
        <v>0.99220583550513508</v>
      </c>
      <c r="J69" s="261">
        <f t="shared" si="3"/>
        <v>0.80323092638305216</v>
      </c>
      <c r="K69" s="261">
        <f t="shared" si="3"/>
        <v>0.76987172786078295</v>
      </c>
      <c r="L69" s="261">
        <f t="shared" si="3"/>
        <v>1.1051368250828499</v>
      </c>
      <c r="M69" s="261">
        <f t="shared" si="3"/>
        <v>1.0258182028603846</v>
      </c>
      <c r="N69" s="261">
        <f t="shared" si="3"/>
        <v>1.0096602059630562</v>
      </c>
      <c r="O69" s="261">
        <f t="shared" si="3"/>
        <v>0.94317386278217819</v>
      </c>
      <c r="P69" s="261">
        <f t="shared" si="3"/>
        <v>0.93640622937596574</v>
      </c>
      <c r="Q69" s="261">
        <f t="shared" si="3"/>
        <v>0.92947908749956354</v>
      </c>
      <c r="R69" s="261">
        <f t="shared" si="3"/>
        <v>0.92278803883975369</v>
      </c>
      <c r="S69" s="261">
        <f t="shared" si="3"/>
        <v>1.1653182283955876</v>
      </c>
      <c r="T69" s="261">
        <f t="shared" si="3"/>
        <v>1.2449048426942821</v>
      </c>
      <c r="U69" s="261">
        <f t="shared" si="3"/>
        <v>1.1173879953468004</v>
      </c>
      <c r="V69" s="261">
        <f t="shared" si="3"/>
        <v>0.98081815474151657</v>
      </c>
      <c r="W69" s="261">
        <f t="shared" si="3"/>
        <v>1.0072731368182455</v>
      </c>
      <c r="X69" s="261">
        <f t="shared" si="3"/>
        <v>0.9024009686314568</v>
      </c>
      <c r="Y69" s="261">
        <f t="shared" si="3"/>
        <v>0.43644137540704497</v>
      </c>
      <c r="DA69" s="70"/>
    </row>
    <row r="70" spans="1:105" ht="12" customHeight="1" x14ac:dyDescent="0.25">
      <c r="A70" s="60" t="s">
        <v>1914</v>
      </c>
      <c r="B70" s="262">
        <v>1.5388419532283339</v>
      </c>
      <c r="C70" s="262">
        <v>1.6846372490674359</v>
      </c>
      <c r="D70" s="262">
        <v>1.610310972154797</v>
      </c>
      <c r="E70" s="262">
        <v>1.4206885413185619</v>
      </c>
      <c r="F70" s="262">
        <v>1.1007130566363981</v>
      </c>
      <c r="G70" s="262">
        <v>1.0185883370976569</v>
      </c>
      <c r="H70" s="262">
        <v>0.89327087116525417</v>
      </c>
      <c r="I70" s="262">
        <v>0.78724534655143208</v>
      </c>
      <c r="J70" s="262">
        <v>0.63728618341263721</v>
      </c>
      <c r="K70" s="262">
        <v>0.62014853396652236</v>
      </c>
      <c r="L70" s="262">
        <v>0.89104793789466996</v>
      </c>
      <c r="M70" s="262">
        <v>0.82663871822099133</v>
      </c>
      <c r="N70" s="262">
        <v>0.80811201962357249</v>
      </c>
      <c r="O70" s="262">
        <v>0.75404680036245986</v>
      </c>
      <c r="P70" s="262">
        <v>0.74367971138411237</v>
      </c>
      <c r="Q70" s="262">
        <v>0.73887595148580576</v>
      </c>
      <c r="R70" s="262">
        <v>0.72728139039043005</v>
      </c>
      <c r="S70" s="262">
        <v>0.91066202560392528</v>
      </c>
      <c r="T70" s="262">
        <v>0.98388608090535368</v>
      </c>
      <c r="U70" s="262">
        <v>0.89461111933490411</v>
      </c>
      <c r="V70" s="262">
        <v>0.78523166750817064</v>
      </c>
      <c r="W70" s="262">
        <v>0.80144755327753914</v>
      </c>
      <c r="X70" s="262">
        <v>0.71538770061439549</v>
      </c>
      <c r="Y70" s="262">
        <v>0.35040839230802229</v>
      </c>
      <c r="DA70" s="72" t="s">
        <v>1915</v>
      </c>
    </row>
    <row r="71" spans="1:105" ht="12" customHeight="1" x14ac:dyDescent="0.25">
      <c r="A71" s="64" t="s">
        <v>28</v>
      </c>
      <c r="B71" s="229">
        <v>2.1666706900692029E-2</v>
      </c>
      <c r="C71" s="229">
        <v>0</v>
      </c>
      <c r="D71" s="229">
        <v>0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1.18326265624663E-2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0</v>
      </c>
      <c r="U71" s="229">
        <v>0</v>
      </c>
      <c r="V71" s="229">
        <v>0</v>
      </c>
      <c r="W71" s="229">
        <v>0</v>
      </c>
      <c r="X71" s="229">
        <v>0</v>
      </c>
      <c r="Y71" s="229">
        <v>0</v>
      </c>
      <c r="DA71" s="73" t="s">
        <v>1916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1917</v>
      </c>
    </row>
    <row r="73" spans="1:105" ht="12" customHeight="1" x14ac:dyDescent="0.25">
      <c r="A73" s="64" t="s">
        <v>31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0</v>
      </c>
      <c r="H73" s="229">
        <v>0</v>
      </c>
      <c r="I73" s="229">
        <v>0</v>
      </c>
      <c r="J73" s="229">
        <v>0</v>
      </c>
      <c r="K73" s="229">
        <v>0</v>
      </c>
      <c r="L73" s="229">
        <v>0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0</v>
      </c>
      <c r="S73" s="229">
        <v>0</v>
      </c>
      <c r="T73" s="229">
        <v>0</v>
      </c>
      <c r="U73" s="229">
        <v>9.4143089191709242E-4</v>
      </c>
      <c r="V73" s="229">
        <v>1.0868335626084179E-3</v>
      </c>
      <c r="W73" s="229">
        <v>8.7189808848995871E-4</v>
      </c>
      <c r="X73" s="229">
        <v>1.283675705142963E-2</v>
      </c>
      <c r="Y73" s="229">
        <v>1.381180203654884E-2</v>
      </c>
      <c r="DA73" s="73" t="s">
        <v>1918</v>
      </c>
    </row>
    <row r="74" spans="1:105" ht="12" customHeight="1" x14ac:dyDescent="0.25">
      <c r="A74" s="64" t="s">
        <v>159</v>
      </c>
      <c r="B74" s="229">
        <v>4.1909669522965813E-2</v>
      </c>
      <c r="C74" s="229">
        <v>4.9815962679525302E-2</v>
      </c>
      <c r="D74" s="229">
        <v>0</v>
      </c>
      <c r="E74" s="229">
        <v>0.22134327847462859</v>
      </c>
      <c r="F74" s="229">
        <v>4.8512458010389663E-2</v>
      </c>
      <c r="G74" s="229">
        <v>0.1017410976994965</v>
      </c>
      <c r="H74" s="229">
        <v>3.8963914592256531E-2</v>
      </c>
      <c r="I74" s="229">
        <v>3.019742197769415E-2</v>
      </c>
      <c r="J74" s="229">
        <v>2.5997335054789999E-2</v>
      </c>
      <c r="K74" s="229">
        <v>2.224221133322403E-2</v>
      </c>
      <c r="L74" s="229">
        <v>2.4068947187747582E-2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8.2666726036886955E-3</v>
      </c>
      <c r="V74" s="229">
        <v>4.4442598668745009E-3</v>
      </c>
      <c r="W74" s="229">
        <v>5.3139273333157868E-3</v>
      </c>
      <c r="X74" s="229">
        <v>7.8341386118651324E-3</v>
      </c>
      <c r="Y74" s="229">
        <v>1.177090942003467E-3</v>
      </c>
      <c r="DA74" s="73" t="s">
        <v>1919</v>
      </c>
    </row>
    <row r="75" spans="1:105" ht="12" customHeight="1" x14ac:dyDescent="0.25">
      <c r="A75" s="64" t="s">
        <v>32</v>
      </c>
      <c r="B75" s="229">
        <v>4.5271020026682783E-2</v>
      </c>
      <c r="C75" s="229">
        <v>0</v>
      </c>
      <c r="D75" s="229">
        <v>4.8914707493803097E-2</v>
      </c>
      <c r="E75" s="229">
        <v>8.89800383765771E-2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1.8685311978262589E-3</v>
      </c>
      <c r="DA75" s="73" t="s">
        <v>1920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0.1479248760951194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3.2243395492900079E-4</v>
      </c>
      <c r="DA76" s="73" t="s">
        <v>1921</v>
      </c>
    </row>
    <row r="77" spans="1:105" ht="12" customHeight="1" x14ac:dyDescent="0.25">
      <c r="A77" s="64" t="s">
        <v>35</v>
      </c>
      <c r="B77" s="229">
        <v>0.55195926456842181</v>
      </c>
      <c r="C77" s="229">
        <v>0.66138639812816524</v>
      </c>
      <c r="D77" s="229">
        <v>0.63363578022534739</v>
      </c>
      <c r="E77" s="229">
        <v>0.83356936787253744</v>
      </c>
      <c r="F77" s="229">
        <v>0.87632078406001723</v>
      </c>
      <c r="G77" s="229">
        <v>0.70244651496780075</v>
      </c>
      <c r="H77" s="229">
        <v>0.69388928752593027</v>
      </c>
      <c r="I77" s="229">
        <v>0.58724348271515825</v>
      </c>
      <c r="J77" s="229">
        <v>0.49450250082940939</v>
      </c>
      <c r="K77" s="229">
        <v>0.47229206192675671</v>
      </c>
      <c r="L77" s="229">
        <v>0.68570894222114909</v>
      </c>
      <c r="M77" s="229">
        <v>0.66537686258416351</v>
      </c>
      <c r="N77" s="229">
        <v>0.66077307233445959</v>
      </c>
      <c r="O77" s="229">
        <v>0.63917555690879024</v>
      </c>
      <c r="P77" s="229">
        <v>0.60300529398039748</v>
      </c>
      <c r="Q77" s="229">
        <v>0.59437957598430879</v>
      </c>
      <c r="R77" s="229">
        <v>0.7025772396160691</v>
      </c>
      <c r="S77" s="229">
        <v>0.75106235681050837</v>
      </c>
      <c r="T77" s="229">
        <v>0.82203265452391505</v>
      </c>
      <c r="U77" s="229">
        <v>0.75292456265034247</v>
      </c>
      <c r="V77" s="229">
        <v>0.66185430877024221</v>
      </c>
      <c r="W77" s="229">
        <v>0.63422514159109711</v>
      </c>
      <c r="X77" s="229">
        <v>0.48268056757389732</v>
      </c>
      <c r="Y77" s="229">
        <v>0.1468603867771173</v>
      </c>
      <c r="DA77" s="73" t="s">
        <v>1922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1923</v>
      </c>
    </row>
    <row r="79" spans="1:105" ht="12" customHeight="1" x14ac:dyDescent="0.25">
      <c r="A79" s="64" t="s">
        <v>38</v>
      </c>
      <c r="B79" s="229">
        <v>0.81075684215359523</v>
      </c>
      <c r="C79" s="229">
        <v>0.88217402835476066</v>
      </c>
      <c r="D79" s="229">
        <v>0.82180079570519149</v>
      </c>
      <c r="E79" s="229">
        <v>5.4910559591203792E-2</v>
      </c>
      <c r="F79" s="229">
        <v>0.1005021358525766</v>
      </c>
      <c r="G79" s="229">
        <v>0.11966645984311609</v>
      </c>
      <c r="H79" s="229">
        <v>0.1144504081333909</v>
      </c>
      <c r="I79" s="229">
        <v>0.1364235009652115</v>
      </c>
      <c r="J79" s="229">
        <v>9.8674290243057225E-2</v>
      </c>
      <c r="K79" s="229">
        <v>0.1126191443106922</v>
      </c>
      <c r="L79" s="229">
        <v>0.1660179625728464</v>
      </c>
      <c r="M79" s="229">
        <v>0.13788945846157191</v>
      </c>
      <c r="N79" s="229">
        <v>0.12899861137013319</v>
      </c>
      <c r="O79" s="229">
        <v>0.1028419794942949</v>
      </c>
      <c r="P79" s="229">
        <v>0.1244685154103941</v>
      </c>
      <c r="Q79" s="229">
        <v>0.12730970307918621</v>
      </c>
      <c r="R79" s="229">
        <v>0</v>
      </c>
      <c r="S79" s="229">
        <v>0.13361882454825441</v>
      </c>
      <c r="T79" s="229">
        <v>0.14135585983850851</v>
      </c>
      <c r="U79" s="229">
        <v>0.1103982969930429</v>
      </c>
      <c r="V79" s="229">
        <v>0.10293130037019881</v>
      </c>
      <c r="W79" s="229">
        <v>0.1469780922837334</v>
      </c>
      <c r="X79" s="229">
        <v>0.19188388309883811</v>
      </c>
      <c r="Y79" s="229">
        <v>0.17873809143336769</v>
      </c>
      <c r="DA79" s="73" t="s">
        <v>1924</v>
      </c>
    </row>
    <row r="80" spans="1:105" ht="12" customHeight="1" x14ac:dyDescent="0.25">
      <c r="A80" s="64" t="s">
        <v>39</v>
      </c>
      <c r="B80" s="229">
        <v>6.7278450055976047E-2</v>
      </c>
      <c r="C80" s="229">
        <v>9.1260859904984365E-2</v>
      </c>
      <c r="D80" s="229">
        <v>0.1059596887304554</v>
      </c>
      <c r="E80" s="229">
        <v>7.3960420908496013E-2</v>
      </c>
      <c r="F80" s="229">
        <v>7.5377678713414109E-2</v>
      </c>
      <c r="G80" s="229">
        <v>9.4734264587243586E-2</v>
      </c>
      <c r="H80" s="229">
        <v>4.5967260913676478E-2</v>
      </c>
      <c r="I80" s="229">
        <v>3.3380940893368162E-2</v>
      </c>
      <c r="J80" s="229">
        <v>1.8112057285380592E-2</v>
      </c>
      <c r="K80" s="229">
        <v>1.299511639584937E-2</v>
      </c>
      <c r="L80" s="229">
        <v>1.5252085912926899E-2</v>
      </c>
      <c r="M80" s="229">
        <v>1.1539770612789669E-2</v>
      </c>
      <c r="N80" s="229">
        <v>1.8340335918979711E-2</v>
      </c>
      <c r="O80" s="229">
        <v>1.202926395937479E-2</v>
      </c>
      <c r="P80" s="229">
        <v>1.6205901993320771E-2</v>
      </c>
      <c r="Q80" s="229">
        <v>1.7186672422310759E-2</v>
      </c>
      <c r="R80" s="229">
        <v>2.470415077436099E-2</v>
      </c>
      <c r="S80" s="229">
        <v>2.598084424516257E-2</v>
      </c>
      <c r="T80" s="229">
        <v>2.0497566542930092E-2</v>
      </c>
      <c r="U80" s="229">
        <v>2.2080156195913019E-2</v>
      </c>
      <c r="V80" s="229">
        <v>1.491496493824675E-2</v>
      </c>
      <c r="W80" s="229">
        <v>1.4058493980902731E-2</v>
      </c>
      <c r="X80" s="229">
        <v>2.0152354278365321E-2</v>
      </c>
      <c r="Y80" s="229">
        <v>7.6300559662297136E-3</v>
      </c>
      <c r="DA80" s="73" t="s">
        <v>1925</v>
      </c>
    </row>
    <row r="81" spans="1:105" ht="12" customHeight="1" x14ac:dyDescent="0.25">
      <c r="A81" s="61" t="s">
        <v>1926</v>
      </c>
      <c r="B81" s="263">
        <v>0.32745611310247191</v>
      </c>
      <c r="C81" s="263">
        <v>0.36292545080257499</v>
      </c>
      <c r="D81" s="263">
        <v>0.35112453419452527</v>
      </c>
      <c r="E81" s="263">
        <v>0.30995775641823442</v>
      </c>
      <c r="F81" s="263">
        <v>0.25292520120070688</v>
      </c>
      <c r="G81" s="263">
        <v>0.2404753970028834</v>
      </c>
      <c r="H81" s="263">
        <v>0.22922501503121859</v>
      </c>
      <c r="I81" s="263">
        <v>0.204960488953703</v>
      </c>
      <c r="J81" s="263">
        <v>0.165944742970415</v>
      </c>
      <c r="K81" s="263">
        <v>0.14972319389426059</v>
      </c>
      <c r="L81" s="263">
        <v>0.21408888718818009</v>
      </c>
      <c r="M81" s="263">
        <v>0.19917948463939339</v>
      </c>
      <c r="N81" s="263">
        <v>0.20154818633948371</v>
      </c>
      <c r="O81" s="263">
        <v>0.1891270624197183</v>
      </c>
      <c r="P81" s="263">
        <v>0.19272651799185339</v>
      </c>
      <c r="Q81" s="263">
        <v>0.19060313601375781</v>
      </c>
      <c r="R81" s="263">
        <v>0.19550664844932361</v>
      </c>
      <c r="S81" s="263">
        <v>0.2546562027916624</v>
      </c>
      <c r="T81" s="263">
        <v>0.26101876178892852</v>
      </c>
      <c r="U81" s="263">
        <v>0.2227768760118963</v>
      </c>
      <c r="V81" s="263">
        <v>0.1955864872333459</v>
      </c>
      <c r="W81" s="263">
        <v>0.2058255835407064</v>
      </c>
      <c r="X81" s="263">
        <v>0.18701326801706131</v>
      </c>
      <c r="Y81" s="263">
        <v>8.6032983099022686E-2</v>
      </c>
      <c r="DA81" s="74" t="s">
        <v>1927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3.9325755393096271</v>
      </c>
      <c r="C83" s="223">
        <v>3.779417982280822</v>
      </c>
      <c r="D83" s="223">
        <v>4.0013000841302464</v>
      </c>
      <c r="E83" s="223">
        <v>3.9087929196848461</v>
      </c>
      <c r="F83" s="223">
        <v>3.14823605418088</v>
      </c>
      <c r="G83" s="223">
        <v>2.933776203172084</v>
      </c>
      <c r="H83" s="223">
        <v>4.2059421430218116</v>
      </c>
      <c r="I83" s="223">
        <v>5.1072154593836281</v>
      </c>
      <c r="J83" s="223">
        <v>4.8868649331044924</v>
      </c>
      <c r="K83" s="223">
        <v>4.7179989086881164</v>
      </c>
      <c r="L83" s="223">
        <v>6.1524804420536032</v>
      </c>
      <c r="M83" s="223">
        <v>5.8485922862073716</v>
      </c>
      <c r="N83" s="223">
        <v>5.7959846289264014</v>
      </c>
      <c r="O83" s="223">
        <v>5.5730186428272344</v>
      </c>
      <c r="P83" s="223">
        <v>5.419413394477882</v>
      </c>
      <c r="Q83" s="223">
        <v>5.7108053883634291</v>
      </c>
      <c r="R83" s="223">
        <v>5.1017483519633116</v>
      </c>
      <c r="S83" s="223">
        <v>6.0356358077768233</v>
      </c>
      <c r="T83" s="223">
        <v>7.2059807012515504</v>
      </c>
      <c r="U83" s="223">
        <v>6.3580777682239411</v>
      </c>
      <c r="V83" s="223">
        <v>5.6081016528136027</v>
      </c>
      <c r="W83" s="223">
        <v>5.3167096589280591</v>
      </c>
      <c r="X83" s="223">
        <v>4.4640298079678988</v>
      </c>
      <c r="Y83" s="223">
        <v>3.6588838146975018</v>
      </c>
      <c r="DA83" s="89" t="s">
        <v>1928</v>
      </c>
    </row>
    <row r="84" spans="1:105" ht="12" customHeight="1" x14ac:dyDescent="0.25">
      <c r="A84" s="55" t="s">
        <v>91</v>
      </c>
      <c r="B84" s="259">
        <v>0.14561445542075621</v>
      </c>
      <c r="C84" s="259">
        <v>0.13994337446163979</v>
      </c>
      <c r="D84" s="259">
        <v>0.1481591712361888</v>
      </c>
      <c r="E84" s="259">
        <v>0.14473383833570641</v>
      </c>
      <c r="F84" s="259">
        <v>0.1165721227689859</v>
      </c>
      <c r="G84" s="259">
        <v>0.1086311553038873</v>
      </c>
      <c r="H84" s="259">
        <v>0.15573660786254659</v>
      </c>
      <c r="I84" s="259">
        <v>0.18910873811963511</v>
      </c>
      <c r="J84" s="259">
        <v>0.18094965215536479</v>
      </c>
      <c r="K84" s="259">
        <v>0.17469692186790661</v>
      </c>
      <c r="L84" s="259">
        <v>0.2278125569596787</v>
      </c>
      <c r="M84" s="259">
        <v>0.21656025985492819</v>
      </c>
      <c r="N84" s="259">
        <v>0.2146123162526182</v>
      </c>
      <c r="O84" s="259">
        <v>0.20635638567552769</v>
      </c>
      <c r="P84" s="259">
        <v>0.2006687277116086</v>
      </c>
      <c r="Q84" s="259">
        <v>0.21145831994633069</v>
      </c>
      <c r="R84" s="259">
        <v>0.18890630338928349</v>
      </c>
      <c r="S84" s="259">
        <v>0.22348606210973879</v>
      </c>
      <c r="T84" s="259">
        <v>0.26682130961122558</v>
      </c>
      <c r="U84" s="259">
        <v>0.23542536499228109</v>
      </c>
      <c r="V84" s="259">
        <v>0.2076554308799182</v>
      </c>
      <c r="W84" s="259">
        <v>0.19686583864405191</v>
      </c>
      <c r="X84" s="259">
        <v>0.16529301546468891</v>
      </c>
      <c r="Y84" s="259">
        <v>0.1354802644662394</v>
      </c>
      <c r="DA84" s="67" t="s">
        <v>1929</v>
      </c>
    </row>
    <row r="85" spans="1:105" ht="12" customHeight="1" x14ac:dyDescent="0.25">
      <c r="A85" s="173" t="s">
        <v>92</v>
      </c>
      <c r="B85" s="224">
        <v>6.4206810102040712E-2</v>
      </c>
      <c r="C85" s="224">
        <v>6.1706220327741527E-2</v>
      </c>
      <c r="D85" s="224">
        <v>6.5328869616345292E-2</v>
      </c>
      <c r="E85" s="224">
        <v>6.3818513392149986E-2</v>
      </c>
      <c r="F85" s="224">
        <v>5.1400969280094987E-2</v>
      </c>
      <c r="G85" s="224">
        <v>4.7899502419646217E-2</v>
      </c>
      <c r="H85" s="224">
        <v>6.8670042256952862E-2</v>
      </c>
      <c r="I85" s="224">
        <v>8.3385051312379471E-2</v>
      </c>
      <c r="J85" s="224">
        <v>7.9787407921821887E-2</v>
      </c>
      <c r="K85" s="224">
        <v>7.7030347401792792E-2</v>
      </c>
      <c r="L85" s="224">
        <v>0.10045099946502591</v>
      </c>
      <c r="M85" s="224">
        <v>9.5489444643227103E-2</v>
      </c>
      <c r="N85" s="224">
        <v>9.4630524115030826E-2</v>
      </c>
      <c r="O85" s="224">
        <v>9.0990178345462996E-2</v>
      </c>
      <c r="P85" s="224">
        <v>8.8482279155375751E-2</v>
      </c>
      <c r="Q85" s="224">
        <v>9.3239810251388749E-2</v>
      </c>
      <c r="R85" s="224">
        <v>8.3295790337209227E-2</v>
      </c>
      <c r="S85" s="224">
        <v>9.8543287538796681E-2</v>
      </c>
      <c r="T85" s="224">
        <v>0.1176514042365039</v>
      </c>
      <c r="U85" s="224">
        <v>0.1038077686695682</v>
      </c>
      <c r="V85" s="224">
        <v>9.1562975520793274E-2</v>
      </c>
      <c r="W85" s="224">
        <v>8.6805444424275666E-2</v>
      </c>
      <c r="X85" s="224">
        <v>7.2883816544646166E-2</v>
      </c>
      <c r="Y85" s="224">
        <v>5.9738269720700711E-2</v>
      </c>
      <c r="DA85" s="177" t="s">
        <v>1930</v>
      </c>
    </row>
    <row r="86" spans="1:105" ht="12" customHeight="1" x14ac:dyDescent="0.25">
      <c r="A86" s="173" t="s">
        <v>93</v>
      </c>
      <c r="B86" s="224">
        <v>0.49802910805863643</v>
      </c>
      <c r="C86" s="224">
        <v>0.47863293352612868</v>
      </c>
      <c r="D86" s="224">
        <v>0.50673251970935884</v>
      </c>
      <c r="E86" s="224">
        <v>0.49501723028770139</v>
      </c>
      <c r="F86" s="224">
        <v>0.39869881159384152</v>
      </c>
      <c r="G86" s="224">
        <v>0.37153919387362172</v>
      </c>
      <c r="H86" s="224">
        <v>0.53264879288080591</v>
      </c>
      <c r="I86" s="224">
        <v>0.64678781992952616</v>
      </c>
      <c r="J86" s="224">
        <v>0.61888219549397305</v>
      </c>
      <c r="K86" s="224">
        <v>0.59749666973009241</v>
      </c>
      <c r="L86" s="224">
        <v>0.77916223509093718</v>
      </c>
      <c r="M86" s="224">
        <v>0.74067724076467434</v>
      </c>
      <c r="N86" s="224">
        <v>0.7340149034850153</v>
      </c>
      <c r="O86" s="224">
        <v>0.70577805207063082</v>
      </c>
      <c r="P86" s="224">
        <v>0.68632518103163742</v>
      </c>
      <c r="Q86" s="224">
        <v>0.72322763677648838</v>
      </c>
      <c r="R86" s="224">
        <v>0.64609545468387952</v>
      </c>
      <c r="S86" s="224">
        <v>0.76436480055801459</v>
      </c>
      <c r="T86" s="224">
        <v>0.91257958183301513</v>
      </c>
      <c r="U86" s="224">
        <v>0.8051994851932246</v>
      </c>
      <c r="V86" s="224">
        <v>0.71022103352189569</v>
      </c>
      <c r="W86" s="224">
        <v>0.6733185777731312</v>
      </c>
      <c r="X86" s="224">
        <v>0.56533352284519978</v>
      </c>
      <c r="Y86" s="224">
        <v>0.46336824923531322</v>
      </c>
      <c r="DA86" s="177" t="s">
        <v>1931</v>
      </c>
    </row>
    <row r="87" spans="1:105" ht="12" customHeight="1" x14ac:dyDescent="0.25">
      <c r="A87" s="173" t="s">
        <v>94</v>
      </c>
      <c r="B87" s="224">
        <v>0.21990772739770209</v>
      </c>
      <c r="C87" s="224">
        <v>0.21134323067926769</v>
      </c>
      <c r="D87" s="224">
        <v>0.22375077079767081</v>
      </c>
      <c r="E87" s="224">
        <v>0.21857781477796021</v>
      </c>
      <c r="F87" s="224">
        <v>0.1760478416925049</v>
      </c>
      <c r="G87" s="224">
        <v>0.16405535026338811</v>
      </c>
      <c r="H87" s="224">
        <v>0.23519425601476371</v>
      </c>
      <c r="I87" s="224">
        <v>0.28559302516203539</v>
      </c>
      <c r="J87" s="224">
        <v>0.27327113001185521</v>
      </c>
      <c r="K87" s="224">
        <v>0.26382822337478729</v>
      </c>
      <c r="L87" s="224">
        <v>0.34404373885067879</v>
      </c>
      <c r="M87" s="224">
        <v>0.32705045973454028</v>
      </c>
      <c r="N87" s="224">
        <v>0.32410866491447871</v>
      </c>
      <c r="O87" s="224">
        <v>0.31164051451337238</v>
      </c>
      <c r="P87" s="224">
        <v>0.30305098311385043</v>
      </c>
      <c r="Q87" s="224">
        <v>0.31934548286684278</v>
      </c>
      <c r="R87" s="224">
        <v>0.28528730715231349</v>
      </c>
      <c r="S87" s="224">
        <v>0.33750984324739591</v>
      </c>
      <c r="T87" s="224">
        <v>0.40295496520820978</v>
      </c>
      <c r="U87" s="224">
        <v>0.35554064215418107</v>
      </c>
      <c r="V87" s="224">
        <v>0.31360233951116512</v>
      </c>
      <c r="W87" s="224">
        <v>0.29730783975644459</v>
      </c>
      <c r="X87" s="224">
        <v>0.2496263937568636</v>
      </c>
      <c r="Y87" s="224">
        <v>0.20460301815449819</v>
      </c>
      <c r="DA87" s="177" t="s">
        <v>1932</v>
      </c>
    </row>
    <row r="88" spans="1:105" ht="12" customHeight="1" x14ac:dyDescent="0.25">
      <c r="A88" s="56" t="s">
        <v>95</v>
      </c>
      <c r="B88" s="260">
        <v>1.496394485102329</v>
      </c>
      <c r="C88" s="260">
        <v>1.2658267338992291</v>
      </c>
      <c r="D88" s="260">
        <v>1.1748382712161689</v>
      </c>
      <c r="E88" s="260">
        <v>1.228002074339382</v>
      </c>
      <c r="F88" s="260">
        <v>0.69991195300146591</v>
      </c>
      <c r="G88" s="260">
        <v>0.58342986946711151</v>
      </c>
      <c r="H88" s="260">
        <v>0.72789510118731759</v>
      </c>
      <c r="I88" s="260">
        <v>0.88485864265598524</v>
      </c>
      <c r="J88" s="260">
        <v>0.84606235932413176</v>
      </c>
      <c r="K88" s="260">
        <v>0.88599042605535283</v>
      </c>
      <c r="L88" s="260">
        <v>1.1669135004625799</v>
      </c>
      <c r="M88" s="260">
        <v>1.102478147022105</v>
      </c>
      <c r="N88" s="260">
        <v>1.0349216126835989</v>
      </c>
      <c r="O88" s="260">
        <v>0.98757567023506931</v>
      </c>
      <c r="P88" s="260">
        <v>0.94021889695685845</v>
      </c>
      <c r="Q88" s="260">
        <v>0.99443831933821669</v>
      </c>
      <c r="R88" s="260">
        <v>0.8600822547204694</v>
      </c>
      <c r="S88" s="260">
        <v>1.0276007815618591</v>
      </c>
      <c r="T88" s="260">
        <v>1.2357846086713</v>
      </c>
      <c r="U88" s="260">
        <v>1.1349883483623111</v>
      </c>
      <c r="V88" s="260">
        <v>1.0010430799237839</v>
      </c>
      <c r="W88" s="260">
        <v>0.92707515406098118</v>
      </c>
      <c r="X88" s="260">
        <v>0.78012212340819809</v>
      </c>
      <c r="Y88" s="260">
        <v>0.68157818607867959</v>
      </c>
      <c r="DA88" s="68" t="s">
        <v>1933</v>
      </c>
    </row>
    <row r="89" spans="1:105" ht="12" customHeight="1" x14ac:dyDescent="0.25">
      <c r="A89" s="37" t="s">
        <v>159</v>
      </c>
      <c r="B89" s="226">
        <v>0.10084269088691079</v>
      </c>
      <c r="C89" s="226">
        <v>8.2051083749197479E-2</v>
      </c>
      <c r="D89" s="226">
        <v>0</v>
      </c>
      <c r="E89" s="226">
        <v>0.2386409051280429</v>
      </c>
      <c r="F89" s="226">
        <v>2.7213775377307261E-2</v>
      </c>
      <c r="G89" s="226">
        <v>4.4253831989791298E-2</v>
      </c>
      <c r="H89" s="226">
        <v>1.0216361384386389E-2</v>
      </c>
      <c r="I89" s="226">
        <v>9.0570615877730038E-3</v>
      </c>
      <c r="J89" s="226">
        <v>8.8960312722985071E-3</v>
      </c>
      <c r="K89" s="226">
        <v>1.7649913888226409E-2</v>
      </c>
      <c r="L89" s="226">
        <v>1.850299770204792E-2</v>
      </c>
      <c r="M89" s="226">
        <v>0</v>
      </c>
      <c r="N89" s="226">
        <v>0</v>
      </c>
      <c r="O89" s="226">
        <v>0</v>
      </c>
      <c r="P89" s="226">
        <v>0</v>
      </c>
      <c r="Q89" s="226">
        <v>0</v>
      </c>
      <c r="R89" s="226">
        <v>0</v>
      </c>
      <c r="S89" s="226">
        <v>0</v>
      </c>
      <c r="T89" s="226">
        <v>0</v>
      </c>
      <c r="U89" s="226">
        <v>4.2106502021138012E-3</v>
      </c>
      <c r="V89" s="226">
        <v>2.270111110505194E-3</v>
      </c>
      <c r="W89" s="226">
        <v>1.860749360007781E-3</v>
      </c>
      <c r="X89" s="226">
        <v>2.250531702692132E-3</v>
      </c>
      <c r="Y89" s="226">
        <v>1.26522356692337E-3</v>
      </c>
      <c r="DA89" s="69" t="s">
        <v>1934</v>
      </c>
    </row>
    <row r="90" spans="1:105" ht="12" customHeight="1" x14ac:dyDescent="0.25">
      <c r="A90" s="37" t="s">
        <v>35</v>
      </c>
      <c r="B90" s="226">
        <v>1.3281196948722931</v>
      </c>
      <c r="C90" s="226">
        <v>1.0893590693510471</v>
      </c>
      <c r="D90" s="226">
        <v>1.0184666560011579</v>
      </c>
      <c r="E90" s="226">
        <v>0.89871149378007609</v>
      </c>
      <c r="F90" s="226">
        <v>0.49158500628369922</v>
      </c>
      <c r="G90" s="226">
        <v>0.30553975490823998</v>
      </c>
      <c r="H90" s="226">
        <v>0.18193818039854059</v>
      </c>
      <c r="I90" s="226">
        <v>0.17613094236647919</v>
      </c>
      <c r="J90" s="226">
        <v>0.16921387143478431</v>
      </c>
      <c r="K90" s="226">
        <v>0.37477902256276469</v>
      </c>
      <c r="L90" s="226">
        <v>0.52713859410727981</v>
      </c>
      <c r="M90" s="226">
        <v>0.50344668228123157</v>
      </c>
      <c r="N90" s="226">
        <v>0.33858716446548659</v>
      </c>
      <c r="O90" s="226">
        <v>0.3119607638801139</v>
      </c>
      <c r="P90" s="226">
        <v>0.20778279849748371</v>
      </c>
      <c r="Q90" s="226">
        <v>0.2269496441778365</v>
      </c>
      <c r="R90" s="226">
        <v>0.15422698832435189</v>
      </c>
      <c r="S90" s="226">
        <v>0.1137425685917466</v>
      </c>
      <c r="T90" s="226">
        <v>0.22267487754631779</v>
      </c>
      <c r="U90" s="226">
        <v>0.38350399415666703</v>
      </c>
      <c r="V90" s="226">
        <v>0.3380726746142565</v>
      </c>
      <c r="W90" s="226">
        <v>0.22208320744576271</v>
      </c>
      <c r="X90" s="226">
        <v>0.13866079902559539</v>
      </c>
      <c r="Y90" s="226">
        <v>0.15785630129956671</v>
      </c>
      <c r="DA90" s="69" t="s">
        <v>1935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1936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1937</v>
      </c>
    </row>
    <row r="93" spans="1:105" ht="12" customHeight="1" x14ac:dyDescent="0.25">
      <c r="A93" s="37" t="s">
        <v>40</v>
      </c>
      <c r="B93" s="226">
        <v>6.7432099343125482E-2</v>
      </c>
      <c r="C93" s="226">
        <v>9.4416580798985072E-2</v>
      </c>
      <c r="D93" s="226">
        <v>0.15637161521501111</v>
      </c>
      <c r="E93" s="226">
        <v>9.0649675431263274E-2</v>
      </c>
      <c r="F93" s="226">
        <v>0.18111317134045951</v>
      </c>
      <c r="G93" s="226">
        <v>0.2336362825690802</v>
      </c>
      <c r="H93" s="226">
        <v>0.53574055940439058</v>
      </c>
      <c r="I93" s="226">
        <v>0.69967063870173296</v>
      </c>
      <c r="J93" s="226">
        <v>0.66795245661704894</v>
      </c>
      <c r="K93" s="226">
        <v>0.4935614896043618</v>
      </c>
      <c r="L93" s="226">
        <v>0.62127190865325221</v>
      </c>
      <c r="M93" s="226">
        <v>0.59903146474087299</v>
      </c>
      <c r="N93" s="226">
        <v>0.69633444821811241</v>
      </c>
      <c r="O93" s="226">
        <v>0.67561490635495536</v>
      </c>
      <c r="P93" s="226">
        <v>0.73243609845937474</v>
      </c>
      <c r="Q93" s="226">
        <v>0.76748867516038022</v>
      </c>
      <c r="R93" s="226">
        <v>0.70585526639611751</v>
      </c>
      <c r="S93" s="226">
        <v>0.91385821297011205</v>
      </c>
      <c r="T93" s="226">
        <v>1.013109731124983</v>
      </c>
      <c r="U93" s="226">
        <v>0.74727370400353044</v>
      </c>
      <c r="V93" s="226">
        <v>0.66070029419902254</v>
      </c>
      <c r="W93" s="226">
        <v>0.70313119725521067</v>
      </c>
      <c r="X93" s="226">
        <v>0.63921079267991054</v>
      </c>
      <c r="Y93" s="226">
        <v>0.52245666121218948</v>
      </c>
      <c r="DA93" s="69" t="s">
        <v>1938</v>
      </c>
    </row>
    <row r="94" spans="1:105" ht="12" customHeight="1" x14ac:dyDescent="0.25">
      <c r="A94" s="132" t="s">
        <v>1939</v>
      </c>
      <c r="B94" s="316">
        <v>1.508422953228163</v>
      </c>
      <c r="C94" s="316">
        <v>1.621965489386815</v>
      </c>
      <c r="D94" s="316">
        <v>1.8824904815545129</v>
      </c>
      <c r="E94" s="316">
        <v>1.758643448551946</v>
      </c>
      <c r="F94" s="316">
        <v>1.7056043558439871</v>
      </c>
      <c r="G94" s="316">
        <v>1.65822113184443</v>
      </c>
      <c r="H94" s="316">
        <v>2.4857973428194251</v>
      </c>
      <c r="I94" s="316">
        <v>3.0174821822040672</v>
      </c>
      <c r="J94" s="316">
        <v>2.8879121881973449</v>
      </c>
      <c r="K94" s="316">
        <v>2.7189563202581839</v>
      </c>
      <c r="L94" s="316">
        <v>3.5340974112247028</v>
      </c>
      <c r="M94" s="316">
        <v>3.3663367341878971</v>
      </c>
      <c r="N94" s="316">
        <v>3.393696607475658</v>
      </c>
      <c r="O94" s="316">
        <v>3.270677841987172</v>
      </c>
      <c r="P94" s="316">
        <v>3.2006673265085519</v>
      </c>
      <c r="Q94" s="316">
        <v>3.369095819184162</v>
      </c>
      <c r="R94" s="316">
        <v>3.0380812416801568</v>
      </c>
      <c r="S94" s="316">
        <v>3.584131032761019</v>
      </c>
      <c r="T94" s="316">
        <v>4.2701888316912946</v>
      </c>
      <c r="U94" s="316">
        <v>3.7231161588523749</v>
      </c>
      <c r="V94" s="316">
        <v>3.284016793456046</v>
      </c>
      <c r="W94" s="316">
        <v>3.1353368042691749</v>
      </c>
      <c r="X94" s="316">
        <v>2.630770935948302</v>
      </c>
      <c r="Y94" s="316">
        <v>2.1141158270420708</v>
      </c>
      <c r="DA94" s="139" t="s">
        <v>1940</v>
      </c>
    </row>
    <row r="95" spans="1:105" ht="12" customHeight="1" x14ac:dyDescent="0.25">
      <c r="J95" s="131"/>
    </row>
    <row r="96" spans="1:105" ht="15" customHeight="1" x14ac:dyDescent="0.25">
      <c r="A96" s="32" t="s">
        <v>251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0.99999999999999989</v>
      </c>
      <c r="C98" s="232">
        <f t="shared" si="4"/>
        <v>0.99999999999999989</v>
      </c>
      <c r="D98" s="232">
        <f t="shared" si="4"/>
        <v>0.99999999999999989</v>
      </c>
      <c r="E98" s="232">
        <f t="shared" si="4"/>
        <v>1</v>
      </c>
      <c r="F98" s="232">
        <f t="shared" si="4"/>
        <v>1.0000000000000004</v>
      </c>
      <c r="G98" s="232">
        <f t="shared" si="4"/>
        <v>1.0000000000000002</v>
      </c>
      <c r="H98" s="232">
        <f t="shared" si="4"/>
        <v>1.0000000000000002</v>
      </c>
      <c r="I98" s="232">
        <f t="shared" si="4"/>
        <v>1</v>
      </c>
      <c r="J98" s="232">
        <f t="shared" si="4"/>
        <v>1.0000000000000002</v>
      </c>
      <c r="K98" s="232">
        <f t="shared" si="4"/>
        <v>1</v>
      </c>
      <c r="L98" s="232">
        <f t="shared" si="4"/>
        <v>1</v>
      </c>
      <c r="M98" s="232">
        <f t="shared" si="4"/>
        <v>0.99999999999999978</v>
      </c>
      <c r="N98" s="232">
        <f t="shared" si="4"/>
        <v>1.0000000000000002</v>
      </c>
      <c r="O98" s="232">
        <f t="shared" si="4"/>
        <v>1.0000000000000002</v>
      </c>
      <c r="P98" s="232">
        <f t="shared" si="4"/>
        <v>0.99999999999999956</v>
      </c>
      <c r="Q98" s="232">
        <f t="shared" si="4"/>
        <v>1.0000000000000002</v>
      </c>
      <c r="R98" s="232">
        <f t="shared" si="4"/>
        <v>0.99999999999999978</v>
      </c>
      <c r="S98" s="232">
        <f t="shared" si="4"/>
        <v>0.99999999999999978</v>
      </c>
      <c r="T98" s="232">
        <f t="shared" si="4"/>
        <v>0.99999999999999989</v>
      </c>
      <c r="U98" s="232">
        <f t="shared" si="4"/>
        <v>1</v>
      </c>
      <c r="V98" s="232">
        <f t="shared" si="4"/>
        <v>1</v>
      </c>
      <c r="W98" s="232">
        <f t="shared" si="4"/>
        <v>1</v>
      </c>
      <c r="X98" s="232">
        <f t="shared" si="4"/>
        <v>1.0000000000000002</v>
      </c>
      <c r="Y98" s="232">
        <f t="shared" si="4"/>
        <v>0.99999999999999989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4.99999999996788E-3</v>
      </c>
      <c r="C99" s="266">
        <f t="shared" si="5"/>
        <v>4.9999999999797073E-3</v>
      </c>
      <c r="D99" s="266">
        <f t="shared" si="5"/>
        <v>4.9999999999798877E-3</v>
      </c>
      <c r="E99" s="266">
        <f t="shared" si="5"/>
        <v>4.9999999999826555E-3</v>
      </c>
      <c r="F99" s="266">
        <f t="shared" si="5"/>
        <v>4.9999999999927706E-3</v>
      </c>
      <c r="G99" s="266">
        <f t="shared" si="5"/>
        <v>4.9999999999978222E-3</v>
      </c>
      <c r="H99" s="266">
        <f t="shared" si="5"/>
        <v>5.0000000000024539E-3</v>
      </c>
      <c r="I99" s="266">
        <f t="shared" si="5"/>
        <v>5.0000000000056154E-3</v>
      </c>
      <c r="J99" s="266">
        <f t="shared" si="5"/>
        <v>5.0000000000086312E-3</v>
      </c>
      <c r="K99" s="266">
        <f t="shared" si="5"/>
        <v>5.0000000000126549E-3</v>
      </c>
      <c r="L99" s="266">
        <f t="shared" si="5"/>
        <v>4.9999999999893593E-3</v>
      </c>
      <c r="M99" s="266">
        <f t="shared" si="5"/>
        <v>5.000000000012131E-3</v>
      </c>
      <c r="N99" s="266">
        <f t="shared" si="5"/>
        <v>5.0000000000081316E-3</v>
      </c>
      <c r="O99" s="266">
        <f t="shared" si="5"/>
        <v>5.0000000000081221E-3</v>
      </c>
      <c r="P99" s="266">
        <f t="shared" si="5"/>
        <v>5.00000000000533E-3</v>
      </c>
      <c r="Q99" s="266">
        <f t="shared" si="5"/>
        <v>5.000000000006167E-3</v>
      </c>
      <c r="R99" s="266">
        <f t="shared" si="5"/>
        <v>5.0000000000048894E-3</v>
      </c>
      <c r="S99" s="266">
        <f t="shared" si="5"/>
        <v>5.0000000000019473E-3</v>
      </c>
      <c r="T99" s="266">
        <f t="shared" si="5"/>
        <v>5.0000000000034054E-3</v>
      </c>
      <c r="U99" s="266">
        <f t="shared" si="5"/>
        <v>5.0000000000075097E-3</v>
      </c>
      <c r="V99" s="266">
        <f t="shared" si="5"/>
        <v>5.0000000000071159E-3</v>
      </c>
      <c r="W99" s="266">
        <f t="shared" si="5"/>
        <v>5.0000000000071342E-3</v>
      </c>
      <c r="X99" s="266">
        <f t="shared" si="5"/>
        <v>5.0000000000065695E-3</v>
      </c>
      <c r="Y99" s="266">
        <f t="shared" si="5"/>
        <v>5.0000000000127703E-3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6.9999999999550266E-3</v>
      </c>
      <c r="C100" s="267">
        <f t="shared" si="6"/>
        <v>6.999999999971588E-3</v>
      </c>
      <c r="D100" s="267">
        <f t="shared" si="6"/>
        <v>6.9999999999718412E-3</v>
      </c>
      <c r="E100" s="267">
        <f t="shared" si="6"/>
        <v>6.9999999999757149E-3</v>
      </c>
      <c r="F100" s="267">
        <f t="shared" si="6"/>
        <v>6.9999999999898772E-3</v>
      </c>
      <c r="G100" s="267">
        <f t="shared" si="6"/>
        <v>6.9999999999969531E-3</v>
      </c>
      <c r="H100" s="267">
        <f t="shared" si="6"/>
        <v>7.000000000003434E-3</v>
      </c>
      <c r="I100" s="267">
        <f t="shared" si="6"/>
        <v>7.0000000000078628E-3</v>
      </c>
      <c r="J100" s="267">
        <f t="shared" si="6"/>
        <v>7.0000000000120851E-3</v>
      </c>
      <c r="K100" s="267">
        <f t="shared" si="6"/>
        <v>7.0000000000177169E-3</v>
      </c>
      <c r="L100" s="267">
        <f t="shared" si="6"/>
        <v>6.9999999999851015E-3</v>
      </c>
      <c r="M100" s="267">
        <f t="shared" si="6"/>
        <v>7.0000000000169805E-3</v>
      </c>
      <c r="N100" s="267">
        <f t="shared" si="6"/>
        <v>7.0000000000113843E-3</v>
      </c>
      <c r="O100" s="267">
        <f t="shared" si="6"/>
        <v>7.0000000000113687E-3</v>
      </c>
      <c r="P100" s="267">
        <f t="shared" si="6"/>
        <v>7.0000000000074621E-3</v>
      </c>
      <c r="Q100" s="267">
        <f t="shared" si="6"/>
        <v>7.0000000000086365E-3</v>
      </c>
      <c r="R100" s="267">
        <f t="shared" si="6"/>
        <v>7.0000000000068445E-3</v>
      </c>
      <c r="S100" s="267">
        <f t="shared" si="6"/>
        <v>7.0000000000027271E-3</v>
      </c>
      <c r="T100" s="267">
        <f t="shared" si="6"/>
        <v>7.0000000000047689E-3</v>
      </c>
      <c r="U100" s="267">
        <f t="shared" si="6"/>
        <v>7.0000000000105117E-3</v>
      </c>
      <c r="V100" s="267">
        <f t="shared" si="6"/>
        <v>7.0000000000099601E-3</v>
      </c>
      <c r="W100" s="267">
        <f t="shared" si="6"/>
        <v>7.0000000000099861E-3</v>
      </c>
      <c r="X100" s="267">
        <f t="shared" si="6"/>
        <v>7.0000000000091976E-3</v>
      </c>
      <c r="Y100" s="267">
        <f t="shared" si="6"/>
        <v>7.0000000000178773E-3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3.9999999999743019E-2</v>
      </c>
      <c r="C101" s="267">
        <f t="shared" si="7"/>
        <v>3.9999999999837658E-2</v>
      </c>
      <c r="D101" s="267">
        <f t="shared" si="7"/>
        <v>3.9999999999839102E-2</v>
      </c>
      <c r="E101" s="267">
        <f t="shared" si="7"/>
        <v>3.999999999986123E-2</v>
      </c>
      <c r="F101" s="267">
        <f t="shared" si="7"/>
        <v>3.9999999999942165E-2</v>
      </c>
      <c r="G101" s="267">
        <f t="shared" si="7"/>
        <v>3.9999999999982577E-2</v>
      </c>
      <c r="H101" s="267">
        <f t="shared" si="7"/>
        <v>4.0000000000019631E-2</v>
      </c>
      <c r="I101" s="267">
        <f t="shared" si="7"/>
        <v>4.0000000000044909E-2</v>
      </c>
      <c r="J101" s="267">
        <f t="shared" si="7"/>
        <v>4.0000000000069064E-2</v>
      </c>
      <c r="K101" s="267">
        <f t="shared" si="7"/>
        <v>4.0000000000101246E-2</v>
      </c>
      <c r="L101" s="267">
        <f t="shared" si="7"/>
        <v>3.9999999999914881E-2</v>
      </c>
      <c r="M101" s="267">
        <f t="shared" si="7"/>
        <v>4.0000000000097048E-2</v>
      </c>
      <c r="N101" s="267">
        <f t="shared" si="7"/>
        <v>4.0000000000065053E-2</v>
      </c>
      <c r="O101" s="267">
        <f t="shared" si="7"/>
        <v>4.0000000000064963E-2</v>
      </c>
      <c r="P101" s="267">
        <f t="shared" si="7"/>
        <v>4.0000000000042633E-2</v>
      </c>
      <c r="Q101" s="267">
        <f t="shared" si="7"/>
        <v>4.0000000000049336E-2</v>
      </c>
      <c r="R101" s="267">
        <f t="shared" si="7"/>
        <v>4.0000000000039122E-2</v>
      </c>
      <c r="S101" s="267">
        <f t="shared" si="7"/>
        <v>4.0000000000015579E-2</v>
      </c>
      <c r="T101" s="267">
        <f t="shared" si="7"/>
        <v>4.000000000002725E-2</v>
      </c>
      <c r="U101" s="267">
        <f t="shared" si="7"/>
        <v>4.0000000000060057E-2</v>
      </c>
      <c r="V101" s="267">
        <f t="shared" si="7"/>
        <v>4.0000000000056921E-2</v>
      </c>
      <c r="W101" s="267">
        <f t="shared" si="7"/>
        <v>4.0000000000057073E-2</v>
      </c>
      <c r="X101" s="267">
        <f t="shared" si="7"/>
        <v>4.0000000000052556E-2</v>
      </c>
      <c r="Y101" s="267">
        <f t="shared" si="7"/>
        <v>4.0000000000102162E-2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1.9999999999871509E-2</v>
      </c>
      <c r="C102" s="267">
        <f t="shared" si="8"/>
        <v>1.9999999999918833E-2</v>
      </c>
      <c r="D102" s="267">
        <f t="shared" si="8"/>
        <v>1.9999999999919551E-2</v>
      </c>
      <c r="E102" s="267">
        <f t="shared" si="8"/>
        <v>1.9999999999930615E-2</v>
      </c>
      <c r="F102" s="267">
        <f t="shared" si="8"/>
        <v>1.9999999999971086E-2</v>
      </c>
      <c r="G102" s="267">
        <f t="shared" si="8"/>
        <v>1.9999999999991285E-2</v>
      </c>
      <c r="H102" s="267">
        <f t="shared" si="8"/>
        <v>2.0000000000009815E-2</v>
      </c>
      <c r="I102" s="267">
        <f t="shared" si="8"/>
        <v>2.0000000000022458E-2</v>
      </c>
      <c r="J102" s="267">
        <f t="shared" si="8"/>
        <v>2.0000000000034528E-2</v>
      </c>
      <c r="K102" s="267">
        <f t="shared" si="8"/>
        <v>2.000000000005062E-2</v>
      </c>
      <c r="L102" s="267">
        <f t="shared" si="8"/>
        <v>1.9999999999957441E-2</v>
      </c>
      <c r="M102" s="267">
        <f t="shared" si="8"/>
        <v>2.0000000000048524E-2</v>
      </c>
      <c r="N102" s="267">
        <f t="shared" si="8"/>
        <v>2.0000000000032526E-2</v>
      </c>
      <c r="O102" s="267">
        <f t="shared" si="8"/>
        <v>2.0000000000032485E-2</v>
      </c>
      <c r="P102" s="267">
        <f t="shared" si="8"/>
        <v>2.000000000002132E-2</v>
      </c>
      <c r="Q102" s="267">
        <f t="shared" si="8"/>
        <v>2.0000000000024672E-2</v>
      </c>
      <c r="R102" s="267">
        <f t="shared" si="8"/>
        <v>2.0000000000019561E-2</v>
      </c>
      <c r="S102" s="267">
        <f t="shared" si="8"/>
        <v>2.0000000000007789E-2</v>
      </c>
      <c r="T102" s="267">
        <f t="shared" si="8"/>
        <v>2.0000000000013635E-2</v>
      </c>
      <c r="U102" s="267">
        <f t="shared" si="8"/>
        <v>2.0000000000030035E-2</v>
      </c>
      <c r="V102" s="267">
        <f t="shared" si="8"/>
        <v>2.000000000002846E-2</v>
      </c>
      <c r="W102" s="267">
        <f t="shared" si="8"/>
        <v>2.0000000000028537E-2</v>
      </c>
      <c r="X102" s="267">
        <f t="shared" si="8"/>
        <v>2.0000000000026278E-2</v>
      </c>
      <c r="Y102" s="267">
        <f t="shared" si="8"/>
        <v>2.0000000000051078E-2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1.2872379279804034E-2</v>
      </c>
      <c r="C103" s="268">
        <f t="shared" si="9"/>
        <v>1.2579914809898915E-2</v>
      </c>
      <c r="D103" s="268">
        <f t="shared" si="9"/>
        <v>1.1917143613282227E-2</v>
      </c>
      <c r="E103" s="268">
        <f t="shared" si="9"/>
        <v>1.3206151260915823E-2</v>
      </c>
      <c r="F103" s="268">
        <f t="shared" si="9"/>
        <v>1.2091857891641229E-2</v>
      </c>
      <c r="G103" s="268">
        <f t="shared" si="9"/>
        <v>1.1945241545272971E-2</v>
      </c>
      <c r="H103" s="268">
        <f t="shared" si="9"/>
        <v>1.3076882698345877E-2</v>
      </c>
      <c r="I103" s="268">
        <f t="shared" si="9"/>
        <v>1.3529468700368403E-2</v>
      </c>
      <c r="J103" s="268">
        <f t="shared" si="9"/>
        <v>1.3521996544144623E-2</v>
      </c>
      <c r="K103" s="268">
        <f t="shared" si="9"/>
        <v>1.212771901931229E-2</v>
      </c>
      <c r="L103" s="268">
        <f t="shared" si="9"/>
        <v>1.2065949904026261E-2</v>
      </c>
      <c r="M103" s="268">
        <f t="shared" si="9"/>
        <v>1.2098681419960303E-2</v>
      </c>
      <c r="N103" s="268">
        <f t="shared" si="9"/>
        <v>1.2627083998295603E-2</v>
      </c>
      <c r="O103" s="268">
        <f t="shared" si="9"/>
        <v>1.2706172150215009E-2</v>
      </c>
      <c r="P103" s="268">
        <f t="shared" si="9"/>
        <v>1.3415338771878732E-2</v>
      </c>
      <c r="Q103" s="268">
        <f t="shared" si="9"/>
        <v>1.3337276310945429E-2</v>
      </c>
      <c r="R103" s="268">
        <f t="shared" si="9"/>
        <v>1.3943112042131063E-2</v>
      </c>
      <c r="S103" s="268">
        <f t="shared" si="9"/>
        <v>1.5062931052905439E-2</v>
      </c>
      <c r="T103" s="268">
        <f t="shared" si="9"/>
        <v>1.3887776250883849E-2</v>
      </c>
      <c r="U103" s="268">
        <f t="shared" si="9"/>
        <v>1.2567850215866474E-2</v>
      </c>
      <c r="V103" s="268">
        <f t="shared" si="9"/>
        <v>1.2575489261649274E-2</v>
      </c>
      <c r="W103" s="268">
        <f t="shared" si="9"/>
        <v>1.3222593806122394E-2</v>
      </c>
      <c r="X103" s="268">
        <f t="shared" si="9"/>
        <v>1.3793233863531266E-2</v>
      </c>
      <c r="Y103" s="268">
        <f t="shared" si="9"/>
        <v>1.2698709065014786E-2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1.1187218523768925E-2</v>
      </c>
      <c r="C104" s="269">
        <f t="shared" si="10"/>
        <v>1.3897327958275018E-2</v>
      </c>
      <c r="D104" s="269">
        <f t="shared" si="10"/>
        <v>1.6463157646514685E-2</v>
      </c>
      <c r="E104" s="269">
        <f t="shared" si="10"/>
        <v>1.6305766759848545E-2</v>
      </c>
      <c r="F104" s="269">
        <f t="shared" si="10"/>
        <v>2.5404706449956398E-2</v>
      </c>
      <c r="G104" s="269">
        <f t="shared" si="10"/>
        <v>2.9270826279362932E-2</v>
      </c>
      <c r="H104" s="269">
        <f t="shared" si="10"/>
        <v>3.850236540923007E-2</v>
      </c>
      <c r="I104" s="269">
        <f t="shared" si="10"/>
        <v>3.9777530728557033E-2</v>
      </c>
      <c r="J104" s="269">
        <f t="shared" si="10"/>
        <v>3.9793184053647936E-2</v>
      </c>
      <c r="K104" s="269">
        <f t="shared" si="10"/>
        <v>3.2087700005184044E-2</v>
      </c>
      <c r="L104" s="269">
        <f t="shared" si="10"/>
        <v>3.1505590929463645E-2</v>
      </c>
      <c r="M104" s="269">
        <f t="shared" si="10"/>
        <v>3.1850178307674046E-2</v>
      </c>
      <c r="N104" s="269">
        <f t="shared" si="10"/>
        <v>3.5698904385770176E-2</v>
      </c>
      <c r="O104" s="269">
        <f t="shared" si="10"/>
        <v>3.6280092199195202E-2</v>
      </c>
      <c r="P104" s="269">
        <f t="shared" si="10"/>
        <v>3.9373086910498345E-2</v>
      </c>
      <c r="Q104" s="269">
        <f t="shared" si="10"/>
        <v>3.8957306382687615E-2</v>
      </c>
      <c r="R104" s="269">
        <f t="shared" si="10"/>
        <v>4.2462481775924613E-2</v>
      </c>
      <c r="S104" s="269">
        <f t="shared" si="10"/>
        <v>4.5295514957712925E-2</v>
      </c>
      <c r="T104" s="269">
        <f t="shared" si="10"/>
        <v>4.1373596034062744E-2</v>
      </c>
      <c r="U104" s="269">
        <f t="shared" si="10"/>
        <v>3.5543684030870486E-2</v>
      </c>
      <c r="V104" s="269">
        <f t="shared" si="10"/>
        <v>3.5568352763955438E-2</v>
      </c>
      <c r="W104" s="269">
        <f t="shared" si="10"/>
        <v>3.8554242586818145E-2</v>
      </c>
      <c r="X104" s="269">
        <f t="shared" si="10"/>
        <v>4.0102624999642261E-2</v>
      </c>
      <c r="Y104" s="269">
        <f t="shared" si="10"/>
        <v>3.3959315586660335E-2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0.87907991658851437</v>
      </c>
      <c r="C105" s="269">
        <f t="shared" si="11"/>
        <v>0.87063980621372949</v>
      </c>
      <c r="D105" s="269">
        <f t="shared" si="11"/>
        <v>0.86303490397046001</v>
      </c>
      <c r="E105" s="269">
        <f t="shared" si="11"/>
        <v>0.86225304473537778</v>
      </c>
      <c r="F105" s="269">
        <f t="shared" si="11"/>
        <v>0.83404853243638188</v>
      </c>
      <c r="G105" s="269">
        <f t="shared" si="11"/>
        <v>0.82173765155458922</v>
      </c>
      <c r="H105" s="269">
        <f t="shared" si="11"/>
        <v>0.79085993987187786</v>
      </c>
      <c r="I105" s="269">
        <f t="shared" si="11"/>
        <v>0.78629848784086742</v>
      </c>
      <c r="J105" s="269">
        <f t="shared" si="11"/>
        <v>0.78625552150508804</v>
      </c>
      <c r="K105" s="269">
        <f t="shared" si="11"/>
        <v>0.81247858096380166</v>
      </c>
      <c r="L105" s="269">
        <f t="shared" si="11"/>
        <v>0.81441603487896652</v>
      </c>
      <c r="M105" s="269">
        <f t="shared" si="11"/>
        <v>0.81327296625513734</v>
      </c>
      <c r="N105" s="269">
        <f t="shared" si="11"/>
        <v>0.80034311298077265</v>
      </c>
      <c r="O105" s="269">
        <f t="shared" si="11"/>
        <v>0.79839130854115059</v>
      </c>
      <c r="P105" s="269">
        <f t="shared" si="11"/>
        <v>0.78771582562754983</v>
      </c>
      <c r="Q105" s="269">
        <f t="shared" si="11"/>
        <v>0.7891336253447504</v>
      </c>
      <c r="R105" s="269">
        <f t="shared" si="11"/>
        <v>0.77723333556870844</v>
      </c>
      <c r="S105" s="269">
        <f t="shared" si="11"/>
        <v>0.76698485408332506</v>
      </c>
      <c r="T105" s="269">
        <f t="shared" si="11"/>
        <v>0.78079730319486507</v>
      </c>
      <c r="U105" s="269">
        <f t="shared" si="11"/>
        <v>0.80090250124010964</v>
      </c>
      <c r="V105" s="269">
        <f t="shared" si="11"/>
        <v>0.80081537405439218</v>
      </c>
      <c r="W105" s="269">
        <f t="shared" si="11"/>
        <v>0.79054706896958338</v>
      </c>
      <c r="X105" s="269">
        <f t="shared" si="11"/>
        <v>0.78498719669308292</v>
      </c>
      <c r="Y105" s="269">
        <f t="shared" si="11"/>
        <v>0.80587682960000695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0.78585309555710692</v>
      </c>
      <c r="C106" s="318">
        <f t="shared" si="12"/>
        <v>0.75482873989477139</v>
      </c>
      <c r="D106" s="318">
        <f t="shared" si="12"/>
        <v>0.72584192358283828</v>
      </c>
      <c r="E106" s="318">
        <f t="shared" si="12"/>
        <v>0.72637165506997381</v>
      </c>
      <c r="F106" s="318">
        <f t="shared" si="12"/>
        <v>0.62234264535341277</v>
      </c>
      <c r="G106" s="318">
        <f t="shared" si="12"/>
        <v>0.5778140992265659</v>
      </c>
      <c r="H106" s="318">
        <f t="shared" si="12"/>
        <v>0.4700068947949621</v>
      </c>
      <c r="I106" s="318">
        <f t="shared" si="12"/>
        <v>0.45481906510289338</v>
      </c>
      <c r="J106" s="318">
        <f t="shared" si="12"/>
        <v>0.45464565439135673</v>
      </c>
      <c r="K106" s="318">
        <f t="shared" si="12"/>
        <v>0.54508108092060248</v>
      </c>
      <c r="L106" s="318">
        <f t="shared" si="12"/>
        <v>0.55186944380010405</v>
      </c>
      <c r="M106" s="318">
        <f t="shared" si="12"/>
        <v>0.54785481369118827</v>
      </c>
      <c r="N106" s="318">
        <f t="shared" si="12"/>
        <v>0.50285224309935572</v>
      </c>
      <c r="O106" s="318">
        <f t="shared" si="12"/>
        <v>0.49605720688119181</v>
      </c>
      <c r="P106" s="318">
        <f t="shared" si="12"/>
        <v>0.45960676804006489</v>
      </c>
      <c r="Q106" s="318">
        <f t="shared" si="12"/>
        <v>0.46448940548902146</v>
      </c>
      <c r="R106" s="318">
        <f t="shared" si="12"/>
        <v>0.42337932076933821</v>
      </c>
      <c r="S106" s="318">
        <f t="shared" si="12"/>
        <v>0.38952222943571874</v>
      </c>
      <c r="T106" s="318">
        <f t="shared" si="12"/>
        <v>0.43601733624434369</v>
      </c>
      <c r="U106" s="318">
        <f t="shared" si="12"/>
        <v>0.50470513431619013</v>
      </c>
      <c r="V106" s="318">
        <f t="shared" si="12"/>
        <v>0.50441243435476457</v>
      </c>
      <c r="W106" s="318">
        <f t="shared" si="12"/>
        <v>0.46926171407943357</v>
      </c>
      <c r="X106" s="318">
        <f t="shared" si="12"/>
        <v>0.45079865502939881</v>
      </c>
      <c r="Y106" s="318">
        <f t="shared" si="12"/>
        <v>0.52288253304450549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9.3226821031407323E-2</v>
      </c>
      <c r="C107" s="318">
        <f t="shared" si="13"/>
        <v>0.11581106631895802</v>
      </c>
      <c r="D107" s="318">
        <f t="shared" si="13"/>
        <v>0.13719298038762179</v>
      </c>
      <c r="E107" s="318">
        <f t="shared" si="13"/>
        <v>0.13588138966540395</v>
      </c>
      <c r="F107" s="318">
        <f t="shared" si="13"/>
        <v>0.21170588708296906</v>
      </c>
      <c r="G107" s="318">
        <f t="shared" si="13"/>
        <v>0.2439235523280234</v>
      </c>
      <c r="H107" s="318">
        <f t="shared" si="13"/>
        <v>0.32085304507691587</v>
      </c>
      <c r="I107" s="318">
        <f t="shared" si="13"/>
        <v>0.33147942273797398</v>
      </c>
      <c r="J107" s="318">
        <f t="shared" si="13"/>
        <v>0.33160986711373136</v>
      </c>
      <c r="K107" s="318">
        <f t="shared" si="13"/>
        <v>0.26739750004319912</v>
      </c>
      <c r="L107" s="318">
        <f t="shared" si="13"/>
        <v>0.26254659107886258</v>
      </c>
      <c r="M107" s="318">
        <f t="shared" si="13"/>
        <v>0.26541815256394924</v>
      </c>
      <c r="N107" s="318">
        <f t="shared" si="13"/>
        <v>0.29749086988141704</v>
      </c>
      <c r="O107" s="318">
        <f t="shared" si="13"/>
        <v>0.30233410165995878</v>
      </c>
      <c r="P107" s="318">
        <f t="shared" si="13"/>
        <v>0.32810905758748488</v>
      </c>
      <c r="Q107" s="318">
        <f t="shared" si="13"/>
        <v>0.32464421985572894</v>
      </c>
      <c r="R107" s="318">
        <f t="shared" si="13"/>
        <v>0.35385401479937012</v>
      </c>
      <c r="S107" s="318">
        <f t="shared" si="13"/>
        <v>0.37746262464760633</v>
      </c>
      <c r="T107" s="318">
        <f t="shared" si="13"/>
        <v>0.34477996695052143</v>
      </c>
      <c r="U107" s="318">
        <f t="shared" si="13"/>
        <v>0.29619736692391951</v>
      </c>
      <c r="V107" s="318">
        <f t="shared" si="13"/>
        <v>0.29640293969962761</v>
      </c>
      <c r="W107" s="318">
        <f t="shared" si="13"/>
        <v>0.32128535489014987</v>
      </c>
      <c r="X107" s="318">
        <f t="shared" si="13"/>
        <v>0.33418854166368406</v>
      </c>
      <c r="Y107" s="318">
        <f t="shared" si="13"/>
        <v>0.28299429655550157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2.4860485608375293E-2</v>
      </c>
      <c r="C108" s="319">
        <f t="shared" si="14"/>
        <v>3.0882951018388827E-2</v>
      </c>
      <c r="D108" s="319">
        <f t="shared" si="14"/>
        <v>3.65847947700325E-2</v>
      </c>
      <c r="E108" s="319">
        <f t="shared" si="14"/>
        <v>3.6235037244107753E-2</v>
      </c>
      <c r="F108" s="319">
        <f t="shared" si="14"/>
        <v>5.6454903222125118E-2</v>
      </c>
      <c r="G108" s="319">
        <f t="shared" si="14"/>
        <v>6.5046280620806293E-2</v>
      </c>
      <c r="H108" s="319">
        <f t="shared" si="14"/>
        <v>8.556081202051094E-2</v>
      </c>
      <c r="I108" s="319">
        <f t="shared" si="14"/>
        <v>8.839451273012644E-2</v>
      </c>
      <c r="J108" s="319">
        <f t="shared" si="14"/>
        <v>8.8429297896995079E-2</v>
      </c>
      <c r="K108" s="319">
        <f t="shared" si="14"/>
        <v>7.1306000011519793E-2</v>
      </c>
      <c r="L108" s="319">
        <f t="shared" si="14"/>
        <v>7.0012424287696745E-2</v>
      </c>
      <c r="M108" s="319">
        <f t="shared" si="14"/>
        <v>7.0778174017053219E-2</v>
      </c>
      <c r="N108" s="319">
        <f t="shared" si="14"/>
        <v>7.9330898635044569E-2</v>
      </c>
      <c r="O108" s="319">
        <f t="shared" si="14"/>
        <v>8.0622427109322395E-2</v>
      </c>
      <c r="P108" s="319">
        <f t="shared" si="14"/>
        <v>8.7495748689996031E-2</v>
      </c>
      <c r="Q108" s="319">
        <f t="shared" si="14"/>
        <v>8.6571791961527769E-2</v>
      </c>
      <c r="R108" s="319">
        <f t="shared" si="14"/>
        <v>9.4361070613165413E-2</v>
      </c>
      <c r="S108" s="319">
        <f t="shared" si="14"/>
        <v>0.10065669990602838</v>
      </c>
      <c r="T108" s="319">
        <f t="shared" si="14"/>
        <v>9.1941324520139131E-2</v>
      </c>
      <c r="U108" s="319">
        <f t="shared" si="14"/>
        <v>7.8985964513045237E-2</v>
      </c>
      <c r="V108" s="319">
        <f t="shared" si="14"/>
        <v>7.9040783919900701E-2</v>
      </c>
      <c r="W108" s="319">
        <f t="shared" si="14"/>
        <v>8.5676094637373315E-2</v>
      </c>
      <c r="X108" s="319">
        <f t="shared" si="14"/>
        <v>8.9116944443649163E-2</v>
      </c>
      <c r="Y108" s="319">
        <f t="shared" si="14"/>
        <v>7.5465145748133802E-2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1</v>
      </c>
      <c r="C110" s="232">
        <f t="shared" si="15"/>
        <v>0.99999999999999967</v>
      </c>
      <c r="D110" s="232">
        <f t="shared" si="15"/>
        <v>1.0000000000000002</v>
      </c>
      <c r="E110" s="232">
        <f t="shared" si="15"/>
        <v>1.0000000000000004</v>
      </c>
      <c r="F110" s="232">
        <f t="shared" si="15"/>
        <v>1.0000000000000002</v>
      </c>
      <c r="G110" s="232">
        <f t="shared" si="15"/>
        <v>0.99999999999999978</v>
      </c>
      <c r="H110" s="232">
        <f t="shared" si="15"/>
        <v>1</v>
      </c>
      <c r="I110" s="232">
        <f t="shared" si="15"/>
        <v>1</v>
      </c>
      <c r="J110" s="232">
        <f t="shared" si="15"/>
        <v>1</v>
      </c>
      <c r="K110" s="232">
        <f t="shared" si="15"/>
        <v>1</v>
      </c>
      <c r="L110" s="232">
        <f t="shared" si="15"/>
        <v>0.99999999999999989</v>
      </c>
      <c r="M110" s="232">
        <f t="shared" si="15"/>
        <v>0.99999999999999967</v>
      </c>
      <c r="N110" s="232">
        <f t="shared" si="15"/>
        <v>0.99999999999999933</v>
      </c>
      <c r="O110" s="232">
        <f t="shared" si="15"/>
        <v>0.99999999999999978</v>
      </c>
      <c r="P110" s="232">
        <f t="shared" si="15"/>
        <v>1.0000000000000004</v>
      </c>
      <c r="Q110" s="232">
        <f t="shared" si="15"/>
        <v>1.0000000000000004</v>
      </c>
      <c r="R110" s="232">
        <f t="shared" si="15"/>
        <v>1.0000000000000002</v>
      </c>
      <c r="S110" s="232">
        <f t="shared" si="15"/>
        <v>1.0000000000000002</v>
      </c>
      <c r="T110" s="232">
        <f t="shared" si="15"/>
        <v>1.0000000000000002</v>
      </c>
      <c r="U110" s="232">
        <f t="shared" si="15"/>
        <v>1</v>
      </c>
      <c r="V110" s="232">
        <f t="shared" si="15"/>
        <v>0.99999999999999967</v>
      </c>
      <c r="W110" s="232">
        <f t="shared" si="15"/>
        <v>0.99999999999999989</v>
      </c>
      <c r="X110" s="232">
        <f t="shared" si="15"/>
        <v>0.99999999999999989</v>
      </c>
      <c r="Y110" s="232">
        <f t="shared" si="15"/>
        <v>1.0000000000000002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5.2781221196717973E-3</v>
      </c>
      <c r="C111" s="299">
        <f t="shared" si="16"/>
        <v>5.2781221196841659E-3</v>
      </c>
      <c r="D111" s="299">
        <f t="shared" si="16"/>
        <v>5.2781221196720194E-3</v>
      </c>
      <c r="E111" s="299">
        <f t="shared" si="16"/>
        <v>5.2781221196860264E-3</v>
      </c>
      <c r="F111" s="299">
        <f t="shared" si="16"/>
        <v>5.2781221196663624E-3</v>
      </c>
      <c r="G111" s="299">
        <f t="shared" si="16"/>
        <v>5.2781221196499754E-3</v>
      </c>
      <c r="H111" s="299">
        <f t="shared" si="16"/>
        <v>5.2781221198384531E-3</v>
      </c>
      <c r="I111" s="299">
        <f t="shared" si="16"/>
        <v>5.2781221198307231E-3</v>
      </c>
      <c r="J111" s="299">
        <f t="shared" si="16"/>
        <v>5.278122119845385E-3</v>
      </c>
      <c r="K111" s="299">
        <f t="shared" si="16"/>
        <v>5.2781221198319938E-3</v>
      </c>
      <c r="L111" s="299">
        <f t="shared" si="16"/>
        <v>5.2781221196867133E-3</v>
      </c>
      <c r="M111" s="299">
        <f t="shared" si="16"/>
        <v>5.2781221198310562E-3</v>
      </c>
      <c r="N111" s="299">
        <f t="shared" si="16"/>
        <v>5.2781221198201595E-3</v>
      </c>
      <c r="O111" s="299">
        <f t="shared" si="16"/>
        <v>5.2781221198212836E-3</v>
      </c>
      <c r="P111" s="299">
        <f t="shared" si="16"/>
        <v>5.2781221198118832E-3</v>
      </c>
      <c r="Q111" s="299">
        <f t="shared" si="16"/>
        <v>5.2781221198142563E-3</v>
      </c>
      <c r="R111" s="299">
        <f t="shared" si="16"/>
        <v>5.2781221198320112E-3</v>
      </c>
      <c r="S111" s="299">
        <f t="shared" si="16"/>
        <v>5.2781221198180857E-3</v>
      </c>
      <c r="T111" s="299">
        <f t="shared" si="16"/>
        <v>5.2781221198001087E-3</v>
      </c>
      <c r="U111" s="299">
        <f t="shared" si="16"/>
        <v>5.2781221198150681E-3</v>
      </c>
      <c r="V111" s="299">
        <f t="shared" si="16"/>
        <v>5.2781221198117028E-3</v>
      </c>
      <c r="W111" s="299">
        <f t="shared" si="16"/>
        <v>5.2781221198338439E-3</v>
      </c>
      <c r="X111" s="299">
        <f t="shared" si="16"/>
        <v>5.2781221198481719E-3</v>
      </c>
      <c r="Y111" s="299">
        <f t="shared" si="16"/>
        <v>5.2781221198288826E-3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7.4900519067538042E-3</v>
      </c>
      <c r="C112" s="233">
        <f t="shared" si="17"/>
        <v>7.4900519067713552E-3</v>
      </c>
      <c r="D112" s="233">
        <f t="shared" si="17"/>
        <v>7.4900519067541173E-3</v>
      </c>
      <c r="E112" s="233">
        <f t="shared" si="17"/>
        <v>7.4900519067739937E-3</v>
      </c>
      <c r="F112" s="233">
        <f t="shared" si="17"/>
        <v>7.4900519067460864E-3</v>
      </c>
      <c r="G112" s="233">
        <f t="shared" si="17"/>
        <v>7.4900519067228341E-3</v>
      </c>
      <c r="H112" s="233">
        <f t="shared" si="17"/>
        <v>7.4900519069902964E-3</v>
      </c>
      <c r="I112" s="233">
        <f t="shared" si="17"/>
        <v>7.4900519069793286E-3</v>
      </c>
      <c r="J112" s="233">
        <f t="shared" si="17"/>
        <v>7.4900519070001358E-3</v>
      </c>
      <c r="K112" s="233">
        <f t="shared" si="17"/>
        <v>7.4900519069811327E-3</v>
      </c>
      <c r="L112" s="233">
        <f t="shared" si="17"/>
        <v>7.4900519067749669E-3</v>
      </c>
      <c r="M112" s="233">
        <f t="shared" si="17"/>
        <v>7.4900519069798031E-3</v>
      </c>
      <c r="N112" s="233">
        <f t="shared" si="17"/>
        <v>7.4900519069643363E-3</v>
      </c>
      <c r="O112" s="233">
        <f t="shared" si="17"/>
        <v>7.490051906965934E-3</v>
      </c>
      <c r="P112" s="233">
        <f t="shared" si="17"/>
        <v>7.4900519069525931E-3</v>
      </c>
      <c r="Q112" s="233">
        <f t="shared" si="17"/>
        <v>7.490051906955961E-3</v>
      </c>
      <c r="R112" s="233">
        <f t="shared" si="17"/>
        <v>7.4900519069811579E-3</v>
      </c>
      <c r="S112" s="233">
        <f t="shared" si="17"/>
        <v>7.4900519069613907E-3</v>
      </c>
      <c r="T112" s="233">
        <f t="shared" si="17"/>
        <v>7.4900519069358816E-3</v>
      </c>
      <c r="U112" s="233">
        <f t="shared" si="17"/>
        <v>7.4900519069571129E-3</v>
      </c>
      <c r="V112" s="233">
        <f t="shared" si="17"/>
        <v>7.4900519069523372E-3</v>
      </c>
      <c r="W112" s="233">
        <f t="shared" si="17"/>
        <v>7.4900519069837617E-3</v>
      </c>
      <c r="X112" s="233">
        <f t="shared" si="17"/>
        <v>7.4900519070040883E-3</v>
      </c>
      <c r="Y112" s="233">
        <f t="shared" si="17"/>
        <v>7.4900519069767187E-3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2.6652580693751888E-2</v>
      </c>
      <c r="C113" s="233">
        <f t="shared" si="18"/>
        <v>2.6652580693814345E-2</v>
      </c>
      <c r="D113" s="233">
        <f t="shared" si="18"/>
        <v>2.6652580693753002E-2</v>
      </c>
      <c r="E113" s="233">
        <f t="shared" si="18"/>
        <v>2.665258069382374E-2</v>
      </c>
      <c r="F113" s="233">
        <f t="shared" si="18"/>
        <v>2.6652580693724448E-2</v>
      </c>
      <c r="G113" s="233">
        <f t="shared" si="18"/>
        <v>2.6652580693641688E-2</v>
      </c>
      <c r="H113" s="233">
        <f t="shared" si="18"/>
        <v>2.665258069459342E-2</v>
      </c>
      <c r="I113" s="233">
        <f t="shared" si="18"/>
        <v>2.6652580694554409E-2</v>
      </c>
      <c r="J113" s="233">
        <f t="shared" si="18"/>
        <v>2.665258069462844E-2</v>
      </c>
      <c r="K113" s="233">
        <f t="shared" si="18"/>
        <v>2.6652580694560821E-2</v>
      </c>
      <c r="L113" s="233">
        <f t="shared" si="18"/>
        <v>2.6652580693827199E-2</v>
      </c>
      <c r="M113" s="233">
        <f t="shared" si="18"/>
        <v>2.6652580694556088E-2</v>
      </c>
      <c r="N113" s="233">
        <f t="shared" si="18"/>
        <v>2.6652580694501053E-2</v>
      </c>
      <c r="O113" s="233">
        <f t="shared" si="18"/>
        <v>2.6652580694506732E-2</v>
      </c>
      <c r="P113" s="233">
        <f t="shared" si="18"/>
        <v>2.6652580694459263E-2</v>
      </c>
      <c r="Q113" s="233">
        <f t="shared" si="18"/>
        <v>2.665258069447125E-2</v>
      </c>
      <c r="R113" s="233">
        <f t="shared" si="18"/>
        <v>2.6652580694560918E-2</v>
      </c>
      <c r="S113" s="233">
        <f t="shared" si="18"/>
        <v>2.6652580694490585E-2</v>
      </c>
      <c r="T113" s="233">
        <f t="shared" si="18"/>
        <v>2.6652580694399818E-2</v>
      </c>
      <c r="U113" s="233">
        <f t="shared" si="18"/>
        <v>2.665258069447534E-2</v>
      </c>
      <c r="V113" s="233">
        <f t="shared" si="18"/>
        <v>2.6652580694458358E-2</v>
      </c>
      <c r="W113" s="233">
        <f t="shared" si="18"/>
        <v>2.6652580694570167E-2</v>
      </c>
      <c r="X113" s="233">
        <f t="shared" si="18"/>
        <v>2.6652580694642505E-2</v>
      </c>
      <c r="Y113" s="233">
        <f t="shared" si="18"/>
        <v>2.6652580694545118E-2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2.1112488478687193E-2</v>
      </c>
      <c r="C114" s="233">
        <f t="shared" si="19"/>
        <v>2.111248847873666E-2</v>
      </c>
      <c r="D114" s="233">
        <f t="shared" si="19"/>
        <v>2.1112488478688074E-2</v>
      </c>
      <c r="E114" s="233">
        <f t="shared" si="19"/>
        <v>2.1112488478744106E-2</v>
      </c>
      <c r="F114" s="233">
        <f t="shared" si="19"/>
        <v>2.111248847866545E-2</v>
      </c>
      <c r="G114" s="233">
        <f t="shared" si="19"/>
        <v>2.1112488478599895E-2</v>
      </c>
      <c r="H114" s="233">
        <f t="shared" si="19"/>
        <v>2.1112488479353791E-2</v>
      </c>
      <c r="I114" s="233">
        <f t="shared" si="19"/>
        <v>2.1112488479322886E-2</v>
      </c>
      <c r="J114" s="233">
        <f t="shared" si="19"/>
        <v>2.1112488479381537E-2</v>
      </c>
      <c r="K114" s="233">
        <f t="shared" si="19"/>
        <v>2.1112488479327972E-2</v>
      </c>
      <c r="L114" s="233">
        <f t="shared" si="19"/>
        <v>2.1112488478746839E-2</v>
      </c>
      <c r="M114" s="233">
        <f t="shared" si="19"/>
        <v>2.1112488479324225E-2</v>
      </c>
      <c r="N114" s="233">
        <f t="shared" si="19"/>
        <v>2.1112488479280628E-2</v>
      </c>
      <c r="O114" s="233">
        <f t="shared" si="19"/>
        <v>2.1112488479285124E-2</v>
      </c>
      <c r="P114" s="233">
        <f t="shared" si="19"/>
        <v>2.1112488479247529E-2</v>
      </c>
      <c r="Q114" s="233">
        <f t="shared" si="19"/>
        <v>2.1112488479257022E-2</v>
      </c>
      <c r="R114" s="233">
        <f t="shared" si="19"/>
        <v>2.1112488479328034E-2</v>
      </c>
      <c r="S114" s="233">
        <f t="shared" si="19"/>
        <v>2.1112488479272336E-2</v>
      </c>
      <c r="T114" s="233">
        <f t="shared" si="19"/>
        <v>2.1112488479200438E-2</v>
      </c>
      <c r="U114" s="233">
        <f t="shared" si="19"/>
        <v>2.1112488479260273E-2</v>
      </c>
      <c r="V114" s="233">
        <f t="shared" si="19"/>
        <v>2.1112488479246811E-2</v>
      </c>
      <c r="W114" s="233">
        <f t="shared" si="19"/>
        <v>2.1112488479335372E-2</v>
      </c>
      <c r="X114" s="233">
        <f t="shared" si="19"/>
        <v>2.1112488479392684E-2</v>
      </c>
      <c r="Y114" s="233">
        <f t="shared" si="19"/>
        <v>2.1112488479315523E-2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1.0919356016080982E-2</v>
      </c>
      <c r="C115" s="300">
        <f t="shared" si="20"/>
        <v>1.0973796393055867E-2</v>
      </c>
      <c r="D115" s="300">
        <f t="shared" si="20"/>
        <v>1.0681133702849652E-2</v>
      </c>
      <c r="E115" s="300">
        <f t="shared" si="20"/>
        <v>1.1820950505566271E-2</v>
      </c>
      <c r="F115" s="300">
        <f t="shared" si="20"/>
        <v>1.1994554942447508E-2</v>
      </c>
      <c r="G115" s="300">
        <f t="shared" si="20"/>
        <v>1.2421484483523799E-2</v>
      </c>
      <c r="H115" s="300">
        <f t="shared" si="20"/>
        <v>1.5380123143683396E-2</v>
      </c>
      <c r="I115" s="300">
        <f t="shared" si="20"/>
        <v>1.6207673750653816E-2</v>
      </c>
      <c r="J115" s="300">
        <f t="shared" si="20"/>
        <v>1.620232844125892E-2</v>
      </c>
      <c r="K115" s="300">
        <f t="shared" si="20"/>
        <v>1.3072640183650832E-2</v>
      </c>
      <c r="L115" s="300">
        <f t="shared" si="20"/>
        <v>1.2908350976094224E-2</v>
      </c>
      <c r="M115" s="300">
        <f t="shared" si="20"/>
        <v>1.3001167365967259E-2</v>
      </c>
      <c r="N115" s="300">
        <f t="shared" si="20"/>
        <v>1.4282163513170661E-2</v>
      </c>
      <c r="O115" s="300">
        <f t="shared" si="20"/>
        <v>1.4486592611266313E-2</v>
      </c>
      <c r="P115" s="300">
        <f t="shared" si="20"/>
        <v>1.5977114166263864E-2</v>
      </c>
      <c r="Q115" s="300">
        <f t="shared" si="20"/>
        <v>1.5789612682974824E-2</v>
      </c>
      <c r="R115" s="300">
        <f t="shared" si="20"/>
        <v>1.7378395266915373E-2</v>
      </c>
      <c r="S115" s="300">
        <f t="shared" si="20"/>
        <v>1.9616379742734596E-2</v>
      </c>
      <c r="T115" s="300">
        <f t="shared" si="20"/>
        <v>1.7031021460764368E-2</v>
      </c>
      <c r="U115" s="300">
        <f t="shared" si="20"/>
        <v>1.4184894392626926E-2</v>
      </c>
      <c r="V115" s="300">
        <f t="shared" si="20"/>
        <v>1.4198312059650234E-2</v>
      </c>
      <c r="W115" s="300">
        <f t="shared" si="20"/>
        <v>1.5563810608581157E-2</v>
      </c>
      <c r="X115" s="300">
        <f t="shared" si="20"/>
        <v>1.6603176664810308E-2</v>
      </c>
      <c r="Y115" s="300">
        <f t="shared" si="20"/>
        <v>1.4031484062813926E-2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3.821422312278324E-2</v>
      </c>
      <c r="C116" s="301">
        <f t="shared" si="21"/>
        <v>4.1499289242874202E-2</v>
      </c>
      <c r="D116" s="301">
        <f t="shared" si="21"/>
        <v>4.479378964636755E-2</v>
      </c>
      <c r="E116" s="301">
        <f t="shared" si="21"/>
        <v>4.4560788076020943E-2</v>
      </c>
      <c r="F116" s="301">
        <f t="shared" si="21"/>
        <v>5.7792538854988806E-2</v>
      </c>
      <c r="G116" s="301">
        <f t="shared" si="21"/>
        <v>6.4317585874237318E-2</v>
      </c>
      <c r="H116" s="301">
        <f t="shared" si="21"/>
        <v>8.2762365565618376E-2</v>
      </c>
      <c r="I116" s="301">
        <f t="shared" si="21"/>
        <v>8.569385015066952E-2</v>
      </c>
      <c r="J116" s="301">
        <f t="shared" si="21"/>
        <v>8.5730656554091386E-2</v>
      </c>
      <c r="K116" s="301">
        <f t="shared" si="21"/>
        <v>6.9478634939475578E-2</v>
      </c>
      <c r="L116" s="301">
        <f t="shared" si="21"/>
        <v>6.8381763200289616E-2</v>
      </c>
      <c r="M116" s="301">
        <f t="shared" si="21"/>
        <v>6.9029133268116744E-2</v>
      </c>
      <c r="N116" s="301">
        <f t="shared" si="21"/>
        <v>7.6670948139680381E-2</v>
      </c>
      <c r="O116" s="301">
        <f t="shared" si="21"/>
        <v>7.7895301336812134E-2</v>
      </c>
      <c r="P116" s="301">
        <f t="shared" si="21"/>
        <v>8.4752024429111367E-2</v>
      </c>
      <c r="Q116" s="301">
        <f t="shared" si="21"/>
        <v>8.3794734507025681E-2</v>
      </c>
      <c r="R116" s="301">
        <f t="shared" si="21"/>
        <v>9.2241211281581137E-2</v>
      </c>
      <c r="S116" s="301">
        <f t="shared" si="21"/>
        <v>9.9745079566562797E-2</v>
      </c>
      <c r="T116" s="301">
        <f t="shared" si="21"/>
        <v>8.9522038821168409E-2</v>
      </c>
      <c r="U116" s="301">
        <f t="shared" si="21"/>
        <v>7.634777001556306E-2</v>
      </c>
      <c r="V116" s="301">
        <f t="shared" si="21"/>
        <v>7.6399064612537773E-2</v>
      </c>
      <c r="W116" s="301">
        <f t="shared" si="21"/>
        <v>8.287800776918039E-2</v>
      </c>
      <c r="X116" s="301">
        <f t="shared" si="21"/>
        <v>8.6457082458085019E-2</v>
      </c>
      <c r="Y116" s="301">
        <f t="shared" si="21"/>
        <v>7.3115113358565312E-2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2.5259812821640703E-2</v>
      </c>
      <c r="C117" s="302">
        <f t="shared" si="22"/>
        <v>2.4950438737094138E-2</v>
      </c>
      <c r="D117" s="302">
        <f t="shared" si="22"/>
        <v>2.4651184299507196E-2</v>
      </c>
      <c r="E117" s="302">
        <f t="shared" si="22"/>
        <v>2.463687281844755E-2</v>
      </c>
      <c r="F117" s="302">
        <f t="shared" si="22"/>
        <v>2.3392208515915086E-2</v>
      </c>
      <c r="G117" s="302">
        <f t="shared" si="22"/>
        <v>2.2767600451772754E-2</v>
      </c>
      <c r="H117" s="302">
        <f t="shared" si="22"/>
        <v>2.0946447374587781E-2</v>
      </c>
      <c r="I117" s="302">
        <f t="shared" si="22"/>
        <v>2.0645678796197376E-2</v>
      </c>
      <c r="J117" s="302">
        <f t="shared" si="22"/>
        <v>2.0642401301825417E-2</v>
      </c>
      <c r="K117" s="302">
        <f t="shared" si="22"/>
        <v>2.2263623604202091E-2</v>
      </c>
      <c r="L117" s="302">
        <f t="shared" si="22"/>
        <v>2.2371554241492606E-2</v>
      </c>
      <c r="M117" s="302">
        <f t="shared" si="22"/>
        <v>2.2307985382687048E-2</v>
      </c>
      <c r="N117" s="302">
        <f t="shared" si="22"/>
        <v>2.1551717443944567E-2</v>
      </c>
      <c r="O117" s="302">
        <f t="shared" si="22"/>
        <v>2.1430575659973947E-2</v>
      </c>
      <c r="P117" s="302">
        <f t="shared" si="22"/>
        <v>2.0741190057119118E-2</v>
      </c>
      <c r="Q117" s="302">
        <f t="shared" si="22"/>
        <v>2.0836784606747639E-2</v>
      </c>
      <c r="R117" s="302">
        <f t="shared" si="22"/>
        <v>1.9995402784747335E-2</v>
      </c>
      <c r="S117" s="302">
        <f t="shared" si="22"/>
        <v>1.9221717076944731E-2</v>
      </c>
      <c r="T117" s="302">
        <f t="shared" si="22"/>
        <v>2.0261066598523579E-2</v>
      </c>
      <c r="U117" s="302">
        <f t="shared" si="22"/>
        <v>2.1585066693108765E-2</v>
      </c>
      <c r="V117" s="302">
        <f t="shared" si="22"/>
        <v>2.1579837584457012E-2</v>
      </c>
      <c r="W117" s="302">
        <f t="shared" si="22"/>
        <v>2.0929794520304884E-2</v>
      </c>
      <c r="X117" s="302">
        <f t="shared" si="22"/>
        <v>2.0561664204509209E-2</v>
      </c>
      <c r="Y117" s="302">
        <f t="shared" si="22"/>
        <v>2.1892669950554385E-2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1.2954410301142538E-2</v>
      </c>
      <c r="C118" s="302">
        <f t="shared" si="23"/>
        <v>1.6548850505780064E-2</v>
      </c>
      <c r="D118" s="302">
        <f t="shared" si="23"/>
        <v>2.0142605346860357E-2</v>
      </c>
      <c r="E118" s="302">
        <f t="shared" si="23"/>
        <v>1.9923915257573394E-2</v>
      </c>
      <c r="F118" s="302">
        <f t="shared" si="23"/>
        <v>3.4400330339073727E-2</v>
      </c>
      <c r="G118" s="302">
        <f t="shared" si="23"/>
        <v>4.1549985422464568E-2</v>
      </c>
      <c r="H118" s="302">
        <f t="shared" si="23"/>
        <v>6.1815918191030599E-2</v>
      </c>
      <c r="I118" s="302">
        <f t="shared" si="23"/>
        <v>6.5048171354472148E-2</v>
      </c>
      <c r="J118" s="302">
        <f t="shared" si="23"/>
        <v>6.508825525226597E-2</v>
      </c>
      <c r="K118" s="302">
        <f t="shared" si="23"/>
        <v>4.7215011335273484E-2</v>
      </c>
      <c r="L118" s="302">
        <f t="shared" si="23"/>
        <v>4.6010208958797004E-2</v>
      </c>
      <c r="M118" s="302">
        <f t="shared" si="23"/>
        <v>4.6721147885429699E-2</v>
      </c>
      <c r="N118" s="302">
        <f t="shared" si="23"/>
        <v>5.5119230695735814E-2</v>
      </c>
      <c r="O118" s="302">
        <f t="shared" si="23"/>
        <v>5.646472567683819E-2</v>
      </c>
      <c r="P118" s="302">
        <f t="shared" si="23"/>
        <v>6.4010834371992259E-2</v>
      </c>
      <c r="Q118" s="302">
        <f t="shared" si="23"/>
        <v>6.2957949900278046E-2</v>
      </c>
      <c r="R118" s="302">
        <f t="shared" si="23"/>
        <v>7.2245808496833805E-2</v>
      </c>
      <c r="S118" s="302">
        <f t="shared" si="23"/>
        <v>8.0523362489618069E-2</v>
      </c>
      <c r="T118" s="302">
        <f t="shared" si="23"/>
        <v>6.9260972222644837E-2</v>
      </c>
      <c r="U118" s="302">
        <f t="shared" si="23"/>
        <v>5.4762703322454295E-2</v>
      </c>
      <c r="V118" s="302">
        <f t="shared" si="23"/>
        <v>5.4819227028080758E-2</v>
      </c>
      <c r="W118" s="302">
        <f t="shared" si="23"/>
        <v>6.1948213248875499E-2</v>
      </c>
      <c r="X118" s="302">
        <f t="shared" si="23"/>
        <v>6.5895418253575797E-2</v>
      </c>
      <c r="Y118" s="302">
        <f t="shared" si="23"/>
        <v>5.1222443408010923E-2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0.78311086737821523</v>
      </c>
      <c r="C119" s="301">
        <f t="shared" si="24"/>
        <v>0.78085417017687597</v>
      </c>
      <c r="D119" s="301">
        <f t="shared" si="24"/>
        <v>0.77889972299532639</v>
      </c>
      <c r="E119" s="301">
        <f t="shared" si="24"/>
        <v>0.77804299794645471</v>
      </c>
      <c r="F119" s="301">
        <f t="shared" si="24"/>
        <v>0.76899396778976459</v>
      </c>
      <c r="G119" s="301">
        <f t="shared" si="24"/>
        <v>0.7642281194541839</v>
      </c>
      <c r="H119" s="301">
        <f t="shared" si="24"/>
        <v>0.74919873686995764</v>
      </c>
      <c r="I119" s="301">
        <f t="shared" si="24"/>
        <v>0.74649239170241866</v>
      </c>
      <c r="J119" s="301">
        <f t="shared" si="24"/>
        <v>0.74647240183847297</v>
      </c>
      <c r="K119" s="301">
        <f t="shared" si="24"/>
        <v>0.76017983365257991</v>
      </c>
      <c r="L119" s="301">
        <f t="shared" si="24"/>
        <v>0.76106323737098958</v>
      </c>
      <c r="M119" s="301">
        <f t="shared" si="24"/>
        <v>0.76054554191693868</v>
      </c>
      <c r="N119" s="301">
        <f t="shared" si="24"/>
        <v>0.75426966868393386</v>
      </c>
      <c r="O119" s="301">
        <f t="shared" si="24"/>
        <v>0.75326488263258706</v>
      </c>
      <c r="P119" s="301">
        <f t="shared" si="24"/>
        <v>0.74733048759542431</v>
      </c>
      <c r="Q119" s="301">
        <f t="shared" si="24"/>
        <v>0.7481406980770634</v>
      </c>
      <c r="R119" s="301">
        <f t="shared" si="24"/>
        <v>0.7410502750953013</v>
      </c>
      <c r="S119" s="301">
        <f t="shared" si="24"/>
        <v>0.73401632231201885</v>
      </c>
      <c r="T119" s="301">
        <f t="shared" si="24"/>
        <v>0.74318699801412769</v>
      </c>
      <c r="U119" s="301">
        <f t="shared" si="24"/>
        <v>0.75457339355659736</v>
      </c>
      <c r="V119" s="301">
        <f t="shared" si="24"/>
        <v>0.75452698317293077</v>
      </c>
      <c r="W119" s="301">
        <f t="shared" si="24"/>
        <v>0.74895769219155695</v>
      </c>
      <c r="X119" s="301">
        <f t="shared" si="24"/>
        <v>0.74562770755149288</v>
      </c>
      <c r="Y119" s="301">
        <f t="shared" si="24"/>
        <v>0.75688284914214099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0.75779438464922089</v>
      </c>
      <c r="C120" s="302">
        <f t="shared" si="25"/>
        <v>0.74851316211282393</v>
      </c>
      <c r="D120" s="302">
        <f t="shared" si="25"/>
        <v>0.73953552898521646</v>
      </c>
      <c r="E120" s="302">
        <f t="shared" si="25"/>
        <v>0.73910618455342691</v>
      </c>
      <c r="F120" s="302">
        <f t="shared" si="25"/>
        <v>0.70176625547745253</v>
      </c>
      <c r="G120" s="302">
        <f t="shared" si="25"/>
        <v>0.68302801355318299</v>
      </c>
      <c r="H120" s="302">
        <f t="shared" si="25"/>
        <v>0.62839342123763331</v>
      </c>
      <c r="I120" s="302">
        <f t="shared" si="25"/>
        <v>0.61937036388592126</v>
      </c>
      <c r="J120" s="302">
        <f t="shared" si="25"/>
        <v>0.61927203905476225</v>
      </c>
      <c r="K120" s="302">
        <f t="shared" si="25"/>
        <v>0.66790870812606307</v>
      </c>
      <c r="L120" s="302">
        <f t="shared" si="25"/>
        <v>0.67114662724477836</v>
      </c>
      <c r="M120" s="302">
        <f t="shared" si="25"/>
        <v>0.66923956148061159</v>
      </c>
      <c r="N120" s="302">
        <f t="shared" si="25"/>
        <v>0.64655152331833732</v>
      </c>
      <c r="O120" s="302">
        <f t="shared" si="25"/>
        <v>0.64291726979921848</v>
      </c>
      <c r="P120" s="302">
        <f t="shared" si="25"/>
        <v>0.62223570171357379</v>
      </c>
      <c r="Q120" s="302">
        <f t="shared" si="25"/>
        <v>0.62510353820242914</v>
      </c>
      <c r="R120" s="302">
        <f t="shared" si="25"/>
        <v>0.59986208354242021</v>
      </c>
      <c r="S120" s="302">
        <f t="shared" si="25"/>
        <v>0.576651512308342</v>
      </c>
      <c r="T120" s="302">
        <f t="shared" si="25"/>
        <v>0.60783199795570741</v>
      </c>
      <c r="U120" s="302">
        <f t="shared" si="25"/>
        <v>0.64755200079326314</v>
      </c>
      <c r="V120" s="302">
        <f t="shared" si="25"/>
        <v>0.64739512753371053</v>
      </c>
      <c r="W120" s="302">
        <f t="shared" si="25"/>
        <v>0.62789383560914669</v>
      </c>
      <c r="X120" s="302">
        <f t="shared" si="25"/>
        <v>0.61684992613527656</v>
      </c>
      <c r="Y120" s="302">
        <f t="shared" si="25"/>
        <v>0.65678009851663155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2.531648272899438E-2</v>
      </c>
      <c r="C121" s="302">
        <f t="shared" si="26"/>
        <v>3.234100806405215E-2</v>
      </c>
      <c r="D121" s="302">
        <f t="shared" si="26"/>
        <v>3.9364194010109828E-2</v>
      </c>
      <c r="E121" s="302">
        <f t="shared" si="26"/>
        <v>3.8936813393027847E-2</v>
      </c>
      <c r="F121" s="302">
        <f t="shared" si="26"/>
        <v>6.7227712312312005E-2</v>
      </c>
      <c r="G121" s="302">
        <f t="shared" si="26"/>
        <v>8.1200105901001032E-2</v>
      </c>
      <c r="H121" s="302">
        <f t="shared" si="26"/>
        <v>0.1208053156323242</v>
      </c>
      <c r="I121" s="302">
        <f t="shared" si="26"/>
        <v>0.12712202781649737</v>
      </c>
      <c r="J121" s="302">
        <f t="shared" si="26"/>
        <v>0.12720036278371072</v>
      </c>
      <c r="K121" s="302">
        <f t="shared" si="26"/>
        <v>9.2271125526516812E-2</v>
      </c>
      <c r="L121" s="302">
        <f t="shared" si="26"/>
        <v>8.9916610126211244E-2</v>
      </c>
      <c r="M121" s="302">
        <f t="shared" si="26"/>
        <v>9.1305980436327039E-2</v>
      </c>
      <c r="N121" s="302">
        <f t="shared" si="26"/>
        <v>0.10771814536559651</v>
      </c>
      <c r="O121" s="302">
        <f t="shared" si="26"/>
        <v>0.11034761283336869</v>
      </c>
      <c r="P121" s="302">
        <f t="shared" si="26"/>
        <v>0.12509478588185044</v>
      </c>
      <c r="Q121" s="302">
        <f t="shared" si="26"/>
        <v>0.1230371598746343</v>
      </c>
      <c r="R121" s="302">
        <f t="shared" si="26"/>
        <v>0.14118819155288112</v>
      </c>
      <c r="S121" s="302">
        <f t="shared" si="26"/>
        <v>0.15736481000367694</v>
      </c>
      <c r="T121" s="302">
        <f t="shared" si="26"/>
        <v>0.13535500005842027</v>
      </c>
      <c r="U121" s="302">
        <f t="shared" si="26"/>
        <v>0.10702139276333419</v>
      </c>
      <c r="V121" s="302">
        <f t="shared" si="26"/>
        <v>0.10713185563922012</v>
      </c>
      <c r="W121" s="302">
        <f t="shared" si="26"/>
        <v>0.1210638565824103</v>
      </c>
      <c r="X121" s="302">
        <f t="shared" si="26"/>
        <v>0.12877778141621624</v>
      </c>
      <c r="Y121" s="302">
        <f t="shared" si="26"/>
        <v>0.10010275062550937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0.10722231028405591</v>
      </c>
      <c r="C122" s="301">
        <f t="shared" si="27"/>
        <v>0.10613950098818703</v>
      </c>
      <c r="D122" s="301">
        <f t="shared" si="27"/>
        <v>0.10509211045658944</v>
      </c>
      <c r="E122" s="301">
        <f t="shared" si="27"/>
        <v>0.10504202027293059</v>
      </c>
      <c r="F122" s="301">
        <f t="shared" si="27"/>
        <v>0.10068569521399691</v>
      </c>
      <c r="G122" s="301">
        <f t="shared" si="27"/>
        <v>9.8499566989440346E-2</v>
      </c>
      <c r="H122" s="301">
        <f t="shared" si="27"/>
        <v>9.212553121996471E-2</v>
      </c>
      <c r="I122" s="301">
        <f t="shared" si="27"/>
        <v>9.1072841195570742E-2</v>
      </c>
      <c r="J122" s="301">
        <f t="shared" si="27"/>
        <v>9.1061369965321159E-2</v>
      </c>
      <c r="K122" s="301">
        <f t="shared" si="27"/>
        <v>9.6735648023591816E-2</v>
      </c>
      <c r="L122" s="301">
        <f t="shared" si="27"/>
        <v>9.7113405253590745E-2</v>
      </c>
      <c r="M122" s="301">
        <f t="shared" si="27"/>
        <v>9.6890914248285803E-2</v>
      </c>
      <c r="N122" s="301">
        <f t="shared" si="27"/>
        <v>9.4243976462648288E-2</v>
      </c>
      <c r="O122" s="301">
        <f t="shared" si="27"/>
        <v>9.3819980218755136E-2</v>
      </c>
      <c r="P122" s="301">
        <f t="shared" si="27"/>
        <v>9.1407130608729736E-2</v>
      </c>
      <c r="Q122" s="301">
        <f t="shared" si="27"/>
        <v>9.1741711532438014E-2</v>
      </c>
      <c r="R122" s="301">
        <f t="shared" si="27"/>
        <v>8.8796875155500235E-2</v>
      </c>
      <c r="S122" s="301">
        <f t="shared" si="27"/>
        <v>8.6088975178141458E-2</v>
      </c>
      <c r="T122" s="301">
        <f t="shared" si="27"/>
        <v>8.9726698503603389E-2</v>
      </c>
      <c r="U122" s="301">
        <f t="shared" si="27"/>
        <v>9.4360698834704812E-2</v>
      </c>
      <c r="V122" s="301">
        <f t="shared" si="27"/>
        <v>9.4342396954411753E-2</v>
      </c>
      <c r="W122" s="301">
        <f t="shared" si="27"/>
        <v>9.2067246229958211E-2</v>
      </c>
      <c r="X122" s="301">
        <f t="shared" si="27"/>
        <v>9.0778790124724409E-2</v>
      </c>
      <c r="Y122" s="301">
        <f t="shared" si="27"/>
        <v>9.5437310235813699E-2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8.8409344875742243E-2</v>
      </c>
      <c r="C123" s="302">
        <f t="shared" si="28"/>
        <v>8.7326535579829279E-2</v>
      </c>
      <c r="D123" s="302">
        <f t="shared" si="28"/>
        <v>8.6279145048274983E-2</v>
      </c>
      <c r="E123" s="302">
        <f t="shared" si="28"/>
        <v>8.6229054864566196E-2</v>
      </c>
      <c r="F123" s="302">
        <f t="shared" si="28"/>
        <v>8.1872729805702607E-2</v>
      </c>
      <c r="G123" s="302">
        <f t="shared" si="28"/>
        <v>7.9686601581204455E-2</v>
      </c>
      <c r="H123" s="302">
        <f t="shared" si="28"/>
        <v>7.3312565811057037E-2</v>
      </c>
      <c r="I123" s="302">
        <f t="shared" si="28"/>
        <v>7.2259875786690603E-2</v>
      </c>
      <c r="J123" s="302">
        <f t="shared" si="28"/>
        <v>7.2248404556388757E-2</v>
      </c>
      <c r="K123" s="302">
        <f t="shared" si="28"/>
        <v>7.7922682614707139E-2</v>
      </c>
      <c r="L123" s="302">
        <f t="shared" si="28"/>
        <v>7.8300439845223918E-2</v>
      </c>
      <c r="M123" s="302">
        <f t="shared" si="28"/>
        <v>7.8077948839404485E-2</v>
      </c>
      <c r="N123" s="302">
        <f t="shared" si="28"/>
        <v>7.5431011053805813E-2</v>
      </c>
      <c r="O123" s="302">
        <f t="shared" si="28"/>
        <v>7.5007014809908651E-2</v>
      </c>
      <c r="P123" s="302">
        <f t="shared" si="28"/>
        <v>7.2594165199916752E-2</v>
      </c>
      <c r="Q123" s="302">
        <f t="shared" si="28"/>
        <v>7.2928746123616564E-2</v>
      </c>
      <c r="R123" s="302">
        <f t="shared" si="28"/>
        <v>6.9983909746615502E-2</v>
      </c>
      <c r="S123" s="302">
        <f t="shared" si="28"/>
        <v>6.7276009769306366E-2</v>
      </c>
      <c r="T123" s="302">
        <f t="shared" si="28"/>
        <v>7.0913733094832371E-2</v>
      </c>
      <c r="U123" s="302">
        <f t="shared" si="28"/>
        <v>7.5547733425880476E-2</v>
      </c>
      <c r="V123" s="302">
        <f t="shared" si="28"/>
        <v>7.5529431545599393E-2</v>
      </c>
      <c r="W123" s="302">
        <f t="shared" si="28"/>
        <v>7.3254280821066942E-2</v>
      </c>
      <c r="X123" s="302">
        <f t="shared" si="28"/>
        <v>7.1965824715782084E-2</v>
      </c>
      <c r="Y123" s="302">
        <f t="shared" si="28"/>
        <v>7.6624344826940124E-2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1.8812965408313675E-2</v>
      </c>
      <c r="C124" s="303">
        <f t="shared" si="29"/>
        <v>1.8812965408357758E-2</v>
      </c>
      <c r="D124" s="303">
        <f t="shared" si="29"/>
        <v>1.8812965408314463E-2</v>
      </c>
      <c r="E124" s="303">
        <f t="shared" si="29"/>
        <v>1.8812965408364399E-2</v>
      </c>
      <c r="F124" s="303">
        <f t="shared" si="29"/>
        <v>1.8812965408294302E-2</v>
      </c>
      <c r="G124" s="303">
        <f t="shared" si="29"/>
        <v>1.881296540823589E-2</v>
      </c>
      <c r="H124" s="303">
        <f t="shared" si="29"/>
        <v>1.8812965408907676E-2</v>
      </c>
      <c r="I124" s="303">
        <f t="shared" si="29"/>
        <v>1.8812965408880139E-2</v>
      </c>
      <c r="J124" s="303">
        <f t="shared" si="29"/>
        <v>1.8812965408932399E-2</v>
      </c>
      <c r="K124" s="303">
        <f t="shared" si="29"/>
        <v>1.8812965408884674E-2</v>
      </c>
      <c r="L124" s="303">
        <f t="shared" si="29"/>
        <v>1.8812965408366834E-2</v>
      </c>
      <c r="M124" s="303">
        <f t="shared" si="29"/>
        <v>1.8812965408881329E-2</v>
      </c>
      <c r="N124" s="303">
        <f t="shared" si="29"/>
        <v>1.8812965408842485E-2</v>
      </c>
      <c r="O124" s="303">
        <f t="shared" si="29"/>
        <v>1.8812965408846485E-2</v>
      </c>
      <c r="P124" s="303">
        <f t="shared" si="29"/>
        <v>1.8812965408812988E-2</v>
      </c>
      <c r="Q124" s="303">
        <f t="shared" si="29"/>
        <v>1.881296540882145E-2</v>
      </c>
      <c r="R124" s="303">
        <f t="shared" si="29"/>
        <v>1.8812965408884729E-2</v>
      </c>
      <c r="S124" s="303">
        <f t="shared" si="29"/>
        <v>1.8812965408835092E-2</v>
      </c>
      <c r="T124" s="303">
        <f t="shared" si="29"/>
        <v>1.8812965408771021E-2</v>
      </c>
      <c r="U124" s="303">
        <f t="shared" si="29"/>
        <v>1.8812965408824333E-2</v>
      </c>
      <c r="V124" s="303">
        <f t="shared" si="29"/>
        <v>1.8812965408812343E-2</v>
      </c>
      <c r="W124" s="303">
        <f t="shared" si="29"/>
        <v>1.8812965408891262E-2</v>
      </c>
      <c r="X124" s="303">
        <f t="shared" si="29"/>
        <v>1.8812965408942325E-2</v>
      </c>
      <c r="Y124" s="303">
        <f t="shared" si="29"/>
        <v>1.8812965408873578E-2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</v>
      </c>
      <c r="C126" s="232">
        <f t="shared" si="30"/>
        <v>0.99999999999999989</v>
      </c>
      <c r="D126" s="232">
        <f t="shared" si="30"/>
        <v>0.99999999999999978</v>
      </c>
      <c r="E126" s="232">
        <f t="shared" si="30"/>
        <v>0.99999999999999989</v>
      </c>
      <c r="F126" s="232">
        <f t="shared" si="30"/>
        <v>1</v>
      </c>
      <c r="G126" s="232">
        <f t="shared" si="30"/>
        <v>1.0000000000000002</v>
      </c>
      <c r="H126" s="232">
        <f t="shared" si="30"/>
        <v>1</v>
      </c>
      <c r="I126" s="232">
        <f t="shared" si="30"/>
        <v>1</v>
      </c>
      <c r="J126" s="232">
        <f t="shared" si="30"/>
        <v>0.99999999999999989</v>
      </c>
      <c r="K126" s="232">
        <f t="shared" si="30"/>
        <v>0.99999999999999989</v>
      </c>
      <c r="L126" s="232">
        <f t="shared" si="30"/>
        <v>1</v>
      </c>
      <c r="M126" s="232">
        <f t="shared" si="30"/>
        <v>1</v>
      </c>
      <c r="N126" s="232">
        <f t="shared" si="30"/>
        <v>0.99999999999999978</v>
      </c>
      <c r="O126" s="232">
        <f t="shared" si="30"/>
        <v>1</v>
      </c>
      <c r="P126" s="232">
        <f t="shared" si="30"/>
        <v>1.0000000000000002</v>
      </c>
      <c r="Q126" s="232">
        <f t="shared" si="30"/>
        <v>1</v>
      </c>
      <c r="R126" s="232">
        <f t="shared" si="30"/>
        <v>1</v>
      </c>
      <c r="S126" s="232">
        <f t="shared" si="30"/>
        <v>1.0000000000000002</v>
      </c>
      <c r="T126" s="232">
        <f t="shared" si="30"/>
        <v>0.99999999999999978</v>
      </c>
      <c r="U126" s="232">
        <f t="shared" si="30"/>
        <v>1</v>
      </c>
      <c r="V126" s="232">
        <f t="shared" si="30"/>
        <v>0.99999999999999989</v>
      </c>
      <c r="W126" s="232">
        <f t="shared" si="30"/>
        <v>1</v>
      </c>
      <c r="X126" s="232">
        <f t="shared" si="30"/>
        <v>1</v>
      </c>
      <c r="Y126" s="232">
        <f t="shared" si="30"/>
        <v>1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3.7027758008767751E-2</v>
      </c>
      <c r="C127" s="299">
        <f t="shared" si="31"/>
        <v>3.7027758008704309E-2</v>
      </c>
      <c r="D127" s="299">
        <f t="shared" si="31"/>
        <v>3.7027758008905703E-2</v>
      </c>
      <c r="E127" s="299">
        <f t="shared" si="31"/>
        <v>3.7027758008571061E-2</v>
      </c>
      <c r="F127" s="299">
        <f t="shared" si="31"/>
        <v>3.7027758008862544E-2</v>
      </c>
      <c r="G127" s="299">
        <f t="shared" si="31"/>
        <v>3.7027758009091541E-2</v>
      </c>
      <c r="H127" s="299">
        <f t="shared" si="31"/>
        <v>3.7027758006831661E-2</v>
      </c>
      <c r="I127" s="299">
        <f t="shared" si="31"/>
        <v>3.7027758006993886E-2</v>
      </c>
      <c r="J127" s="299">
        <f t="shared" si="31"/>
        <v>3.7027758006893063E-2</v>
      </c>
      <c r="K127" s="299">
        <f t="shared" si="31"/>
        <v>3.7027758006939158E-2</v>
      </c>
      <c r="L127" s="299">
        <f t="shared" si="31"/>
        <v>3.7027758008384398E-2</v>
      </c>
      <c r="M127" s="299">
        <f t="shared" si="31"/>
        <v>3.7027758006937549E-2</v>
      </c>
      <c r="N127" s="299">
        <f t="shared" si="31"/>
        <v>3.7027758007075869E-2</v>
      </c>
      <c r="O127" s="299">
        <f t="shared" si="31"/>
        <v>3.7027758007075598E-2</v>
      </c>
      <c r="P127" s="299">
        <f t="shared" si="31"/>
        <v>3.7027758007182152E-2</v>
      </c>
      <c r="Q127" s="299">
        <f t="shared" si="31"/>
        <v>3.7027758007164249E-2</v>
      </c>
      <c r="R127" s="299">
        <f t="shared" si="31"/>
        <v>3.7027758007034291E-2</v>
      </c>
      <c r="S127" s="299">
        <f t="shared" si="31"/>
        <v>3.702775800716479E-2</v>
      </c>
      <c r="T127" s="299">
        <f t="shared" si="31"/>
        <v>3.7027758007301279E-2</v>
      </c>
      <c r="U127" s="299">
        <f t="shared" si="31"/>
        <v>3.7027758007125565E-2</v>
      </c>
      <c r="V127" s="299">
        <f t="shared" si="31"/>
        <v>3.7027758007156804E-2</v>
      </c>
      <c r="W127" s="299">
        <f t="shared" si="31"/>
        <v>3.7027758006959413E-2</v>
      </c>
      <c r="X127" s="299">
        <f t="shared" si="31"/>
        <v>3.7027758006825021E-2</v>
      </c>
      <c r="Y127" s="299">
        <f t="shared" si="31"/>
        <v>3.7027758006970286E-2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1.632691081461397E-2</v>
      </c>
      <c r="C128" s="233">
        <f t="shared" si="32"/>
        <v>1.6326910814585992E-2</v>
      </c>
      <c r="D128" s="233">
        <f t="shared" si="32"/>
        <v>1.6326910814674796E-2</v>
      </c>
      <c r="E128" s="233">
        <f t="shared" si="32"/>
        <v>1.632691081452723E-2</v>
      </c>
      <c r="F128" s="233">
        <f t="shared" si="32"/>
        <v>1.632691081465576E-2</v>
      </c>
      <c r="G128" s="233">
        <f t="shared" si="32"/>
        <v>1.6326910814756724E-2</v>
      </c>
      <c r="H128" s="233">
        <f t="shared" si="32"/>
        <v>1.6326910813760271E-2</v>
      </c>
      <c r="I128" s="233">
        <f t="shared" si="32"/>
        <v>1.6326910813831794E-2</v>
      </c>
      <c r="J128" s="233">
        <f t="shared" si="32"/>
        <v>1.632691081378734E-2</v>
      </c>
      <c r="K128" s="233">
        <f t="shared" si="32"/>
        <v>1.6326910813807671E-2</v>
      </c>
      <c r="L128" s="233">
        <f t="shared" si="32"/>
        <v>1.6326910814444932E-2</v>
      </c>
      <c r="M128" s="233">
        <f t="shared" si="32"/>
        <v>1.6326910813806959E-2</v>
      </c>
      <c r="N128" s="233">
        <f t="shared" si="32"/>
        <v>1.6326910813867942E-2</v>
      </c>
      <c r="O128" s="233">
        <f t="shared" si="32"/>
        <v>1.6326910813867831E-2</v>
      </c>
      <c r="P128" s="233">
        <f t="shared" si="32"/>
        <v>1.6326910813914821E-2</v>
      </c>
      <c r="Q128" s="233">
        <f t="shared" si="32"/>
        <v>1.6326910813906914E-2</v>
      </c>
      <c r="R128" s="233">
        <f t="shared" si="32"/>
        <v>1.6326910813849613E-2</v>
      </c>
      <c r="S128" s="233">
        <f t="shared" si="32"/>
        <v>1.6326910813907157E-2</v>
      </c>
      <c r="T128" s="233">
        <f t="shared" si="32"/>
        <v>1.6326910813967341E-2</v>
      </c>
      <c r="U128" s="233">
        <f t="shared" si="32"/>
        <v>1.6326910813889865E-2</v>
      </c>
      <c r="V128" s="233">
        <f t="shared" si="32"/>
        <v>1.6326910813903639E-2</v>
      </c>
      <c r="W128" s="233">
        <f t="shared" si="32"/>
        <v>1.6326910813816594E-2</v>
      </c>
      <c r="X128" s="233">
        <f t="shared" si="32"/>
        <v>1.6326910813757336E-2</v>
      </c>
      <c r="Y128" s="233">
        <f t="shared" si="32"/>
        <v>1.6326910813821392E-2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0.12664196862346008</v>
      </c>
      <c r="C129" s="233">
        <f t="shared" si="33"/>
        <v>0.12664196862324312</v>
      </c>
      <c r="D129" s="233">
        <f t="shared" si="33"/>
        <v>0.12664196862393193</v>
      </c>
      <c r="E129" s="233">
        <f t="shared" si="33"/>
        <v>0.12664196862278729</v>
      </c>
      <c r="F129" s="233">
        <f t="shared" si="33"/>
        <v>0.1266419686237843</v>
      </c>
      <c r="G129" s="233">
        <f t="shared" si="33"/>
        <v>0.12664196862456747</v>
      </c>
      <c r="H129" s="233">
        <f t="shared" si="33"/>
        <v>0.1266419686168383</v>
      </c>
      <c r="I129" s="233">
        <f t="shared" si="33"/>
        <v>0.12664196861739307</v>
      </c>
      <c r="J129" s="233">
        <f t="shared" si="33"/>
        <v>0.12664196861704832</v>
      </c>
      <c r="K129" s="233">
        <f t="shared" si="33"/>
        <v>0.12664196861720595</v>
      </c>
      <c r="L129" s="233">
        <f t="shared" si="33"/>
        <v>0.12664196862214888</v>
      </c>
      <c r="M129" s="233">
        <f t="shared" si="33"/>
        <v>0.1266419686172004</v>
      </c>
      <c r="N129" s="233">
        <f t="shared" si="33"/>
        <v>0.12664196861767349</v>
      </c>
      <c r="O129" s="233">
        <f t="shared" si="33"/>
        <v>0.12664196861767257</v>
      </c>
      <c r="P129" s="233">
        <f t="shared" si="33"/>
        <v>0.12664196861803703</v>
      </c>
      <c r="Q129" s="233">
        <f t="shared" si="33"/>
        <v>0.12664196861797578</v>
      </c>
      <c r="R129" s="233">
        <f t="shared" si="33"/>
        <v>0.12664196861753127</v>
      </c>
      <c r="S129" s="233">
        <f t="shared" si="33"/>
        <v>0.12664196861797763</v>
      </c>
      <c r="T129" s="233">
        <f t="shared" si="33"/>
        <v>0.12664196861844446</v>
      </c>
      <c r="U129" s="233">
        <f t="shared" si="33"/>
        <v>0.12664196861784346</v>
      </c>
      <c r="V129" s="233">
        <f t="shared" si="33"/>
        <v>0.12664196861795032</v>
      </c>
      <c r="W129" s="233">
        <f t="shared" si="33"/>
        <v>0.1266419686172752</v>
      </c>
      <c r="X129" s="233">
        <f t="shared" si="33"/>
        <v>0.12664196861681554</v>
      </c>
      <c r="Y129" s="233">
        <f t="shared" si="33"/>
        <v>0.12664196861731239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5.5919517679832643E-2</v>
      </c>
      <c r="C130" s="233">
        <f t="shared" si="34"/>
        <v>5.5919517679736817E-2</v>
      </c>
      <c r="D130" s="233">
        <f t="shared" si="34"/>
        <v>5.5919517680040991E-2</v>
      </c>
      <c r="E130" s="233">
        <f t="shared" si="34"/>
        <v>5.5919517679535569E-2</v>
      </c>
      <c r="F130" s="233">
        <f t="shared" si="34"/>
        <v>5.5919517679975779E-2</v>
      </c>
      <c r="G130" s="233">
        <f t="shared" si="34"/>
        <v>5.5919517680321593E-2</v>
      </c>
      <c r="H130" s="233">
        <f t="shared" si="34"/>
        <v>5.591951767690876E-2</v>
      </c>
      <c r="I130" s="233">
        <f t="shared" si="34"/>
        <v>5.5919517677153689E-2</v>
      </c>
      <c r="J130" s="233">
        <f t="shared" si="34"/>
        <v>5.5919517677001457E-2</v>
      </c>
      <c r="K130" s="233">
        <f t="shared" si="34"/>
        <v>5.5919517677071102E-2</v>
      </c>
      <c r="L130" s="233">
        <f t="shared" si="34"/>
        <v>5.5919517679253655E-2</v>
      </c>
      <c r="M130" s="233">
        <f t="shared" si="34"/>
        <v>5.5919517677068618E-2</v>
      </c>
      <c r="N130" s="233">
        <f t="shared" si="34"/>
        <v>5.5919517677277521E-2</v>
      </c>
      <c r="O130" s="233">
        <f t="shared" si="34"/>
        <v>5.5919517677277104E-2</v>
      </c>
      <c r="P130" s="233">
        <f t="shared" si="34"/>
        <v>5.5919517677438045E-2</v>
      </c>
      <c r="Q130" s="233">
        <f t="shared" si="34"/>
        <v>5.5919517677411004E-2</v>
      </c>
      <c r="R130" s="233">
        <f t="shared" si="34"/>
        <v>5.5919517677214724E-2</v>
      </c>
      <c r="S130" s="233">
        <f t="shared" si="34"/>
        <v>5.591951767741183E-2</v>
      </c>
      <c r="T130" s="233">
        <f t="shared" si="34"/>
        <v>5.5919517677617936E-2</v>
      </c>
      <c r="U130" s="233">
        <f t="shared" si="34"/>
        <v>5.5919517677352572E-2</v>
      </c>
      <c r="V130" s="233">
        <f t="shared" si="34"/>
        <v>5.591951767739977E-2</v>
      </c>
      <c r="W130" s="233">
        <f t="shared" si="34"/>
        <v>5.5919517677101634E-2</v>
      </c>
      <c r="X130" s="233">
        <f t="shared" si="34"/>
        <v>5.5919517676898692E-2</v>
      </c>
      <c r="Y130" s="233">
        <f t="shared" si="34"/>
        <v>5.5919517677118079E-2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0.38051258523695758</v>
      </c>
      <c r="C131" s="300">
        <f t="shared" si="35"/>
        <v>0.3349263669257671</v>
      </c>
      <c r="D131" s="300">
        <f t="shared" si="35"/>
        <v>0.29361413703404876</v>
      </c>
      <c r="E131" s="300">
        <f t="shared" si="35"/>
        <v>0.31416401420374862</v>
      </c>
      <c r="F131" s="300">
        <f t="shared" si="35"/>
        <v>0.22231876547883944</v>
      </c>
      <c r="G131" s="300">
        <f t="shared" si="35"/>
        <v>0.1988665218690813</v>
      </c>
      <c r="H131" s="300">
        <f t="shared" si="35"/>
        <v>0.17306350787420777</v>
      </c>
      <c r="I131" s="300">
        <f t="shared" si="35"/>
        <v>0.17325657194082345</v>
      </c>
      <c r="J131" s="300">
        <f t="shared" si="35"/>
        <v>0.17312988406795424</v>
      </c>
      <c r="K131" s="300">
        <f t="shared" si="35"/>
        <v>0.1877894512488793</v>
      </c>
      <c r="L131" s="300">
        <f t="shared" si="35"/>
        <v>0.18966553594977087</v>
      </c>
      <c r="M131" s="300">
        <f t="shared" si="35"/>
        <v>0.18850316333762213</v>
      </c>
      <c r="N131" s="300">
        <f t="shared" si="35"/>
        <v>0.17855837772904842</v>
      </c>
      <c r="O131" s="300">
        <f t="shared" si="35"/>
        <v>0.17720659727311888</v>
      </c>
      <c r="P131" s="300">
        <f t="shared" si="35"/>
        <v>0.17349089809515097</v>
      </c>
      <c r="Q131" s="300">
        <f t="shared" si="35"/>
        <v>0.17413276266855895</v>
      </c>
      <c r="R131" s="300">
        <f t="shared" si="35"/>
        <v>0.16858578577077071</v>
      </c>
      <c r="S131" s="300">
        <f t="shared" si="35"/>
        <v>0.17025559763526676</v>
      </c>
      <c r="T131" s="300">
        <f t="shared" si="35"/>
        <v>0.17149429895873386</v>
      </c>
      <c r="U131" s="300">
        <f t="shared" si="35"/>
        <v>0.17851124030515872</v>
      </c>
      <c r="V131" s="300">
        <f t="shared" si="35"/>
        <v>0.17849945345080495</v>
      </c>
      <c r="W131" s="300">
        <f t="shared" si="35"/>
        <v>0.1743700923190708</v>
      </c>
      <c r="X131" s="300">
        <f t="shared" si="35"/>
        <v>0.17475737326299862</v>
      </c>
      <c r="Y131" s="300">
        <f t="shared" si="35"/>
        <v>0.18628035778037655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0.38357125963636801</v>
      </c>
      <c r="C132" s="235">
        <f t="shared" si="36"/>
        <v>0.42915747794796255</v>
      </c>
      <c r="D132" s="235">
        <f t="shared" si="36"/>
        <v>0.47046970783839764</v>
      </c>
      <c r="E132" s="235">
        <f t="shared" si="36"/>
        <v>0.44991983067083019</v>
      </c>
      <c r="F132" s="235">
        <f t="shared" si="36"/>
        <v>0.5417650793938823</v>
      </c>
      <c r="G132" s="235">
        <f t="shared" si="36"/>
        <v>0.56521732300218164</v>
      </c>
      <c r="H132" s="235">
        <f t="shared" si="36"/>
        <v>0.59102033701145329</v>
      </c>
      <c r="I132" s="235">
        <f t="shared" si="36"/>
        <v>0.59082727294380422</v>
      </c>
      <c r="J132" s="235">
        <f t="shared" si="36"/>
        <v>0.59095396081731544</v>
      </c>
      <c r="K132" s="235">
        <f t="shared" si="36"/>
        <v>0.57629439363609669</v>
      </c>
      <c r="L132" s="235">
        <f t="shared" si="36"/>
        <v>0.57441830892599721</v>
      </c>
      <c r="M132" s="235">
        <f t="shared" si="36"/>
        <v>0.57558068154736441</v>
      </c>
      <c r="N132" s="235">
        <f t="shared" si="36"/>
        <v>0.58552546715505649</v>
      </c>
      <c r="O132" s="235">
        <f t="shared" si="36"/>
        <v>0.58687724761098814</v>
      </c>
      <c r="P132" s="235">
        <f t="shared" si="36"/>
        <v>0.59059294678827712</v>
      </c>
      <c r="Q132" s="235">
        <f t="shared" si="36"/>
        <v>0.58995108221498316</v>
      </c>
      <c r="R132" s="235">
        <f t="shared" si="36"/>
        <v>0.59549805911359943</v>
      </c>
      <c r="S132" s="235">
        <f t="shared" si="36"/>
        <v>0.59382824724827199</v>
      </c>
      <c r="T132" s="235">
        <f t="shared" si="36"/>
        <v>0.59258954592393498</v>
      </c>
      <c r="U132" s="235">
        <f t="shared" si="36"/>
        <v>0.58557260457862981</v>
      </c>
      <c r="V132" s="235">
        <f t="shared" si="36"/>
        <v>0.5855843914327844</v>
      </c>
      <c r="W132" s="235">
        <f t="shared" si="36"/>
        <v>0.58971375256577641</v>
      </c>
      <c r="X132" s="235">
        <f t="shared" si="36"/>
        <v>0.5893264716227048</v>
      </c>
      <c r="Y132" s="235">
        <f t="shared" si="36"/>
        <v>0.57780348710440133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252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0">
        <f t="shared" ref="B136:Y136" si="37">SUM(B$137:B$144)</f>
        <v>402.10316094307018</v>
      </c>
      <c r="C136" s="320">
        <f t="shared" si="37"/>
        <v>354.05538484866861</v>
      </c>
      <c r="D136" s="320">
        <f t="shared" si="37"/>
        <v>323.72312087874656</v>
      </c>
      <c r="E136" s="320">
        <f t="shared" si="37"/>
        <v>333.93613071270357</v>
      </c>
      <c r="F136" s="320">
        <f t="shared" si="37"/>
        <v>260.53938484459474</v>
      </c>
      <c r="G136" s="320">
        <f t="shared" si="37"/>
        <v>244.79733577340318</v>
      </c>
      <c r="H136" s="320">
        <f t="shared" si="37"/>
        <v>217.56678529958805</v>
      </c>
      <c r="I136" s="320">
        <f t="shared" si="37"/>
        <v>209.8295494035581</v>
      </c>
      <c r="J136" s="320">
        <f t="shared" si="37"/>
        <v>198.72901376704067</v>
      </c>
      <c r="K136" s="320">
        <f t="shared" si="37"/>
        <v>195.75069268423053</v>
      </c>
      <c r="L136" s="320">
        <f t="shared" si="37"/>
        <v>225.66434954498672</v>
      </c>
      <c r="M136" s="320">
        <f t="shared" si="37"/>
        <v>214.92906495427306</v>
      </c>
      <c r="N136" s="320">
        <f t="shared" si="37"/>
        <v>201.59116309163386</v>
      </c>
      <c r="O136" s="320">
        <f t="shared" si="37"/>
        <v>202.71930648380618</v>
      </c>
      <c r="P136" s="320">
        <f t="shared" si="37"/>
        <v>185.9925706801674</v>
      </c>
      <c r="Q136" s="320">
        <f t="shared" si="37"/>
        <v>188.14775583479488</v>
      </c>
      <c r="R136" s="320">
        <f t="shared" si="37"/>
        <v>193.9560491101758</v>
      </c>
      <c r="S136" s="320">
        <f t="shared" si="37"/>
        <v>218.31594913831367</v>
      </c>
      <c r="T136" s="320">
        <f t="shared" si="37"/>
        <v>229.88530014538142</v>
      </c>
      <c r="U136" s="320">
        <f t="shared" si="37"/>
        <v>197.45913922680913</v>
      </c>
      <c r="V136" s="320">
        <f t="shared" si="37"/>
        <v>190.95136386031439</v>
      </c>
      <c r="W136" s="320">
        <f t="shared" si="37"/>
        <v>186.07700530244381</v>
      </c>
      <c r="X136" s="320">
        <f t="shared" si="37"/>
        <v>177.37453016054818</v>
      </c>
      <c r="Y136" s="320">
        <f t="shared" si="37"/>
        <v>236.72171346138268</v>
      </c>
      <c r="DA136" s="95"/>
    </row>
    <row r="137" spans="1:105" ht="12" customHeight="1" x14ac:dyDescent="0.25">
      <c r="A137" s="55" t="s">
        <v>91</v>
      </c>
      <c r="B137" s="273">
        <f>IF(B$6=0,0,B$6/PPA!B$10*1000)</f>
        <v>2.0105158047024347</v>
      </c>
      <c r="C137" s="273">
        <f>IF(C$6=0,0,C$6/PPA!C$10*1000)</f>
        <v>1.7702769242361585</v>
      </c>
      <c r="D137" s="273">
        <f>IF(D$6=0,0,D$6/PPA!D$10*1000)</f>
        <v>1.6186156043872222</v>
      </c>
      <c r="E137" s="273">
        <f>IF(E$6=0,0,E$6/PPA!E$10*1000)</f>
        <v>1.669680653557726</v>
      </c>
      <c r="F137" s="273">
        <f>IF(F$6=0,0,F$6/PPA!F$10*1000)</f>
        <v>1.3026969242210897</v>
      </c>
      <c r="G137" s="273">
        <f>IF(G$6=0,0,G$6/PPA!G$10*1000)</f>
        <v>1.2239866788664826</v>
      </c>
      <c r="H137" s="273">
        <f>IF(H$6=0,0,H$6/PPA!H$10*1000)</f>
        <v>1.087833926498474</v>
      </c>
      <c r="I137" s="273">
        <f>IF(I$6=0,0,I$6/PPA!I$10*1000)</f>
        <v>1.0491477470189685</v>
      </c>
      <c r="J137" s="273">
        <f>IF(J$6=0,0,J$6/PPA!J$10*1000)</f>
        <v>0.99364506883691861</v>
      </c>
      <c r="K137" s="273">
        <f>IF(K$6=0,0,K$6/PPA!K$10*1000)</f>
        <v>0.9787534634236299</v>
      </c>
      <c r="L137" s="273">
        <f>IF(L$6=0,0,L$6/PPA!L$10*1000)</f>
        <v>1.1283217477225325</v>
      </c>
      <c r="M137" s="273">
        <f>IF(M$6=0,0,M$6/PPA!M$10*1000)</f>
        <v>1.0746453247739733</v>
      </c>
      <c r="N137" s="273">
        <f>IF(N$6=0,0,N$6/PPA!N$10*1000)</f>
        <v>1.0079558154598085</v>
      </c>
      <c r="O137" s="273">
        <f>IF(O$6=0,0,O$6/PPA!O$10*1000)</f>
        <v>1.0135965324206773</v>
      </c>
      <c r="P137" s="273">
        <f>IF(P$6=0,0,P$6/PPA!P$10*1000)</f>
        <v>0.9299628534018286</v>
      </c>
      <c r="Q137" s="273">
        <f>IF(Q$6=0,0,Q$6/PPA!Q$10*1000)</f>
        <v>0.9407387791751346</v>
      </c>
      <c r="R137" s="273">
        <f>IF(R$6=0,0,R$6/PPA!R$10*1000)</f>
        <v>0.9697802455518274</v>
      </c>
      <c r="S137" s="273">
        <f>IF(S$6=0,0,S$6/PPA!S$10*1000)</f>
        <v>1.0915797456919938</v>
      </c>
      <c r="T137" s="273">
        <f>IF(T$6=0,0,T$6/PPA!T$10*1000)</f>
        <v>1.14942650072769</v>
      </c>
      <c r="U137" s="273">
        <f>IF(U$6=0,0,U$6/PPA!U$10*1000)</f>
        <v>0.98729569613552859</v>
      </c>
      <c r="V137" s="273">
        <f>IF(V$6=0,0,V$6/PPA!V$10*1000)</f>
        <v>0.95475681930293044</v>
      </c>
      <c r="W137" s="273">
        <f>IF(W$6=0,0,W$6/PPA!W$10*1000)</f>
        <v>0.93038502651354649</v>
      </c>
      <c r="X137" s="273">
        <f>IF(X$6=0,0,X$6/PPA!X$10*1000)</f>
        <v>0.88687265080390587</v>
      </c>
      <c r="Y137" s="273">
        <f>IF(Y$6=0,0,Y$6/PPA!Y$10*1000)</f>
        <v>1.1836085673099368</v>
      </c>
      <c r="DA137" s="76"/>
    </row>
    <row r="138" spans="1:105" ht="12" customHeight="1" x14ac:dyDescent="0.25">
      <c r="A138" s="173" t="s">
        <v>92</v>
      </c>
      <c r="B138" s="274">
        <f>IF(B$7=0,0,B$7/PPA!B$10*1000)</f>
        <v>2.8147221265834075</v>
      </c>
      <c r="C138" s="274">
        <f>IF(C$7=0,0,C$7/PPA!C$10*1000)</f>
        <v>2.4783876939306211</v>
      </c>
      <c r="D138" s="274">
        <f>IF(D$7=0,0,D$7/PPA!D$10*1000)</f>
        <v>2.2660618461421107</v>
      </c>
      <c r="E138" s="274">
        <f>IF(E$7=0,0,E$7/PPA!E$10*1000)</f>
        <v>2.3375529149808152</v>
      </c>
      <c r="F138" s="274">
        <f>IF(F$7=0,0,F$7/PPA!F$10*1000)</f>
        <v>1.8237756939095251</v>
      </c>
      <c r="G138" s="274">
        <f>IF(G$7=0,0,G$7/PPA!G$10*1000)</f>
        <v>1.7135813504130761</v>
      </c>
      <c r="H138" s="274">
        <f>IF(H$7=0,0,H$7/PPA!H$10*1000)</f>
        <v>1.5229674970978633</v>
      </c>
      <c r="I138" s="274">
        <f>IF(I$7=0,0,I$7/PPA!I$10*1000)</f>
        <v>1.4688068458265562</v>
      </c>
      <c r="J138" s="274">
        <f>IF(J$7=0,0,J$7/PPA!J$10*1000)</f>
        <v>1.3911030963716862</v>
      </c>
      <c r="K138" s="274">
        <f>IF(K$7=0,0,K$7/PPA!K$10*1000)</f>
        <v>1.3702548487930819</v>
      </c>
      <c r="L138" s="274">
        <f>IF(L$7=0,0,L$7/PPA!L$10*1000)</f>
        <v>1.5796504468115449</v>
      </c>
      <c r="M138" s="274">
        <f>IF(M$7=0,0,M$7/PPA!M$10*1000)</f>
        <v>1.5045034546835618</v>
      </c>
      <c r="N138" s="274">
        <f>IF(N$7=0,0,N$7/PPA!N$10*1000)</f>
        <v>1.4111381416437319</v>
      </c>
      <c r="O138" s="274">
        <f>IF(O$7=0,0,O$7/PPA!O$10*1000)</f>
        <v>1.4190351453889476</v>
      </c>
      <c r="P138" s="274">
        <f>IF(P$7=0,0,P$7/PPA!P$10*1000)</f>
        <v>1.3019479947625601</v>
      </c>
      <c r="Q138" s="274">
        <f>IF(Q$7=0,0,Q$7/PPA!Q$10*1000)</f>
        <v>1.3170342908451891</v>
      </c>
      <c r="R138" s="274">
        <f>IF(R$7=0,0,R$7/PPA!R$10*1000)</f>
        <v>1.3576923437725583</v>
      </c>
      <c r="S138" s="274">
        <f>IF(S$7=0,0,S$7/PPA!S$10*1000)</f>
        <v>1.5282116439687914</v>
      </c>
      <c r="T138" s="274">
        <f>IF(T$7=0,0,T$7/PPA!T$10*1000)</f>
        <v>1.6091971010187665</v>
      </c>
      <c r="U138" s="274">
        <f>IF(U$7=0,0,U$7/PPA!U$10*1000)</f>
        <v>1.3822139745897397</v>
      </c>
      <c r="V138" s="274">
        <f>IF(V$7=0,0,V$7/PPA!V$10*1000)</f>
        <v>1.3366595470241025</v>
      </c>
      <c r="W138" s="274">
        <f>IF(W$7=0,0,W$7/PPA!W$10*1000)</f>
        <v>1.3025390371189649</v>
      </c>
      <c r="X138" s="274">
        <f>IF(X$7=0,0,X$7/PPA!X$10*1000)</f>
        <v>1.2416217111254682</v>
      </c>
      <c r="Y138" s="274">
        <f>IF(Y$7=0,0,Y$7/PPA!Y$10*1000)</f>
        <v>1.657051994233911</v>
      </c>
      <c r="DA138" s="77"/>
    </row>
    <row r="139" spans="1:105" ht="12" customHeight="1" x14ac:dyDescent="0.25">
      <c r="A139" s="173" t="s">
        <v>93</v>
      </c>
      <c r="B139" s="274">
        <f>IF(B$8=0,0,B$8/PPA!B$10*1000)</f>
        <v>16.084126437619474</v>
      </c>
      <c r="C139" s="274">
        <f>IF(C$8=0,0,C$8/PPA!C$10*1000)</f>
        <v>14.162215393889268</v>
      </c>
      <c r="D139" s="274">
        <f>IF(D$8=0,0,D$8/PPA!D$10*1000)</f>
        <v>12.948924835097776</v>
      </c>
      <c r="E139" s="274">
        <f>IF(E$8=0,0,E$8/PPA!E$10*1000)</f>
        <v>13.357445228461804</v>
      </c>
      <c r="F139" s="274">
        <f>IF(F$8=0,0,F$8/PPA!F$10*1000)</f>
        <v>10.421575393768718</v>
      </c>
      <c r="G139" s="274">
        <f>IF(G$8=0,0,G$8/PPA!G$10*1000)</f>
        <v>9.7918934309318608</v>
      </c>
      <c r="H139" s="274">
        <f>IF(H$8=0,0,H$8/PPA!H$10*1000)</f>
        <v>8.7026714119877919</v>
      </c>
      <c r="I139" s="274">
        <f>IF(I$8=0,0,I$8/PPA!I$10*1000)</f>
        <v>8.3931819761517463</v>
      </c>
      <c r="J139" s="274">
        <f>IF(J$8=0,0,J$8/PPA!J$10*1000)</f>
        <v>7.9491605506953507</v>
      </c>
      <c r="K139" s="274">
        <f>IF(K$8=0,0,K$8/PPA!K$10*1000)</f>
        <v>7.830027707389041</v>
      </c>
      <c r="L139" s="274">
        <f>IF(L$8=0,0,L$8/PPA!L$10*1000)</f>
        <v>9.0265739817802615</v>
      </c>
      <c r="M139" s="274">
        <f>IF(M$8=0,0,M$8/PPA!M$10*1000)</f>
        <v>8.5971625981917867</v>
      </c>
      <c r="N139" s="274">
        <f>IF(N$8=0,0,N$8/PPA!N$10*1000)</f>
        <v>8.063646523678468</v>
      </c>
      <c r="O139" s="274">
        <f>IF(O$8=0,0,O$8/PPA!O$10*1000)</f>
        <v>8.1087722593654146</v>
      </c>
      <c r="P139" s="274">
        <f>IF(P$8=0,0,P$8/PPA!P$10*1000)</f>
        <v>7.4397028272146271</v>
      </c>
      <c r="Q139" s="274">
        <f>IF(Q$8=0,0,Q$8/PPA!Q$10*1000)</f>
        <v>7.5259102334010768</v>
      </c>
      <c r="R139" s="274">
        <f>IF(R$8=0,0,R$8/PPA!R$10*1000)</f>
        <v>7.7582419644146201</v>
      </c>
      <c r="S139" s="274">
        <f>IF(S$8=0,0,S$8/PPA!S$10*1000)</f>
        <v>8.7326379655359503</v>
      </c>
      <c r="T139" s="274">
        <f>IF(T$8=0,0,T$8/PPA!T$10*1000)</f>
        <v>9.1954120058215238</v>
      </c>
      <c r="U139" s="274">
        <f>IF(U$8=0,0,U$8/PPA!U$10*1000)</f>
        <v>7.8983655690842252</v>
      </c>
      <c r="V139" s="274">
        <f>IF(V$8=0,0,V$8/PPA!V$10*1000)</f>
        <v>7.6380545544234426</v>
      </c>
      <c r="W139" s="274">
        <f>IF(W$8=0,0,W$8/PPA!W$10*1000)</f>
        <v>7.4430802121083728</v>
      </c>
      <c r="X139" s="274">
        <f>IF(X$8=0,0,X$8/PPA!X$10*1000)</f>
        <v>7.094981206431247</v>
      </c>
      <c r="Y139" s="274">
        <f>IF(Y$8=0,0,Y$8/PPA!Y$10*1000)</f>
        <v>9.4688685384794944</v>
      </c>
      <c r="DA139" s="77"/>
    </row>
    <row r="140" spans="1:105" ht="12" customHeight="1" x14ac:dyDescent="0.25">
      <c r="A140" s="173" t="s">
        <v>94</v>
      </c>
      <c r="B140" s="274">
        <f>IF(B$9=0,0,B$9/PPA!B$10*1000)</f>
        <v>8.0420632188097372</v>
      </c>
      <c r="C140" s="274">
        <f>IF(C$9=0,0,C$9/PPA!C$10*1000)</f>
        <v>7.0811076969446347</v>
      </c>
      <c r="D140" s="274">
        <f>IF(D$9=0,0,D$9/PPA!D$10*1000)</f>
        <v>6.4744624175488887</v>
      </c>
      <c r="E140" s="274">
        <f>IF(E$9=0,0,E$9/PPA!E$10*1000)</f>
        <v>6.6787226142309022</v>
      </c>
      <c r="F140" s="274">
        <f>IF(F$9=0,0,F$9/PPA!F$10*1000)</f>
        <v>5.2107876968843589</v>
      </c>
      <c r="G140" s="274">
        <f>IF(G$9=0,0,G$9/PPA!G$10*1000)</f>
        <v>4.8959467154659295</v>
      </c>
      <c r="H140" s="274">
        <f>IF(H$9=0,0,H$9/PPA!H$10*1000)</f>
        <v>4.351335705993896</v>
      </c>
      <c r="I140" s="274">
        <f>IF(I$9=0,0,I$9/PPA!I$10*1000)</f>
        <v>4.1965909880758741</v>
      </c>
      <c r="J140" s="274">
        <f>IF(J$9=0,0,J$9/PPA!J$10*1000)</f>
        <v>3.9745802753476744</v>
      </c>
      <c r="K140" s="274">
        <f>IF(K$9=0,0,K$9/PPA!K$10*1000)</f>
        <v>3.9150138536945196</v>
      </c>
      <c r="L140" s="274">
        <f>IF(L$9=0,0,L$9/PPA!L$10*1000)</f>
        <v>4.5132869908901307</v>
      </c>
      <c r="M140" s="274">
        <f>IF(M$9=0,0,M$9/PPA!M$10*1000)</f>
        <v>4.2985812990958925</v>
      </c>
      <c r="N140" s="274">
        <f>IF(N$9=0,0,N$9/PPA!N$10*1000)</f>
        <v>4.031823261839234</v>
      </c>
      <c r="O140" s="274">
        <f>IF(O$9=0,0,O$9/PPA!O$10*1000)</f>
        <v>4.0543861296827082</v>
      </c>
      <c r="P140" s="274">
        <f>IF(P$9=0,0,P$9/PPA!P$10*1000)</f>
        <v>3.719851413607314</v>
      </c>
      <c r="Q140" s="274">
        <f>IF(Q$9=0,0,Q$9/PPA!Q$10*1000)</f>
        <v>3.7629551167005397</v>
      </c>
      <c r="R140" s="274">
        <f>IF(R$9=0,0,R$9/PPA!R$10*1000)</f>
        <v>3.8791209822073101</v>
      </c>
      <c r="S140" s="274">
        <f>IF(S$9=0,0,S$9/PPA!S$10*1000)</f>
        <v>4.3663189827679751</v>
      </c>
      <c r="T140" s="274">
        <f>IF(T$9=0,0,T$9/PPA!T$10*1000)</f>
        <v>4.5977060029107637</v>
      </c>
      <c r="U140" s="274">
        <f>IF(U$9=0,0,U$9/PPA!U$10*1000)</f>
        <v>3.9491827845421135</v>
      </c>
      <c r="V140" s="274">
        <f>IF(V$9=0,0,V$9/PPA!V$10*1000)</f>
        <v>3.8190272772117213</v>
      </c>
      <c r="W140" s="274">
        <f>IF(W$9=0,0,W$9/PPA!W$10*1000)</f>
        <v>3.7215401060541859</v>
      </c>
      <c r="X140" s="274">
        <f>IF(X$9=0,0,X$9/PPA!X$10*1000)</f>
        <v>3.5474906032156235</v>
      </c>
      <c r="Y140" s="274">
        <f>IF(Y$9=0,0,Y$9/PPA!Y$10*1000)</f>
        <v>4.7344342692397463</v>
      </c>
      <c r="DA140" s="77"/>
    </row>
    <row r="141" spans="1:105" ht="12" customHeight="1" x14ac:dyDescent="0.25">
      <c r="A141" s="56" t="s">
        <v>95</v>
      </c>
      <c r="B141" s="275">
        <f>IF(B$10=0,0,B$10/PPA!B$10*1000)</f>
        <v>5.176024397267283</v>
      </c>
      <c r="C141" s="275">
        <f>IF(C$10=0,0,C$10/PPA!C$10*1000)</f>
        <v>4.4539865793822262</v>
      </c>
      <c r="D141" s="275">
        <f>IF(D$10=0,0,D$10/PPA!D$10*1000)</f>
        <v>3.8578549224519452</v>
      </c>
      <c r="E141" s="275">
        <f>IF(E$10=0,0,E$10/PPA!E$10*1000)</f>
        <v>4.4100110536769215</v>
      </c>
      <c r="F141" s="275">
        <f>IF(F$10=0,0,F$10/PPA!F$10*1000)</f>
        <v>3.1504052167164627</v>
      </c>
      <c r="G141" s="275">
        <f>IF(G$10=0,0,G$10/PPA!G$10*1000)</f>
        <v>2.9241633054525926</v>
      </c>
      <c r="H141" s="275">
        <f>IF(H$10=0,0,H$10/PPA!H$10*1000)</f>
        <v>2.8450953304189146</v>
      </c>
      <c r="I141" s="275">
        <f>IF(I$10=0,0,I$10/PPA!I$10*1000)</f>
        <v>2.8388823210678442</v>
      </c>
      <c r="J141" s="275">
        <f>IF(J$10=0,0,J$10/PPA!J$10*1000)</f>
        <v>2.6872130373791925</v>
      </c>
      <c r="K141" s="275">
        <f>IF(K$10=0,0,K$10/PPA!K$10*1000)</f>
        <v>2.3740093987100979</v>
      </c>
      <c r="L141" s="275">
        <f>IF(L$10=0,0,L$10/PPA!L$10*1000)</f>
        <v>2.7228547367344809</v>
      </c>
      <c r="M141" s="275">
        <f>IF(M$10=0,0,M$10/PPA!M$10*1000)</f>
        <v>2.6003582847717057</v>
      </c>
      <c r="N141" s="275">
        <f>IF(N$10=0,0,N$10/PPA!N$10*1000)</f>
        <v>2.5455085496721686</v>
      </c>
      <c r="O141" s="275">
        <f>IF(O$10=0,0,O$10/PPA!O$10*1000)</f>
        <v>2.5757864063554385</v>
      </c>
      <c r="P141" s="275">
        <f>IF(P$10=0,0,P$10/PPA!P$10*1000)</f>
        <v>2.4951533447270453</v>
      </c>
      <c r="Q141" s="275">
        <f>IF(Q$10=0,0,Q$10/PPA!Q$10*1000)</f>
        <v>2.509378606852954</v>
      </c>
      <c r="R141" s="275">
        <f>IF(R$10=0,0,R$10/PPA!R$10*1000)</f>
        <v>2.7043509239922563</v>
      </c>
      <c r="S141" s="275">
        <f>IF(S$10=0,0,S$10/PPA!S$10*1000)</f>
        <v>3.2884780896200292</v>
      </c>
      <c r="T141" s="275">
        <f>IF(T$10=0,0,T$10/PPA!T$10*1000)</f>
        <v>3.1925956117863339</v>
      </c>
      <c r="U141" s="275">
        <f>IF(U$10=0,0,U$10/PPA!U$10*1000)</f>
        <v>2.4816368855564614</v>
      </c>
      <c r="V141" s="275">
        <f>IF(V$10=0,0,V$10/PPA!V$10*1000)</f>
        <v>2.4013068257226666</v>
      </c>
      <c r="W141" s="275">
        <f>IF(W$10=0,0,W$10/PPA!W$10*1000)</f>
        <v>2.4604206577738976</v>
      </c>
      <c r="X141" s="275">
        <f>IF(X$10=0,0,X$10/PPA!X$10*1000)</f>
        <v>2.44656837593842</v>
      </c>
      <c r="Y141" s="275">
        <f>IF(Y$10=0,0,Y$10/PPA!Y$10*1000)</f>
        <v>3.0060601686178936</v>
      </c>
      <c r="DA141" s="78"/>
    </row>
    <row r="142" spans="1:105" ht="12" customHeight="1" x14ac:dyDescent="0.25">
      <c r="A142" s="174" t="s">
        <v>1853</v>
      </c>
      <c r="B142" s="276">
        <f>IF(B$16=0,0,B$16/PPA!B$10*1000)</f>
        <v>4.4984159305683518</v>
      </c>
      <c r="C142" s="276">
        <f>IF(C$16=0,0,C$16/PPA!C$10*1000)</f>
        <v>4.9204237986352242</v>
      </c>
      <c r="D142" s="276">
        <f>IF(D$16=0,0,D$16/PPA!D$10*1000)</f>
        <v>5.3295047728485345</v>
      </c>
      <c r="E142" s="276">
        <f>IF(E$16=0,0,E$16/PPA!E$10*1000)</f>
        <v>5.445084660087641</v>
      </c>
      <c r="F142" s="276">
        <f>IF(F$16=0,0,F$16/PPA!F$10*1000)</f>
        <v>6.6189265906291448</v>
      </c>
      <c r="G142" s="276">
        <f>IF(G$16=0,0,G$16/PPA!G$10*1000)</f>
        <v>7.1654202890741594</v>
      </c>
      <c r="H142" s="276">
        <f>IF(H$16=0,0,H$16/PPA!H$10*1000)</f>
        <v>8.3768358685162418</v>
      </c>
      <c r="I142" s="276">
        <f>IF(I$16=0,0,I$16/PPA!I$10*1000)</f>
        <v>8.3465013491593059</v>
      </c>
      <c r="J142" s="276">
        <f>IF(J$16=0,0,J$16/PPA!J$10*1000)</f>
        <v>7.9080602216317839</v>
      </c>
      <c r="K142" s="276">
        <f>IF(K$16=0,0,K$16/PPA!K$10*1000)</f>
        <v>6.2811895026585649</v>
      </c>
      <c r="L142" s="276">
        <f>IF(L$16=0,0,L$16/PPA!L$10*1000)</f>
        <v>7.109688684127847</v>
      </c>
      <c r="M142" s="276">
        <f>IF(M$16=0,0,M$16/PPA!M$10*1000)</f>
        <v>6.8455290422952579</v>
      </c>
      <c r="N142" s="276">
        <f>IF(N$16=0,0,N$16/PPA!N$10*1000)</f>
        <v>7.1965836562244387</v>
      </c>
      <c r="O142" s="276">
        <f>IF(O$16=0,0,O$16/PPA!O$10*1000)</f>
        <v>7.3546751297893973</v>
      </c>
      <c r="P142" s="276">
        <f>IF(P$16=0,0,P$16/PPA!P$10*1000)</f>
        <v>7.3231016500972395</v>
      </c>
      <c r="Q142" s="276">
        <f>IF(Q$16=0,0,Q$16/PPA!Q$10*1000)</f>
        <v>7.3297297692712062</v>
      </c>
      <c r="R142" s="276">
        <f>IF(R$16=0,0,R$16/PPA!R$10*1000)</f>
        <v>8.23585520067118</v>
      </c>
      <c r="S142" s="276">
        <f>IF(S$16=0,0,S$16/PPA!S$10*1000)</f>
        <v>9.8887333397017834</v>
      </c>
      <c r="T142" s="276">
        <f>IF(T$16=0,0,T$16/PPA!T$10*1000)</f>
        <v>9.5111815423842785</v>
      </c>
      <c r="U142" s="276">
        <f>IF(U$16=0,0,U$16/PPA!U$10*1000)</f>
        <v>7.0184252536853675</v>
      </c>
      <c r="V142" s="276">
        <f>IF(V$16=0,0,V$16/PPA!V$10*1000)</f>
        <v>6.7918254705420731</v>
      </c>
      <c r="W142" s="276">
        <f>IF(W$16=0,0,W$16/PPA!W$10*1000)</f>
        <v>7.1740580022590654</v>
      </c>
      <c r="X142" s="276">
        <f>IF(X$16=0,0,X$16/PPA!X$10*1000)</f>
        <v>7.113184267516198</v>
      </c>
      <c r="Y142" s="276">
        <f>IF(Y$16=0,0,Y$16/PPA!Y$10*1000)</f>
        <v>8.0389073736500762</v>
      </c>
      <c r="DA142" s="79"/>
    </row>
    <row r="143" spans="1:105" ht="12" customHeight="1" x14ac:dyDescent="0.25">
      <c r="A143" s="174" t="s">
        <v>1855</v>
      </c>
      <c r="B143" s="276">
        <f>IF(B$17=0,0,B$17/PPA!B$10*1000)</f>
        <v>353.4808131818121</v>
      </c>
      <c r="C143" s="276">
        <f>IF(C$17=0,0,C$17/PPA!C$10*1000)</f>
        <v>308.25471165357226</v>
      </c>
      <c r="D143" s="276">
        <f>IF(D$17=0,0,D$17/PPA!D$10*1000)</f>
        <v>279.3843525406067</v>
      </c>
      <c r="E143" s="276">
        <f>IF(E$17=0,0,E$17/PPA!E$10*1000)</f>
        <v>287.93744545417974</v>
      </c>
      <c r="F143" s="276">
        <f>IF(F$17=0,0,F$17/PPA!F$10*1000)</f>
        <v>217.30249157151187</v>
      </c>
      <c r="G143" s="276">
        <f>IF(G$17=0,0,G$17/PPA!G$10*1000)</f>
        <v>201.15918780525655</v>
      </c>
      <c r="H143" s="276">
        <f>IF(H$17=0,0,H$17/PPA!H$10*1000)</f>
        <v>172.06485474014997</v>
      </c>
      <c r="I143" s="276">
        <f>IF(I$17=0,0,I$17/PPA!I$10*1000)</f>
        <v>164.9886574003483</v>
      </c>
      <c r="J143" s="276">
        <f>IF(J$17=0,0,J$17/PPA!J$10*1000)</f>
        <v>156.25178435759636</v>
      </c>
      <c r="K143" s="276">
        <f>IF(K$17=0,0,K$17/PPA!K$10*1000)</f>
        <v>159.04324501476486</v>
      </c>
      <c r="L143" s="276">
        <f>IF(L$17=0,0,L$17/PPA!L$10*1000)</f>
        <v>183.7846647699692</v>
      </c>
      <c r="M143" s="276">
        <f>IF(M$17=0,0,M$17/PPA!M$10*1000)</f>
        <v>174.79599818980481</v>
      </c>
      <c r="N143" s="276">
        <f>IF(N$17=0,0,N$17/PPA!N$10*1000)</f>
        <v>161.34209901817286</v>
      </c>
      <c r="O143" s="276">
        <f>IF(O$17=0,0,O$17/PPA!O$10*1000)</f>
        <v>161.84933237016054</v>
      </c>
      <c r="P143" s="276">
        <f>IF(P$17=0,0,P$17/PPA!P$10*1000)</f>
        <v>146.50929137391853</v>
      </c>
      <c r="Q143" s="276">
        <f>IF(Q$17=0,0,Q$17/PPA!Q$10*1000)</f>
        <v>148.47372066239058</v>
      </c>
      <c r="R143" s="276">
        <f>IF(R$17=0,0,R$17/PPA!R$10*1000)</f>
        <v>150.74910700363017</v>
      </c>
      <c r="S143" s="276">
        <f>IF(S$17=0,0,S$17/PPA!S$10*1000)</f>
        <v>167.44502639391214</v>
      </c>
      <c r="T143" s="276">
        <f>IF(T$17=0,0,T$17/PPA!T$10*1000)</f>
        <v>179.49382239765595</v>
      </c>
      <c r="U143" s="276">
        <f>IF(U$17=0,0,U$17/PPA!U$10*1000)</f>
        <v>158.14551849947051</v>
      </c>
      <c r="V143" s="276">
        <f>IF(V$17=0,0,V$17/PPA!V$10*1000)</f>
        <v>152.916787875994</v>
      </c>
      <c r="W143" s="276">
        <f>IF(W$17=0,0,W$17/PPA!W$10*1000)</f>
        <v>147.10263114448458</v>
      </c>
      <c r="X143" s="276">
        <f>IF(X$17=0,0,X$17/PPA!X$10*1000)</f>
        <v>139.23673519548134</v>
      </c>
      <c r="Y143" s="276">
        <f>IF(Y$17=0,0,Y$17/PPA!Y$10*1000)</f>
        <v>190.7685439417404</v>
      </c>
      <c r="DA143" s="79"/>
    </row>
    <row r="144" spans="1:105" ht="12" customHeight="1" x14ac:dyDescent="0.25">
      <c r="A144" s="41" t="s">
        <v>1870</v>
      </c>
      <c r="B144" s="277">
        <f>IF(B$30=0,0,B$30/PPA!B$10*1000)</f>
        <v>9.9964798457074089</v>
      </c>
      <c r="C144" s="277">
        <f>IF(C$30=0,0,C$30/PPA!C$10*1000)</f>
        <v>10.934275108078239</v>
      </c>
      <c r="D144" s="277">
        <f>IF(D$30=0,0,D$30/PPA!D$10*1000)</f>
        <v>11.843343939663367</v>
      </c>
      <c r="E144" s="277">
        <f>IF(E$30=0,0,E$30/PPA!E$10*1000)</f>
        <v>12.10018813352805</v>
      </c>
      <c r="F144" s="277">
        <f>IF(F$30=0,0,F$30/PPA!F$10*1000)</f>
        <v>14.708725756953601</v>
      </c>
      <c r="G144" s="277">
        <f>IF(G$30=0,0,G$30/PPA!G$10*1000)</f>
        <v>15.923156197942525</v>
      </c>
      <c r="H144" s="277">
        <f>IF(H$30=0,0,H$30/PPA!H$10*1000)</f>
        <v>18.615190818924916</v>
      </c>
      <c r="I144" s="277">
        <f>IF(I$30=0,0,I$30/PPA!I$10*1000)</f>
        <v>18.547780775909505</v>
      </c>
      <c r="J144" s="277">
        <f>IF(J$30=0,0,J$30/PPA!J$10*1000)</f>
        <v>17.573467159181675</v>
      </c>
      <c r="K144" s="277">
        <f>IF(K$30=0,0,K$30/PPA!K$10*1000)</f>
        <v>13.95819889479675</v>
      </c>
      <c r="L144" s="277">
        <f>IF(L$30=0,0,L$30/PPA!L$10*1000)</f>
        <v>15.799308186950716</v>
      </c>
      <c r="M144" s="277">
        <f>IF(M$30=0,0,M$30/PPA!M$10*1000)</f>
        <v>15.212286760656079</v>
      </c>
      <c r="N144" s="277">
        <f>IF(N$30=0,0,N$30/PPA!N$10*1000)</f>
        <v>15.992408124943143</v>
      </c>
      <c r="O144" s="277">
        <f>IF(O$30=0,0,O$30/PPA!O$10*1000)</f>
        <v>16.343722510643047</v>
      </c>
      <c r="P144" s="277">
        <f>IF(P$30=0,0,P$30/PPA!P$10*1000)</f>
        <v>16.273559222438255</v>
      </c>
      <c r="Q144" s="277">
        <f>IF(Q$30=0,0,Q$30/PPA!Q$10*1000)</f>
        <v>16.288288376158182</v>
      </c>
      <c r="R144" s="277">
        <f>IF(R$30=0,0,R$30/PPA!R$10*1000)</f>
        <v>18.301900445935878</v>
      </c>
      <c r="S144" s="277">
        <f>IF(S$30=0,0,S$30/PPA!S$10*1000)</f>
        <v>21.974962977114998</v>
      </c>
      <c r="T144" s="277">
        <f>IF(T$30=0,0,T$30/PPA!T$10*1000)</f>
        <v>21.135958983076105</v>
      </c>
      <c r="U144" s="277">
        <f>IF(U$30=0,0,U$30/PPA!U$10*1000)</f>
        <v>15.596500563745206</v>
      </c>
      <c r="V144" s="277">
        <f>IF(V$30=0,0,V$30/PPA!V$10*1000)</f>
        <v>15.092945490093443</v>
      </c>
      <c r="W144" s="277">
        <f>IF(W$30=0,0,W$30/PPA!W$10*1000)</f>
        <v>15.942351116131192</v>
      </c>
      <c r="X144" s="277">
        <f>IF(X$30=0,0,X$30/PPA!X$10*1000)</f>
        <v>15.807076150035941</v>
      </c>
      <c r="Y144" s="277">
        <f>IF(Y$30=0,0,Y$30/PPA!Y$10*1000)</f>
        <v>17.864238608111211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0">
        <f t="shared" ref="B146:Y146" si="38">SUM(B$147:B$154)</f>
        <v>322.33100751944539</v>
      </c>
      <c r="C146" s="320">
        <f t="shared" si="38"/>
        <v>275.3138441987079</v>
      </c>
      <c r="D146" s="320">
        <f t="shared" si="38"/>
        <v>248.75336976075815</v>
      </c>
      <c r="E146" s="320">
        <f t="shared" si="38"/>
        <v>257.43362829347666</v>
      </c>
      <c r="F146" s="320">
        <f t="shared" si="38"/>
        <v>204.35014998206401</v>
      </c>
      <c r="G146" s="320">
        <f t="shared" si="38"/>
        <v>199.60070467178349</v>
      </c>
      <c r="H146" s="320">
        <f t="shared" si="38"/>
        <v>156.23050355805884</v>
      </c>
      <c r="I146" s="320">
        <f t="shared" si="38"/>
        <v>140.21415940270464</v>
      </c>
      <c r="J146" s="320">
        <f t="shared" si="38"/>
        <v>129.01513522148736</v>
      </c>
      <c r="K146" s="320">
        <f t="shared" si="38"/>
        <v>125.56817754428691</v>
      </c>
      <c r="L146" s="320">
        <f t="shared" si="38"/>
        <v>150.3879827256572</v>
      </c>
      <c r="M146" s="320">
        <f t="shared" si="38"/>
        <v>143.0723226662835</v>
      </c>
      <c r="N146" s="320">
        <f t="shared" si="38"/>
        <v>137.03325423730956</v>
      </c>
      <c r="O146" s="320">
        <f t="shared" si="38"/>
        <v>137.63714500888921</v>
      </c>
      <c r="P146" s="320">
        <f t="shared" si="38"/>
        <v>139.11387187243898</v>
      </c>
      <c r="Q146" s="320">
        <f t="shared" si="38"/>
        <v>145.02544394702912</v>
      </c>
      <c r="R146" s="320">
        <f t="shared" si="38"/>
        <v>145.64993538510936</v>
      </c>
      <c r="S146" s="320">
        <f t="shared" si="38"/>
        <v>176.29861245435416</v>
      </c>
      <c r="T146" s="320">
        <f t="shared" si="38"/>
        <v>180.82116790776698</v>
      </c>
      <c r="U146" s="320">
        <f t="shared" si="38"/>
        <v>155.6680324918232</v>
      </c>
      <c r="V146" s="320">
        <f t="shared" si="38"/>
        <v>150.45393208180289</v>
      </c>
      <c r="W146" s="320">
        <f t="shared" si="38"/>
        <v>150.18015294847754</v>
      </c>
      <c r="X146" s="320">
        <f t="shared" si="38"/>
        <v>167.37933468277731</v>
      </c>
      <c r="Y146" s="320">
        <f t="shared" si="38"/>
        <v>185.14448142310917</v>
      </c>
      <c r="DA146" s="95"/>
    </row>
    <row r="147" spans="1:105" ht="12" customHeight="1" x14ac:dyDescent="0.25">
      <c r="A147" s="55" t="s">
        <v>91</v>
      </c>
      <c r="B147" s="273">
        <f>IF(B$33=0,0,B$33/PPA!B$11*1000)</f>
        <v>1.7013024206444809</v>
      </c>
      <c r="C147" s="273">
        <f>IF(C$33=0,0,C$33/PPA!C$11*1000)</f>
        <v>1.4531400909204808</v>
      </c>
      <c r="D147" s="273">
        <f>IF(D$33=0,0,D$33/PPA!D$11*1000)</f>
        <v>1.3129506632772101</v>
      </c>
      <c r="E147" s="273">
        <f>IF(E$33=0,0,E$33/PPA!E$11*1000)</f>
        <v>1.358766127846829</v>
      </c>
      <c r="F147" s="273">
        <f>IF(F$33=0,0,F$33/PPA!F$11*1000)</f>
        <v>1.0785850467774705</v>
      </c>
      <c r="G147" s="273">
        <f>IF(G$33=0,0,G$33/PPA!G$11*1000)</f>
        <v>1.053516894425863</v>
      </c>
      <c r="H147" s="273">
        <f>IF(H$33=0,0,H$33/PPA!H$11*1000)</f>
        <v>0.82460367662329048</v>
      </c>
      <c r="I147" s="273">
        <f>IF(I$33=0,0,I$33/PPA!I$11*1000)</f>
        <v>0.7400674562568863</v>
      </c>
      <c r="J147" s="273">
        <f>IF(J$33=0,0,J$33/PPA!J$11*1000)</f>
        <v>0.68095763900737571</v>
      </c>
      <c r="K147" s="273">
        <f>IF(K$33=0,0,K$33/PPA!K$11*1000)</f>
        <v>0.66276417544349164</v>
      </c>
      <c r="L147" s="273">
        <f>IF(L$33=0,0,L$33/PPA!L$11*1000)</f>
        <v>0.79376613815935448</v>
      </c>
      <c r="M147" s="273">
        <f>IF(M$33=0,0,M$33/PPA!M$11*1000)</f>
        <v>0.75515319100051725</v>
      </c>
      <c r="N147" s="273">
        <f>IF(N$33=0,0,N$33/PPA!N$11*1000)</f>
        <v>0.72327825034088367</v>
      </c>
      <c r="O147" s="273">
        <f>IF(O$33=0,0,O$33/PPA!O$11*1000)</f>
        <v>0.72646565958046783</v>
      </c>
      <c r="P147" s="273">
        <f>IF(P$33=0,0,P$33/PPA!P$11*1000)</f>
        <v>0.73426000430259586</v>
      </c>
      <c r="Q147" s="273">
        <f>IF(Q$33=0,0,Q$33/PPA!Q$11*1000)</f>
        <v>0.76546200363269656</v>
      </c>
      <c r="R147" s="273">
        <f>IF(R$33=0,0,R$33/PPA!R$11*1000)</f>
        <v>0.76875814570824885</v>
      </c>
      <c r="S147" s="273">
        <f>IF(S$33=0,0,S$33/PPA!S$11*1000)</f>
        <v>0.93052560608856272</v>
      </c>
      <c r="T147" s="273">
        <f>IF(T$33=0,0,T$33/PPA!T$11*1000)</f>
        <v>0.95439620606207431</v>
      </c>
      <c r="U147" s="273">
        <f>IF(U$33=0,0,U$33/PPA!U$11*1000)</f>
        <v>0.82163488564318277</v>
      </c>
      <c r="V147" s="273">
        <f>IF(V$33=0,0,V$33/PPA!V$11*1000)</f>
        <v>0.79411422693361167</v>
      </c>
      <c r="W147" s="273">
        <f>IF(W$33=0,0,W$33/PPA!W$11*1000)</f>
        <v>0.79266918723738944</v>
      </c>
      <c r="X147" s="273">
        <f>IF(X$33=0,0,X$33/PPA!X$11*1000)</f>
        <v>0.88344856879463729</v>
      </c>
      <c r="Y147" s="273">
        <f>IF(Y$33=0,0,Y$33/PPA!Y$11*1000)</f>
        <v>0.97721518276356001</v>
      </c>
      <c r="DA147" s="76"/>
    </row>
    <row r="148" spans="1:105" ht="12" customHeight="1" x14ac:dyDescent="0.25">
      <c r="A148" s="173" t="s">
        <v>92</v>
      </c>
      <c r="B148" s="274">
        <f>IF(B$34=0,0,B$34/PPA!B$11*1000)</f>
        <v>2.4142759774768963</v>
      </c>
      <c r="C148" s="274">
        <f>IF(C$34=0,0,C$34/PPA!C$11*1000)</f>
        <v>2.0621149837010848</v>
      </c>
      <c r="D148" s="274">
        <f>IF(D$34=0,0,D$34/PPA!D$11*1000)</f>
        <v>1.863175651488078</v>
      </c>
      <c r="E148" s="274">
        <f>IF(E$34=0,0,E$34/PPA!E$11*1000)</f>
        <v>1.9281912384673017</v>
      </c>
      <c r="F148" s="274">
        <f>IF(F$34=0,0,F$34/PPA!F$11*1000)</f>
        <v>1.5305932305170069</v>
      </c>
      <c r="G148" s="274">
        <f>IF(G$34=0,0,G$34/PPA!G$11*1000)</f>
        <v>1.4950196386101136</v>
      </c>
      <c r="H148" s="274">
        <f>IF(H$34=0,0,H$34/PPA!H$11*1000)</f>
        <v>1.170174581105093</v>
      </c>
      <c r="I148" s="274">
        <f>IF(I$34=0,0,I$34/PPA!I$11*1000)</f>
        <v>1.0502113320197315</v>
      </c>
      <c r="J148" s="274">
        <f>IF(J$34=0,0,J$34/PPA!J$11*1000)</f>
        <v>0.96633005959758167</v>
      </c>
      <c r="K148" s="274">
        <f>IF(K$34=0,0,K$34/PPA!K$11*1000)</f>
        <v>0.94051216767173151</v>
      </c>
      <c r="L148" s="274">
        <f>IF(L$34=0,0,L$34/PPA!L$11*1000)</f>
        <v>1.1264137967703496</v>
      </c>
      <c r="M148" s="274">
        <f>IF(M$34=0,0,M$34/PPA!M$11*1000)</f>
        <v>1.0716191232226266</v>
      </c>
      <c r="N148" s="274">
        <f>IF(N$34=0,0,N$34/PPA!N$11*1000)</f>
        <v>1.0263861872176898</v>
      </c>
      <c r="O148" s="274">
        <f>IF(O$34=0,0,O$34/PPA!O$11*1000)</f>
        <v>1.0309093604431774</v>
      </c>
      <c r="P148" s="274">
        <f>IF(P$34=0,0,P$34/PPA!P$11*1000)</f>
        <v>1.0419701213017196</v>
      </c>
      <c r="Q148" s="274">
        <f>IF(Q$34=0,0,Q$34/PPA!Q$11*1000)</f>
        <v>1.0862481029925797</v>
      </c>
      <c r="R148" s="274">
        <f>IF(R$34=0,0,R$34/PPA!R$11*1000)</f>
        <v>1.0909255762829206</v>
      </c>
      <c r="S148" s="274">
        <f>IF(S$34=0,0,S$34/PPA!S$11*1000)</f>
        <v>1.3204857584083824</v>
      </c>
      <c r="T148" s="274">
        <f>IF(T$34=0,0,T$34/PPA!T$11*1000)</f>
        <v>1.3543599335019432</v>
      </c>
      <c r="U148" s="274">
        <f>IF(U$34=0,0,U$34/PPA!U$11*1000)</f>
        <v>1.1659616436176421</v>
      </c>
      <c r="V148" s="274">
        <f>IF(V$34=0,0,V$34/PPA!V$11*1000)</f>
        <v>1.1269077608977853</v>
      </c>
      <c r="W148" s="274">
        <f>IF(W$34=0,0,W$34/PPA!W$11*1000)</f>
        <v>1.1248571409828574</v>
      </c>
      <c r="X148" s="274">
        <f>IF(X$34=0,0,X$34/PPA!X$11*1000)</f>
        <v>1.2536799049338119</v>
      </c>
      <c r="Y148" s="274">
        <f>IF(Y$34=0,0,Y$34/PPA!Y$11*1000)</f>
        <v>1.3867417761493743</v>
      </c>
      <c r="DA148" s="77"/>
    </row>
    <row r="149" spans="1:105" ht="12" customHeight="1" x14ac:dyDescent="0.25">
      <c r="A149" s="173" t="s">
        <v>93</v>
      </c>
      <c r="B149" s="274">
        <f>IF(B$35=0,0,B$35/PPA!B$11*1000)</f>
        <v>8.5909531880103636</v>
      </c>
      <c r="C149" s="274">
        <f>IF(C$35=0,0,C$35/PPA!C$11*1000)</f>
        <v>7.337824448630295</v>
      </c>
      <c r="D149" s="274">
        <f>IF(D$35=0,0,D$35/PPA!D$11*1000)</f>
        <v>6.6299192603915831</v>
      </c>
      <c r="E149" s="274">
        <f>IF(E$35=0,0,E$35/PPA!E$11*1000)</f>
        <v>6.8612705513957097</v>
      </c>
      <c r="F149" s="274">
        <f>IF(F$35=0,0,F$35/PPA!F$11*1000)</f>
        <v>5.446458862171653</v>
      </c>
      <c r="G149" s="274">
        <f>IF(G$35=0,0,G$35/PPA!G$11*1000)</f>
        <v>5.319873887772455</v>
      </c>
      <c r="H149" s="274">
        <f>IF(H$35=0,0,H$35/PPA!H$11*1000)</f>
        <v>4.1639461030381284</v>
      </c>
      <c r="I149" s="274">
        <f>IF(I$35=0,0,I$35/PPA!I$11*1000)</f>
        <v>3.7370691979997002</v>
      </c>
      <c r="J149" s="274">
        <f>IF(J$35=0,0,J$35/PPA!J$11*1000)</f>
        <v>3.438586302319091</v>
      </c>
      <c r="K149" s="274">
        <f>IF(K$35=0,0,K$35/PPA!K$11*1000)</f>
        <v>3.3467159846680468</v>
      </c>
      <c r="L149" s="274">
        <f>IF(L$35=0,0,L$35/PPA!L$11*1000)</f>
        <v>4.00822784497747</v>
      </c>
      <c r="M149" s="274">
        <f>IF(M$35=0,0,M$35/PPA!M$11*1000)</f>
        <v>3.8132466250206871</v>
      </c>
      <c r="N149" s="274">
        <f>IF(N$35=0,0,N$35/PPA!N$11*1000)</f>
        <v>3.6522898663899741</v>
      </c>
      <c r="O149" s="274">
        <f>IF(O$35=0,0,O$35/PPA!O$11*1000)</f>
        <v>3.6683851139109445</v>
      </c>
      <c r="P149" s="274">
        <f>IF(P$35=0,0,P$35/PPA!P$11*1000)</f>
        <v>3.7077436957988441</v>
      </c>
      <c r="Q149" s="274">
        <f>IF(Q$35=0,0,Q$35/PPA!Q$11*1000)</f>
        <v>3.8653023475497092</v>
      </c>
      <c r="R149" s="274">
        <f>IF(R$35=0,0,R$35/PPA!R$11*1000)</f>
        <v>3.8819466560092102</v>
      </c>
      <c r="S149" s="274">
        <f>IF(S$35=0,0,S$35/PPA!S$11*1000)</f>
        <v>4.6988129947663957</v>
      </c>
      <c r="T149" s="274">
        <f>IF(T$35=0,0,T$35/PPA!T$11*1000)</f>
        <v>4.8193507689173778</v>
      </c>
      <c r="U149" s="274">
        <f>IF(U$35=0,0,U$35/PPA!U$11*1000)</f>
        <v>4.1489547975385275</v>
      </c>
      <c r="V149" s="274">
        <f>IF(V$35=0,0,V$35/PPA!V$11*1000)</f>
        <v>4.0099855656088099</v>
      </c>
      <c r="W149" s="274">
        <f>IF(W$35=0,0,W$35/PPA!W$11*1000)</f>
        <v>4.0026886451821886</v>
      </c>
      <c r="X149" s="274">
        <f>IF(X$35=0,0,X$35/PPA!X$11*1000)</f>
        <v>4.461091224248297</v>
      </c>
      <c r="Y149" s="274">
        <f>IF(Y$35=0,0,Y$35/PPA!Y$11*1000)</f>
        <v>4.9345782312791258</v>
      </c>
      <c r="DA149" s="77"/>
    </row>
    <row r="150" spans="1:105" ht="12" customHeight="1" x14ac:dyDescent="0.25">
      <c r="A150" s="173" t="s">
        <v>94</v>
      </c>
      <c r="B150" s="274">
        <f>IF(B$36=0,0,B$36/PPA!B$11*1000)</f>
        <v>6.8052096825779245</v>
      </c>
      <c r="C150" s="274">
        <f>IF(C$36=0,0,C$36/PPA!C$11*1000)</f>
        <v>5.8125603636819232</v>
      </c>
      <c r="D150" s="274">
        <f>IF(D$36=0,0,D$36/PPA!D$11*1000)</f>
        <v>5.2518026531088395</v>
      </c>
      <c r="E150" s="274">
        <f>IF(E$36=0,0,E$36/PPA!E$11*1000)</f>
        <v>5.4350645113873162</v>
      </c>
      <c r="F150" s="274">
        <f>IF(F$36=0,0,F$36/PPA!F$11*1000)</f>
        <v>4.3143401871098819</v>
      </c>
      <c r="G150" s="274">
        <f>IF(G$36=0,0,G$36/PPA!G$11*1000)</f>
        <v>4.2140675777034504</v>
      </c>
      <c r="H150" s="274">
        <f>IF(H$36=0,0,H$36/PPA!H$11*1000)</f>
        <v>3.2984147064931597</v>
      </c>
      <c r="I150" s="274">
        <f>IF(I$36=0,0,I$36/PPA!I$11*1000)</f>
        <v>2.9602698250275443</v>
      </c>
      <c r="J150" s="274">
        <f>IF(J$36=0,0,J$36/PPA!J$11*1000)</f>
        <v>2.7238305560295024</v>
      </c>
      <c r="K150" s="274">
        <f>IF(K$36=0,0,K$36/PPA!K$11*1000)</f>
        <v>2.6510567017739666</v>
      </c>
      <c r="L150" s="274">
        <f>IF(L$36=0,0,L$36/PPA!L$11*1000)</f>
        <v>3.1750645526374162</v>
      </c>
      <c r="M150" s="274">
        <f>IF(M$36=0,0,M$36/PPA!M$11*1000)</f>
        <v>3.020612764002069</v>
      </c>
      <c r="N150" s="274">
        <f>IF(N$36=0,0,N$36/PPA!N$11*1000)</f>
        <v>2.8931130013635338</v>
      </c>
      <c r="O150" s="274">
        <f>IF(O$36=0,0,O$36/PPA!O$11*1000)</f>
        <v>2.90586263832187</v>
      </c>
      <c r="P150" s="274">
        <f>IF(P$36=0,0,P$36/PPA!P$11*1000)</f>
        <v>2.937040017210383</v>
      </c>
      <c r="Q150" s="274">
        <f>IF(Q$36=0,0,Q$36/PPA!Q$11*1000)</f>
        <v>3.0618480145307863</v>
      </c>
      <c r="R150" s="274">
        <f>IF(R$36=0,0,R$36/PPA!R$11*1000)</f>
        <v>3.0750325828329936</v>
      </c>
      <c r="S150" s="274">
        <f>IF(S$36=0,0,S$36/PPA!S$11*1000)</f>
        <v>3.72210242435425</v>
      </c>
      <c r="T150" s="274">
        <f>IF(T$36=0,0,T$36/PPA!T$11*1000)</f>
        <v>3.8175848242482977</v>
      </c>
      <c r="U150" s="274">
        <f>IF(U$36=0,0,U$36/PPA!U$11*1000)</f>
        <v>3.2865395425727311</v>
      </c>
      <c r="V150" s="274">
        <f>IF(V$36=0,0,V$36/PPA!V$11*1000)</f>
        <v>3.1764569077344462</v>
      </c>
      <c r="W150" s="274">
        <f>IF(W$36=0,0,W$36/PPA!W$11*1000)</f>
        <v>3.1706767489495569</v>
      </c>
      <c r="X150" s="274">
        <f>IF(X$36=0,0,X$36/PPA!X$11*1000)</f>
        <v>3.5337942751785487</v>
      </c>
      <c r="Y150" s="274">
        <f>IF(Y$36=0,0,Y$36/PPA!Y$11*1000)</f>
        <v>3.9088607310542391</v>
      </c>
      <c r="DA150" s="77"/>
    </row>
    <row r="151" spans="1:105" ht="12" customHeight="1" x14ac:dyDescent="0.25">
      <c r="A151" s="56" t="s">
        <v>95</v>
      </c>
      <c r="B151" s="275">
        <f>IF(B$37=0,0,B$37/PPA!B$11*1000)</f>
        <v>3.5196470261268997</v>
      </c>
      <c r="C151" s="275">
        <f>IF(C$37=0,0,C$37/PPA!C$11*1000)</f>
        <v>3.021238070426127</v>
      </c>
      <c r="D151" s="275">
        <f>IF(D$37=0,0,D$37/PPA!D$11*1000)</f>
        <v>2.6569680014490547</v>
      </c>
      <c r="E151" s="275">
        <f>IF(E$37=0,0,E$37/PPA!E$11*1000)</f>
        <v>3.0431101785255312</v>
      </c>
      <c r="F151" s="275">
        <f>IF(F$37=0,0,F$37/PPA!F$11*1000)</f>
        <v>2.4510891014572551</v>
      </c>
      <c r="G151" s="275">
        <f>IF(G$37=0,0,G$37/PPA!G$11*1000)</f>
        <v>2.479337055980976</v>
      </c>
      <c r="H151" s="275">
        <f>IF(H$37=0,0,H$37/PPA!H$11*1000)</f>
        <v>2.4028443835226119</v>
      </c>
      <c r="I151" s="275">
        <f>IF(I$37=0,0,I$37/PPA!I$11*1000)</f>
        <v>2.2725453508212059</v>
      </c>
      <c r="J151" s="275">
        <f>IF(J$37=0,0,J$37/PPA!J$11*1000)</f>
        <v>2.09034559475197</v>
      </c>
      <c r="K151" s="275">
        <f>IF(K$37=0,0,K$37/PPA!K$11*1000)</f>
        <v>1.641507603553247</v>
      </c>
      <c r="L151" s="275">
        <f>IF(L$37=0,0,L$37/PPA!L$11*1000)</f>
        <v>1.9412608636095783</v>
      </c>
      <c r="M151" s="275">
        <f>IF(M$37=0,0,M$37/PPA!M$11*1000)</f>
        <v>1.860107212422023</v>
      </c>
      <c r="N151" s="275">
        <f>IF(N$37=0,0,N$37/PPA!N$11*1000)</f>
        <v>1.9571313437591431</v>
      </c>
      <c r="O151" s="275">
        <f>IF(O$37=0,0,O$37/PPA!O$11*1000)</f>
        <v>1.9938932479215647</v>
      </c>
      <c r="P151" s="275">
        <f>IF(P$37=0,0,P$37/PPA!P$11*1000)</f>
        <v>2.22263821301696</v>
      </c>
      <c r="Q151" s="275">
        <f>IF(Q$37=0,0,Q$37/PPA!Q$11*1000)</f>
        <v>2.2898955891000643</v>
      </c>
      <c r="R151" s="275">
        <f>IF(R$37=0,0,R$37/PPA!R$11*1000)</f>
        <v>2.5311621477231143</v>
      </c>
      <c r="S151" s="275">
        <f>IF(S$37=0,0,S$37/PPA!S$11*1000)</f>
        <v>3.4583405300218093</v>
      </c>
      <c r="T151" s="275">
        <f>IF(T$37=0,0,T$37/PPA!T$11*1000)</f>
        <v>3.0795691911976566</v>
      </c>
      <c r="U151" s="275">
        <f>IF(U$37=0,0,U$37/PPA!U$11*1000)</f>
        <v>2.2081346012045291</v>
      </c>
      <c r="V151" s="275">
        <f>IF(V$37=0,0,V$37/PPA!V$11*1000)</f>
        <v>2.1361918782988596</v>
      </c>
      <c r="W151" s="275">
        <f>IF(W$37=0,0,W$37/PPA!W$11*1000)</f>
        <v>2.3373754576578563</v>
      </c>
      <c r="X151" s="275">
        <f>IF(X$37=0,0,X$37/PPA!X$11*1000)</f>
        <v>2.7790286637765633</v>
      </c>
      <c r="Y151" s="275">
        <f>IF(Y$37=0,0,Y$37/PPA!Y$11*1000)</f>
        <v>2.5978518404063049</v>
      </c>
      <c r="DA151" s="78"/>
    </row>
    <row r="152" spans="1:105" ht="12" customHeight="1" x14ac:dyDescent="0.25">
      <c r="A152" s="174" t="s">
        <v>1883</v>
      </c>
      <c r="B152" s="276">
        <f>IF(B$43=0,0,B$43/PPA!B$11*1000)</f>
        <v>12.317629040739607</v>
      </c>
      <c r="C152" s="276">
        <f>IF(C$43=0,0,C$43/PPA!C$11*1000)</f>
        <v>11.425328852969789</v>
      </c>
      <c r="D152" s="276">
        <f>IF(D$43=0,0,D$43/PPA!D$11*1000)</f>
        <v>11.142606118888486</v>
      </c>
      <c r="E152" s="276">
        <f>IF(E$43=0,0,E$43/PPA!E$11*1000)</f>
        <v>11.471445354026757</v>
      </c>
      <c r="F152" s="276">
        <f>IF(F$43=0,0,F$43/PPA!F$11*1000)</f>
        <v>11.809913982861222</v>
      </c>
      <c r="G152" s="276">
        <f>IF(G$43=0,0,G$43/PPA!G$11*1000)</f>
        <v>12.837835463285719</v>
      </c>
      <c r="H152" s="276">
        <f>IF(H$43=0,0,H$43/PPA!H$11*1000)</f>
        <v>12.930006047972709</v>
      </c>
      <c r="I152" s="276">
        <f>IF(I$43=0,0,I$43/PPA!I$11*1000)</f>
        <v>12.01549116485746</v>
      </c>
      <c r="J152" s="276">
        <f>IF(J$43=0,0,J$43/PPA!J$11*1000)</f>
        <v>11.060552247952991</v>
      </c>
      <c r="K152" s="276">
        <f>IF(K$43=0,0,K$43/PPA!K$11*1000)</f>
        <v>8.7243055676147634</v>
      </c>
      <c r="L152" s="276">
        <f>IF(L$43=0,0,L$43/PPA!L$11*1000)</f>
        <v>10.283795422915135</v>
      </c>
      <c r="M152" s="276">
        <f>IF(M$43=0,0,M$43/PPA!M$11*1000)</f>
        <v>9.8761584283098856</v>
      </c>
      <c r="N152" s="276">
        <f>IF(N$43=0,0,N$43/PPA!N$11*1000)</f>
        <v>10.506469529040405</v>
      </c>
      <c r="O152" s="276">
        <f>IF(O$43=0,0,O$43/PPA!O$11*1000)</f>
        <v>10.721286885605934</v>
      </c>
      <c r="P152" s="276">
        <f>IF(P$43=0,0,P$43/PPA!P$11*1000)</f>
        <v>11.79018226736121</v>
      </c>
      <c r="Q152" s="276">
        <f>IF(Q$43=0,0,Q$43/PPA!Q$11*1000)</f>
        <v>12.152368572304834</v>
      </c>
      <c r="R152" s="276">
        <f>IF(R$43=0,0,R$43/PPA!R$11*1000)</f>
        <v>13.434926463006512</v>
      </c>
      <c r="S152" s="276">
        <f>IF(S$43=0,0,S$43/PPA!S$11*1000)</f>
        <v>17.584919126734174</v>
      </c>
      <c r="T152" s="276">
        <f>IF(T$43=0,0,T$43/PPA!T$11*1000)</f>
        <v>16.187479613128126</v>
      </c>
      <c r="U152" s="276">
        <f>IF(U$43=0,0,U$43/PPA!U$11*1000)</f>
        <v>11.884907143460914</v>
      </c>
      <c r="V152" s="276">
        <f>IF(V$43=0,0,V$43/PPA!V$11*1000)</f>
        <v>11.494539678328032</v>
      </c>
      <c r="W152" s="276">
        <f>IF(W$43=0,0,W$43/PPA!W$11*1000)</f>
        <v>12.446631882840624</v>
      </c>
      <c r="X152" s="276">
        <f>IF(X$43=0,0,X$43/PPA!X$11*1000)</f>
        <v>14.471128940448288</v>
      </c>
      <c r="Y152" s="276">
        <f>IF(Y$43=0,0,Y$43/PPA!Y$11*1000)</f>
        <v>13.536859746963414</v>
      </c>
      <c r="DA152" s="79"/>
    </row>
    <row r="153" spans="1:105" ht="12" customHeight="1" x14ac:dyDescent="0.25">
      <c r="A153" s="174" t="s">
        <v>1898</v>
      </c>
      <c r="B153" s="276">
        <f>IF(B$56=0,0,B$56/PPA!B$11*1000)</f>
        <v>252.42091488144686</v>
      </c>
      <c r="C153" s="276">
        <f>IF(C$56=0,0,C$56/PPA!C$11*1000)</f>
        <v>214.97996334998786</v>
      </c>
      <c r="D153" s="276">
        <f>IF(D$56=0,0,D$56/PPA!D$11*1000)</f>
        <v>193.75393080080846</v>
      </c>
      <c r="E153" s="276">
        <f>IF(E$56=0,0,E$56/PPA!E$11*1000)</f>
        <v>200.29443192968978</v>
      </c>
      <c r="F153" s="276">
        <f>IF(F$56=0,0,F$56/PPA!F$11*1000)</f>
        <v>157.14403265314087</v>
      </c>
      <c r="G153" s="276">
        <f>IF(G$56=0,0,G$56/PPA!G$11*1000)</f>
        <v>152.54047117304708</v>
      </c>
      <c r="H153" s="276">
        <f>IF(H$56=0,0,H$56/PPA!H$11*1000)</f>
        <v>117.0476959262551</v>
      </c>
      <c r="I153" s="276">
        <f>IF(I$56=0,0,I$56/PPA!I$11*1000)</f>
        <v>104.66880320306915</v>
      </c>
      <c r="J153" s="276">
        <f>IF(J$56=0,0,J$56/PPA!J$11*1000)</f>
        <v>96.306237862299042</v>
      </c>
      <c r="K153" s="276">
        <f>IF(K$56=0,0,K$56/PPA!K$11*1000)</f>
        <v>95.454396317673641</v>
      </c>
      <c r="L153" s="276">
        <f>IF(L$56=0,0,L$56/PPA!L$11*1000)</f>
        <v>114.45476499488112</v>
      </c>
      <c r="M153" s="276">
        <f>IF(M$56=0,0,M$56/PPA!M$11*1000)</f>
        <v>108.81301717554372</v>
      </c>
      <c r="N153" s="276">
        <f>IF(N$56=0,0,N$56/PPA!N$11*1000)</f>
        <v>103.36002727225683</v>
      </c>
      <c r="O153" s="276">
        <f>IF(O$56=0,0,O$56/PPA!O$11*1000)</f>
        <v>103.67722788100532</v>
      </c>
      <c r="P153" s="276">
        <f>IF(P$56=0,0,P$56/PPA!P$11*1000)</f>
        <v>103.96403769771715</v>
      </c>
      <c r="Q153" s="276">
        <f>IF(Q$56=0,0,Q$56/PPA!Q$11*1000)</f>
        <v>108.49943687346635</v>
      </c>
      <c r="R153" s="276">
        <f>IF(R$56=0,0,R$56/PPA!R$11*1000)</f>
        <v>107.93392468474815</v>
      </c>
      <c r="S153" s="276">
        <f>IF(S$56=0,0,S$56/PPA!S$11*1000)</f>
        <v>129.40605914245691</v>
      </c>
      <c r="T153" s="276">
        <f>IF(T$56=0,0,T$56/PPA!T$11*1000)</f>
        <v>134.38394095478185</v>
      </c>
      <c r="U153" s="276">
        <f>IF(U$56=0,0,U$56/PPA!U$11*1000)</f>
        <v>117.46295554563369</v>
      </c>
      <c r="V153" s="276">
        <f>IF(V$56=0,0,V$56/PPA!V$11*1000)</f>
        <v>113.52155148018778</v>
      </c>
      <c r="W153" s="276">
        <f>IF(W$56=0,0,W$56/PPA!W$11*1000)</f>
        <v>112.4785807652668</v>
      </c>
      <c r="X153" s="276">
        <f>IF(X$56=0,0,X$56/PPA!X$11*1000)</f>
        <v>124.80266961101334</v>
      </c>
      <c r="Y153" s="276">
        <f>IF(Y$56=0,0,Y$56/PPA!Y$11*1000)</f>
        <v>140.13268260246704</v>
      </c>
      <c r="DA153" s="79"/>
    </row>
    <row r="154" spans="1:105" ht="12" customHeight="1" x14ac:dyDescent="0.25">
      <c r="A154" s="41" t="s">
        <v>1913</v>
      </c>
      <c r="B154" s="277">
        <f>IF(B$69=0,0,B$69/PPA!B$11*1000)</f>
        <v>34.561075302422324</v>
      </c>
      <c r="C154" s="277">
        <f>IF(C$69=0,0,C$69/PPA!C$11*1000)</f>
        <v>29.22167403839034</v>
      </c>
      <c r="D154" s="277">
        <f>IF(D$69=0,0,D$69/PPA!D$11*1000)</f>
        <v>26.142016611346424</v>
      </c>
      <c r="E154" s="277">
        <f>IF(E$69=0,0,E$69/PPA!E$11*1000)</f>
        <v>27.041348402137441</v>
      </c>
      <c r="F154" s="277">
        <f>IF(F$69=0,0,F$69/PPA!F$11*1000)</f>
        <v>20.575136918028647</v>
      </c>
      <c r="G154" s="277">
        <f>IF(G$69=0,0,G$69/PPA!G$11*1000)</f>
        <v>19.660582980957841</v>
      </c>
      <c r="H154" s="277">
        <f>IF(H$69=0,0,H$69/PPA!H$11*1000)</f>
        <v>14.39281813304876</v>
      </c>
      <c r="I154" s="277">
        <f>IF(I$69=0,0,I$69/PPA!I$11*1000)</f>
        <v>12.769701872652959</v>
      </c>
      <c r="J154" s="277">
        <f>IF(J$69=0,0,J$69/PPA!J$11*1000)</f>
        <v>11.748294959529796</v>
      </c>
      <c r="K154" s="277">
        <f>IF(K$69=0,0,K$69/PPA!K$11*1000)</f>
        <v>12.146919025888023</v>
      </c>
      <c r="L154" s="277">
        <f>IF(L$69=0,0,L$69/PPA!L$11*1000)</f>
        <v>14.604689111706753</v>
      </c>
      <c r="M154" s="277">
        <f>IF(M$69=0,0,M$69/PPA!M$11*1000)</f>
        <v>13.862408146761954</v>
      </c>
      <c r="N154" s="277">
        <f>IF(N$69=0,0,N$69/PPA!N$11*1000)</f>
        <v>12.914558786941111</v>
      </c>
      <c r="O154" s="277">
        <f>IF(O$69=0,0,O$69/PPA!O$11*1000)</f>
        <v>12.913114222099919</v>
      </c>
      <c r="P154" s="277">
        <f>IF(P$69=0,0,P$69/PPA!P$11*1000)</f>
        <v>12.715999855730116</v>
      </c>
      <c r="Q154" s="277">
        <f>IF(Q$69=0,0,Q$69/PPA!Q$11*1000)</f>
        <v>13.304882443452099</v>
      </c>
      <c r="R154" s="277">
        <f>IF(R$69=0,0,R$69/PPA!R$11*1000)</f>
        <v>12.933259128798232</v>
      </c>
      <c r="S154" s="277">
        <f>IF(S$69=0,0,S$69/PPA!S$11*1000)</f>
        <v>15.177366871523674</v>
      </c>
      <c r="T154" s="277">
        <f>IF(T$69=0,0,T$69/PPA!T$11*1000)</f>
        <v>16.22448641592965</v>
      </c>
      <c r="U154" s="277">
        <f>IF(U$69=0,0,U$69/PPA!U$11*1000)</f>
        <v>14.688944332151973</v>
      </c>
      <c r="V154" s="277">
        <f>IF(V$69=0,0,V$69/PPA!V$11*1000)</f>
        <v>14.194184583813556</v>
      </c>
      <c r="W154" s="277">
        <f>IF(W$69=0,0,W$69/PPA!W$11*1000)</f>
        <v>13.826673120360269</v>
      </c>
      <c r="X154" s="277">
        <f>IF(X$69=0,0,X$69/PPA!X$11*1000)</f>
        <v>15.194493494383849</v>
      </c>
      <c r="Y154" s="277">
        <f>IF(Y$69=0,0,Y$69/PPA!Y$11*1000)</f>
        <v>17.66969131202611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0">
        <f t="shared" ref="B156:Y156" si="39">SUM(B$157:B$162)</f>
        <v>182.94109771219479</v>
      </c>
      <c r="C156" s="320">
        <f t="shared" si="39"/>
        <v>157.06779622808455</v>
      </c>
      <c r="D156" s="320">
        <f t="shared" si="39"/>
        <v>144.29561359690058</v>
      </c>
      <c r="E156" s="320">
        <f t="shared" si="39"/>
        <v>148.71970028352797</v>
      </c>
      <c r="F156" s="320">
        <f t="shared" si="39"/>
        <v>114.37457815795685</v>
      </c>
      <c r="G156" s="320">
        <f t="shared" si="39"/>
        <v>95.445292902504178</v>
      </c>
      <c r="H156" s="320">
        <f t="shared" si="39"/>
        <v>107.82290575389861</v>
      </c>
      <c r="I156" s="320">
        <f t="shared" si="39"/>
        <v>109.74616313557024</v>
      </c>
      <c r="J156" s="320">
        <f t="shared" si="39"/>
        <v>103.0984163102213</v>
      </c>
      <c r="K156" s="320">
        <f t="shared" si="39"/>
        <v>103.47596805837135</v>
      </c>
      <c r="L156" s="320">
        <f t="shared" si="39"/>
        <v>117.60518076675238</v>
      </c>
      <c r="M156" s="320">
        <f t="shared" si="39"/>
        <v>112.1823205333754</v>
      </c>
      <c r="N156" s="320">
        <f t="shared" si="39"/>
        <v>105.5938557653343</v>
      </c>
      <c r="O156" s="320">
        <f t="shared" si="39"/>
        <v>106.36009354715411</v>
      </c>
      <c r="P156" s="320">
        <f t="shared" si="39"/>
        <v>85.793226309069865</v>
      </c>
      <c r="Q156" s="320">
        <f t="shared" si="39"/>
        <v>85.646204943559439</v>
      </c>
      <c r="R156" s="320">
        <f t="shared" si="39"/>
        <v>86.554140726474003</v>
      </c>
      <c r="S156" s="320">
        <f t="shared" si="39"/>
        <v>93.318462974125026</v>
      </c>
      <c r="T156" s="320">
        <f t="shared" si="39"/>
        <v>105.32017522799126</v>
      </c>
      <c r="U156" s="320">
        <f t="shared" si="39"/>
        <v>90.860449962975011</v>
      </c>
      <c r="V156" s="320">
        <f t="shared" si="39"/>
        <v>86.895371624979731</v>
      </c>
      <c r="W156" s="320">
        <f t="shared" si="39"/>
        <v>79.765396677161746</v>
      </c>
      <c r="X156" s="320">
        <f t="shared" si="39"/>
        <v>61.72180861345177</v>
      </c>
      <c r="Y156" s="320">
        <f t="shared" si="39"/>
        <v>114.55069033122933</v>
      </c>
      <c r="DA156" s="95"/>
    </row>
    <row r="157" spans="1:105" ht="12" customHeight="1" x14ac:dyDescent="0.25">
      <c r="A157" s="55" t="s">
        <v>91</v>
      </c>
      <c r="B157" s="330">
        <f>IF(B$84=0,0,B$84/PPA!B$12*1000)</f>
        <v>6.7738986959454843</v>
      </c>
      <c r="C157" s="330">
        <f>IF(C$84=0,0,C$84/PPA!C$12*1000)</f>
        <v>5.8158683496939947</v>
      </c>
      <c r="D157" s="330">
        <f>IF(D$84=0,0,D$84/PPA!D$12*1000)</f>
        <v>5.3429430620126004</v>
      </c>
      <c r="E157" s="330">
        <f>IF(E$84=0,0,E$84/PPA!E$12*1000)</f>
        <v>5.5067570732056907</v>
      </c>
      <c r="F157" s="330">
        <f>IF(F$84=0,0,F$84/PPA!F$12*1000)</f>
        <v>4.2350342023985617</v>
      </c>
      <c r="G157" s="330">
        <f>IF(G$84=0,0,G$84/PPA!G$12*1000)</f>
        <v>3.5341252087007855</v>
      </c>
      <c r="H157" s="330">
        <f>IF(H$84=0,0,H$84/PPA!H$12*1000)</f>
        <v>3.9924404618487745</v>
      </c>
      <c r="I157" s="330">
        <f>IF(I$84=0,0,I$84/PPA!I$12*1000)</f>
        <v>4.0636543707799682</v>
      </c>
      <c r="J157" s="330">
        <f>IF(J$84=0,0,J$84/PPA!J$12*1000)</f>
        <v>3.8175032100287916</v>
      </c>
      <c r="K157" s="330">
        <f>IF(K$84=0,0,K$84/PPA!K$12*1000)</f>
        <v>3.8314831047991409</v>
      </c>
      <c r="L157" s="330">
        <f>IF(L$84=0,0,L$84/PPA!L$12*1000)</f>
        <v>4.35465617396361</v>
      </c>
      <c r="M157" s="330">
        <f>IF(M$84=0,0,M$84/PPA!M$12*1000)</f>
        <v>4.1538598173665253</v>
      </c>
      <c r="N157" s="330">
        <f>IF(N$84=0,0,N$84/PPA!N$12*1000)</f>
        <v>3.9099037383128721</v>
      </c>
      <c r="O157" s="330">
        <f>IF(O$84=0,0,O$84/PPA!O$12*1000)</f>
        <v>3.9382758054739444</v>
      </c>
      <c r="P157" s="330">
        <f>IF(P$84=0,0,P$84/PPA!P$12*1000)</f>
        <v>3.1767308224276518</v>
      </c>
      <c r="Q157" s="330">
        <f>IF(Q$84=0,0,Q$84/PPA!Q$12*1000)</f>
        <v>3.1712869508821129</v>
      </c>
      <c r="R157" s="330">
        <f>IF(R$84=0,0,R$84/PPA!R$12*1000)</f>
        <v>3.2049057773266703</v>
      </c>
      <c r="S157" s="330">
        <f>IF(S$84=0,0,S$84/PPA!S$12*1000)</f>
        <v>3.4553734646064687</v>
      </c>
      <c r="T157" s="330">
        <f>IF(T$84=0,0,T$84/PPA!T$12*1000)</f>
        <v>3.8997699616286283</v>
      </c>
      <c r="U157" s="330">
        <f>IF(U$84=0,0,U$84/PPA!U$12*1000)</f>
        <v>3.3643587536475801</v>
      </c>
      <c r="V157" s="330">
        <f>IF(V$84=0,0,V$84/PPA!V$12*1000)</f>
        <v>3.2175407924717097</v>
      </c>
      <c r="W157" s="330">
        <f>IF(W$84=0,0,W$84/PPA!W$12*1000)</f>
        <v>2.95353380549107</v>
      </c>
      <c r="X157" s="330">
        <f>IF(X$84=0,0,X$84/PPA!X$12*1000)</f>
        <v>2.2854201930824605</v>
      </c>
      <c r="Y157" s="330">
        <f>IF(Y$84=0,0,Y$84/PPA!Y$12*1000)</f>
        <v>4.2415552411161501</v>
      </c>
      <c r="DA157" s="67"/>
    </row>
    <row r="158" spans="1:105" ht="12" customHeight="1" x14ac:dyDescent="0.25">
      <c r="A158" s="173" t="s">
        <v>92</v>
      </c>
      <c r="B158" s="331">
        <f>IF(B$85=0,0,B$85/PPA!B$12*1000)</f>
        <v>2.9868629866745833</v>
      </c>
      <c r="C158" s="331">
        <f>IF(C$85=0,0,C$85/PPA!C$12*1000)</f>
        <v>2.5644319008595029</v>
      </c>
      <c r="D158" s="331">
        <f>IF(D$85=0,0,D$85/PPA!D$12*1000)</f>
        <v>2.3559016141453721</v>
      </c>
      <c r="E158" s="331">
        <f>IF(E$85=0,0,E$85/PPA!E$12*1000)</f>
        <v>2.4281332828923818</v>
      </c>
      <c r="F158" s="331">
        <f>IF(F$85=0,0,F$85/PPA!F$12*1000)</f>
        <v>1.8673835370488361</v>
      </c>
      <c r="G158" s="331">
        <f>IF(G$85=0,0,G$85/PPA!G$12*1000)</f>
        <v>1.558326784907518</v>
      </c>
      <c r="H158" s="331">
        <f>IF(H$85=0,0,H$85/PPA!H$12*1000)</f>
        <v>1.7604149659243815</v>
      </c>
      <c r="I158" s="331">
        <f>IF(I$85=0,0,I$85/PPA!I$12*1000)</f>
        <v>1.7918158176746899</v>
      </c>
      <c r="J158" s="331">
        <f>IF(J$85=0,0,J$85/PPA!J$12*1000)</f>
        <v>1.6832786481397015</v>
      </c>
      <c r="K158" s="331">
        <f>IF(K$85=0,0,K$85/PPA!K$12*1000)</f>
        <v>1.6894429018614403</v>
      </c>
      <c r="L158" s="331">
        <f>IF(L$85=0,0,L$85/PPA!L$12*1000)</f>
        <v>1.9201292976954405</v>
      </c>
      <c r="M158" s="331">
        <f>IF(M$85=0,0,M$85/PPA!M$12*1000)</f>
        <v>1.8315907422343254</v>
      </c>
      <c r="N158" s="331">
        <f>IF(N$85=0,0,N$85/PPA!N$12*1000)</f>
        <v>1.7240214655730488</v>
      </c>
      <c r="O158" s="331">
        <f>IF(O$85=0,0,O$85/PPA!O$12*1000)</f>
        <v>1.7365317614990243</v>
      </c>
      <c r="P158" s="331">
        <f>IF(P$85=0,0,P$85/PPA!P$12*1000)</f>
        <v>1.4007383543861942</v>
      </c>
      <c r="Q158" s="331">
        <f>IF(Q$85=0,0,Q$85/PPA!Q$12*1000)</f>
        <v>1.3983379496630883</v>
      </c>
      <c r="R158" s="331">
        <f>IF(R$85=0,0,R$85/PPA!R$12*1000)</f>
        <v>1.4131617362105293</v>
      </c>
      <c r="S158" s="331">
        <f>IF(S$85=0,0,S$85/PPA!S$12*1000)</f>
        <v>1.5236022222694365</v>
      </c>
      <c r="T158" s="331">
        <f>IF(T$85=0,0,T$85/PPA!T$12*1000)</f>
        <v>1.7195531078588262</v>
      </c>
      <c r="U158" s="331">
        <f>IF(U$85=0,0,U$85/PPA!U$12*1000)</f>
        <v>1.4834704630553959</v>
      </c>
      <c r="V158" s="331">
        <f>IF(V$85=0,0,V$85/PPA!V$12*1000)</f>
        <v>1.4187329826620569</v>
      </c>
      <c r="W158" s="331">
        <f>IF(W$85=0,0,W$85/PPA!W$12*1000)</f>
        <v>1.3023225175767223</v>
      </c>
      <c r="X158" s="331">
        <f>IF(X$85=0,0,X$85/PPA!X$12*1000)</f>
        <v>1.0077264644956265</v>
      </c>
      <c r="Y158" s="331">
        <f>IF(Y$85=0,0,Y$85/PPA!Y$12*1000)</f>
        <v>1.8702589046996538</v>
      </c>
      <c r="DA158" s="177"/>
    </row>
    <row r="159" spans="1:105" ht="12" customHeight="1" x14ac:dyDescent="0.25">
      <c r="A159" s="173" t="s">
        <v>93</v>
      </c>
      <c r="B159" s="331">
        <f>IF(B$86=0,0,B$86/PPA!B$12*1000)</f>
        <v>23.168020756409117</v>
      </c>
      <c r="C159" s="331">
        <f>IF(C$86=0,0,C$86/PPA!C$12*1000)</f>
        <v>19.891374921639024</v>
      </c>
      <c r="D159" s="331">
        <f>IF(D$86=0,0,D$86/PPA!D$12*1000)</f>
        <v>18.273880569709696</v>
      </c>
      <c r="E159" s="331">
        <f>IF(E$86=0,0,E$86/PPA!E$12*1000)</f>
        <v>18.834155616896879</v>
      </c>
      <c r="F159" s="331">
        <f>IF(F$86=0,0,F$86/PPA!F$12*1000)</f>
        <v>14.484621738438536</v>
      </c>
      <c r="G159" s="331">
        <f>IF(G$86=0,0,G$86/PPA!G$12*1000)</f>
        <v>12.087379789121581</v>
      </c>
      <c r="H159" s="331">
        <f>IF(H$86=0,0,H$86/PPA!H$12*1000)</f>
        <v>13.654905046661542</v>
      </c>
      <c r="I159" s="331">
        <f>IF(I$86=0,0,I$86/PPA!I$12*1000)</f>
        <v>13.898470147694187</v>
      </c>
      <c r="J159" s="331">
        <f>IF(J$86=0,0,J$86/PPA!J$12*1000)</f>
        <v>13.056586402826431</v>
      </c>
      <c r="K159" s="331">
        <f>IF(K$86=0,0,K$86/PPA!K$12*1000)</f>
        <v>13.104400299483272</v>
      </c>
      <c r="L159" s="331">
        <f>IF(L$86=0,0,L$86/PPA!L$12*1000)</f>
        <v>14.893751612465204</v>
      </c>
      <c r="M159" s="331">
        <f>IF(M$86=0,0,M$86/PPA!M$12*1000)</f>
        <v>14.206989916392445</v>
      </c>
      <c r="N159" s="331">
        <f>IF(N$86=0,0,N$86/PPA!N$12*1000)</f>
        <v>13.372613768052611</v>
      </c>
      <c r="O159" s="331">
        <f>IF(O$86=0,0,O$86/PPA!O$12*1000)</f>
        <v>13.469651629171409</v>
      </c>
      <c r="P159" s="331">
        <f>IF(P$86=0,0,P$86/PPA!P$12*1000)</f>
        <v>10.865023073873372</v>
      </c>
      <c r="Q159" s="331">
        <f>IF(Q$86=0,0,Q$86/PPA!Q$12*1000)</f>
        <v>10.846403998710976</v>
      </c>
      <c r="R159" s="331">
        <f>IF(R$86=0,0,R$86/PPA!R$12*1000)</f>
        <v>10.961386773599504</v>
      </c>
      <c r="S159" s="331">
        <f>IF(S$86=0,0,S$86/PPA!S$12*1000)</f>
        <v>11.818033859447048</v>
      </c>
      <c r="T159" s="331">
        <f>IF(T$86=0,0,T$86/PPA!T$12*1000)</f>
        <v>13.337954326112342</v>
      </c>
      <c r="U159" s="331">
        <f>IF(U$86=0,0,U$86/PPA!U$12*1000)</f>
        <v>11.506746252814219</v>
      </c>
      <c r="V159" s="331">
        <f>IF(V$86=0,0,V$86/PPA!V$12*1000)</f>
        <v>11.004600926375817</v>
      </c>
      <c r="W159" s="331">
        <f>IF(W$86=0,0,W$86/PPA!W$12*1000)</f>
        <v>10.101646862733626</v>
      </c>
      <c r="X159" s="331">
        <f>IF(X$86=0,0,X$86/PPA!X$12*1000)</f>
        <v>7.8165713493978561</v>
      </c>
      <c r="Y159" s="331">
        <f>IF(Y$86=0,0,Y$86/PPA!Y$12*1000)</f>
        <v>14.506924930019013</v>
      </c>
      <c r="DA159" s="177"/>
    </row>
    <row r="160" spans="1:105" ht="12" customHeight="1" x14ac:dyDescent="0.25">
      <c r="A160" s="173" t="s">
        <v>94</v>
      </c>
      <c r="B160" s="331">
        <f>IF(B$87=0,0,B$87/PPA!B$12*1000)</f>
        <v>10.229977947885066</v>
      </c>
      <c r="C160" s="331">
        <f>IF(C$87=0,0,C$87/PPA!C$12*1000)</f>
        <v>8.7831554080936751</v>
      </c>
      <c r="D160" s="331">
        <f>IF(D$87=0,0,D$87/PPA!D$12*1000)</f>
        <v>8.0689411156842468</v>
      </c>
      <c r="E160" s="331">
        <f>IF(E$87=0,0,E$87/PPA!E$12*1000)</f>
        <v>8.3163339092999742</v>
      </c>
      <c r="F160" s="331">
        <f>IF(F$87=0,0,F$87/PPA!F$12*1000)</f>
        <v>6.3957712454436395</v>
      </c>
      <c r="G160" s="331">
        <f>IF(G$87=0,0,G$87/PPA!G$12*1000)</f>
        <v>5.3372547439650528</v>
      </c>
      <c r="H160" s="331">
        <f>IF(H$87=0,0,H$87/PPA!H$12*1000)</f>
        <v>6.029404884280801</v>
      </c>
      <c r="I160" s="331">
        <f>IF(I$87=0,0,I$87/PPA!I$12*1000)</f>
        <v>6.136952509459312</v>
      </c>
      <c r="J160" s="331">
        <f>IF(J$87=0,0,J$87/PPA!J$12*1000)</f>
        <v>5.7652137133302768</v>
      </c>
      <c r="K160" s="331">
        <f>IF(K$87=0,0,K$87/PPA!K$12*1000)</f>
        <v>5.7863262249921421</v>
      </c>
      <c r="L160" s="331">
        <f>IF(L$87=0,0,L$87/PPA!L$12*1000)</f>
        <v>6.5764249850582308</v>
      </c>
      <c r="M160" s="331">
        <f>IF(M$87=0,0,M$87/PPA!M$12*1000)</f>
        <v>6.2731812561206626</v>
      </c>
      <c r="N160" s="331">
        <f>IF(N$87=0,0,N$87/PPA!N$12*1000)</f>
        <v>5.9047574840815056</v>
      </c>
      <c r="O160" s="331">
        <f>IF(O$87=0,0,O$87/PPA!O$12*1000)</f>
        <v>5.9476051312669291</v>
      </c>
      <c r="P160" s="331">
        <f>IF(P$87=0,0,P$87/PPA!P$12*1000)</f>
        <v>4.7975158351944742</v>
      </c>
      <c r="Q160" s="331">
        <f>IF(Q$87=0,0,Q$87/PPA!Q$12*1000)</f>
        <v>4.7892944713445376</v>
      </c>
      <c r="R160" s="331">
        <f>IF(R$87=0,0,R$87/PPA!R$12*1000)</f>
        <v>4.8400658023901935</v>
      </c>
      <c r="S160" s="331">
        <f>IF(S$87=0,0,S$87/PPA!S$12*1000)</f>
        <v>5.2183234399104848</v>
      </c>
      <c r="T160" s="331">
        <f>IF(T$87=0,0,T$87/PPA!T$12*1000)</f>
        <v>5.8894534004714778</v>
      </c>
      <c r="U160" s="331">
        <f>IF(U$87=0,0,U$87/PPA!U$12*1000)</f>
        <v>5.0808725378767905</v>
      </c>
      <c r="V160" s="331">
        <f>IF(V$87=0,0,V$87/PPA!V$12*1000)</f>
        <v>4.8591472696672771</v>
      </c>
      <c r="W160" s="331">
        <f>IF(W$87=0,0,W$87/PPA!W$12*1000)</f>
        <v>4.4604425095095701</v>
      </c>
      <c r="X160" s="331">
        <f>IF(X$87=0,0,X$87/PPA!X$12*1000)</f>
        <v>3.4514537678100745</v>
      </c>
      <c r="Y160" s="331">
        <f>IF(Y$87=0,0,Y$87/PPA!Y$12*1000)</f>
        <v>6.4056193529032575</v>
      </c>
      <c r="DA160" s="177"/>
    </row>
    <row r="161" spans="1:105" ht="12" customHeight="1" x14ac:dyDescent="0.25">
      <c r="A161" s="56" t="s">
        <v>95</v>
      </c>
      <c r="B161" s="332">
        <f>IF(B$88=0,0,B$88/PPA!B$12*1000)</f>
        <v>69.611390036554099</v>
      </c>
      <c r="C161" s="332">
        <f>IF(C$88=0,0,C$88/PPA!C$12*1000)</f>
        <v>52.606146351709064</v>
      </c>
      <c r="D161" s="332">
        <f>IF(D$88=0,0,D$88/PPA!D$12*1000)</f>
        <v>42.367232064052523</v>
      </c>
      <c r="E161" s="332">
        <f>IF(E$88=0,0,E$88/PPA!E$12*1000)</f>
        <v>46.72237803225152</v>
      </c>
      <c r="F161" s="332">
        <f>IF(F$88=0,0,F$88/PPA!F$12*1000)</f>
        <v>25.427615018239997</v>
      </c>
      <c r="G161" s="332">
        <f>IF(G$88=0,0,G$88/PPA!G$12*1000)</f>
        <v>18.980873428296711</v>
      </c>
      <c r="H161" s="332">
        <f>IF(H$88=0,0,H$88/PPA!H$12*1000)</f>
        <v>18.660210298959793</v>
      </c>
      <c r="I161" s="332">
        <f>IF(I$88=0,0,I$88/PPA!I$12*1000)</f>
        <v>19.014244008527267</v>
      </c>
      <c r="J161" s="332">
        <f>IF(J$88=0,0,J$88/PPA!J$12*1000)</f>
        <v>17.849416863378298</v>
      </c>
      <c r="K161" s="332">
        <f>IF(K$88=0,0,K$88/PPA!K$12*1000)</f>
        <v>19.431695259128119</v>
      </c>
      <c r="L161" s="332">
        <f>IF(L$88=0,0,L$88/PPA!L$12*1000)</f>
        <v>22.305649640595778</v>
      </c>
      <c r="M161" s="332">
        <f>IF(M$88=0,0,M$88/PPA!M$12*1000)</f>
        <v>21.146722291096346</v>
      </c>
      <c r="N161" s="332">
        <f>IF(N$88=0,0,N$88/PPA!N$12*1000)</f>
        <v>18.854667583613224</v>
      </c>
      <c r="O161" s="332">
        <f>IF(O$88=0,0,O$88/PPA!O$12*1000)</f>
        <v>18.847710263141785</v>
      </c>
      <c r="P161" s="332">
        <f>IF(P$88=0,0,P$88/PPA!P$12*1000)</f>
        <v>14.884343882841064</v>
      </c>
      <c r="Q161" s="332">
        <f>IF(Q$88=0,0,Q$88/PPA!Q$12*1000)</f>
        <v>14.913810278899597</v>
      </c>
      <c r="R161" s="332">
        <f>IF(R$88=0,0,R$88/PPA!R$12*1000)</f>
        <v>14.591797826086486</v>
      </c>
      <c r="S161" s="332">
        <f>IF(S$88=0,0,S$88/PPA!S$12*1000)</f>
        <v>15.887990684064167</v>
      </c>
      <c r="T161" s="332">
        <f>IF(T$88=0,0,T$88/PPA!T$12*1000)</f>
        <v>18.061809616935374</v>
      </c>
      <c r="U161" s="332">
        <f>IF(U$88=0,0,U$88/PPA!U$12*1000)</f>
        <v>16.219611617575481</v>
      </c>
      <c r="V161" s="332">
        <f>IF(V$88=0,0,V$88/PPA!V$12*1000)</f>
        <v>15.510776342463465</v>
      </c>
      <c r="W161" s="332">
        <f>IF(W$88=0,0,W$88/PPA!W$12*1000)</f>
        <v>13.908699582463997</v>
      </c>
      <c r="X161" s="332">
        <f>IF(X$88=0,0,X$88/PPA!X$12*1000)</f>
        <v>10.786341146328354</v>
      </c>
      <c r="Y161" s="332">
        <f>IF(Y$88=0,0,Y$88/PPA!Y$12*1000)</f>
        <v>21.338543578890519</v>
      </c>
      <c r="DA161" s="68"/>
    </row>
    <row r="162" spans="1:105" ht="12" customHeight="1" x14ac:dyDescent="0.25">
      <c r="A162" s="41" t="s">
        <v>1939</v>
      </c>
      <c r="B162" s="333">
        <f>IF(B$94=0,0,B$94/PPA!B$12*1000)</f>
        <v>70.170947288726424</v>
      </c>
      <c r="C162" s="333">
        <f>IF(C$94=0,0,C$94/PPA!C$12*1000)</f>
        <v>67.406819296089267</v>
      </c>
      <c r="D162" s="333">
        <f>IF(D$94=0,0,D$94/PPA!D$12*1000)</f>
        <v>67.88671517129616</v>
      </c>
      <c r="E162" s="333">
        <f>IF(E$94=0,0,E$94/PPA!E$12*1000)</f>
        <v>66.911942368981528</v>
      </c>
      <c r="F162" s="333">
        <f>IF(F$94=0,0,F$94/PPA!F$12*1000)</f>
        <v>61.964152416387279</v>
      </c>
      <c r="G162" s="333">
        <f>IF(G$94=0,0,G$94/PPA!G$12*1000)</f>
        <v>53.947332947512521</v>
      </c>
      <c r="H162" s="333">
        <f>IF(H$94=0,0,H$94/PPA!H$12*1000)</f>
        <v>63.725530096223324</v>
      </c>
      <c r="I162" s="333">
        <f>IF(I$94=0,0,I$94/PPA!I$12*1000)</f>
        <v>64.841026281434821</v>
      </c>
      <c r="J162" s="333">
        <f>IF(J$94=0,0,J$94/PPA!J$12*1000)</f>
        <v>60.926417472517798</v>
      </c>
      <c r="K162" s="333">
        <f>IF(K$94=0,0,K$94/PPA!K$12*1000)</f>
        <v>59.632620268107232</v>
      </c>
      <c r="L162" s="333">
        <f>IF(L$94=0,0,L$94/PPA!L$12*1000)</f>
        <v>67.554569056974117</v>
      </c>
      <c r="M162" s="333">
        <f>IF(M$94=0,0,M$94/PPA!M$12*1000)</f>
        <v>64.569976510165105</v>
      </c>
      <c r="N162" s="333">
        <f>IF(N$94=0,0,N$94/PPA!N$12*1000)</f>
        <v>61.827891725701043</v>
      </c>
      <c r="O162" s="333">
        <f>IF(O$94=0,0,O$94/PPA!O$12*1000)</f>
        <v>62.420318956601015</v>
      </c>
      <c r="P162" s="333">
        <f>IF(P$94=0,0,P$94/PPA!P$12*1000)</f>
        <v>50.668874340347109</v>
      </c>
      <c r="Q162" s="333">
        <f>IF(Q$94=0,0,Q$94/PPA!Q$12*1000)</f>
        <v>50.527071294059127</v>
      </c>
      <c r="R162" s="333">
        <f>IF(R$94=0,0,R$94/PPA!R$12*1000)</f>
        <v>51.542822810860621</v>
      </c>
      <c r="S162" s="333">
        <f>IF(S$94=0,0,S$94/PPA!S$12*1000)</f>
        <v>55.415139303827424</v>
      </c>
      <c r="T162" s="333">
        <f>IF(T$94=0,0,T$94/PPA!T$12*1000)</f>
        <v>62.411634814984616</v>
      </c>
      <c r="U162" s="333">
        <f>IF(U$94=0,0,U$94/PPA!U$12*1000)</f>
        <v>53.205390338005543</v>
      </c>
      <c r="V162" s="333">
        <f>IF(V$94=0,0,V$94/PPA!V$12*1000)</f>
        <v>50.884573311339402</v>
      </c>
      <c r="W162" s="333">
        <f>IF(W$94=0,0,W$94/PPA!W$12*1000)</f>
        <v>47.038751399386761</v>
      </c>
      <c r="X162" s="333">
        <f>IF(X$94=0,0,X$94/PPA!X$12*1000)</f>
        <v>36.374295692337398</v>
      </c>
      <c r="Y162" s="333">
        <f>IF(Y$94=0,0,Y$94/PPA!Y$12*1000)</f>
        <v>66.187788323600742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useful energy demand"</f>
        <v>EE: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253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14.373562548058811</v>
      </c>
      <c r="C5" s="223">
        <v>12.18862858865586</v>
      </c>
      <c r="D5" s="223">
        <v>14.06556998552295</v>
      </c>
      <c r="E5" s="223">
        <v>15.46790074963736</v>
      </c>
      <c r="F5" s="223">
        <v>12.52065810959909</v>
      </c>
      <c r="G5" s="223">
        <v>11.399242313667351</v>
      </c>
      <c r="H5" s="223">
        <v>20.836782689020591</v>
      </c>
      <c r="I5" s="223">
        <v>28.327909549964499</v>
      </c>
      <c r="J5" s="223">
        <v>28.604528488307839</v>
      </c>
      <c r="K5" s="223">
        <v>28.420610271911901</v>
      </c>
      <c r="L5" s="223">
        <v>36.665541768163479</v>
      </c>
      <c r="M5" s="223">
        <v>35.133246279497683</v>
      </c>
      <c r="N5" s="223">
        <v>34.807468763260403</v>
      </c>
      <c r="O5" s="223">
        <v>33.767454021300694</v>
      </c>
      <c r="P5" s="223">
        <v>32.369060395413641</v>
      </c>
      <c r="Q5" s="223">
        <v>32.674826484576961</v>
      </c>
      <c r="R5" s="223">
        <v>34.848099965948123</v>
      </c>
      <c r="S5" s="223">
        <v>38.92937523217109</v>
      </c>
      <c r="T5" s="223">
        <v>40.5070457970955</v>
      </c>
      <c r="U5" s="223">
        <v>33.156068401868311</v>
      </c>
      <c r="V5" s="223">
        <v>35.713444048012391</v>
      </c>
      <c r="W5" s="223">
        <v>35.680292782858103</v>
      </c>
      <c r="X5" s="223">
        <v>30.76431689840598</v>
      </c>
      <c r="Y5" s="223">
        <v>27.43754729919711</v>
      </c>
      <c r="DA5" s="89" t="s">
        <v>1941</v>
      </c>
    </row>
    <row r="6" spans="1:105" ht="12" customHeight="1" x14ac:dyDescent="0.25">
      <c r="A6" s="55" t="s">
        <v>91</v>
      </c>
      <c r="B6" s="259">
        <v>5.3291904627833307E-2</v>
      </c>
      <c r="C6" s="259">
        <v>4.492537822856689E-2</v>
      </c>
      <c r="D6" s="259">
        <v>5.1882022168687307E-2</v>
      </c>
      <c r="E6" s="259">
        <v>5.4994078083038543E-2</v>
      </c>
      <c r="F6" s="259">
        <v>4.4153970761223557E-2</v>
      </c>
      <c r="G6" s="259">
        <v>4.0518537026052008E-2</v>
      </c>
      <c r="H6" s="259">
        <v>7.408800620143062E-2</v>
      </c>
      <c r="I6" s="259">
        <v>0.1007137009210792</v>
      </c>
      <c r="J6" s="259">
        <v>0.1013168368186711</v>
      </c>
      <c r="K6" s="259">
        <v>0.1000295230852685</v>
      </c>
      <c r="L6" s="259">
        <v>0.12878612509935861</v>
      </c>
      <c r="M6" s="259">
        <v>0.1238063103911709</v>
      </c>
      <c r="N6" s="259">
        <v>0.12281485411892409</v>
      </c>
      <c r="O6" s="259">
        <v>0.1193462975028237</v>
      </c>
      <c r="P6" s="259">
        <v>0.1153505732489785</v>
      </c>
      <c r="Q6" s="259">
        <v>0.11673143744426411</v>
      </c>
      <c r="R6" s="259">
        <v>0.1229460013558005</v>
      </c>
      <c r="S6" s="259">
        <v>0.13936825854403859</v>
      </c>
      <c r="T6" s="259">
        <v>0.1446996823499041</v>
      </c>
      <c r="U6" s="259">
        <v>0.1178777850133793</v>
      </c>
      <c r="V6" s="259">
        <v>0.1264747102207647</v>
      </c>
      <c r="W6" s="259">
        <v>0.12681334842464231</v>
      </c>
      <c r="X6" s="259">
        <v>0.11024412785193111</v>
      </c>
      <c r="Y6" s="259">
        <v>0.1001963256630021</v>
      </c>
      <c r="DA6" s="67" t="s">
        <v>1942</v>
      </c>
    </row>
    <row r="7" spans="1:105" ht="12" customHeight="1" x14ac:dyDescent="0.25">
      <c r="A7" s="173" t="s">
        <v>92</v>
      </c>
      <c r="B7" s="224">
        <v>1.9389328976987578E-2</v>
      </c>
      <c r="C7" s="224">
        <v>1.6345314433260739E-2</v>
      </c>
      <c r="D7" s="224">
        <v>1.8876367861970701E-2</v>
      </c>
      <c r="E7" s="224">
        <v>2.0008635067271921E-2</v>
      </c>
      <c r="F7" s="224">
        <v>1.6064651295696449E-2</v>
      </c>
      <c r="G7" s="224">
        <v>1.4741962208910371E-2</v>
      </c>
      <c r="H7" s="224">
        <v>2.7470834872496169E-2</v>
      </c>
      <c r="I7" s="224">
        <v>3.7960342133286952E-2</v>
      </c>
      <c r="J7" s="224">
        <v>3.816435926333489E-2</v>
      </c>
      <c r="K7" s="224">
        <v>3.7380242835714977E-2</v>
      </c>
      <c r="L7" s="224">
        <v>4.8162380669133871E-2</v>
      </c>
      <c r="M7" s="224">
        <v>4.6006253876676298E-2</v>
      </c>
      <c r="N7" s="224">
        <v>4.5678707100354161E-2</v>
      </c>
      <c r="O7" s="224">
        <v>4.4162924951975858E-2</v>
      </c>
      <c r="P7" s="224">
        <v>4.2489890938986717E-2</v>
      </c>
      <c r="Q7" s="224">
        <v>4.2822960053202283E-2</v>
      </c>
      <c r="R7" s="224">
        <v>4.5390352956296127E-2</v>
      </c>
      <c r="S7" s="224">
        <v>5.1284272697132913E-2</v>
      </c>
      <c r="T7" s="224">
        <v>5.3089174266618043E-2</v>
      </c>
      <c r="U7" s="224">
        <v>4.3134010987006227E-2</v>
      </c>
      <c r="V7" s="224">
        <v>4.678336542537611E-2</v>
      </c>
      <c r="W7" s="224">
        <v>4.7113887818244819E-2</v>
      </c>
      <c r="X7" s="224">
        <v>4.0879577269034718E-2</v>
      </c>
      <c r="Y7" s="224">
        <v>3.7089787948917909E-2</v>
      </c>
      <c r="DA7" s="177" t="s">
        <v>1943</v>
      </c>
    </row>
    <row r="8" spans="1:105" ht="12" customHeight="1" x14ac:dyDescent="0.25">
      <c r="A8" s="173" t="s">
        <v>93</v>
      </c>
      <c r="B8" s="224">
        <v>0.60940167183699545</v>
      </c>
      <c r="C8" s="224">
        <v>0.51372906995144696</v>
      </c>
      <c r="D8" s="224">
        <v>0.59327943462859778</v>
      </c>
      <c r="E8" s="224">
        <v>0.62886630453501413</v>
      </c>
      <c r="F8" s="224">
        <v>0.5049078990147069</v>
      </c>
      <c r="G8" s="224">
        <v>0.46333611786824958</v>
      </c>
      <c r="H8" s="224">
        <v>0.84483526594497826</v>
      </c>
      <c r="I8" s="224">
        <v>1.1456091580705441</v>
      </c>
      <c r="J8" s="224">
        <v>1.149944611375048</v>
      </c>
      <c r="K8" s="224">
        <v>1.1331274635861091</v>
      </c>
      <c r="L8" s="224">
        <v>1.456362196197408</v>
      </c>
      <c r="M8" s="224">
        <v>1.397899139917347</v>
      </c>
      <c r="N8" s="224">
        <v>1.384808602565466</v>
      </c>
      <c r="O8" s="224">
        <v>1.3440582219069031</v>
      </c>
      <c r="P8" s="224">
        <v>1.2976458331084599</v>
      </c>
      <c r="Q8" s="224">
        <v>1.3119039649222779</v>
      </c>
      <c r="R8" s="224">
        <v>1.380547081522673</v>
      </c>
      <c r="S8" s="224">
        <v>1.5637348204342889</v>
      </c>
      <c r="T8" s="224">
        <v>1.622425102040939</v>
      </c>
      <c r="U8" s="224">
        <v>1.3208650462261</v>
      </c>
      <c r="V8" s="224">
        <v>1.416405856373165</v>
      </c>
      <c r="W8" s="224">
        <v>1.419487734214693</v>
      </c>
      <c r="X8" s="224">
        <v>1.2334661260801469</v>
      </c>
      <c r="Y8" s="224">
        <v>1.1205950461926011</v>
      </c>
      <c r="DA8" s="177" t="s">
        <v>1944</v>
      </c>
    </row>
    <row r="9" spans="1:105" ht="12" customHeight="1" x14ac:dyDescent="0.25">
      <c r="A9" s="173" t="s">
        <v>94</v>
      </c>
      <c r="B9" s="224">
        <v>0.21390839087661939</v>
      </c>
      <c r="C9" s="224">
        <v>0.18032598822480789</v>
      </c>
      <c r="D9" s="224">
        <v>0.2082492632799004</v>
      </c>
      <c r="E9" s="224">
        <v>0.2207407453840933</v>
      </c>
      <c r="F9" s="224">
        <v>0.17722963557608989</v>
      </c>
      <c r="G9" s="224">
        <v>0.16263736709066259</v>
      </c>
      <c r="H9" s="224">
        <v>0.30328966179991279</v>
      </c>
      <c r="I9" s="224">
        <v>0.41936138188383792</v>
      </c>
      <c r="J9" s="224">
        <v>0.42103967025090527</v>
      </c>
      <c r="K9" s="224">
        <v>0.41238908293603888</v>
      </c>
      <c r="L9" s="224">
        <v>0.53134058233521475</v>
      </c>
      <c r="M9" s="224">
        <v>0.50755360067906963</v>
      </c>
      <c r="N9" s="224">
        <v>0.50394001487921802</v>
      </c>
      <c r="O9" s="224">
        <v>0.48721749082158122</v>
      </c>
      <c r="P9" s="224">
        <v>0.46876012109903392</v>
      </c>
      <c r="Q9" s="224">
        <v>0.47243463084390991</v>
      </c>
      <c r="R9" s="224">
        <v>0.5007588129391578</v>
      </c>
      <c r="S9" s="224">
        <v>0.5657821507356684</v>
      </c>
      <c r="T9" s="224">
        <v>0.58569431947948991</v>
      </c>
      <c r="U9" s="224">
        <v>0.47586622998845213</v>
      </c>
      <c r="V9" s="224">
        <v>0.51612690825001761</v>
      </c>
      <c r="W9" s="224">
        <v>0.51977332186707204</v>
      </c>
      <c r="X9" s="224">
        <v>0.45099469938924269</v>
      </c>
      <c r="Y9" s="224">
        <v>0.40918470502637783</v>
      </c>
      <c r="DA9" s="177" t="s">
        <v>1945</v>
      </c>
    </row>
    <row r="10" spans="1:105" ht="12" customHeight="1" x14ac:dyDescent="0.25">
      <c r="A10" s="56" t="s">
        <v>95</v>
      </c>
      <c r="B10" s="260">
        <v>0.19546647988640639</v>
      </c>
      <c r="C10" s="260">
        <v>0.16224070076116931</v>
      </c>
      <c r="D10" s="260">
        <v>0.18113830360037439</v>
      </c>
      <c r="E10" s="260">
        <v>0.20581805839579559</v>
      </c>
      <c r="F10" s="260">
        <v>0.16051855629334971</v>
      </c>
      <c r="G10" s="260">
        <v>0.14980141736849481</v>
      </c>
      <c r="H10" s="260">
        <v>0.33503469337875702</v>
      </c>
      <c r="I10" s="260">
        <v>0.47905124611908922</v>
      </c>
      <c r="J10" s="260">
        <v>0.4801021241681982</v>
      </c>
      <c r="K10" s="260">
        <v>0.40121331398433752</v>
      </c>
      <c r="L10" s="260">
        <v>0.51174037137904282</v>
      </c>
      <c r="M10" s="260">
        <v>0.49200405296941052</v>
      </c>
      <c r="N10" s="260">
        <v>0.52416231043973582</v>
      </c>
      <c r="O10" s="260">
        <v>0.51115659557983073</v>
      </c>
      <c r="P10" s="260">
        <v>0.52961584323229438</v>
      </c>
      <c r="Q10" s="260">
        <v>0.52986994106351748</v>
      </c>
      <c r="R10" s="260">
        <v>0.59308612522350779</v>
      </c>
      <c r="S10" s="260">
        <v>0.73408515746218339</v>
      </c>
      <c r="T10" s="260">
        <v>0.69080520372580456</v>
      </c>
      <c r="U10" s="260">
        <v>0.4909839062625021</v>
      </c>
      <c r="V10" s="260">
        <v>0.53309469757136418</v>
      </c>
      <c r="W10" s="260">
        <v>0.57626074233465319</v>
      </c>
      <c r="X10" s="260">
        <v>0.52813822734692428</v>
      </c>
      <c r="Y10" s="260">
        <v>0.43641690943620798</v>
      </c>
      <c r="DA10" s="68" t="s">
        <v>1946</v>
      </c>
    </row>
    <row r="11" spans="1:105" ht="12" customHeight="1" x14ac:dyDescent="0.25">
      <c r="A11" s="37" t="s">
        <v>159</v>
      </c>
      <c r="B11" s="226">
        <v>1.182093008222742E-2</v>
      </c>
      <c r="C11" s="226">
        <v>9.367263831105593E-3</v>
      </c>
      <c r="D11" s="226">
        <v>0</v>
      </c>
      <c r="E11" s="226">
        <v>3.608869953936953E-2</v>
      </c>
      <c r="F11" s="226">
        <v>5.3081286214519243E-3</v>
      </c>
      <c r="G11" s="226">
        <v>9.3873750072418511E-3</v>
      </c>
      <c r="H11" s="226">
        <v>3.592993448479991E-3</v>
      </c>
      <c r="I11" s="226">
        <v>3.703156491556104E-3</v>
      </c>
      <c r="J11" s="226">
        <v>3.8135060320661622E-3</v>
      </c>
      <c r="K11" s="226">
        <v>6.3469711097139071E-3</v>
      </c>
      <c r="L11" s="226">
        <v>6.4759667323754022E-3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1.413417019218075E-3</v>
      </c>
      <c r="V11" s="226">
        <v>9.376535712991035E-4</v>
      </c>
      <c r="W11" s="226">
        <v>8.7875994156504718E-4</v>
      </c>
      <c r="X11" s="226">
        <v>1.1432119395836909E-3</v>
      </c>
      <c r="Y11" s="226">
        <v>6.1446511094450295E-4</v>
      </c>
      <c r="DA11" s="69" t="s">
        <v>1947</v>
      </c>
    </row>
    <row r="12" spans="1:105" ht="12" customHeight="1" x14ac:dyDescent="0.25">
      <c r="A12" s="37" t="s">
        <v>35</v>
      </c>
      <c r="B12" s="226">
        <v>0.17271879242882329</v>
      </c>
      <c r="C12" s="226">
        <v>0.13797316837380921</v>
      </c>
      <c r="D12" s="226">
        <v>0.15204992238831039</v>
      </c>
      <c r="E12" s="226">
        <v>0.15077932479864731</v>
      </c>
      <c r="F12" s="226">
        <v>0.10637667788485709</v>
      </c>
      <c r="G12" s="226">
        <v>7.1904515430907409E-2</v>
      </c>
      <c r="H12" s="226">
        <v>7.0987058172553935E-2</v>
      </c>
      <c r="I12" s="226">
        <v>7.9894255910221285E-2</v>
      </c>
      <c r="J12" s="226">
        <v>8.0474678771446304E-2</v>
      </c>
      <c r="K12" s="226">
        <v>0.14951830260416121</v>
      </c>
      <c r="L12" s="226">
        <v>0.20468333353822071</v>
      </c>
      <c r="M12" s="226">
        <v>0.1981824870567814</v>
      </c>
      <c r="N12" s="226">
        <v>0.1471318766348062</v>
      </c>
      <c r="O12" s="226">
        <v>0.13820667711904619</v>
      </c>
      <c r="P12" s="226">
        <v>9.8218827230010172E-2</v>
      </c>
      <c r="Q12" s="226">
        <v>0.10163010063977709</v>
      </c>
      <c r="R12" s="226">
        <v>8.8485179383651469E-2</v>
      </c>
      <c r="S12" s="226">
        <v>6.6668266471044471E-2</v>
      </c>
      <c r="T12" s="226">
        <v>0.1035843129048967</v>
      </c>
      <c r="U12" s="226">
        <v>0.14281906878375239</v>
      </c>
      <c r="V12" s="226">
        <v>0.15491751451815711</v>
      </c>
      <c r="W12" s="226">
        <v>0.1163571961153838</v>
      </c>
      <c r="X12" s="226">
        <v>7.8143069789907316E-2</v>
      </c>
      <c r="Y12" s="226">
        <v>8.5052489904733686E-2</v>
      </c>
      <c r="DA12" s="69" t="s">
        <v>1948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1949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1950</v>
      </c>
    </row>
    <row r="15" spans="1:105" ht="12" customHeight="1" x14ac:dyDescent="0.25">
      <c r="A15" s="37" t="s">
        <v>40</v>
      </c>
      <c r="B15" s="226">
        <v>1.09267573753557E-2</v>
      </c>
      <c r="C15" s="226">
        <v>1.4900268556254551E-2</v>
      </c>
      <c r="D15" s="226">
        <v>2.9088381212063939E-2</v>
      </c>
      <c r="E15" s="226">
        <v>1.8950034057778849E-2</v>
      </c>
      <c r="F15" s="226">
        <v>4.8833749787040602E-2</v>
      </c>
      <c r="G15" s="226">
        <v>6.8509526930345593E-2</v>
      </c>
      <c r="H15" s="226">
        <v>0.26045464175772309</v>
      </c>
      <c r="I15" s="226">
        <v>0.39545383371731191</v>
      </c>
      <c r="J15" s="226">
        <v>0.39581393936468567</v>
      </c>
      <c r="K15" s="226">
        <v>0.24534804027046239</v>
      </c>
      <c r="L15" s="226">
        <v>0.30058107110844667</v>
      </c>
      <c r="M15" s="226">
        <v>0.29382156591262909</v>
      </c>
      <c r="N15" s="226">
        <v>0.37703043380492962</v>
      </c>
      <c r="O15" s="226">
        <v>0.37294991846078451</v>
      </c>
      <c r="P15" s="226">
        <v>0.43139701600228431</v>
      </c>
      <c r="Q15" s="226">
        <v>0.42823984042374053</v>
      </c>
      <c r="R15" s="226">
        <v>0.50460094583985626</v>
      </c>
      <c r="S15" s="226">
        <v>0.66741689099113888</v>
      </c>
      <c r="T15" s="226">
        <v>0.58722089082090778</v>
      </c>
      <c r="U15" s="226">
        <v>0.34675142045953161</v>
      </c>
      <c r="V15" s="226">
        <v>0.37723952948190792</v>
      </c>
      <c r="W15" s="226">
        <v>0.45902478627770432</v>
      </c>
      <c r="X15" s="226">
        <v>0.44885194561743319</v>
      </c>
      <c r="Y15" s="226">
        <v>0.35074995442052992</v>
      </c>
      <c r="DA15" s="69" t="s">
        <v>1951</v>
      </c>
    </row>
    <row r="16" spans="1:105" ht="12" customHeight="1" x14ac:dyDescent="0.25">
      <c r="A16" s="57" t="s">
        <v>1853</v>
      </c>
      <c r="B16" s="261">
        <v>0.14830554922393679</v>
      </c>
      <c r="C16" s="261">
        <v>0.15530916568821229</v>
      </c>
      <c r="D16" s="261">
        <v>0.21247315657677071</v>
      </c>
      <c r="E16" s="261">
        <v>0.22306487532233341</v>
      </c>
      <c r="F16" s="261">
        <v>0.27903455260186127</v>
      </c>
      <c r="G16" s="261">
        <v>0.29502768844791932</v>
      </c>
      <c r="H16" s="261">
        <v>0.70958395128015783</v>
      </c>
      <c r="I16" s="261">
        <v>0.99652897519912231</v>
      </c>
      <c r="J16" s="261">
        <v>1.002881298320736</v>
      </c>
      <c r="K16" s="261">
        <v>0.79840301739334529</v>
      </c>
      <c r="L16" s="261">
        <v>1.0092730747138861</v>
      </c>
      <c r="M16" s="261">
        <v>0.98085228892909426</v>
      </c>
      <c r="N16" s="261">
        <v>1.090566264806959</v>
      </c>
      <c r="O16" s="261">
        <v>1.0770136710668601</v>
      </c>
      <c r="P16" s="261">
        <v>1.129694396948278</v>
      </c>
      <c r="Q16" s="261">
        <v>1.1311406363409719</v>
      </c>
      <c r="R16" s="261">
        <v>1.2985477794085449</v>
      </c>
      <c r="S16" s="261">
        <v>1.570202660288291</v>
      </c>
      <c r="T16" s="261">
        <v>1.4891077495527121</v>
      </c>
      <c r="U16" s="261">
        <v>1.042145763476948</v>
      </c>
      <c r="V16" s="261">
        <v>1.118923560969765</v>
      </c>
      <c r="W16" s="261">
        <v>1.2160995950388209</v>
      </c>
      <c r="X16" s="261">
        <v>1.09966244021235</v>
      </c>
      <c r="Y16" s="261">
        <v>0.84633259125545435</v>
      </c>
      <c r="DA16" s="70" t="s">
        <v>1952</v>
      </c>
    </row>
    <row r="17" spans="1:105" ht="12" customHeight="1" x14ac:dyDescent="0.25">
      <c r="A17" s="57" t="s">
        <v>1855</v>
      </c>
      <c r="B17" s="294">
        <f t="shared" ref="B17:Y17" si="0">B18+B29</f>
        <v>12.806182616372492</v>
      </c>
      <c r="C17" s="294">
        <f t="shared" si="0"/>
        <v>10.772664920720798</v>
      </c>
      <c r="D17" s="294">
        <f t="shared" si="0"/>
        <v>12.330304412081107</v>
      </c>
      <c r="E17" s="294">
        <f t="shared" si="0"/>
        <v>13.621643231770765</v>
      </c>
      <c r="F17" s="294">
        <f t="shared" si="0"/>
        <v>10.722343364757634</v>
      </c>
      <c r="G17" s="294">
        <f t="shared" si="0"/>
        <v>9.6214438668406572</v>
      </c>
      <c r="H17" s="294">
        <f t="shared" si="0"/>
        <v>16.936257465469879</v>
      </c>
      <c r="I17" s="294">
        <f t="shared" si="0"/>
        <v>22.862743778635476</v>
      </c>
      <c r="J17" s="294">
        <f t="shared" si="0"/>
        <v>23.117321185304377</v>
      </c>
      <c r="K17" s="294">
        <f t="shared" si="0"/>
        <v>23.72647012453761</v>
      </c>
      <c r="L17" s="294">
        <f t="shared" si="0"/>
        <v>30.688077738755009</v>
      </c>
      <c r="M17" s="294">
        <f t="shared" si="0"/>
        <v>29.371980257804019</v>
      </c>
      <c r="N17" s="294">
        <f t="shared" si="0"/>
        <v>28.672581458815092</v>
      </c>
      <c r="O17" s="294">
        <f t="shared" si="0"/>
        <v>27.764544221984401</v>
      </c>
      <c r="P17" s="294">
        <f t="shared" si="0"/>
        <v>26.258731547005901</v>
      </c>
      <c r="Q17" s="294">
        <f t="shared" si="0"/>
        <v>26.55023582206557</v>
      </c>
      <c r="R17" s="294">
        <f t="shared" si="0"/>
        <v>27.995771970029793</v>
      </c>
      <c r="S17" s="294">
        <f t="shared" si="0"/>
        <v>30.7964265732694</v>
      </c>
      <c r="T17" s="294">
        <f t="shared" si="0"/>
        <v>32.603729796864016</v>
      </c>
      <c r="U17" s="294">
        <f t="shared" si="0"/>
        <v>27.349596994268381</v>
      </c>
      <c r="V17" s="294">
        <f t="shared" si="0"/>
        <v>29.44238189321015</v>
      </c>
      <c r="W17" s="294">
        <f t="shared" si="0"/>
        <v>29.031262086749727</v>
      </c>
      <c r="X17" s="294">
        <f t="shared" si="0"/>
        <v>24.824877176386948</v>
      </c>
      <c r="Y17" s="294">
        <f t="shared" si="0"/>
        <v>22.585365012303058</v>
      </c>
      <c r="DA17" s="70"/>
    </row>
    <row r="18" spans="1:105" ht="12" customHeight="1" x14ac:dyDescent="0.25">
      <c r="A18" s="60" t="s">
        <v>1856</v>
      </c>
      <c r="B18" s="329">
        <v>11.415818092398091</v>
      </c>
      <c r="C18" s="329">
        <v>9.3166414923938135</v>
      </c>
      <c r="D18" s="329">
        <v>10.338368569173889</v>
      </c>
      <c r="E18" s="329">
        <v>11.530410025623899</v>
      </c>
      <c r="F18" s="329">
        <v>8.1063944341151952</v>
      </c>
      <c r="G18" s="329">
        <v>6.8555592876414257</v>
      </c>
      <c r="H18" s="329">
        <v>10.283907922218431</v>
      </c>
      <c r="I18" s="329">
        <v>13.520284636143741</v>
      </c>
      <c r="J18" s="329">
        <v>13.71530901354752</v>
      </c>
      <c r="K18" s="329">
        <v>16.24144183647503</v>
      </c>
      <c r="L18" s="329">
        <v>21.22614266331237</v>
      </c>
      <c r="M18" s="329">
        <v>20.1764900490938</v>
      </c>
      <c r="N18" s="329">
        <v>18.448522726249891</v>
      </c>
      <c r="O18" s="329">
        <v>17.667541055732631</v>
      </c>
      <c r="P18" s="329">
        <v>15.66784657561583</v>
      </c>
      <c r="Q18" s="329">
        <v>15.94579235636901</v>
      </c>
      <c r="R18" s="329">
        <v>15.821886538074731</v>
      </c>
      <c r="S18" s="329">
        <v>16.075776633066731</v>
      </c>
      <c r="T18" s="329">
        <v>18.643344644807399</v>
      </c>
      <c r="U18" s="329">
        <v>17.579480461672031</v>
      </c>
      <c r="V18" s="329">
        <v>18.952473509118651</v>
      </c>
      <c r="W18" s="329">
        <v>17.630328383260839</v>
      </c>
      <c r="X18" s="329">
        <v>14.51554179939621</v>
      </c>
      <c r="Y18" s="329">
        <v>14.650996969283209</v>
      </c>
      <c r="DA18" s="72" t="s">
        <v>1953</v>
      </c>
    </row>
    <row r="19" spans="1:105" ht="12" customHeight="1" x14ac:dyDescent="0.25">
      <c r="A19" s="64" t="s">
        <v>28</v>
      </c>
      <c r="B19" s="229">
        <v>0.1461717545377558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0.24581489258742281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1954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1955</v>
      </c>
    </row>
    <row r="21" spans="1:105" ht="12" customHeight="1" x14ac:dyDescent="0.25">
      <c r="A21" s="64" t="s">
        <v>31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1.829706339731535E-2</v>
      </c>
      <c r="V21" s="229">
        <v>2.6012458726095811E-2</v>
      </c>
      <c r="W21" s="229">
        <v>1.9208002582015441E-2</v>
      </c>
      <c r="X21" s="229">
        <v>0.26410251238198801</v>
      </c>
      <c r="Y21" s="229">
        <v>0.61052577418903986</v>
      </c>
      <c r="DA21" s="73" t="s">
        <v>1956</v>
      </c>
    </row>
    <row r="22" spans="1:105" ht="12" customHeight="1" x14ac:dyDescent="0.25">
      <c r="A22" s="64" t="s">
        <v>159</v>
      </c>
      <c r="B22" s="229">
        <v>0.32284667694153762</v>
      </c>
      <c r="C22" s="229">
        <v>0.28384143238119591</v>
      </c>
      <c r="D22" s="229">
        <v>0</v>
      </c>
      <c r="E22" s="229">
        <v>1.761634338540216</v>
      </c>
      <c r="F22" s="229">
        <v>0.34280881513624362</v>
      </c>
      <c r="G22" s="229">
        <v>0.66193158243870853</v>
      </c>
      <c r="H22" s="229">
        <v>0.43424117694230868</v>
      </c>
      <c r="I22" s="229">
        <v>0.50671349497899132</v>
      </c>
      <c r="J22" s="229">
        <v>0.54604951195836404</v>
      </c>
      <c r="K22" s="229">
        <v>0.5685352844044359</v>
      </c>
      <c r="L22" s="229">
        <v>0.55856314097090887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0.15650418967566129</v>
      </c>
      <c r="V22" s="229">
        <v>0.1036794692407242</v>
      </c>
      <c r="W22" s="229">
        <v>0.11404507224444101</v>
      </c>
      <c r="X22" s="229">
        <v>0.1570040099571017</v>
      </c>
      <c r="Y22" s="229">
        <v>5.0683425341001939E-2</v>
      </c>
      <c r="DA22" s="73" t="s">
        <v>1957</v>
      </c>
    </row>
    <row r="23" spans="1:105" ht="12" customHeight="1" x14ac:dyDescent="0.25">
      <c r="A23" s="64" t="s">
        <v>32</v>
      </c>
      <c r="B23" s="229">
        <v>0.31516920056071929</v>
      </c>
      <c r="C23" s="229">
        <v>0</v>
      </c>
      <c r="D23" s="229">
        <v>0.29261969298381652</v>
      </c>
      <c r="E23" s="229">
        <v>0.64000508329075234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7.2710595192059149E-2</v>
      </c>
      <c r="DA23" s="73" t="s">
        <v>1958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1.081230205456416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1.2750412564127589E-2</v>
      </c>
      <c r="DA24" s="73" t="s">
        <v>1959</v>
      </c>
    </row>
    <row r="25" spans="1:105" ht="12" customHeight="1" x14ac:dyDescent="0.25">
      <c r="A25" s="64" t="s">
        <v>35</v>
      </c>
      <c r="B25" s="229">
        <v>4.5074669635294118</v>
      </c>
      <c r="C25" s="229">
        <v>3.9949004567345709</v>
      </c>
      <c r="D25" s="229">
        <v>4.446372233809968</v>
      </c>
      <c r="E25" s="229">
        <v>7.0329028177516637</v>
      </c>
      <c r="F25" s="229">
        <v>6.5645544359528207</v>
      </c>
      <c r="G25" s="229">
        <v>4.8447724823762286</v>
      </c>
      <c r="H25" s="229">
        <v>8.1759867213360149</v>
      </c>
      <c r="I25" s="229">
        <v>10.394057656127909</v>
      </c>
      <c r="J25" s="229">
        <v>10.93374580895375</v>
      </c>
      <c r="K25" s="229">
        <v>12.76509513168744</v>
      </c>
      <c r="L25" s="229">
        <v>16.86935328136633</v>
      </c>
      <c r="M25" s="229">
        <v>16.732071079919251</v>
      </c>
      <c r="N25" s="229">
        <v>15.489962278917179</v>
      </c>
      <c r="O25" s="229">
        <v>15.31534715261237</v>
      </c>
      <c r="P25" s="229">
        <v>13.059381787649929</v>
      </c>
      <c r="Q25" s="229">
        <v>13.196544845310591</v>
      </c>
      <c r="R25" s="229">
        <v>15.30448960215058</v>
      </c>
      <c r="S25" s="229">
        <v>13.58784587694209</v>
      </c>
      <c r="T25" s="229">
        <v>15.95031911878023</v>
      </c>
      <c r="U25" s="229">
        <v>15.110893206507161</v>
      </c>
      <c r="V25" s="229">
        <v>16.327731712305209</v>
      </c>
      <c r="W25" s="229">
        <v>14.377958302441749</v>
      </c>
      <c r="X25" s="229">
        <v>10.254695018132031</v>
      </c>
      <c r="Y25" s="229">
        <v>6.703537586059455</v>
      </c>
      <c r="DA25" s="73" t="s">
        <v>1960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1961</v>
      </c>
    </row>
    <row r="27" spans="1:105" ht="12" customHeight="1" x14ac:dyDescent="0.25">
      <c r="A27" s="64" t="s">
        <v>38</v>
      </c>
      <c r="B27" s="229">
        <v>5.5742378502876262</v>
      </c>
      <c r="C27" s="229">
        <v>4.4861554610554819</v>
      </c>
      <c r="D27" s="229">
        <v>4.8551430488585501</v>
      </c>
      <c r="E27" s="229">
        <v>0.39004802894208768</v>
      </c>
      <c r="F27" s="229">
        <v>0.63385041893804406</v>
      </c>
      <c r="G27" s="229">
        <v>0.69486736674990357</v>
      </c>
      <c r="H27" s="229">
        <v>1.137636201948516</v>
      </c>
      <c r="I27" s="229">
        <v>2.0405349165932209</v>
      </c>
      <c r="J27" s="229">
        <v>1.8464919674924061</v>
      </c>
      <c r="K27" s="229">
        <v>2.5692388029438771</v>
      </c>
      <c r="L27" s="229">
        <v>3.4386110031172392</v>
      </c>
      <c r="M27" s="229">
        <v>2.91932482484656</v>
      </c>
      <c r="N27" s="229">
        <v>2.545964873800262</v>
      </c>
      <c r="O27" s="229">
        <v>2.074657749666672</v>
      </c>
      <c r="P27" s="229">
        <v>2.2695008596442192</v>
      </c>
      <c r="Q27" s="229">
        <v>2.3797274150461201</v>
      </c>
      <c r="R27" s="229">
        <v>0</v>
      </c>
      <c r="S27" s="229">
        <v>2.0352211716319162</v>
      </c>
      <c r="T27" s="229">
        <v>2.309210224117797</v>
      </c>
      <c r="U27" s="229">
        <v>1.8653932176298651</v>
      </c>
      <c r="V27" s="229">
        <v>2.1418097619631942</v>
      </c>
      <c r="W27" s="229">
        <v>2.8150373247973901</v>
      </c>
      <c r="X27" s="229">
        <v>3.4321857271153688</v>
      </c>
      <c r="Y27" s="229">
        <v>6.8688786794763086</v>
      </c>
      <c r="DA27" s="73" t="s">
        <v>1962</v>
      </c>
    </row>
    <row r="28" spans="1:105" ht="12" customHeight="1" x14ac:dyDescent="0.25">
      <c r="A28" s="64" t="s">
        <v>39</v>
      </c>
      <c r="B28" s="229">
        <v>0.54992564654103782</v>
      </c>
      <c r="C28" s="229">
        <v>0.55174414222256374</v>
      </c>
      <c r="D28" s="229">
        <v>0.74423359352156093</v>
      </c>
      <c r="E28" s="229">
        <v>0.62458955164276042</v>
      </c>
      <c r="F28" s="229">
        <v>0.56518076408808604</v>
      </c>
      <c r="G28" s="229">
        <v>0.65398785607658461</v>
      </c>
      <c r="H28" s="229">
        <v>0.53604382199159217</v>
      </c>
      <c r="I28" s="229">
        <v>0.57897856844361906</v>
      </c>
      <c r="J28" s="229">
        <v>0.38902172514300448</v>
      </c>
      <c r="K28" s="229">
        <v>0.33857261743927303</v>
      </c>
      <c r="L28" s="229">
        <v>0.35961523785790139</v>
      </c>
      <c r="M28" s="229">
        <v>0.27927925174057011</v>
      </c>
      <c r="N28" s="229">
        <v>0.41259557353244408</v>
      </c>
      <c r="O28" s="229">
        <v>0.27753615345358978</v>
      </c>
      <c r="P28" s="229">
        <v>0.33896392832168232</v>
      </c>
      <c r="Q28" s="229">
        <v>0.36952009601230462</v>
      </c>
      <c r="R28" s="229">
        <v>0.51739693592414548</v>
      </c>
      <c r="S28" s="229">
        <v>0.45270958449271709</v>
      </c>
      <c r="T28" s="229">
        <v>0.38381530190937008</v>
      </c>
      <c r="U28" s="229">
        <v>0.42839278446202622</v>
      </c>
      <c r="V28" s="229">
        <v>0.353240106883425</v>
      </c>
      <c r="W28" s="229">
        <v>0.30407968119523499</v>
      </c>
      <c r="X28" s="229">
        <v>0.40755453180971518</v>
      </c>
      <c r="Y28" s="229">
        <v>0.33191049646121612</v>
      </c>
      <c r="DA28" s="73" t="s">
        <v>1963</v>
      </c>
    </row>
    <row r="29" spans="1:105" ht="12" customHeight="1" x14ac:dyDescent="0.25">
      <c r="A29" s="60" t="s">
        <v>1868</v>
      </c>
      <c r="B29" s="262">
        <v>1.390364523974402</v>
      </c>
      <c r="C29" s="262">
        <v>1.4560234283269851</v>
      </c>
      <c r="D29" s="262">
        <v>1.9919358429072169</v>
      </c>
      <c r="E29" s="262">
        <v>2.0912332061468648</v>
      </c>
      <c r="F29" s="262">
        <v>2.6159489306424382</v>
      </c>
      <c r="G29" s="262">
        <v>2.7658845791992319</v>
      </c>
      <c r="H29" s="262">
        <v>6.6523495432514501</v>
      </c>
      <c r="I29" s="262">
        <v>9.3424591424917356</v>
      </c>
      <c r="J29" s="262">
        <v>9.4020121717568585</v>
      </c>
      <c r="K29" s="262">
        <v>7.4850282880625807</v>
      </c>
      <c r="L29" s="262">
        <v>9.4619350754426392</v>
      </c>
      <c r="M29" s="262">
        <v>9.1954902087102184</v>
      </c>
      <c r="N29" s="262">
        <v>10.224058732565201</v>
      </c>
      <c r="O29" s="262">
        <v>10.097003166251771</v>
      </c>
      <c r="P29" s="262">
        <v>10.59088497139007</v>
      </c>
      <c r="Q29" s="262">
        <v>10.60444346569656</v>
      </c>
      <c r="R29" s="262">
        <v>12.17388543195506</v>
      </c>
      <c r="S29" s="262">
        <v>14.720649940202669</v>
      </c>
      <c r="T29" s="262">
        <v>13.96038515205662</v>
      </c>
      <c r="U29" s="262">
        <v>9.770116532596349</v>
      </c>
      <c r="V29" s="262">
        <v>10.4899083840915</v>
      </c>
      <c r="W29" s="262">
        <v>11.40093370348889</v>
      </c>
      <c r="X29" s="262">
        <v>10.30933537699074</v>
      </c>
      <c r="Y29" s="262">
        <v>7.9343680430198491</v>
      </c>
      <c r="DA29" s="72" t="s">
        <v>1964</v>
      </c>
    </row>
    <row r="30" spans="1:105" ht="12" customHeight="1" x14ac:dyDescent="0.25">
      <c r="A30" s="132" t="s">
        <v>1870</v>
      </c>
      <c r="B30" s="316">
        <v>0.32761660625754058</v>
      </c>
      <c r="C30" s="316">
        <v>0.34308805064760028</v>
      </c>
      <c r="D30" s="316">
        <v>0.4693670253255332</v>
      </c>
      <c r="E30" s="316">
        <v>0.49276482107905539</v>
      </c>
      <c r="F30" s="316">
        <v>0.61640547929853295</v>
      </c>
      <c r="G30" s="316">
        <v>0.65173535681639827</v>
      </c>
      <c r="H30" s="316">
        <v>1.6062228100729741</v>
      </c>
      <c r="I30" s="316">
        <v>2.2859409670020612</v>
      </c>
      <c r="J30" s="316">
        <v>2.2937584028065712</v>
      </c>
      <c r="K30" s="316">
        <v>1.811597503553475</v>
      </c>
      <c r="L30" s="316">
        <v>2.2917992990144231</v>
      </c>
      <c r="M30" s="316">
        <v>2.2131443749308901</v>
      </c>
      <c r="N30" s="316">
        <v>2.4629165505346591</v>
      </c>
      <c r="O30" s="316">
        <v>2.4199545974863121</v>
      </c>
      <c r="P30" s="316">
        <v>2.526772189831707</v>
      </c>
      <c r="Q30" s="316">
        <v>2.519687091843243</v>
      </c>
      <c r="R30" s="316">
        <v>2.9110518425123542</v>
      </c>
      <c r="S30" s="316">
        <v>3.5084913387400878</v>
      </c>
      <c r="T30" s="316">
        <v>3.3174947688160179</v>
      </c>
      <c r="U30" s="316">
        <v>2.315598665645545</v>
      </c>
      <c r="V30" s="316">
        <v>2.5132530559917812</v>
      </c>
      <c r="W30" s="316">
        <v>2.7434820664102419</v>
      </c>
      <c r="X30" s="316">
        <v>2.4760545238694029</v>
      </c>
      <c r="Y30" s="316">
        <v>1.9023669213714891</v>
      </c>
      <c r="DA30" s="139" t="s">
        <v>1965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10.306158040437101</v>
      </c>
      <c r="C32" s="223">
        <v>11.50197230197756</v>
      </c>
      <c r="D32" s="223">
        <v>11.1349347905296</v>
      </c>
      <c r="E32" s="223">
        <v>10.27007490917495</v>
      </c>
      <c r="F32" s="223">
        <v>8.4762086057421016</v>
      </c>
      <c r="G32" s="223">
        <v>7.9769816300332934</v>
      </c>
      <c r="H32" s="223">
        <v>7.6492204276856421</v>
      </c>
      <c r="I32" s="223">
        <v>6.8431064604400582</v>
      </c>
      <c r="J32" s="223">
        <v>5.5531442833403206</v>
      </c>
      <c r="K32" s="223">
        <v>5.0400340450232077</v>
      </c>
      <c r="L32" s="223">
        <v>7.2876917560291394</v>
      </c>
      <c r="M32" s="223">
        <v>6.790160412208718</v>
      </c>
      <c r="N32" s="223">
        <v>6.9478947415824779</v>
      </c>
      <c r="O32" s="223">
        <v>6.5347292208930332</v>
      </c>
      <c r="P32" s="223">
        <v>6.6071379154180558</v>
      </c>
      <c r="Q32" s="223">
        <v>6.5338791890530681</v>
      </c>
      <c r="R32" s="223">
        <v>6.8054279684084253</v>
      </c>
      <c r="S32" s="223">
        <v>8.9900867661529027</v>
      </c>
      <c r="T32" s="223">
        <v>9.2839795461918424</v>
      </c>
      <c r="U32" s="223">
        <v>8.1453887975324779</v>
      </c>
      <c r="V32" s="223">
        <v>7.145634047103913</v>
      </c>
      <c r="W32" s="223">
        <v>7.4430970343747092</v>
      </c>
      <c r="X32" s="223">
        <v>6.6748600613850897</v>
      </c>
      <c r="Y32" s="223">
        <v>2.9919458603449738</v>
      </c>
      <c r="DA32" s="89" t="s">
        <v>1966</v>
      </c>
    </row>
    <row r="33" spans="1:105" ht="12" customHeight="1" x14ac:dyDescent="0.25">
      <c r="A33" s="55" t="s">
        <v>91</v>
      </c>
      <c r="B33" s="259">
        <v>3.5951182898820391E-2</v>
      </c>
      <c r="C33" s="259">
        <v>3.9898751406563467E-2</v>
      </c>
      <c r="D33" s="259">
        <v>3.8700992574754269E-2</v>
      </c>
      <c r="E33" s="259">
        <v>3.4163584886335217E-2</v>
      </c>
      <c r="F33" s="259">
        <v>2.7877449111015178E-2</v>
      </c>
      <c r="G33" s="259">
        <v>2.65052300465673E-2</v>
      </c>
      <c r="H33" s="259">
        <v>2.5635773200669031E-2</v>
      </c>
      <c r="I33" s="259">
        <v>2.3091325523957831E-2</v>
      </c>
      <c r="J33" s="259">
        <v>1.8695720811755679E-2</v>
      </c>
      <c r="K33" s="259">
        <v>1.6868163353571879E-2</v>
      </c>
      <c r="L33" s="259">
        <v>2.4380257510061201E-2</v>
      </c>
      <c r="M33" s="259">
        <v>2.2682387628841821E-2</v>
      </c>
      <c r="N33" s="259">
        <v>2.3241442798392398E-2</v>
      </c>
      <c r="O33" s="259">
        <v>2.1809106212705081E-2</v>
      </c>
      <c r="P33" s="259">
        <v>2.222417589060444E-2</v>
      </c>
      <c r="Q33" s="259">
        <v>2.1979319007100061E-2</v>
      </c>
      <c r="R33" s="259">
        <v>2.2544765443767319E-2</v>
      </c>
      <c r="S33" s="259">
        <v>3.0358530457681311E-2</v>
      </c>
      <c r="T33" s="259">
        <v>3.1224368136291321E-2</v>
      </c>
      <c r="U33" s="259">
        <v>2.713064198231414E-2</v>
      </c>
      <c r="V33" s="259">
        <v>2.3819289760679652E-2</v>
      </c>
      <c r="W33" s="259">
        <v>2.5066247080085629E-2</v>
      </c>
      <c r="X33" s="259">
        <v>2.2775209489168481E-2</v>
      </c>
      <c r="Y33" s="259">
        <v>1.047743421541392E-2</v>
      </c>
      <c r="DA33" s="67" t="s">
        <v>1967</v>
      </c>
    </row>
    <row r="34" spans="1:105" ht="12" customHeight="1" x14ac:dyDescent="0.25">
      <c r="A34" s="173" t="s">
        <v>92</v>
      </c>
      <c r="B34" s="224">
        <v>1.325979167374167E-2</v>
      </c>
      <c r="C34" s="224">
        <v>1.471576424014681E-2</v>
      </c>
      <c r="D34" s="224">
        <v>1.427399761928563E-2</v>
      </c>
      <c r="E34" s="224">
        <v>1.2600476031509321E-2</v>
      </c>
      <c r="F34" s="224">
        <v>1.028197510629128E-2</v>
      </c>
      <c r="G34" s="224">
        <v>9.775862721157139E-3</v>
      </c>
      <c r="H34" s="224">
        <v>9.4551829627646071E-3</v>
      </c>
      <c r="I34" s="224">
        <v>8.5167202086215837E-3</v>
      </c>
      <c r="J34" s="224">
        <v>6.8954994847318539E-3</v>
      </c>
      <c r="K34" s="224">
        <v>6.2214456925239426E-3</v>
      </c>
      <c r="L34" s="224">
        <v>8.9921140131996643E-3</v>
      </c>
      <c r="M34" s="224">
        <v>8.3658925901813983E-3</v>
      </c>
      <c r="N34" s="224">
        <v>8.5720876158981215E-3</v>
      </c>
      <c r="O34" s="224">
        <v>8.0438022243897525E-3</v>
      </c>
      <c r="P34" s="224">
        <v>8.1968914140979777E-3</v>
      </c>
      <c r="Q34" s="224">
        <v>8.1065814158348543E-3</v>
      </c>
      <c r="R34" s="224">
        <v>8.3151337178263805E-3</v>
      </c>
      <c r="S34" s="224">
        <v>1.1235688980794011E-2</v>
      </c>
      <c r="T34" s="224">
        <v>1.151641151270783E-2</v>
      </c>
      <c r="U34" s="224">
        <v>1.000653195954113E-2</v>
      </c>
      <c r="V34" s="224">
        <v>8.7852135750855383E-3</v>
      </c>
      <c r="W34" s="224">
        <v>9.2451259603860327E-3</v>
      </c>
      <c r="X34" s="224">
        <v>8.40012786233265E-3</v>
      </c>
      <c r="Y34" s="224">
        <v>3.8643678390977228E-3</v>
      </c>
      <c r="DA34" s="177" t="s">
        <v>1968</v>
      </c>
    </row>
    <row r="35" spans="1:105" ht="12" customHeight="1" x14ac:dyDescent="0.25">
      <c r="A35" s="173" t="s">
        <v>93</v>
      </c>
      <c r="B35" s="224">
        <v>0.25865897661576842</v>
      </c>
      <c r="C35" s="224">
        <v>0.28706065767330502</v>
      </c>
      <c r="D35" s="224">
        <v>0.27844310885606061</v>
      </c>
      <c r="E35" s="224">
        <v>0.24579769542201479</v>
      </c>
      <c r="F35" s="224">
        <v>0.20057065933009799</v>
      </c>
      <c r="G35" s="224">
        <v>0.19069791661947119</v>
      </c>
      <c r="H35" s="224">
        <v>0.18444241124139929</v>
      </c>
      <c r="I35" s="224">
        <v>0.16613580269495051</v>
      </c>
      <c r="J35" s="224">
        <v>0.1345106230822106</v>
      </c>
      <c r="K35" s="224">
        <v>0.1213618445518706</v>
      </c>
      <c r="L35" s="224">
        <v>0.17540931754399219</v>
      </c>
      <c r="M35" s="224">
        <v>0.163193605834619</v>
      </c>
      <c r="N35" s="224">
        <v>0.1672158556291439</v>
      </c>
      <c r="O35" s="224">
        <v>0.1569105837145621</v>
      </c>
      <c r="P35" s="224">
        <v>0.1598968970832165</v>
      </c>
      <c r="Q35" s="224">
        <v>0.15813521844574821</v>
      </c>
      <c r="R35" s="224">
        <v>0.16220345166775399</v>
      </c>
      <c r="S35" s="224">
        <v>0.2177906895110876</v>
      </c>
      <c r="T35" s="224">
        <v>0.22465083083183121</v>
      </c>
      <c r="U35" s="224">
        <v>0.19519758528736561</v>
      </c>
      <c r="V35" s="224">
        <v>0.17137330725810421</v>
      </c>
      <c r="W35" s="224">
        <v>0.1803448258039286</v>
      </c>
      <c r="X35" s="224">
        <v>0.1638614338576144</v>
      </c>
      <c r="Y35" s="224">
        <v>7.5382287680078625E-2</v>
      </c>
      <c r="DA35" s="177" t="s">
        <v>1969</v>
      </c>
    </row>
    <row r="36" spans="1:105" ht="12" customHeight="1" x14ac:dyDescent="0.25">
      <c r="A36" s="173" t="s">
        <v>94</v>
      </c>
      <c r="B36" s="224">
        <v>0.14441106280148019</v>
      </c>
      <c r="C36" s="224">
        <v>0.1602679141682132</v>
      </c>
      <c r="D36" s="224">
        <v>0.15545667815497199</v>
      </c>
      <c r="E36" s="224">
        <v>0.13723052218974779</v>
      </c>
      <c r="F36" s="224">
        <v>0.11197996087210731</v>
      </c>
      <c r="G36" s="224">
        <v>0.1064679415860917</v>
      </c>
      <c r="H36" s="224">
        <v>0.1029754504619592</v>
      </c>
      <c r="I36" s="224">
        <v>9.2754746618340322E-2</v>
      </c>
      <c r="J36" s="224">
        <v>7.5098194122396322E-2</v>
      </c>
      <c r="K36" s="224">
        <v>6.7757141795693754E-2</v>
      </c>
      <c r="L36" s="224">
        <v>9.7932212920794473E-2</v>
      </c>
      <c r="M36" s="224">
        <v>9.1112098135265204E-2</v>
      </c>
      <c r="N36" s="224">
        <v>9.3357747504485583E-2</v>
      </c>
      <c r="O36" s="224">
        <v>8.7604244227258571E-2</v>
      </c>
      <c r="P36" s="224">
        <v>8.9271523256457971E-2</v>
      </c>
      <c r="Q36" s="224">
        <v>8.8287966112298291E-2</v>
      </c>
      <c r="R36" s="224">
        <v>9.0559288341284197E-2</v>
      </c>
      <c r="S36" s="224">
        <v>0.12236676313976259</v>
      </c>
      <c r="T36" s="224">
        <v>0.12542408411308359</v>
      </c>
      <c r="U36" s="224">
        <v>0.1089801371537345</v>
      </c>
      <c r="V36" s="224">
        <v>9.5678880975819711E-2</v>
      </c>
      <c r="W36" s="224">
        <v>0.1006877406917934</v>
      </c>
      <c r="X36" s="224">
        <v>9.1484951054700683E-2</v>
      </c>
      <c r="Y36" s="224">
        <v>4.2086443017433008E-2</v>
      </c>
      <c r="DA36" s="177" t="s">
        <v>1970</v>
      </c>
    </row>
    <row r="37" spans="1:105" ht="12" customHeight="1" x14ac:dyDescent="0.25">
      <c r="A37" s="56" t="s">
        <v>95</v>
      </c>
      <c r="B37" s="260">
        <v>0.1059515191859679</v>
      </c>
      <c r="C37" s="260">
        <v>0.1190560116688345</v>
      </c>
      <c r="D37" s="260">
        <v>0.1147110984902322</v>
      </c>
      <c r="E37" s="260">
        <v>0.10840563911684691</v>
      </c>
      <c r="F37" s="260">
        <v>9.5223550382851685E-2</v>
      </c>
      <c r="G37" s="260">
        <v>9.6519944781600808E-2</v>
      </c>
      <c r="H37" s="260">
        <v>0.12498130273324411</v>
      </c>
      <c r="I37" s="260">
        <v>0.12002477207699989</v>
      </c>
      <c r="J37" s="260">
        <v>9.7118232465575091E-2</v>
      </c>
      <c r="K37" s="260">
        <v>6.7256070553159908E-2</v>
      </c>
      <c r="L37" s="260">
        <v>9.5507078960471531E-2</v>
      </c>
      <c r="M37" s="260">
        <v>8.983202244816671E-2</v>
      </c>
      <c r="N37" s="260">
        <v>0.1039566548322014</v>
      </c>
      <c r="O37" s="260">
        <v>9.918176028246499E-2</v>
      </c>
      <c r="P37" s="260">
        <v>0.11369569076429779</v>
      </c>
      <c r="Q37" s="260">
        <v>0.11095770179429119</v>
      </c>
      <c r="R37" s="260">
        <v>0.12653077613549579</v>
      </c>
      <c r="S37" s="260">
        <v>0.19570147523200071</v>
      </c>
      <c r="T37" s="260">
        <v>0.17171078219397179</v>
      </c>
      <c r="U37" s="260">
        <v>0.1201209853408257</v>
      </c>
      <c r="V37" s="260">
        <v>0.10560873228946741</v>
      </c>
      <c r="W37" s="260">
        <v>0.1243669490425606</v>
      </c>
      <c r="X37" s="260">
        <v>0.1220604508165137</v>
      </c>
      <c r="Y37" s="260">
        <v>4.6945339966366351E-2</v>
      </c>
      <c r="DA37" s="68" t="s">
        <v>1971</v>
      </c>
    </row>
    <row r="38" spans="1:105" ht="12" customHeight="1" x14ac:dyDescent="0.25">
      <c r="A38" s="37" t="s">
        <v>159</v>
      </c>
      <c r="B38" s="226">
        <v>6.4074694603952157E-3</v>
      </c>
      <c r="C38" s="226">
        <v>6.8739167591667424E-3</v>
      </c>
      <c r="D38" s="226">
        <v>0</v>
      </c>
      <c r="E38" s="226">
        <v>1.900814033984265E-2</v>
      </c>
      <c r="F38" s="226">
        <v>3.1489122808938791E-3</v>
      </c>
      <c r="G38" s="226">
        <v>6.0484669188031383E-3</v>
      </c>
      <c r="H38" s="226">
        <v>1.3403298547215851E-3</v>
      </c>
      <c r="I38" s="226">
        <v>9.2781412733031708E-4</v>
      </c>
      <c r="J38" s="226">
        <v>7.7142121787680872E-4</v>
      </c>
      <c r="K38" s="226">
        <v>1.0639535675290429E-3</v>
      </c>
      <c r="L38" s="226">
        <v>1.208621990068172E-3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3.4579757682565539E-4</v>
      </c>
      <c r="V38" s="226">
        <v>1.857538734538509E-4</v>
      </c>
      <c r="W38" s="226">
        <v>1.896514630347598E-4</v>
      </c>
      <c r="X38" s="226">
        <v>2.6421296073450941E-4</v>
      </c>
      <c r="Y38" s="226">
        <v>6.609797399469741E-5</v>
      </c>
      <c r="DA38" s="69" t="s">
        <v>1972</v>
      </c>
    </row>
    <row r="39" spans="1:105" ht="12" customHeight="1" x14ac:dyDescent="0.25">
      <c r="A39" s="37" t="s">
        <v>35</v>
      </c>
      <c r="B39" s="226">
        <v>9.3621261611885886E-2</v>
      </c>
      <c r="C39" s="226">
        <v>0.1012479301854064</v>
      </c>
      <c r="D39" s="226">
        <v>9.6290035160081916E-2</v>
      </c>
      <c r="E39" s="226">
        <v>7.9416399113878239E-2</v>
      </c>
      <c r="F39" s="226">
        <v>6.3105258233304637E-2</v>
      </c>
      <c r="G39" s="226">
        <v>4.6329467243068703E-2</v>
      </c>
      <c r="H39" s="226">
        <v>2.6481003857043849E-2</v>
      </c>
      <c r="I39" s="226">
        <v>2.0017252712671098E-2</v>
      </c>
      <c r="J39" s="226">
        <v>1.627895017973241E-2</v>
      </c>
      <c r="K39" s="226">
        <v>2.506400749534134E-2</v>
      </c>
      <c r="L39" s="226">
        <v>3.8200439893861279E-2</v>
      </c>
      <c r="M39" s="226">
        <v>3.6184932865228198E-2</v>
      </c>
      <c r="N39" s="226">
        <v>2.918053703881697E-2</v>
      </c>
      <c r="O39" s="226">
        <v>2.681679477090201E-2</v>
      </c>
      <c r="P39" s="226">
        <v>2.1085202700549231E-2</v>
      </c>
      <c r="Q39" s="226">
        <v>2.128190623057143E-2</v>
      </c>
      <c r="R39" s="226">
        <v>1.887769406118325E-2</v>
      </c>
      <c r="S39" s="226">
        <v>1.777324873949063E-2</v>
      </c>
      <c r="T39" s="226">
        <v>2.574755270515422E-2</v>
      </c>
      <c r="U39" s="226">
        <v>3.4941200819302139E-2</v>
      </c>
      <c r="V39" s="226">
        <v>3.0689936313815201E-2</v>
      </c>
      <c r="W39" s="226">
        <v>2.5111878038732331E-2</v>
      </c>
      <c r="X39" s="226">
        <v>1.8060003674903319E-2</v>
      </c>
      <c r="Y39" s="226">
        <v>9.1490910806408688E-3</v>
      </c>
      <c r="DA39" s="69" t="s">
        <v>1973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1974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1975</v>
      </c>
    </row>
    <row r="42" spans="1:105" ht="12" customHeight="1" x14ac:dyDescent="0.25">
      <c r="A42" s="37" t="s">
        <v>40</v>
      </c>
      <c r="B42" s="226">
        <v>5.9227881136868403E-3</v>
      </c>
      <c r="C42" s="226">
        <v>1.093416472426129E-2</v>
      </c>
      <c r="D42" s="226">
        <v>1.842106333015029E-2</v>
      </c>
      <c r="E42" s="226">
        <v>9.9810996631260421E-3</v>
      </c>
      <c r="F42" s="226">
        <v>2.896937986865317E-2</v>
      </c>
      <c r="G42" s="226">
        <v>4.4142010619728958E-2</v>
      </c>
      <c r="H42" s="226">
        <v>9.7159969021478609E-2</v>
      </c>
      <c r="I42" s="226">
        <v>9.9079705236998453E-2</v>
      </c>
      <c r="J42" s="226">
        <v>8.0067861067965873E-2</v>
      </c>
      <c r="K42" s="226">
        <v>4.1128109490289513E-2</v>
      </c>
      <c r="L42" s="226">
        <v>5.6098017076542092E-2</v>
      </c>
      <c r="M42" s="226">
        <v>5.3647089582938498E-2</v>
      </c>
      <c r="N42" s="226">
        <v>7.4776117793384445E-2</v>
      </c>
      <c r="O42" s="226">
        <v>7.2364965511562976E-2</v>
      </c>
      <c r="P42" s="226">
        <v>9.2610488063748553E-2</v>
      </c>
      <c r="Q42" s="226">
        <v>8.9675795563719796E-2</v>
      </c>
      <c r="R42" s="226">
        <v>0.10765308207431259</v>
      </c>
      <c r="S42" s="226">
        <v>0.17792822649251011</v>
      </c>
      <c r="T42" s="226">
        <v>0.1459632294888176</v>
      </c>
      <c r="U42" s="226">
        <v>8.4833986944697945E-2</v>
      </c>
      <c r="V42" s="226">
        <v>7.4733042102198388E-2</v>
      </c>
      <c r="W42" s="226">
        <v>9.9065419540793537E-2</v>
      </c>
      <c r="X42" s="226">
        <v>0.1037362341808758</v>
      </c>
      <c r="Y42" s="226">
        <v>3.7730150911730792E-2</v>
      </c>
      <c r="DA42" s="69" t="s">
        <v>1976</v>
      </c>
    </row>
    <row r="43" spans="1:105" ht="12" customHeight="1" x14ac:dyDescent="0.25">
      <c r="A43" s="57" t="s">
        <v>1883</v>
      </c>
      <c r="B43" s="261">
        <f t="shared" ref="B43:Y43" si="1">B44+B55</f>
        <v>0.3693977654141174</v>
      </c>
      <c r="C43" s="261">
        <f t="shared" si="1"/>
        <v>0.44445008892457161</v>
      </c>
      <c r="D43" s="261">
        <f t="shared" si="1"/>
        <v>0.46230847838651956</v>
      </c>
      <c r="E43" s="261">
        <f t="shared" si="1"/>
        <v>0.41831871203254489</v>
      </c>
      <c r="F43" s="261">
        <f t="shared" si="1"/>
        <v>0.43600400964024077</v>
      </c>
      <c r="G43" s="261">
        <f t="shared" si="1"/>
        <v>0.4554211044428364</v>
      </c>
      <c r="H43" s="261">
        <f t="shared" si="1"/>
        <v>0.55649835617203103</v>
      </c>
      <c r="I43" s="261">
        <f t="shared" si="1"/>
        <v>0.51682252659807315</v>
      </c>
      <c r="J43" s="261">
        <f t="shared" si="1"/>
        <v>0.41896286802058214</v>
      </c>
      <c r="K43" s="261">
        <f t="shared" si="1"/>
        <v>0.31050100749376569</v>
      </c>
      <c r="L43" s="261">
        <f t="shared" si="1"/>
        <v>0.44220133342845525</v>
      </c>
      <c r="M43" s="261">
        <f t="shared" si="1"/>
        <v>0.41533826203661173</v>
      </c>
      <c r="N43" s="261">
        <f t="shared" si="1"/>
        <v>0.46957879819323445</v>
      </c>
      <c r="O43" s="261">
        <f t="shared" si="1"/>
        <v>0.44771211891983881</v>
      </c>
      <c r="P43" s="261">
        <f t="shared" si="1"/>
        <v>0.49277470115871808</v>
      </c>
      <c r="Q43" s="261">
        <f t="shared" si="1"/>
        <v>0.48208615593160264</v>
      </c>
      <c r="R43" s="261">
        <f t="shared" si="1"/>
        <v>0.54482572569279775</v>
      </c>
      <c r="S43" s="261">
        <f t="shared" si="1"/>
        <v>0.7858274592422676</v>
      </c>
      <c r="T43" s="261">
        <f t="shared" si="1"/>
        <v>0.72949246743859142</v>
      </c>
      <c r="U43" s="261">
        <f t="shared" si="1"/>
        <v>0.54693945053591519</v>
      </c>
      <c r="V43" s="261">
        <f t="shared" si="1"/>
        <v>0.48033407441217812</v>
      </c>
      <c r="W43" s="261">
        <f t="shared" si="1"/>
        <v>0.54383831646083725</v>
      </c>
      <c r="X43" s="261">
        <f t="shared" si="1"/>
        <v>0.51200466347508444</v>
      </c>
      <c r="Y43" s="261">
        <f t="shared" si="1"/>
        <v>0.19850357805240515</v>
      </c>
      <c r="DA43" s="70"/>
    </row>
    <row r="44" spans="1:105" ht="12" customHeight="1" x14ac:dyDescent="0.25">
      <c r="A44" s="60" t="s">
        <v>1884</v>
      </c>
      <c r="B44" s="262">
        <v>0.25317989489807291</v>
      </c>
      <c r="C44" s="262">
        <v>0.27968347427829982</v>
      </c>
      <c r="D44" s="262">
        <v>0.26778150572074239</v>
      </c>
      <c r="E44" s="262">
        <v>0.2484629817533974</v>
      </c>
      <c r="F44" s="262">
        <v>0.1966957295430857</v>
      </c>
      <c r="G44" s="262">
        <v>0.1806035095616369</v>
      </c>
      <c r="H44" s="262">
        <v>0.16105086374323191</v>
      </c>
      <c r="I44" s="262">
        <v>0.1419996955732242</v>
      </c>
      <c r="J44" s="262">
        <v>0.115303331502742</v>
      </c>
      <c r="K44" s="262">
        <v>0.11175886048468769</v>
      </c>
      <c r="L44" s="262">
        <v>0.16228091745101611</v>
      </c>
      <c r="M44" s="262">
        <v>0.15088778599405661</v>
      </c>
      <c r="N44" s="262">
        <v>0.14990406364849321</v>
      </c>
      <c r="O44" s="262">
        <v>0.1404159323390668</v>
      </c>
      <c r="P44" s="262">
        <v>0.1377805199023705</v>
      </c>
      <c r="Q44" s="262">
        <v>0.1367779565668085</v>
      </c>
      <c r="R44" s="262">
        <v>0.13838196825818239</v>
      </c>
      <c r="S44" s="262">
        <v>0.1755514430702434</v>
      </c>
      <c r="T44" s="262">
        <v>0.189827380302868</v>
      </c>
      <c r="U44" s="262">
        <v>0.17618443926217389</v>
      </c>
      <c r="V44" s="262">
        <v>0.15449452543980549</v>
      </c>
      <c r="W44" s="262">
        <v>0.1563485996632307</v>
      </c>
      <c r="X44" s="262">
        <v>0.13749788732674559</v>
      </c>
      <c r="Y44" s="262">
        <v>6.4579916467978754E-2</v>
      </c>
      <c r="DA44" s="72" t="s">
        <v>1977</v>
      </c>
    </row>
    <row r="45" spans="1:105" ht="12" customHeight="1" x14ac:dyDescent="0.25">
      <c r="A45" s="64" t="s">
        <v>28</v>
      </c>
      <c r="B45" s="229">
        <v>3.2441182419067011E-3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1.837676267295667E-3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1978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1979</v>
      </c>
    </row>
    <row r="47" spans="1:105" ht="12" customHeight="1" x14ac:dyDescent="0.25">
      <c r="A47" s="64" t="s">
        <v>31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1.8328686410667251E-4</v>
      </c>
      <c r="V47" s="229">
        <v>2.1159526122064261E-4</v>
      </c>
      <c r="W47" s="229">
        <v>1.697495459645486E-4</v>
      </c>
      <c r="X47" s="229">
        <v>2.4991839182848408E-3</v>
      </c>
      <c r="Y47" s="229">
        <v>2.6890150989055612E-3</v>
      </c>
      <c r="DA47" s="73" t="s">
        <v>1980</v>
      </c>
    </row>
    <row r="48" spans="1:105" ht="12" customHeight="1" x14ac:dyDescent="0.25">
      <c r="A48" s="64" t="s">
        <v>159</v>
      </c>
      <c r="B48" s="229">
        <v>7.1652201023178694E-3</v>
      </c>
      <c r="C48" s="229">
        <v>8.5283619693042774E-3</v>
      </c>
      <c r="D48" s="229">
        <v>0</v>
      </c>
      <c r="E48" s="229">
        <v>3.7991153787358921E-2</v>
      </c>
      <c r="F48" s="229">
        <v>8.3266330271093581E-3</v>
      </c>
      <c r="G48" s="229">
        <v>1.746274707699939E-2</v>
      </c>
      <c r="H48" s="229">
        <v>6.7858180550871708E-3</v>
      </c>
      <c r="I48" s="229">
        <v>5.2979005351690579E-3</v>
      </c>
      <c r="J48" s="229">
        <v>4.5610282692833456E-3</v>
      </c>
      <c r="K48" s="229">
        <v>3.9022213026222311E-3</v>
      </c>
      <c r="L48" s="229">
        <v>4.2683151212179133E-3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1.5677467756610979E-3</v>
      </c>
      <c r="V48" s="229">
        <v>8.4283900071033876E-4</v>
      </c>
      <c r="W48" s="229">
        <v>1.007768523357977E-3</v>
      </c>
      <c r="X48" s="229">
        <v>1.485718152591806E-3</v>
      </c>
      <c r="Y48" s="229">
        <v>2.232313552810095E-4</v>
      </c>
      <c r="DA48" s="73" t="s">
        <v>1981</v>
      </c>
    </row>
    <row r="49" spans="1:105" ht="12" customHeight="1" x14ac:dyDescent="0.25">
      <c r="A49" s="64" t="s">
        <v>32</v>
      </c>
      <c r="B49" s="229">
        <v>6.9948271200513312E-3</v>
      </c>
      <c r="C49" s="229">
        <v>0</v>
      </c>
      <c r="D49" s="229">
        <v>7.5874704306152646E-3</v>
      </c>
      <c r="E49" s="229">
        <v>1.380225794425575E-2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3.2024837703463992E-4</v>
      </c>
      <c r="DA49" s="73" t="s">
        <v>1982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2.3317655722509989E-2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5.6158238278730121E-5</v>
      </c>
      <c r="DA50" s="73" t="s">
        <v>1983</v>
      </c>
    </row>
    <row r="51" spans="1:105" ht="12" customHeight="1" x14ac:dyDescent="0.25">
      <c r="A51" s="64" t="s">
        <v>35</v>
      </c>
      <c r="B51" s="229">
        <v>0.1000381766465049</v>
      </c>
      <c r="C51" s="229">
        <v>0.12003165584584501</v>
      </c>
      <c r="D51" s="229">
        <v>0.1152920280365673</v>
      </c>
      <c r="E51" s="229">
        <v>0.15167057469040909</v>
      </c>
      <c r="F51" s="229">
        <v>0.1594493296589764</v>
      </c>
      <c r="G51" s="229">
        <v>0.1278123581800486</v>
      </c>
      <c r="H51" s="229">
        <v>0.12810711522956419</v>
      </c>
      <c r="I51" s="229">
        <v>0.1092183418761221</v>
      </c>
      <c r="J51" s="229">
        <v>9.1969932036488289E-2</v>
      </c>
      <c r="K51" s="229">
        <v>8.7839128748433276E-2</v>
      </c>
      <c r="L51" s="229">
        <v>0.12890882053345701</v>
      </c>
      <c r="M51" s="229">
        <v>0.12508652182388169</v>
      </c>
      <c r="N51" s="229">
        <v>0.12578683363676149</v>
      </c>
      <c r="O51" s="229">
        <v>0.12167546289004171</v>
      </c>
      <c r="P51" s="229">
        <v>0.1147899782417376</v>
      </c>
      <c r="Q51" s="229">
        <v>0.1131479595215461</v>
      </c>
      <c r="R51" s="229">
        <v>0.13374480598057631</v>
      </c>
      <c r="S51" s="229">
        <v>0.1483189312082023</v>
      </c>
      <c r="T51" s="229">
        <v>0.16233406405160761</v>
      </c>
      <c r="U51" s="229">
        <v>0.15137009527320619</v>
      </c>
      <c r="V51" s="229">
        <v>0.13306107244379989</v>
      </c>
      <c r="W51" s="229">
        <v>0.1275064261011373</v>
      </c>
      <c r="X51" s="229">
        <v>9.7039473971998247E-2</v>
      </c>
      <c r="Y51" s="229">
        <v>2.952522980530773E-2</v>
      </c>
      <c r="DA51" s="73" t="s">
        <v>1984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1985</v>
      </c>
    </row>
    <row r="53" spans="1:105" ht="12" customHeight="1" x14ac:dyDescent="0.25">
      <c r="A53" s="64" t="s">
        <v>38</v>
      </c>
      <c r="B53" s="229">
        <v>0.1237139606898127</v>
      </c>
      <c r="C53" s="229">
        <v>0.1347920115167334</v>
      </c>
      <c r="D53" s="229">
        <v>0.1258912342637816</v>
      </c>
      <c r="E53" s="229">
        <v>8.4117199170143219E-3</v>
      </c>
      <c r="F53" s="229">
        <v>1.5395869649615141E-2</v>
      </c>
      <c r="G53" s="229">
        <v>1.8331642422784261E-2</v>
      </c>
      <c r="H53" s="229">
        <v>1.7789746644807741E-2</v>
      </c>
      <c r="I53" s="229">
        <v>2.1361704943588231E-2</v>
      </c>
      <c r="J53" s="229">
        <v>1.5450791533547319E-2</v>
      </c>
      <c r="K53" s="229">
        <v>1.7634329237583929E-2</v>
      </c>
      <c r="L53" s="229">
        <v>2.6276483827915201E-2</v>
      </c>
      <c r="M53" s="229">
        <v>2.182444639817601E-2</v>
      </c>
      <c r="N53" s="229">
        <v>2.0674605545142669E-2</v>
      </c>
      <c r="O53" s="229">
        <v>1.6482482539486299E-2</v>
      </c>
      <c r="P53" s="229">
        <v>1.9948567132368471E-2</v>
      </c>
      <c r="Q53" s="229">
        <v>2.040392423821713E-2</v>
      </c>
      <c r="R53" s="229">
        <v>0</v>
      </c>
      <c r="S53" s="229">
        <v>2.22155764557939E-2</v>
      </c>
      <c r="T53" s="229">
        <v>2.3501942352312791E-2</v>
      </c>
      <c r="U53" s="229">
        <v>1.8686171969836411E-2</v>
      </c>
      <c r="V53" s="229">
        <v>1.742229755516634E-2</v>
      </c>
      <c r="W53" s="229">
        <v>2.4877719883535911E-2</v>
      </c>
      <c r="X53" s="229">
        <v>3.247853758152474E-2</v>
      </c>
      <c r="Y53" s="229">
        <v>3.0253462282074241E-2</v>
      </c>
      <c r="DA53" s="73" t="s">
        <v>1986</v>
      </c>
    </row>
    <row r="54" spans="1:105" ht="12" customHeight="1" x14ac:dyDescent="0.25">
      <c r="A54" s="64" t="s">
        <v>39</v>
      </c>
      <c r="B54" s="229">
        <v>1.202359209747943E-2</v>
      </c>
      <c r="C54" s="229">
        <v>1.6331444946417011E-2</v>
      </c>
      <c r="D54" s="229">
        <v>1.9010772989778321E-2</v>
      </c>
      <c r="E54" s="229">
        <v>1.326961969184929E-2</v>
      </c>
      <c r="F54" s="229">
        <v>1.3523897207384729E-2</v>
      </c>
      <c r="G54" s="229">
        <v>1.699676188180459E-2</v>
      </c>
      <c r="H54" s="229">
        <v>8.368183813772823E-3</v>
      </c>
      <c r="I54" s="229">
        <v>6.1217482183447657E-3</v>
      </c>
      <c r="J54" s="229">
        <v>3.3215796634230021E-3</v>
      </c>
      <c r="K54" s="229">
        <v>2.383181196048269E-3</v>
      </c>
      <c r="L54" s="229">
        <v>2.8272979684259561E-3</v>
      </c>
      <c r="M54" s="229">
        <v>2.1391415047032568E-3</v>
      </c>
      <c r="N54" s="229">
        <v>3.442624466588932E-3</v>
      </c>
      <c r="O54" s="229">
        <v>2.2579869095387811E-3</v>
      </c>
      <c r="P54" s="229">
        <v>3.0419745282643709E-3</v>
      </c>
      <c r="Q54" s="229">
        <v>3.22607280704528E-3</v>
      </c>
      <c r="R54" s="229">
        <v>4.6371622776061033E-3</v>
      </c>
      <c r="S54" s="229">
        <v>5.0169354062471914E-3</v>
      </c>
      <c r="T54" s="229">
        <v>3.9913738989475747E-3</v>
      </c>
      <c r="U54" s="229">
        <v>4.3771383793634704E-3</v>
      </c>
      <c r="V54" s="229">
        <v>2.956721178908345E-3</v>
      </c>
      <c r="W54" s="229">
        <v>2.786935609234948E-3</v>
      </c>
      <c r="X54" s="229">
        <v>3.9949737023459034E-3</v>
      </c>
      <c r="Y54" s="229">
        <v>1.5125713110968469E-3</v>
      </c>
      <c r="DA54" s="73" t="s">
        <v>1987</v>
      </c>
    </row>
    <row r="55" spans="1:105" ht="12" customHeight="1" x14ac:dyDescent="0.25">
      <c r="A55" s="60" t="s">
        <v>1896</v>
      </c>
      <c r="B55" s="262">
        <v>0.1162178705160445</v>
      </c>
      <c r="C55" s="262">
        <v>0.16476661464627179</v>
      </c>
      <c r="D55" s="262">
        <v>0.1945269726657772</v>
      </c>
      <c r="E55" s="262">
        <v>0.16985573027914749</v>
      </c>
      <c r="F55" s="262">
        <v>0.2393082800971551</v>
      </c>
      <c r="G55" s="262">
        <v>0.2748175948811995</v>
      </c>
      <c r="H55" s="262">
        <v>0.39544749242879912</v>
      </c>
      <c r="I55" s="262">
        <v>0.37482283102484892</v>
      </c>
      <c r="J55" s="262">
        <v>0.30365953651784011</v>
      </c>
      <c r="K55" s="262">
        <v>0.198742147009078</v>
      </c>
      <c r="L55" s="262">
        <v>0.27992041597743911</v>
      </c>
      <c r="M55" s="262">
        <v>0.26445047604255512</v>
      </c>
      <c r="N55" s="262">
        <v>0.31967473454474121</v>
      </c>
      <c r="O55" s="262">
        <v>0.30729618658077201</v>
      </c>
      <c r="P55" s="262">
        <v>0.35499418125634757</v>
      </c>
      <c r="Q55" s="262">
        <v>0.34530819936479418</v>
      </c>
      <c r="R55" s="262">
        <v>0.40644375743461542</v>
      </c>
      <c r="S55" s="262">
        <v>0.6102760161720242</v>
      </c>
      <c r="T55" s="262">
        <v>0.53966508713572348</v>
      </c>
      <c r="U55" s="262">
        <v>0.37075501127374128</v>
      </c>
      <c r="V55" s="262">
        <v>0.32583954897237261</v>
      </c>
      <c r="W55" s="262">
        <v>0.38748971679760652</v>
      </c>
      <c r="X55" s="262">
        <v>0.37450677614833883</v>
      </c>
      <c r="Y55" s="262">
        <v>0.1339236615844264</v>
      </c>
      <c r="DA55" s="72" t="s">
        <v>1988</v>
      </c>
    </row>
    <row r="56" spans="1:105" ht="12" customHeight="1" x14ac:dyDescent="0.25">
      <c r="A56" s="57" t="s">
        <v>1898</v>
      </c>
      <c r="B56" s="261">
        <f t="shared" ref="B56:Y56" si="2">B57+B68</f>
        <v>8.2826666985299848</v>
      </c>
      <c r="C56" s="261">
        <f t="shared" si="2"/>
        <v>9.2250037444914117</v>
      </c>
      <c r="D56" s="261">
        <f t="shared" si="2"/>
        <v>8.9085223156615658</v>
      </c>
      <c r="E56" s="261">
        <f t="shared" si="2"/>
        <v>8.2438245457066817</v>
      </c>
      <c r="F56" s="261">
        <f t="shared" si="2"/>
        <v>6.7431664823920849</v>
      </c>
      <c r="G56" s="261">
        <f t="shared" si="2"/>
        <v>6.3054788780345117</v>
      </c>
      <c r="H56" s="261">
        <f t="shared" si="2"/>
        <v>5.9340061461496152</v>
      </c>
      <c r="I56" s="261">
        <f t="shared" si="2"/>
        <v>5.2861741715905941</v>
      </c>
      <c r="J56" s="261">
        <f t="shared" si="2"/>
        <v>4.2909186126670171</v>
      </c>
      <c r="K56" s="261">
        <f t="shared" si="2"/>
        <v>3.9612310547503462</v>
      </c>
      <c r="L56" s="261">
        <f t="shared" si="2"/>
        <v>5.7340260522003597</v>
      </c>
      <c r="M56" s="261">
        <f t="shared" si="2"/>
        <v>5.3401156789709621</v>
      </c>
      <c r="N56" s="261">
        <f t="shared" si="2"/>
        <v>5.4231398618087807</v>
      </c>
      <c r="O56" s="261">
        <f t="shared" si="2"/>
        <v>5.0961380668946656</v>
      </c>
      <c r="P56" s="261">
        <f t="shared" si="2"/>
        <v>5.1111232096109616</v>
      </c>
      <c r="Q56" s="261">
        <f t="shared" si="2"/>
        <v>5.0592345310193281</v>
      </c>
      <c r="R56" s="261">
        <f t="shared" si="2"/>
        <v>5.2366891779816198</v>
      </c>
      <c r="S56" s="261">
        <f t="shared" si="2"/>
        <v>6.8391429598197258</v>
      </c>
      <c r="T56" s="261">
        <f t="shared" si="2"/>
        <v>7.1465034737296929</v>
      </c>
      <c r="U56" s="261">
        <f t="shared" si="2"/>
        <v>6.3636252354550296</v>
      </c>
      <c r="V56" s="261">
        <f t="shared" si="2"/>
        <v>5.5817109652162378</v>
      </c>
      <c r="W56" s="261">
        <f t="shared" si="2"/>
        <v>5.768173622223113</v>
      </c>
      <c r="X56" s="261">
        <f t="shared" si="2"/>
        <v>5.1425215656611147</v>
      </c>
      <c r="Y56" s="261">
        <f t="shared" si="2"/>
        <v>2.3284812536655881</v>
      </c>
      <c r="DA56" s="70"/>
    </row>
    <row r="57" spans="1:105" ht="12" customHeight="1" x14ac:dyDescent="0.25">
      <c r="A57" s="60" t="s">
        <v>1899</v>
      </c>
      <c r="B57" s="262">
        <v>8.0421848967623148</v>
      </c>
      <c r="C57" s="262">
        <v>8.8840633006048186</v>
      </c>
      <c r="D57" s="262">
        <v>8.5060007699529994</v>
      </c>
      <c r="E57" s="262">
        <v>7.8923535380490986</v>
      </c>
      <c r="F57" s="262">
        <v>6.2479819972509558</v>
      </c>
      <c r="G57" s="262">
        <v>5.7368173625461134</v>
      </c>
      <c r="H57" s="262">
        <v>5.1157333189026586</v>
      </c>
      <c r="I57" s="262">
        <v>4.5105785652671218</v>
      </c>
      <c r="J57" s="262">
        <v>3.6625764124400382</v>
      </c>
      <c r="K57" s="262">
        <v>3.5499873330430218</v>
      </c>
      <c r="L57" s="262">
        <v>5.1548056131499234</v>
      </c>
      <c r="M57" s="262">
        <v>4.7929061433406233</v>
      </c>
      <c r="N57" s="262">
        <v>4.7616584923639014</v>
      </c>
      <c r="O57" s="262">
        <v>4.4602707919468267</v>
      </c>
      <c r="P57" s="262">
        <v>4.3765576910164752</v>
      </c>
      <c r="Q57" s="262">
        <v>4.3447115615339156</v>
      </c>
      <c r="R57" s="262">
        <v>4.395662521142266</v>
      </c>
      <c r="S57" s="262">
        <v>5.5763399563489076</v>
      </c>
      <c r="T57" s="262">
        <v>6.0298109037381584</v>
      </c>
      <c r="U57" s="262">
        <v>5.5964468942102306</v>
      </c>
      <c r="V57" s="262">
        <v>4.9074731610291176</v>
      </c>
      <c r="W57" s="262">
        <v>4.9663672834202712</v>
      </c>
      <c r="X57" s="262">
        <v>4.3675799503789774</v>
      </c>
      <c r="Y57" s="262">
        <v>2.0513620525122662</v>
      </c>
      <c r="DA57" s="72" t="s">
        <v>1989</v>
      </c>
    </row>
    <row r="58" spans="1:105" ht="12" customHeight="1" x14ac:dyDescent="0.25">
      <c r="A58" s="64" t="s">
        <v>28</v>
      </c>
      <c r="B58" s="229">
        <v>0.10304846180174231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5.837324613762708E-2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1990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1991</v>
      </c>
    </row>
    <row r="60" spans="1:105" ht="12" customHeight="1" x14ac:dyDescent="0.25">
      <c r="A60" s="64" t="s">
        <v>31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5.8220533304472457E-3</v>
      </c>
      <c r="V60" s="229">
        <v>6.7212612387733536E-3</v>
      </c>
      <c r="W60" s="229">
        <v>5.3920444012268394E-3</v>
      </c>
      <c r="X60" s="229">
        <v>7.9385842110224411E-2</v>
      </c>
      <c r="Y60" s="229">
        <v>8.5415773729941344E-2</v>
      </c>
      <c r="DA60" s="73" t="s">
        <v>1992</v>
      </c>
    </row>
    <row r="61" spans="1:105" ht="12" customHeight="1" x14ac:dyDescent="0.25">
      <c r="A61" s="64" t="s">
        <v>159</v>
      </c>
      <c r="B61" s="229">
        <v>0.22760110913244999</v>
      </c>
      <c r="C61" s="229">
        <v>0.27090090961319468</v>
      </c>
      <c r="D61" s="229">
        <v>0</v>
      </c>
      <c r="E61" s="229">
        <v>1.206777826186695</v>
      </c>
      <c r="F61" s="229">
        <v>0.26449304909641491</v>
      </c>
      <c r="G61" s="229">
        <v>0.55469902479880429</v>
      </c>
      <c r="H61" s="229">
        <v>0.2155495146910042</v>
      </c>
      <c r="I61" s="229">
        <v>0.16828625229360539</v>
      </c>
      <c r="J61" s="229">
        <v>0.14487972149488279</v>
      </c>
      <c r="K61" s="229">
        <v>0.12395291196564739</v>
      </c>
      <c r="L61" s="229">
        <v>0.13558177443868669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4.9799015226881953E-2</v>
      </c>
      <c r="V61" s="229">
        <v>2.677253296374018E-2</v>
      </c>
      <c r="W61" s="229">
        <v>3.2011470741959272E-2</v>
      </c>
      <c r="X61" s="229">
        <v>4.7193400141151511E-2</v>
      </c>
      <c r="Y61" s="229">
        <v>7.0908783442203034E-3</v>
      </c>
      <c r="DA61" s="73" t="s">
        <v>1993</v>
      </c>
    </row>
    <row r="62" spans="1:105" ht="12" customHeight="1" x14ac:dyDescent="0.25">
      <c r="A62" s="64" t="s">
        <v>32</v>
      </c>
      <c r="B62" s="229">
        <v>0.22218862616633639</v>
      </c>
      <c r="C62" s="229">
        <v>0</v>
      </c>
      <c r="D62" s="229">
        <v>0.24101376661954391</v>
      </c>
      <c r="E62" s="229">
        <v>0.43842466411165371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1.0172595505806211E-2</v>
      </c>
      <c r="DA62" s="73" t="s">
        <v>1994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0.74067847589149427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1.7838499217949571E-3</v>
      </c>
      <c r="DA63" s="73" t="s">
        <v>1995</v>
      </c>
    </row>
    <row r="64" spans="1:105" ht="12" customHeight="1" x14ac:dyDescent="0.25">
      <c r="A64" s="64" t="s">
        <v>35</v>
      </c>
      <c r="B64" s="229">
        <v>3.1776832581830949</v>
      </c>
      <c r="C64" s="229">
        <v>3.812770244515078</v>
      </c>
      <c r="D64" s="229">
        <v>3.6622173611615492</v>
      </c>
      <c r="E64" s="229">
        <v>4.8177711960482927</v>
      </c>
      <c r="F64" s="229">
        <v>5.0648610597557218</v>
      </c>
      <c r="G64" s="229">
        <v>4.0599219657191918</v>
      </c>
      <c r="H64" s="229">
        <v>4.0692848367038019</v>
      </c>
      <c r="I64" s="229">
        <v>3.4692885066532919</v>
      </c>
      <c r="J64" s="229">
        <v>2.9213978411590391</v>
      </c>
      <c r="K64" s="229">
        <v>2.7901840896561172</v>
      </c>
      <c r="L64" s="229">
        <v>4.0947507698862822</v>
      </c>
      <c r="M64" s="229">
        <v>3.9733365755821248</v>
      </c>
      <c r="N64" s="229">
        <v>3.995581774344191</v>
      </c>
      <c r="O64" s="229">
        <v>3.8649852918013239</v>
      </c>
      <c r="P64" s="229">
        <v>3.646269897090491</v>
      </c>
      <c r="Q64" s="229">
        <v>3.5941116553902881</v>
      </c>
      <c r="R64" s="229">
        <v>4.2483644252653674</v>
      </c>
      <c r="S64" s="229">
        <v>4.711307226613485</v>
      </c>
      <c r="T64" s="229">
        <v>5.1564937992863591</v>
      </c>
      <c r="U64" s="229">
        <v>4.8082265557371402</v>
      </c>
      <c r="V64" s="229">
        <v>4.2266458305677617</v>
      </c>
      <c r="W64" s="229">
        <v>4.0502041232125983</v>
      </c>
      <c r="X64" s="229">
        <v>3.0824303496987691</v>
      </c>
      <c r="Y64" s="229">
        <v>0.93786024087448061</v>
      </c>
      <c r="DA64" s="73" t="s">
        <v>1996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1997</v>
      </c>
    </row>
    <row r="66" spans="1:105" ht="12" customHeight="1" x14ac:dyDescent="0.25">
      <c r="A66" s="64" t="s">
        <v>38</v>
      </c>
      <c r="B66" s="229">
        <v>3.929737574852874</v>
      </c>
      <c r="C66" s="229">
        <v>4.2816286011197677</v>
      </c>
      <c r="D66" s="229">
        <v>3.9988980295554182</v>
      </c>
      <c r="E66" s="229">
        <v>0.26719580912869029</v>
      </c>
      <c r="F66" s="229">
        <v>0.48904527122306918</v>
      </c>
      <c r="G66" s="229">
        <v>0.58229922990020611</v>
      </c>
      <c r="H66" s="229">
        <v>0.56508606989389298</v>
      </c>
      <c r="I66" s="229">
        <v>0.67854827467868495</v>
      </c>
      <c r="J66" s="229">
        <v>0.49078984871267922</v>
      </c>
      <c r="K66" s="229">
        <v>0.56014928166443068</v>
      </c>
      <c r="L66" s="229">
        <v>0.83466478041613001</v>
      </c>
      <c r="M66" s="229">
        <v>0.69324712088323837</v>
      </c>
      <c r="N66" s="229">
        <v>0.65672276437512067</v>
      </c>
      <c r="O66" s="229">
        <v>0.52356121007780021</v>
      </c>
      <c r="P66" s="229">
        <v>0.63366036773405743</v>
      </c>
      <c r="Q66" s="229">
        <v>0.64812465227277949</v>
      </c>
      <c r="R66" s="229">
        <v>0</v>
      </c>
      <c r="S66" s="229">
        <v>0.70567125212521797</v>
      </c>
      <c r="T66" s="229">
        <v>0.74653228648522985</v>
      </c>
      <c r="U66" s="229">
        <v>0.59356075668892128</v>
      </c>
      <c r="V66" s="229">
        <v>0.55341415763469592</v>
      </c>
      <c r="W66" s="229">
        <v>0.79023345512408216</v>
      </c>
      <c r="X66" s="229">
        <v>1.0316711937660801</v>
      </c>
      <c r="Y66" s="229">
        <v>0.96099233131294659</v>
      </c>
      <c r="DA66" s="73" t="s">
        <v>1998</v>
      </c>
    </row>
    <row r="67" spans="1:105" ht="12" customHeight="1" x14ac:dyDescent="0.25">
      <c r="A67" s="64" t="s">
        <v>39</v>
      </c>
      <c r="B67" s="229">
        <v>0.38192586662581718</v>
      </c>
      <c r="C67" s="229">
        <v>0.51876354535677571</v>
      </c>
      <c r="D67" s="229">
        <v>0.60387161261648792</v>
      </c>
      <c r="E67" s="229">
        <v>0.42150556668227152</v>
      </c>
      <c r="F67" s="229">
        <v>0.4295826171757503</v>
      </c>
      <c r="G67" s="229">
        <v>0.53989714212791051</v>
      </c>
      <c r="H67" s="229">
        <v>0.26581289761396032</v>
      </c>
      <c r="I67" s="229">
        <v>0.1944555316415397</v>
      </c>
      <c r="J67" s="229">
        <v>0.1055090010734366</v>
      </c>
      <c r="K67" s="229">
        <v>7.5701049756827399E-2</v>
      </c>
      <c r="L67" s="229">
        <v>8.9808288408824516E-2</v>
      </c>
      <c r="M67" s="229">
        <v>6.7949200737632859E-2</v>
      </c>
      <c r="N67" s="229">
        <v>0.10935395364458959</v>
      </c>
      <c r="O67" s="229">
        <v>7.1724290067702437E-2</v>
      </c>
      <c r="P67" s="229">
        <v>9.6627426191927129E-2</v>
      </c>
      <c r="Q67" s="229">
        <v>0.1024752538708501</v>
      </c>
      <c r="R67" s="229">
        <v>0.14729809587689979</v>
      </c>
      <c r="S67" s="229">
        <v>0.159361477610205</v>
      </c>
      <c r="T67" s="229">
        <v>0.12678481796657001</v>
      </c>
      <c r="U67" s="229">
        <v>0.13903851322683969</v>
      </c>
      <c r="V67" s="229">
        <v>9.391937862414744E-2</v>
      </c>
      <c r="W67" s="229">
        <v>8.852618994040426E-2</v>
      </c>
      <c r="X67" s="229">
        <v>0.12689916466275231</v>
      </c>
      <c r="Y67" s="229">
        <v>4.8046382823076328E-2</v>
      </c>
      <c r="DA67" s="73" t="s">
        <v>1999</v>
      </c>
    </row>
    <row r="68" spans="1:105" ht="12" customHeight="1" x14ac:dyDescent="0.25">
      <c r="A68" s="60" t="s">
        <v>1911</v>
      </c>
      <c r="B68" s="262">
        <v>0.24048180176766951</v>
      </c>
      <c r="C68" s="262">
        <v>0.34094044388659228</v>
      </c>
      <c r="D68" s="262">
        <v>0.40252154570856641</v>
      </c>
      <c r="E68" s="262">
        <v>0.3514710076575831</v>
      </c>
      <c r="F68" s="262">
        <v>0.49518448514112939</v>
      </c>
      <c r="G68" s="262">
        <v>0.56866151548839816</v>
      </c>
      <c r="H68" s="262">
        <v>0.81827282724695627</v>
      </c>
      <c r="I68" s="262">
        <v>0.77559560632347258</v>
      </c>
      <c r="J68" s="262">
        <v>0.6283422002269794</v>
      </c>
      <c r="K68" s="262">
        <v>0.41124372170732459</v>
      </c>
      <c r="L68" s="262">
        <v>0.57922043905043674</v>
      </c>
      <c r="M68" s="262">
        <v>0.54720953563033869</v>
      </c>
      <c r="N68" s="262">
        <v>0.66148136944487934</v>
      </c>
      <c r="O68" s="262">
        <v>0.63586727494783846</v>
      </c>
      <c r="P68" s="262">
        <v>0.73456551859448638</v>
      </c>
      <c r="Q68" s="262">
        <v>0.71452296948541283</v>
      </c>
      <c r="R68" s="262">
        <v>0.84102665683935418</v>
      </c>
      <c r="S68" s="262">
        <v>1.262803003470818</v>
      </c>
      <c r="T68" s="262">
        <v>1.116692569991534</v>
      </c>
      <c r="U68" s="262">
        <v>0.76717834124479911</v>
      </c>
      <c r="V68" s="262">
        <v>0.6742378041871202</v>
      </c>
      <c r="W68" s="262">
        <v>0.8018063388028418</v>
      </c>
      <c r="X68" s="262">
        <v>0.7749416152821369</v>
      </c>
      <c r="Y68" s="262">
        <v>0.27711920115332211</v>
      </c>
      <c r="DA68" s="72" t="s">
        <v>2000</v>
      </c>
    </row>
    <row r="69" spans="1:105" ht="12" customHeight="1" x14ac:dyDescent="0.25">
      <c r="A69" s="57" t="s">
        <v>1913</v>
      </c>
      <c r="B69" s="261">
        <f t="shared" ref="B69:Y69" si="3">B70+B81</f>
        <v>1.0958610433172147</v>
      </c>
      <c r="C69" s="261">
        <f t="shared" si="3"/>
        <v>1.2115193694045134</v>
      </c>
      <c r="D69" s="261">
        <f t="shared" si="3"/>
        <v>1.1625181207862121</v>
      </c>
      <c r="E69" s="261">
        <f t="shared" si="3"/>
        <v>1.0697337337892696</v>
      </c>
      <c r="F69" s="261">
        <f t="shared" si="3"/>
        <v>0.85110451890741134</v>
      </c>
      <c r="G69" s="261">
        <f t="shared" si="3"/>
        <v>0.78611475180105728</v>
      </c>
      <c r="H69" s="261">
        <f t="shared" si="3"/>
        <v>0.71122580476395947</v>
      </c>
      <c r="I69" s="261">
        <f t="shared" si="3"/>
        <v>0.62958639512852088</v>
      </c>
      <c r="J69" s="261">
        <f t="shared" si="3"/>
        <v>0.51094453268605211</v>
      </c>
      <c r="K69" s="261">
        <f t="shared" si="3"/>
        <v>0.4888373168322751</v>
      </c>
      <c r="L69" s="261">
        <f t="shared" si="3"/>
        <v>0.70924338945180354</v>
      </c>
      <c r="M69" s="261">
        <f t="shared" si="3"/>
        <v>0.65952046456406965</v>
      </c>
      <c r="N69" s="261">
        <f t="shared" si="3"/>
        <v>0.65883229320034165</v>
      </c>
      <c r="O69" s="261">
        <f t="shared" si="3"/>
        <v>0.61732953841714855</v>
      </c>
      <c r="P69" s="261">
        <f t="shared" si="3"/>
        <v>0.60995482623970076</v>
      </c>
      <c r="Q69" s="261">
        <f t="shared" si="3"/>
        <v>0.60509171532686279</v>
      </c>
      <c r="R69" s="261">
        <f t="shared" si="3"/>
        <v>0.61375964942787919</v>
      </c>
      <c r="S69" s="261">
        <f t="shared" si="3"/>
        <v>0.78766319976958199</v>
      </c>
      <c r="T69" s="261">
        <f t="shared" si="3"/>
        <v>0.84345712823567198</v>
      </c>
      <c r="U69" s="261">
        <f t="shared" si="3"/>
        <v>0.77338822981774979</v>
      </c>
      <c r="V69" s="261">
        <f t="shared" si="3"/>
        <v>0.67832358361633915</v>
      </c>
      <c r="W69" s="261">
        <f t="shared" si="3"/>
        <v>0.69137420711200592</v>
      </c>
      <c r="X69" s="261">
        <f t="shared" si="3"/>
        <v>0.61175165916856222</v>
      </c>
      <c r="Y69" s="261">
        <f t="shared" si="3"/>
        <v>0.28620515590859136</v>
      </c>
      <c r="DA69" s="70"/>
    </row>
    <row r="70" spans="1:105" ht="12" customHeight="1" x14ac:dyDescent="0.25">
      <c r="A70" s="60" t="s">
        <v>1914</v>
      </c>
      <c r="B70" s="262">
        <v>0.91219226838276024</v>
      </c>
      <c r="C70" s="262">
        <v>1.0076831058556359</v>
      </c>
      <c r="D70" s="262">
        <v>0.96480101325855505</v>
      </c>
      <c r="E70" s="262">
        <v>0.89519750778797391</v>
      </c>
      <c r="F70" s="262">
        <v>0.70868314320670378</v>
      </c>
      <c r="G70" s="262">
        <v>0.65070382121471937</v>
      </c>
      <c r="H70" s="262">
        <v>0.58025678848664286</v>
      </c>
      <c r="I70" s="262">
        <v>0.51161655022705621</v>
      </c>
      <c r="J70" s="262">
        <v>0.41543112085546618</v>
      </c>
      <c r="K70" s="262">
        <v>0.40266060027571199</v>
      </c>
      <c r="L70" s="262">
        <v>0.58468859963968878</v>
      </c>
      <c r="M70" s="262">
        <v>0.5436398171844673</v>
      </c>
      <c r="N70" s="262">
        <v>0.54009552343942258</v>
      </c>
      <c r="O70" s="262">
        <v>0.50591034445693062</v>
      </c>
      <c r="P70" s="262">
        <v>0.49641510847177472</v>
      </c>
      <c r="Q70" s="262">
        <v>0.492802931748059</v>
      </c>
      <c r="R70" s="262">
        <v>0.49858209151845012</v>
      </c>
      <c r="S70" s="262">
        <v>0.63250152282661043</v>
      </c>
      <c r="T70" s="262">
        <v>0.68393688491474314</v>
      </c>
      <c r="U70" s="262">
        <v>0.63478217087106592</v>
      </c>
      <c r="V70" s="262">
        <v>0.55663468724635712</v>
      </c>
      <c r="W70" s="262">
        <v>0.56331480761016828</v>
      </c>
      <c r="X70" s="262">
        <v>0.49539679992724389</v>
      </c>
      <c r="Y70" s="262">
        <v>0.23267764021551099</v>
      </c>
      <c r="DA70" s="72" t="s">
        <v>2001</v>
      </c>
    </row>
    <row r="71" spans="1:105" ht="12" customHeight="1" x14ac:dyDescent="0.25">
      <c r="A71" s="64" t="s">
        <v>28</v>
      </c>
      <c r="B71" s="229">
        <v>1.1688367195105E-2</v>
      </c>
      <c r="C71" s="229">
        <v>0</v>
      </c>
      <c r="D71" s="229">
        <v>0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6.6210394924623144E-3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0</v>
      </c>
      <c r="U71" s="229">
        <v>0</v>
      </c>
      <c r="V71" s="229">
        <v>0</v>
      </c>
      <c r="W71" s="229">
        <v>0</v>
      </c>
      <c r="X71" s="229">
        <v>0</v>
      </c>
      <c r="Y71" s="229">
        <v>0</v>
      </c>
      <c r="DA71" s="73" t="s">
        <v>2002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2003</v>
      </c>
    </row>
    <row r="73" spans="1:105" ht="12" customHeight="1" x14ac:dyDescent="0.25">
      <c r="A73" s="64" t="s">
        <v>31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0</v>
      </c>
      <c r="H73" s="229">
        <v>0</v>
      </c>
      <c r="I73" s="229">
        <v>0</v>
      </c>
      <c r="J73" s="229">
        <v>0</v>
      </c>
      <c r="K73" s="229">
        <v>0</v>
      </c>
      <c r="L73" s="229">
        <v>0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0</v>
      </c>
      <c r="S73" s="229">
        <v>0</v>
      </c>
      <c r="T73" s="229">
        <v>0</v>
      </c>
      <c r="U73" s="229">
        <v>6.6037178979609786E-4</v>
      </c>
      <c r="V73" s="229">
        <v>7.6236527939790204E-4</v>
      </c>
      <c r="W73" s="229">
        <v>6.1159762884285774E-4</v>
      </c>
      <c r="X73" s="229">
        <v>9.0044126467615452E-3</v>
      </c>
      <c r="Y73" s="229">
        <v>9.6883632239979506E-3</v>
      </c>
      <c r="DA73" s="73" t="s">
        <v>2004</v>
      </c>
    </row>
    <row r="74" spans="1:105" ht="12" customHeight="1" x14ac:dyDescent="0.25">
      <c r="A74" s="64" t="s">
        <v>159</v>
      </c>
      <c r="B74" s="229">
        <v>2.5815866545115789E-2</v>
      </c>
      <c r="C74" s="229">
        <v>3.0727186507052109E-2</v>
      </c>
      <c r="D74" s="229">
        <v>0</v>
      </c>
      <c r="E74" s="229">
        <v>0.13687989232210171</v>
      </c>
      <c r="F74" s="229">
        <v>3.0000368994732171E-2</v>
      </c>
      <c r="G74" s="229">
        <v>6.2917250498012361E-2</v>
      </c>
      <c r="H74" s="229">
        <v>2.4448903286711059E-2</v>
      </c>
      <c r="I74" s="229">
        <v>1.9088023987006118E-2</v>
      </c>
      <c r="J74" s="229">
        <v>1.643311655844731E-2</v>
      </c>
      <c r="K74" s="229">
        <v>1.4059473810918301E-2</v>
      </c>
      <c r="L74" s="229">
        <v>1.537848830438803E-2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5.6484994123083519E-3</v>
      </c>
      <c r="V74" s="229">
        <v>3.0366993407945969E-3</v>
      </c>
      <c r="W74" s="229">
        <v>3.6309307091574069E-3</v>
      </c>
      <c r="X74" s="229">
        <v>5.3529551086028207E-3</v>
      </c>
      <c r="Y74" s="229">
        <v>8.0428944182128249E-4</v>
      </c>
      <c r="DA74" s="73" t="s">
        <v>2005</v>
      </c>
    </row>
    <row r="75" spans="1:105" ht="12" customHeight="1" x14ac:dyDescent="0.25">
      <c r="A75" s="64" t="s">
        <v>32</v>
      </c>
      <c r="B75" s="229">
        <v>2.5201950653126061E-2</v>
      </c>
      <c r="C75" s="229">
        <v>0</v>
      </c>
      <c r="D75" s="229">
        <v>2.7337209639716701E-2</v>
      </c>
      <c r="E75" s="229">
        <v>4.9728723475627241E-2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1.1538360643159799E-3</v>
      </c>
      <c r="DA75" s="73" t="s">
        <v>2006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8.4012141941396071E-2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2.023348290924829E-4</v>
      </c>
      <c r="DA76" s="73" t="s">
        <v>2007</v>
      </c>
    </row>
    <row r="77" spans="1:105" ht="12" customHeight="1" x14ac:dyDescent="0.25">
      <c r="A77" s="64" t="s">
        <v>35</v>
      </c>
      <c r="B77" s="229">
        <v>0.36043166585872971</v>
      </c>
      <c r="C77" s="229">
        <v>0.43246699532694061</v>
      </c>
      <c r="D77" s="229">
        <v>0.41539039513174869</v>
      </c>
      <c r="E77" s="229">
        <v>0.54646015881103172</v>
      </c>
      <c r="F77" s="229">
        <v>0.57448655538895765</v>
      </c>
      <c r="G77" s="229">
        <v>0.46050040814870341</v>
      </c>
      <c r="H77" s="229">
        <v>0.4615624004594579</v>
      </c>
      <c r="I77" s="229">
        <v>0.39350726117132118</v>
      </c>
      <c r="J77" s="229">
        <v>0.33136225513146428</v>
      </c>
      <c r="K77" s="229">
        <v>0.31647921387303091</v>
      </c>
      <c r="L77" s="229">
        <v>0.46445089751024832</v>
      </c>
      <c r="M77" s="229">
        <v>0.45067938010074898</v>
      </c>
      <c r="N77" s="229">
        <v>0.4532025623677427</v>
      </c>
      <c r="O77" s="229">
        <v>0.4383895354126493</v>
      </c>
      <c r="P77" s="229">
        <v>0.41358153925331842</v>
      </c>
      <c r="Q77" s="229">
        <v>0.40766544239380492</v>
      </c>
      <c r="R77" s="229">
        <v>0.48187466860648698</v>
      </c>
      <c r="S77" s="229">
        <v>0.53438438450013903</v>
      </c>
      <c r="T77" s="229">
        <v>0.58488008371534939</v>
      </c>
      <c r="U77" s="229">
        <v>0.54537754914610925</v>
      </c>
      <c r="V77" s="229">
        <v>0.47941121689310151</v>
      </c>
      <c r="W77" s="229">
        <v>0.45939815286439079</v>
      </c>
      <c r="X77" s="229">
        <v>0.34962751651675772</v>
      </c>
      <c r="Y77" s="229">
        <v>0.10637766621029961</v>
      </c>
      <c r="DA77" s="73" t="s">
        <v>2008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2009</v>
      </c>
    </row>
    <row r="79" spans="1:105" ht="12" customHeight="1" x14ac:dyDescent="0.25">
      <c r="A79" s="64" t="s">
        <v>38</v>
      </c>
      <c r="B79" s="229">
        <v>0.44573412307358867</v>
      </c>
      <c r="C79" s="229">
        <v>0.4856476885529355</v>
      </c>
      <c r="D79" s="229">
        <v>0.4535787116856827</v>
      </c>
      <c r="E79" s="229">
        <v>3.030693205394859E-2</v>
      </c>
      <c r="F79" s="229">
        <v>5.5470412708172073E-2</v>
      </c>
      <c r="G79" s="229">
        <v>6.6047829317384288E-2</v>
      </c>
      <c r="H79" s="229">
        <v>6.4095410705557146E-2</v>
      </c>
      <c r="I79" s="229">
        <v>7.6964966340869134E-2</v>
      </c>
      <c r="J79" s="229">
        <v>5.5668293025280632E-2</v>
      </c>
      <c r="K79" s="229">
        <v>6.3535450929530154E-2</v>
      </c>
      <c r="L79" s="229">
        <v>9.4672625556458945E-2</v>
      </c>
      <c r="M79" s="229">
        <v>7.8632196581663386E-2</v>
      </c>
      <c r="N79" s="229">
        <v>7.4489387625881531E-2</v>
      </c>
      <c r="O79" s="229">
        <v>5.938541503197256E-2</v>
      </c>
      <c r="P79" s="229">
        <v>7.1873513932797978E-2</v>
      </c>
      <c r="Q79" s="229">
        <v>7.3514138799458603E-2</v>
      </c>
      <c r="R79" s="229">
        <v>0</v>
      </c>
      <c r="S79" s="229">
        <v>8.0041415171610175E-2</v>
      </c>
      <c r="T79" s="229">
        <v>8.4676115828185586E-2</v>
      </c>
      <c r="U79" s="229">
        <v>6.7325178420733933E-2</v>
      </c>
      <c r="V79" s="229">
        <v>6.2771513250231559E-2</v>
      </c>
      <c r="W79" s="229">
        <v>8.9632961345092438E-2</v>
      </c>
      <c r="X79" s="229">
        <v>0.1170182604040227</v>
      </c>
      <c r="Y79" s="229">
        <v>0.1090014449868848</v>
      </c>
      <c r="DA79" s="73" t="s">
        <v>2010</v>
      </c>
    </row>
    <row r="80" spans="1:105" ht="12" customHeight="1" x14ac:dyDescent="0.25">
      <c r="A80" s="64" t="s">
        <v>39</v>
      </c>
      <c r="B80" s="229">
        <v>4.3320295057094879E-2</v>
      </c>
      <c r="C80" s="229">
        <v>5.884123546870821E-2</v>
      </c>
      <c r="D80" s="229">
        <v>6.8494696801407004E-2</v>
      </c>
      <c r="E80" s="229">
        <v>4.7809659183868633E-2</v>
      </c>
      <c r="F80" s="229">
        <v>4.8725806114841917E-2</v>
      </c>
      <c r="G80" s="229">
        <v>6.1238333250619309E-2</v>
      </c>
      <c r="H80" s="229">
        <v>3.0150074034916721E-2</v>
      </c>
      <c r="I80" s="229">
        <v>2.2056298727859761E-2</v>
      </c>
      <c r="J80" s="229">
        <v>1.1967456140274019E-2</v>
      </c>
      <c r="K80" s="229">
        <v>8.5864616622327132E-3</v>
      </c>
      <c r="L80" s="229">
        <v>1.0186588268593489E-2</v>
      </c>
      <c r="M80" s="229">
        <v>7.7072010095925987E-3</v>
      </c>
      <c r="N80" s="229">
        <v>1.2403573445798319E-2</v>
      </c>
      <c r="O80" s="229">
        <v>8.135394012308823E-3</v>
      </c>
      <c r="P80" s="229">
        <v>1.096005528565837E-2</v>
      </c>
      <c r="Q80" s="229">
        <v>1.1623350554795469E-2</v>
      </c>
      <c r="R80" s="229">
        <v>1.670742291196313E-2</v>
      </c>
      <c r="S80" s="229">
        <v>1.807572315486116E-2</v>
      </c>
      <c r="T80" s="229">
        <v>1.4380685371208129E-2</v>
      </c>
      <c r="U80" s="229">
        <v>1.5770572102118349E-2</v>
      </c>
      <c r="V80" s="229">
        <v>1.065289248283151E-2</v>
      </c>
      <c r="W80" s="229">
        <v>1.004116506268472E-2</v>
      </c>
      <c r="X80" s="229">
        <v>1.439365525109918E-2</v>
      </c>
      <c r="Y80" s="229">
        <v>5.4497054590989186E-3</v>
      </c>
      <c r="DA80" s="73" t="s">
        <v>2011</v>
      </c>
    </row>
    <row r="81" spans="1:105" ht="12" customHeight="1" x14ac:dyDescent="0.25">
      <c r="A81" s="61" t="s">
        <v>1926</v>
      </c>
      <c r="B81" s="263">
        <v>0.18366877493445441</v>
      </c>
      <c r="C81" s="263">
        <v>0.20383626354887749</v>
      </c>
      <c r="D81" s="263">
        <v>0.197717107527657</v>
      </c>
      <c r="E81" s="263">
        <v>0.1745362260012957</v>
      </c>
      <c r="F81" s="263">
        <v>0.14242137570070759</v>
      </c>
      <c r="G81" s="263">
        <v>0.13541093058633791</v>
      </c>
      <c r="H81" s="263">
        <v>0.13096901627731661</v>
      </c>
      <c r="I81" s="263">
        <v>0.1179698449014647</v>
      </c>
      <c r="J81" s="263">
        <v>9.5513411830585912E-2</v>
      </c>
      <c r="K81" s="263">
        <v>8.6176716556563115E-2</v>
      </c>
      <c r="L81" s="263">
        <v>0.12455478981211481</v>
      </c>
      <c r="M81" s="263">
        <v>0.11588064737960239</v>
      </c>
      <c r="N81" s="263">
        <v>0.1187367697609191</v>
      </c>
      <c r="O81" s="263">
        <v>0.1114191939602179</v>
      </c>
      <c r="P81" s="263">
        <v>0.113539717767926</v>
      </c>
      <c r="Q81" s="263">
        <v>0.1122887835788038</v>
      </c>
      <c r="R81" s="263">
        <v>0.1151775579094291</v>
      </c>
      <c r="S81" s="263">
        <v>0.1551616769429715</v>
      </c>
      <c r="T81" s="263">
        <v>0.15952024332092879</v>
      </c>
      <c r="U81" s="263">
        <v>0.1386060589466839</v>
      </c>
      <c r="V81" s="263">
        <v>0.12168889636998199</v>
      </c>
      <c r="W81" s="263">
        <v>0.12805939950183759</v>
      </c>
      <c r="X81" s="263">
        <v>0.1163548592413183</v>
      </c>
      <c r="Y81" s="263">
        <v>5.3527515693080382E-2</v>
      </c>
      <c r="DA81" s="74" t="s">
        <v>2012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3.127362863713159</v>
      </c>
      <c r="C83" s="223">
        <v>2.9772132745018891</v>
      </c>
      <c r="D83" s="223">
        <v>3.1395369768644539</v>
      </c>
      <c r="E83" s="223">
        <v>3.0490150124036912</v>
      </c>
      <c r="F83" s="223">
        <v>2.430446437016089</v>
      </c>
      <c r="G83" s="223">
        <v>2.2646351935701148</v>
      </c>
      <c r="H83" s="223">
        <v>3.2880673003713889</v>
      </c>
      <c r="I83" s="223">
        <v>4.0169465310143044</v>
      </c>
      <c r="J83" s="223">
        <v>3.850691895054382</v>
      </c>
      <c r="K83" s="223">
        <v>3.6990969036662</v>
      </c>
      <c r="L83" s="223">
        <v>4.8400965316344013</v>
      </c>
      <c r="M83" s="223">
        <v>4.602877706262964</v>
      </c>
      <c r="N83" s="223">
        <v>4.5825889367823622</v>
      </c>
      <c r="O83" s="223">
        <v>4.4054988944981712</v>
      </c>
      <c r="P83" s="223">
        <v>4.3219410582230129</v>
      </c>
      <c r="Q83" s="223">
        <v>4.5663342912694311</v>
      </c>
      <c r="R83" s="223">
        <v>4.0749138221361427</v>
      </c>
      <c r="S83" s="223">
        <v>4.8448885538295681</v>
      </c>
      <c r="T83" s="223">
        <v>5.7955544068165814</v>
      </c>
      <c r="U83" s="223">
        <v>5.0903030398689317</v>
      </c>
      <c r="V83" s="223">
        <v>4.4904175918004281</v>
      </c>
      <c r="W83" s="223">
        <v>4.269605080748148</v>
      </c>
      <c r="X83" s="223">
        <v>3.6212434309439221</v>
      </c>
      <c r="Y83" s="223">
        <v>2.9840674567707568</v>
      </c>
      <c r="DA83" s="89" t="s">
        <v>2013</v>
      </c>
    </row>
    <row r="84" spans="1:105" ht="12" customHeight="1" x14ac:dyDescent="0.25">
      <c r="A84" s="55" t="s">
        <v>91</v>
      </c>
      <c r="B84" s="259">
        <v>7.9287070976601773E-2</v>
      </c>
      <c r="C84" s="259">
        <v>7.6199167394362874E-2</v>
      </c>
      <c r="D84" s="259">
        <v>8.0672668738104816E-2</v>
      </c>
      <c r="E84" s="259">
        <v>7.8807574973792122E-2</v>
      </c>
      <c r="F84" s="259">
        <v>6.3473520847712836E-2</v>
      </c>
      <c r="G84" s="259">
        <v>5.9149664062966623E-2</v>
      </c>
      <c r="H84" s="259">
        <v>8.4798582981156626E-2</v>
      </c>
      <c r="I84" s="259">
        <v>0.10296970790614129</v>
      </c>
      <c r="J84" s="259">
        <v>9.8527085598596145E-2</v>
      </c>
      <c r="K84" s="259">
        <v>9.5122473957075168E-2</v>
      </c>
      <c r="L84" s="259">
        <v>0.124043937264545</v>
      </c>
      <c r="M84" s="259">
        <v>0.1179170614910084</v>
      </c>
      <c r="N84" s="259">
        <v>0.11685640619955059</v>
      </c>
      <c r="O84" s="259">
        <v>0.1123610520003248</v>
      </c>
      <c r="P84" s="259">
        <v>0.1092641222389709</v>
      </c>
      <c r="Q84" s="259">
        <v>0.115139055210777</v>
      </c>
      <c r="R84" s="259">
        <v>0.1028594821954649</v>
      </c>
      <c r="S84" s="259">
        <v>0.12168816081875281</v>
      </c>
      <c r="T84" s="259">
        <v>0.1452842030833123</v>
      </c>
      <c r="U84" s="259">
        <v>0.12818911123829699</v>
      </c>
      <c r="V84" s="259">
        <v>0.1130683821141155</v>
      </c>
      <c r="W84" s="259">
        <v>0.1071934491416862</v>
      </c>
      <c r="X84" s="259">
        <v>9.0002046920523104E-2</v>
      </c>
      <c r="Y84" s="259">
        <v>7.3769004001867353E-2</v>
      </c>
      <c r="DA84" s="67" t="s">
        <v>2014</v>
      </c>
    </row>
    <row r="85" spans="1:105" ht="12" customHeight="1" x14ac:dyDescent="0.25">
      <c r="A85" s="173" t="s">
        <v>92</v>
      </c>
      <c r="B85" s="224">
        <v>1.066323092926426E-2</v>
      </c>
      <c r="C85" s="224">
        <v>1.024794217437467E-2</v>
      </c>
      <c r="D85" s="224">
        <v>1.08495784475165E-2</v>
      </c>
      <c r="E85" s="224">
        <v>1.0598744039477061E-2</v>
      </c>
      <c r="F85" s="224">
        <v>8.5364839734383656E-3</v>
      </c>
      <c r="G85" s="224">
        <v>7.954973232369102E-3</v>
      </c>
      <c r="H85" s="224">
        <v>1.1404468113966469E-2</v>
      </c>
      <c r="I85" s="224">
        <v>1.3848282709877089E-2</v>
      </c>
      <c r="J85" s="224">
        <v>1.325079932433451E-2</v>
      </c>
      <c r="K85" s="224">
        <v>1.2792916851053181E-2</v>
      </c>
      <c r="L85" s="224">
        <v>1.6682532626502919E-2</v>
      </c>
      <c r="M85" s="224">
        <v>1.5858535845648E-2</v>
      </c>
      <c r="N85" s="224">
        <v>1.571588948263002E-2</v>
      </c>
      <c r="O85" s="224">
        <v>1.511131424300075E-2</v>
      </c>
      <c r="P85" s="224">
        <v>1.469481156721426E-2</v>
      </c>
      <c r="Q85" s="224">
        <v>1.548492483789876E-2</v>
      </c>
      <c r="R85" s="224">
        <v>1.3833458575339051E-2</v>
      </c>
      <c r="S85" s="224">
        <v>1.6365706844571629E-2</v>
      </c>
      <c r="T85" s="224">
        <v>1.9539112603978861E-2</v>
      </c>
      <c r="U85" s="224">
        <v>1.7240012512941629E-2</v>
      </c>
      <c r="V85" s="224">
        <v>1.5206442291668331E-2</v>
      </c>
      <c r="W85" s="224">
        <v>1.441632902090002E-2</v>
      </c>
      <c r="X85" s="224">
        <v>1.2104276253353261E-2</v>
      </c>
      <c r="Y85" s="224">
        <v>9.921112173835598E-3</v>
      </c>
      <c r="DA85" s="177" t="s">
        <v>2015</v>
      </c>
    </row>
    <row r="86" spans="1:105" ht="12" customHeight="1" x14ac:dyDescent="0.25">
      <c r="A86" s="173" t="s">
        <v>93</v>
      </c>
      <c r="B86" s="224">
        <v>0.3777542910614019</v>
      </c>
      <c r="C86" s="224">
        <v>0.36304232334451098</v>
      </c>
      <c r="D86" s="224">
        <v>0.38435581503808303</v>
      </c>
      <c r="E86" s="224">
        <v>0.37546978653402963</v>
      </c>
      <c r="F86" s="224">
        <v>0.30241241823745513</v>
      </c>
      <c r="G86" s="224">
        <v>0.28181189113695387</v>
      </c>
      <c r="H86" s="224">
        <v>0.4040132672641103</v>
      </c>
      <c r="I86" s="224">
        <v>0.49058753882285439</v>
      </c>
      <c r="J86" s="224">
        <v>0.46942116680823509</v>
      </c>
      <c r="K86" s="224">
        <v>0.45320027932758022</v>
      </c>
      <c r="L86" s="224">
        <v>0.59099332343430144</v>
      </c>
      <c r="M86" s="224">
        <v>0.56180251608392484</v>
      </c>
      <c r="N86" s="224">
        <v>0.55674914379068685</v>
      </c>
      <c r="O86" s="224">
        <v>0.53533153663630528</v>
      </c>
      <c r="P86" s="224">
        <v>0.52057656470888403</v>
      </c>
      <c r="Q86" s="224">
        <v>0.54856701904730731</v>
      </c>
      <c r="R86" s="224">
        <v>0.49006238087868459</v>
      </c>
      <c r="S86" s="224">
        <v>0.57976949273633027</v>
      </c>
      <c r="T86" s="224">
        <v>0.69219017000077376</v>
      </c>
      <c r="U86" s="224">
        <v>0.61074253647110244</v>
      </c>
      <c r="V86" s="224">
        <v>0.53870153104258389</v>
      </c>
      <c r="W86" s="224">
        <v>0.5107110767011922</v>
      </c>
      <c r="X86" s="224">
        <v>0.42880458326642568</v>
      </c>
      <c r="Y86" s="224">
        <v>0.35146408444391591</v>
      </c>
      <c r="DA86" s="177" t="s">
        <v>2016</v>
      </c>
    </row>
    <row r="87" spans="1:105" ht="12" customHeight="1" x14ac:dyDescent="0.25">
      <c r="A87" s="173" t="s">
        <v>94</v>
      </c>
      <c r="B87" s="224">
        <v>0.14184201417068279</v>
      </c>
      <c r="C87" s="224">
        <v>0.1363178542001513</v>
      </c>
      <c r="D87" s="224">
        <v>0.14432080390148239</v>
      </c>
      <c r="E87" s="224">
        <v>0.14098421127813571</v>
      </c>
      <c r="F87" s="224">
        <v>0.11355208273744059</v>
      </c>
      <c r="G87" s="224">
        <v>0.1058168423283837</v>
      </c>
      <c r="H87" s="224">
        <v>0.1517019314840953</v>
      </c>
      <c r="I87" s="224">
        <v>0.184209488231494</v>
      </c>
      <c r="J87" s="224">
        <v>0.17626178013053809</v>
      </c>
      <c r="K87" s="224">
        <v>0.17017103965098629</v>
      </c>
      <c r="L87" s="224">
        <v>0.22191060522915759</v>
      </c>
      <c r="M87" s="224">
        <v>0.21094982196919251</v>
      </c>
      <c r="N87" s="224">
        <v>0.20905234384283369</v>
      </c>
      <c r="O87" s="224">
        <v>0.20101030008746551</v>
      </c>
      <c r="P87" s="224">
        <v>0.19546999257345471</v>
      </c>
      <c r="Q87" s="224">
        <v>0.2059800582824611</v>
      </c>
      <c r="R87" s="224">
        <v>0.18401229798820259</v>
      </c>
      <c r="S87" s="224">
        <v>0.21769619710572441</v>
      </c>
      <c r="T87" s="224">
        <v>0.25990875610225211</v>
      </c>
      <c r="U87" s="224">
        <v>0.2293261878491587</v>
      </c>
      <c r="V87" s="224">
        <v>0.20227569086036021</v>
      </c>
      <c r="W87" s="224">
        <v>0.19176562515023909</v>
      </c>
      <c r="X87" s="224">
        <v>0.16101076073876741</v>
      </c>
      <c r="Y87" s="224">
        <v>0.13197037022691749</v>
      </c>
      <c r="DA87" s="177" t="s">
        <v>2017</v>
      </c>
    </row>
    <row r="88" spans="1:105" ht="12" customHeight="1" x14ac:dyDescent="0.25">
      <c r="A88" s="56" t="s">
        <v>95</v>
      </c>
      <c r="B88" s="260">
        <v>1.432532339129226</v>
      </c>
      <c r="C88" s="260">
        <v>1.2244302021707401</v>
      </c>
      <c r="D88" s="260">
        <v>1.164919152844222</v>
      </c>
      <c r="E88" s="260">
        <v>1.177841510605482</v>
      </c>
      <c r="F88" s="260">
        <v>0.71531944526652036</v>
      </c>
      <c r="G88" s="260">
        <v>0.61684073731718159</v>
      </c>
      <c r="H88" s="260">
        <v>0.84766136382298352</v>
      </c>
      <c r="I88" s="260">
        <v>1.0543058891863</v>
      </c>
      <c r="J88" s="260">
        <v>1.0154287822479811</v>
      </c>
      <c r="K88" s="260">
        <v>1.0115687031893461</v>
      </c>
      <c r="L88" s="260">
        <v>1.3437448924084161</v>
      </c>
      <c r="M88" s="260">
        <v>1.274329401517847</v>
      </c>
      <c r="N88" s="260">
        <v>1.242509834078555</v>
      </c>
      <c r="O88" s="260">
        <v>1.18848922108354</v>
      </c>
      <c r="P88" s="260">
        <v>1.1791114373897991</v>
      </c>
      <c r="Q88" s="260">
        <v>1.257157751164818</v>
      </c>
      <c r="R88" s="260">
        <v>1.098299915531308</v>
      </c>
      <c r="S88" s="260">
        <v>1.3306494405457081</v>
      </c>
      <c r="T88" s="260">
        <v>1.6063060289289319</v>
      </c>
      <c r="U88" s="260">
        <v>1.4260882700359281</v>
      </c>
      <c r="V88" s="260">
        <v>1.2583729328939599</v>
      </c>
      <c r="W88" s="260">
        <v>1.189698638456534</v>
      </c>
      <c r="X88" s="260">
        <v>1.036528113841428</v>
      </c>
      <c r="Y88" s="260">
        <v>0.8958735453944231</v>
      </c>
      <c r="DA88" s="68" t="s">
        <v>2018</v>
      </c>
    </row>
    <row r="89" spans="1:105" ht="12" customHeight="1" x14ac:dyDescent="0.25">
      <c r="A89" s="37" t="s">
        <v>159</v>
      </c>
      <c r="B89" s="226">
        <v>8.6633087326365349E-2</v>
      </c>
      <c r="C89" s="226">
        <v>7.0694718974317963E-2</v>
      </c>
      <c r="D89" s="226">
        <v>0</v>
      </c>
      <c r="E89" s="226">
        <v>0.20652594195353011</v>
      </c>
      <c r="F89" s="226">
        <v>2.365463351141316E-2</v>
      </c>
      <c r="G89" s="226">
        <v>3.8654609700360332E-2</v>
      </c>
      <c r="H89" s="226">
        <v>9.0905264049848528E-3</v>
      </c>
      <c r="I89" s="226">
        <v>8.1499833874881522E-3</v>
      </c>
      <c r="J89" s="226">
        <v>8.0656668473302676E-3</v>
      </c>
      <c r="K89" s="226">
        <v>1.6002453335544529E-2</v>
      </c>
      <c r="L89" s="226">
        <v>1.7004808896718279E-2</v>
      </c>
      <c r="M89" s="226">
        <v>0</v>
      </c>
      <c r="N89" s="226">
        <v>0</v>
      </c>
      <c r="O89" s="226">
        <v>0</v>
      </c>
      <c r="P89" s="226">
        <v>0</v>
      </c>
      <c r="Q89" s="226">
        <v>0</v>
      </c>
      <c r="R89" s="226">
        <v>0</v>
      </c>
      <c r="S89" s="226">
        <v>0</v>
      </c>
      <c r="T89" s="226">
        <v>0</v>
      </c>
      <c r="U89" s="226">
        <v>4.1053431814491734E-3</v>
      </c>
      <c r="V89" s="226">
        <v>2.2133363545530221E-3</v>
      </c>
      <c r="W89" s="226">
        <v>1.8142126110734561E-3</v>
      </c>
      <c r="X89" s="226">
        <v>2.2436764735064298E-3</v>
      </c>
      <c r="Y89" s="226">
        <v>1.261369634311785E-3</v>
      </c>
      <c r="DA89" s="69" t="s">
        <v>2019</v>
      </c>
    </row>
    <row r="90" spans="1:105" ht="12" customHeight="1" x14ac:dyDescent="0.25">
      <c r="A90" s="37" t="s">
        <v>35</v>
      </c>
      <c r="B90" s="226">
        <v>1.265819366437797</v>
      </c>
      <c r="C90" s="226">
        <v>1.041283190059509</v>
      </c>
      <c r="D90" s="226">
        <v>0.97784876670477028</v>
      </c>
      <c r="E90" s="226">
        <v>0.86286960956260317</v>
      </c>
      <c r="F90" s="226">
        <v>0.47404678917513982</v>
      </c>
      <c r="G90" s="226">
        <v>0.29608287487514601</v>
      </c>
      <c r="H90" s="226">
        <v>0.17960225532913071</v>
      </c>
      <c r="I90" s="226">
        <v>0.1758329306116945</v>
      </c>
      <c r="J90" s="226">
        <v>0.1702060893987189</v>
      </c>
      <c r="K90" s="226">
        <v>0.37697661118560971</v>
      </c>
      <c r="L90" s="226">
        <v>0.5374643068748437</v>
      </c>
      <c r="M90" s="226">
        <v>0.5133083123973543</v>
      </c>
      <c r="N90" s="226">
        <v>0.34877136334318332</v>
      </c>
      <c r="O90" s="226">
        <v>0.32134408018629679</v>
      </c>
      <c r="P90" s="226">
        <v>0.21866970943903941</v>
      </c>
      <c r="Q90" s="226">
        <v>0.24112533825662061</v>
      </c>
      <c r="R90" s="226">
        <v>0.1638602909589445</v>
      </c>
      <c r="S90" s="226">
        <v>0.1208471395723834</v>
      </c>
      <c r="T90" s="226">
        <v>0.24086110733415911</v>
      </c>
      <c r="U90" s="226">
        <v>0.41482540696776138</v>
      </c>
      <c r="V90" s="226">
        <v>0.36568363555099759</v>
      </c>
      <c r="W90" s="226">
        <v>0.24022111454661821</v>
      </c>
      <c r="X90" s="226">
        <v>0.15336418487636941</v>
      </c>
      <c r="Y90" s="226">
        <v>0.1745951497938347</v>
      </c>
      <c r="DA90" s="69" t="s">
        <v>2020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2021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2022</v>
      </c>
    </row>
    <row r="93" spans="1:105" ht="12" customHeight="1" x14ac:dyDescent="0.25">
      <c r="A93" s="37" t="s">
        <v>40</v>
      </c>
      <c r="B93" s="226">
        <v>8.0079885365062956E-2</v>
      </c>
      <c r="C93" s="226">
        <v>0.1124522931369123</v>
      </c>
      <c r="D93" s="226">
        <v>0.18707038613945201</v>
      </c>
      <c r="E93" s="226">
        <v>0.1084459590893483</v>
      </c>
      <c r="F93" s="226">
        <v>0.2176180225799674</v>
      </c>
      <c r="G93" s="226">
        <v>0.28210325274167519</v>
      </c>
      <c r="H93" s="226">
        <v>0.65896858208886799</v>
      </c>
      <c r="I93" s="226">
        <v>0.87032297518711688</v>
      </c>
      <c r="J93" s="226">
        <v>0.83715702600193209</v>
      </c>
      <c r="K93" s="226">
        <v>0.61858963866819139</v>
      </c>
      <c r="L93" s="226">
        <v>0.78927577663685433</v>
      </c>
      <c r="M93" s="226">
        <v>0.76102108912049227</v>
      </c>
      <c r="N93" s="226">
        <v>0.89373847073537205</v>
      </c>
      <c r="O93" s="226">
        <v>0.86714514089724326</v>
      </c>
      <c r="P93" s="226">
        <v>0.96044172795075955</v>
      </c>
      <c r="Q93" s="226">
        <v>1.0160324129081979</v>
      </c>
      <c r="R93" s="226">
        <v>0.93443962457236318</v>
      </c>
      <c r="S93" s="226">
        <v>1.209802300973325</v>
      </c>
      <c r="T93" s="226">
        <v>1.365444921594773</v>
      </c>
      <c r="U93" s="226">
        <v>1.0071575198867171</v>
      </c>
      <c r="V93" s="226">
        <v>0.89047596098840975</v>
      </c>
      <c r="W93" s="226">
        <v>0.94766331129884207</v>
      </c>
      <c r="X93" s="226">
        <v>0.88092025249155237</v>
      </c>
      <c r="Y93" s="226">
        <v>0.72001702596627659</v>
      </c>
      <c r="DA93" s="69" t="s">
        <v>2023</v>
      </c>
    </row>
    <row r="94" spans="1:105" ht="12" customHeight="1" x14ac:dyDescent="0.25">
      <c r="A94" s="132" t="s">
        <v>1939</v>
      </c>
      <c r="B94" s="316">
        <v>1.0852839174459821</v>
      </c>
      <c r="C94" s="316">
        <v>1.1669757852177489</v>
      </c>
      <c r="D94" s="316">
        <v>1.354418957895045</v>
      </c>
      <c r="E94" s="316">
        <v>1.265313184972775</v>
      </c>
      <c r="F94" s="316">
        <v>1.227152485953521</v>
      </c>
      <c r="G94" s="316">
        <v>1.1930610854922601</v>
      </c>
      <c r="H94" s="316">
        <v>1.788487686705077</v>
      </c>
      <c r="I94" s="316">
        <v>2.1710256241576378</v>
      </c>
      <c r="J94" s="316">
        <v>2.077802280944697</v>
      </c>
      <c r="K94" s="316">
        <v>1.9562414906901591</v>
      </c>
      <c r="L94" s="316">
        <v>2.5427212406714781</v>
      </c>
      <c r="M94" s="316">
        <v>2.4220203693553439</v>
      </c>
      <c r="N94" s="316">
        <v>2.441705319388106</v>
      </c>
      <c r="O94" s="316">
        <v>2.3531954704475351</v>
      </c>
      <c r="P94" s="316">
        <v>2.302824129744689</v>
      </c>
      <c r="Q94" s="316">
        <v>2.424005482726169</v>
      </c>
      <c r="R94" s="316">
        <v>2.185846286967144</v>
      </c>
      <c r="S94" s="316">
        <v>2.5787195557784801</v>
      </c>
      <c r="T94" s="316">
        <v>3.072326136097332</v>
      </c>
      <c r="U94" s="316">
        <v>2.6787169217615041</v>
      </c>
      <c r="V94" s="316">
        <v>2.3627926125977399</v>
      </c>
      <c r="W94" s="316">
        <v>2.255819962277597</v>
      </c>
      <c r="X94" s="316">
        <v>1.892793649923425</v>
      </c>
      <c r="Y94" s="316">
        <v>1.521069340529797</v>
      </c>
      <c r="DA94" s="139" t="s">
        <v>2024</v>
      </c>
    </row>
    <row r="95" spans="1:105" ht="12" customHeight="1" x14ac:dyDescent="0.25">
      <c r="J95" s="131"/>
    </row>
    <row r="96" spans="1:105" ht="15" customHeight="1" x14ac:dyDescent="0.25">
      <c r="A96" s="32" t="s">
        <v>340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1.0000000000000002</v>
      </c>
      <c r="C98" s="232">
        <f t="shared" si="4"/>
        <v>1.0000000000000002</v>
      </c>
      <c r="D98" s="232">
        <f t="shared" si="4"/>
        <v>0.99999999999999933</v>
      </c>
      <c r="E98" s="232">
        <f t="shared" si="4"/>
        <v>1.0000000000000004</v>
      </c>
      <c r="F98" s="232">
        <f t="shared" si="4"/>
        <v>1.0000000000000002</v>
      </c>
      <c r="G98" s="232">
        <f t="shared" si="4"/>
        <v>0.99999999999999944</v>
      </c>
      <c r="H98" s="232">
        <f t="shared" si="4"/>
        <v>0.99999999999999989</v>
      </c>
      <c r="I98" s="232">
        <f t="shared" si="4"/>
        <v>1</v>
      </c>
      <c r="J98" s="232">
        <f t="shared" si="4"/>
        <v>1</v>
      </c>
      <c r="K98" s="232">
        <f t="shared" si="4"/>
        <v>0.99999999999999989</v>
      </c>
      <c r="L98" s="232">
        <f t="shared" si="4"/>
        <v>0.99999999999999989</v>
      </c>
      <c r="M98" s="232">
        <f t="shared" si="4"/>
        <v>0.99999999999999978</v>
      </c>
      <c r="N98" s="232">
        <f t="shared" si="4"/>
        <v>1.0000000000000002</v>
      </c>
      <c r="O98" s="232">
        <f t="shared" si="4"/>
        <v>0.99999999999999989</v>
      </c>
      <c r="P98" s="232">
        <f t="shared" si="4"/>
        <v>1</v>
      </c>
      <c r="Q98" s="232">
        <f t="shared" si="4"/>
        <v>0.99999999999999978</v>
      </c>
      <c r="R98" s="232">
        <f t="shared" si="4"/>
        <v>1</v>
      </c>
      <c r="S98" s="232">
        <f t="shared" si="4"/>
        <v>1</v>
      </c>
      <c r="T98" s="232">
        <f t="shared" si="4"/>
        <v>1.0000000000000002</v>
      </c>
      <c r="U98" s="232">
        <f t="shared" si="4"/>
        <v>1</v>
      </c>
      <c r="V98" s="232">
        <f t="shared" si="4"/>
        <v>0.99999999999999978</v>
      </c>
      <c r="W98" s="232">
        <f t="shared" si="4"/>
        <v>0.99999999999999978</v>
      </c>
      <c r="X98" s="232">
        <f t="shared" si="4"/>
        <v>1</v>
      </c>
      <c r="Y98" s="232">
        <f t="shared" si="4"/>
        <v>0.99999999999999989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3.7076336816046019E-3</v>
      </c>
      <c r="C99" s="266">
        <f t="shared" si="5"/>
        <v>3.68584356326844E-3</v>
      </c>
      <c r="D99" s="266">
        <f t="shared" si="5"/>
        <v>3.6885829882533808E-3</v>
      </c>
      <c r="E99" s="266">
        <f t="shared" si="5"/>
        <v>3.5553679179333923E-3</v>
      </c>
      <c r="F99" s="266">
        <f t="shared" si="5"/>
        <v>3.5264896121851986E-3</v>
      </c>
      <c r="G99" s="266">
        <f t="shared" si="5"/>
        <v>3.5544938787266146E-3</v>
      </c>
      <c r="H99" s="266">
        <f t="shared" si="5"/>
        <v>3.5556355943794238E-3</v>
      </c>
      <c r="I99" s="266">
        <f t="shared" si="5"/>
        <v>3.5552817882110689E-3</v>
      </c>
      <c r="J99" s="266">
        <f t="shared" si="5"/>
        <v>3.5419859082831784E-3</v>
      </c>
      <c r="K99" s="266">
        <f t="shared" si="5"/>
        <v>3.5196120747670121E-3</v>
      </c>
      <c r="L99" s="266">
        <f t="shared" si="5"/>
        <v>3.5124566251788759E-3</v>
      </c>
      <c r="M99" s="266">
        <f t="shared" si="5"/>
        <v>3.5239075093217095E-3</v>
      </c>
      <c r="N99" s="266">
        <f t="shared" si="5"/>
        <v>3.5284052096473122E-3</v>
      </c>
      <c r="O99" s="266">
        <f t="shared" si="5"/>
        <v>3.5343587771686728E-3</v>
      </c>
      <c r="P99" s="266">
        <f t="shared" si="5"/>
        <v>3.5636058581830963E-3</v>
      </c>
      <c r="Q99" s="266">
        <f t="shared" si="5"/>
        <v>3.5725189695915661E-3</v>
      </c>
      <c r="R99" s="266">
        <f t="shared" si="5"/>
        <v>3.5280546565218014E-3</v>
      </c>
      <c r="S99" s="266">
        <f t="shared" si="5"/>
        <v>3.5800281333275849E-3</v>
      </c>
      <c r="T99" s="266">
        <f t="shared" si="5"/>
        <v>3.5722102044844651E-3</v>
      </c>
      <c r="U99" s="266">
        <f t="shared" si="5"/>
        <v>3.5552401323534792E-3</v>
      </c>
      <c r="V99" s="266">
        <f t="shared" si="5"/>
        <v>3.5413753445546949E-3</v>
      </c>
      <c r="W99" s="266">
        <f t="shared" si="5"/>
        <v>3.5541566095434983E-3</v>
      </c>
      <c r="X99" s="266">
        <f t="shared" si="5"/>
        <v>3.5835064440401499E-3</v>
      </c>
      <c r="Y99" s="266">
        <f t="shared" si="5"/>
        <v>3.6517960067784226E-3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1.3489577766234552E-3</v>
      </c>
      <c r="C100" s="267">
        <f t="shared" si="6"/>
        <v>1.3410298225407877E-3</v>
      </c>
      <c r="D100" s="267">
        <f t="shared" si="6"/>
        <v>1.342026514488875E-3</v>
      </c>
      <c r="E100" s="267">
        <f t="shared" si="6"/>
        <v>1.2935585372010495E-3</v>
      </c>
      <c r="F100" s="267">
        <f t="shared" si="6"/>
        <v>1.2830516698942782E-3</v>
      </c>
      <c r="G100" s="267">
        <f t="shared" si="6"/>
        <v>1.2932405332971297E-3</v>
      </c>
      <c r="H100" s="267">
        <f t="shared" si="6"/>
        <v>1.318381790628897E-3</v>
      </c>
      <c r="I100" s="267">
        <f t="shared" si="6"/>
        <v>1.3400333005982267E-3</v>
      </c>
      <c r="J100" s="267">
        <f t="shared" si="6"/>
        <v>1.3342068994052691E-3</v>
      </c>
      <c r="K100" s="267">
        <f t="shared" si="6"/>
        <v>1.3152512376786605E-3</v>
      </c>
      <c r="L100" s="267">
        <f t="shared" si="6"/>
        <v>1.313559771560584E-3</v>
      </c>
      <c r="M100" s="267">
        <f t="shared" si="6"/>
        <v>1.3094791614381405E-3</v>
      </c>
      <c r="N100" s="267">
        <f t="shared" si="6"/>
        <v>1.3123248751879496E-3</v>
      </c>
      <c r="O100" s="267">
        <f t="shared" si="6"/>
        <v>1.3078547445157589E-3</v>
      </c>
      <c r="P100" s="267">
        <f t="shared" si="6"/>
        <v>1.3126698897014352E-3</v>
      </c>
      <c r="Q100" s="267">
        <f t="shared" si="6"/>
        <v>1.3105795702821987E-3</v>
      </c>
      <c r="R100" s="267">
        <f t="shared" si="6"/>
        <v>1.3025201661109038E-3</v>
      </c>
      <c r="S100" s="267">
        <f t="shared" si="6"/>
        <v>1.3173669598157789E-3</v>
      </c>
      <c r="T100" s="267">
        <f t="shared" si="6"/>
        <v>1.3106158008300058E-3</v>
      </c>
      <c r="U100" s="267">
        <f t="shared" si="6"/>
        <v>1.3009386536485632E-3</v>
      </c>
      <c r="V100" s="267">
        <f t="shared" si="6"/>
        <v>1.3099651034070405E-3</v>
      </c>
      <c r="W100" s="267">
        <f t="shared" si="6"/>
        <v>1.320445661838284E-3</v>
      </c>
      <c r="X100" s="267">
        <f t="shared" si="6"/>
        <v>1.3287984714249531E-3</v>
      </c>
      <c r="Y100" s="267">
        <f t="shared" si="6"/>
        <v>1.3517894855712284E-3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4.2397399378158812E-2</v>
      </c>
      <c r="C101" s="267">
        <f t="shared" si="7"/>
        <v>4.214822580036464E-2</v>
      </c>
      <c r="D101" s="267">
        <f t="shared" si="7"/>
        <v>4.2179551574463972E-2</v>
      </c>
      <c r="E101" s="267">
        <f t="shared" si="7"/>
        <v>4.0656215391720672E-2</v>
      </c>
      <c r="F101" s="267">
        <f t="shared" si="7"/>
        <v>4.0325987228068634E-2</v>
      </c>
      <c r="G101" s="267">
        <f t="shared" si="7"/>
        <v>4.0646220610006986E-2</v>
      </c>
      <c r="H101" s="267">
        <f t="shared" si="7"/>
        <v>4.0545379704427335E-2</v>
      </c>
      <c r="I101" s="267">
        <f t="shared" si="7"/>
        <v>4.0441005929150176E-2</v>
      </c>
      <c r="J101" s="267">
        <f t="shared" si="7"/>
        <v>4.0201488091128307E-2</v>
      </c>
      <c r="K101" s="267">
        <f t="shared" si="7"/>
        <v>3.9869920200340643E-2</v>
      </c>
      <c r="L101" s="267">
        <f t="shared" si="7"/>
        <v>3.9720187564825801E-2</v>
      </c>
      <c r="M101" s="267">
        <f t="shared" si="7"/>
        <v>3.9788499155374191E-2</v>
      </c>
      <c r="N101" s="267">
        <f t="shared" si="7"/>
        <v>3.978481204663592E-2</v>
      </c>
      <c r="O101" s="267">
        <f t="shared" si="7"/>
        <v>3.9803362760457567E-2</v>
      </c>
      <c r="P101" s="267">
        <f t="shared" si="7"/>
        <v>4.0089079425126684E-2</v>
      </c>
      <c r="Q101" s="267">
        <f t="shared" si="7"/>
        <v>4.0150296300472094E-2</v>
      </c>
      <c r="R101" s="267">
        <f t="shared" si="7"/>
        <v>3.9616136399737052E-2</v>
      </c>
      <c r="S101" s="267">
        <f t="shared" si="7"/>
        <v>4.0168505430881518E-2</v>
      </c>
      <c r="T101" s="267">
        <f t="shared" si="7"/>
        <v>4.0052911045842618E-2</v>
      </c>
      <c r="U101" s="267">
        <f t="shared" si="7"/>
        <v>3.9837806769383748E-2</v>
      </c>
      <c r="V101" s="267">
        <f t="shared" si="7"/>
        <v>3.966029863904974E-2</v>
      </c>
      <c r="W101" s="267">
        <f t="shared" si="7"/>
        <v>3.9783522597568427E-2</v>
      </c>
      <c r="X101" s="267">
        <f t="shared" si="7"/>
        <v>4.0094052149880752E-2</v>
      </c>
      <c r="Y101" s="267">
        <f t="shared" si="7"/>
        <v>4.0841662484364716E-2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1.4882071870589127E-2</v>
      </c>
      <c r="C102" s="267">
        <f t="shared" si="8"/>
        <v>1.4794608508510958E-2</v>
      </c>
      <c r="D102" s="267">
        <f t="shared" si="8"/>
        <v>1.4805604287223472E-2</v>
      </c>
      <c r="E102" s="267">
        <f t="shared" si="8"/>
        <v>1.4270892279242773E-2</v>
      </c>
      <c r="F102" s="267">
        <f t="shared" si="8"/>
        <v>1.4154977639730854E-2</v>
      </c>
      <c r="G102" s="267">
        <f t="shared" si="8"/>
        <v>1.4267383973026458E-2</v>
      </c>
      <c r="H102" s="267">
        <f t="shared" si="8"/>
        <v>1.4555493826776027E-2</v>
      </c>
      <c r="I102" s="267">
        <f t="shared" si="8"/>
        <v>1.4803823810019313E-2</v>
      </c>
      <c r="J102" s="267">
        <f t="shared" si="8"/>
        <v>1.4719336150673E-2</v>
      </c>
      <c r="K102" s="267">
        <f t="shared" si="8"/>
        <v>1.4510212095748104E-2</v>
      </c>
      <c r="L102" s="267">
        <f t="shared" si="8"/>
        <v>1.4491551377990965E-2</v>
      </c>
      <c r="M102" s="267">
        <f t="shared" si="8"/>
        <v>1.4446532968838037E-2</v>
      </c>
      <c r="N102" s="267">
        <f t="shared" si="8"/>
        <v>1.4477927662787455E-2</v>
      </c>
      <c r="O102" s="267">
        <f t="shared" si="8"/>
        <v>1.4428611956182476E-2</v>
      </c>
      <c r="P102" s="267">
        <f t="shared" si="8"/>
        <v>1.4481733957450688E-2</v>
      </c>
      <c r="Q102" s="267">
        <f t="shared" si="8"/>
        <v>1.4458672980770275E-2</v>
      </c>
      <c r="R102" s="267">
        <f t="shared" si="8"/>
        <v>1.4369759425290764E-2</v>
      </c>
      <c r="S102" s="267">
        <f t="shared" si="8"/>
        <v>1.4533553322173744E-2</v>
      </c>
      <c r="T102" s="267">
        <f t="shared" si="8"/>
        <v>1.4459072686102581E-2</v>
      </c>
      <c r="U102" s="267">
        <f t="shared" si="8"/>
        <v>1.4352311746396252E-2</v>
      </c>
      <c r="V102" s="267">
        <f t="shared" si="8"/>
        <v>1.4451894013810251E-2</v>
      </c>
      <c r="W102" s="267">
        <f t="shared" si="8"/>
        <v>1.4567518406597464E-2</v>
      </c>
      <c r="X102" s="267">
        <f t="shared" si="8"/>
        <v>1.4659668891026489E-2</v>
      </c>
      <c r="Y102" s="267">
        <f t="shared" si="8"/>
        <v>1.4913312059724506E-2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1.359902802334865E-2</v>
      </c>
      <c r="C103" s="268">
        <f t="shared" si="9"/>
        <v>1.3310824887401129E-2</v>
      </c>
      <c r="D103" s="268">
        <f t="shared" si="9"/>
        <v>1.2878134607187038E-2</v>
      </c>
      <c r="E103" s="268">
        <f t="shared" si="9"/>
        <v>1.3306140356545856E-2</v>
      </c>
      <c r="F103" s="268">
        <f t="shared" si="9"/>
        <v>1.2820297055335017E-2</v>
      </c>
      <c r="G103" s="268">
        <f t="shared" si="9"/>
        <v>1.3141348630591647E-2</v>
      </c>
      <c r="H103" s="268">
        <f t="shared" si="9"/>
        <v>1.6079003096543067E-2</v>
      </c>
      <c r="I103" s="268">
        <f t="shared" si="9"/>
        <v>1.6910928258724603E-2</v>
      </c>
      <c r="J103" s="268">
        <f t="shared" si="9"/>
        <v>1.6784129980133775E-2</v>
      </c>
      <c r="K103" s="268">
        <f t="shared" si="9"/>
        <v>1.4116984475201674E-2</v>
      </c>
      <c r="L103" s="268">
        <f t="shared" si="9"/>
        <v>1.3956983770068949E-2</v>
      </c>
      <c r="M103" s="268">
        <f t="shared" si="9"/>
        <v>1.4003945125233811E-2</v>
      </c>
      <c r="N103" s="268">
        <f t="shared" si="9"/>
        <v>1.50589034211242E-2</v>
      </c>
      <c r="O103" s="268">
        <f t="shared" si="9"/>
        <v>1.5137552131036897E-2</v>
      </c>
      <c r="P103" s="268">
        <f t="shared" si="9"/>
        <v>1.6361792302977549E-2</v>
      </c>
      <c r="Q103" s="268">
        <f t="shared" si="9"/>
        <v>1.6216457685356785E-2</v>
      </c>
      <c r="R103" s="268">
        <f t="shared" si="9"/>
        <v>1.7019181126174537E-2</v>
      </c>
      <c r="S103" s="268">
        <f t="shared" si="9"/>
        <v>1.8856844043454831E-2</v>
      </c>
      <c r="T103" s="268">
        <f t="shared" si="9"/>
        <v>1.7053951729438088E-2</v>
      </c>
      <c r="U103" s="268">
        <f t="shared" si="9"/>
        <v>1.4808266779749907E-2</v>
      </c>
      <c r="V103" s="268">
        <f t="shared" si="9"/>
        <v>1.4927003311545173E-2</v>
      </c>
      <c r="W103" s="268">
        <f t="shared" si="9"/>
        <v>1.6150673029552785E-2</v>
      </c>
      <c r="X103" s="268">
        <f t="shared" si="9"/>
        <v>1.716723400981119E-2</v>
      </c>
      <c r="Y103" s="268">
        <f t="shared" si="9"/>
        <v>1.5905828049323438E-2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1.0317939531557949E-2</v>
      </c>
      <c r="C104" s="269">
        <f t="shared" si="10"/>
        <v>1.2742136209873592E-2</v>
      </c>
      <c r="D104" s="269">
        <f t="shared" si="10"/>
        <v>1.5105904474220357E-2</v>
      </c>
      <c r="E104" s="269">
        <f t="shared" si="10"/>
        <v>1.4421147312285611E-2</v>
      </c>
      <c r="F104" s="269">
        <f t="shared" si="10"/>
        <v>2.2285933387793458E-2</v>
      </c>
      <c r="G104" s="269">
        <f t="shared" si="10"/>
        <v>2.5881341963771568E-2</v>
      </c>
      <c r="H104" s="269">
        <f t="shared" si="10"/>
        <v>3.4054391307447619E-2</v>
      </c>
      <c r="I104" s="269">
        <f t="shared" si="10"/>
        <v>3.5178344997235107E-2</v>
      </c>
      <c r="J104" s="269">
        <f t="shared" si="10"/>
        <v>3.5060228268774501E-2</v>
      </c>
      <c r="K104" s="269">
        <f t="shared" si="10"/>
        <v>2.809239526367269E-2</v>
      </c>
      <c r="L104" s="269">
        <f t="shared" si="10"/>
        <v>2.7526473796447029E-2</v>
      </c>
      <c r="M104" s="269">
        <f t="shared" si="10"/>
        <v>2.7918066014340364E-2</v>
      </c>
      <c r="N104" s="269">
        <f t="shared" si="10"/>
        <v>3.1331386726921706E-2</v>
      </c>
      <c r="O104" s="269">
        <f t="shared" si="10"/>
        <v>3.189502147208001E-2</v>
      </c>
      <c r="P104" s="269">
        <f t="shared" si="10"/>
        <v>3.4900438355274101E-2</v>
      </c>
      <c r="Q104" s="269">
        <f t="shared" si="10"/>
        <v>3.4618106904864158E-2</v>
      </c>
      <c r="R104" s="269">
        <f t="shared" si="10"/>
        <v>3.7263086959616824E-2</v>
      </c>
      <c r="S104" s="269">
        <f t="shared" si="10"/>
        <v>4.0334648345208515E-2</v>
      </c>
      <c r="T104" s="269">
        <f t="shared" si="10"/>
        <v>3.6761697138118291E-2</v>
      </c>
      <c r="U104" s="269">
        <f t="shared" si="10"/>
        <v>3.1431524113342227E-2</v>
      </c>
      <c r="V104" s="269">
        <f t="shared" si="10"/>
        <v>3.1330598064569413E-2</v>
      </c>
      <c r="W104" s="269">
        <f t="shared" si="10"/>
        <v>3.4083229149483661E-2</v>
      </c>
      <c r="X104" s="269">
        <f t="shared" si="10"/>
        <v>3.574473777018361E-2</v>
      </c>
      <c r="Y104" s="269">
        <f t="shared" si="10"/>
        <v>3.0845781586323503E-2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0.89095397007904642</v>
      </c>
      <c r="C105" s="269">
        <f t="shared" si="11"/>
        <v>0.88382912338038422</v>
      </c>
      <c r="D105" s="269">
        <f t="shared" si="11"/>
        <v>0.87663026985554993</v>
      </c>
      <c r="E105" s="269">
        <f t="shared" si="11"/>
        <v>0.88063942562406983</v>
      </c>
      <c r="F105" s="269">
        <f t="shared" si="11"/>
        <v>0.85637218674130566</v>
      </c>
      <c r="G105" s="269">
        <f t="shared" si="11"/>
        <v>0.84404240230114536</v>
      </c>
      <c r="H105" s="269">
        <f t="shared" si="11"/>
        <v>0.81280578284256932</v>
      </c>
      <c r="I105" s="269">
        <f t="shared" si="11"/>
        <v>0.80707486510116055</v>
      </c>
      <c r="J105" s="269">
        <f t="shared" si="11"/>
        <v>0.80816997891622755</v>
      </c>
      <c r="K105" s="269">
        <f t="shared" si="11"/>
        <v>0.83483323889024608</v>
      </c>
      <c r="L105" s="269">
        <f t="shared" si="11"/>
        <v>0.83697325223764529</v>
      </c>
      <c r="M105" s="269">
        <f t="shared" si="11"/>
        <v>0.83601668983672306</v>
      </c>
      <c r="N105" s="269">
        <f t="shared" si="11"/>
        <v>0.82374796207758894</v>
      </c>
      <c r="O105" s="269">
        <f t="shared" si="11"/>
        <v>0.82222794186586812</v>
      </c>
      <c r="P105" s="269">
        <f t="shared" si="11"/>
        <v>0.81122934142155356</v>
      </c>
      <c r="Q105" s="269">
        <f t="shared" si="11"/>
        <v>0.81255935160352588</v>
      </c>
      <c r="R105" s="269">
        <f t="shared" si="11"/>
        <v>0.80336580752999176</v>
      </c>
      <c r="S105" s="269">
        <f t="shared" si="11"/>
        <v>0.79108453165771198</v>
      </c>
      <c r="T105" s="269">
        <f t="shared" si="11"/>
        <v>0.80489033834212165</v>
      </c>
      <c r="U105" s="269">
        <f t="shared" si="11"/>
        <v>0.82487454974387919</v>
      </c>
      <c r="V105" s="269">
        <f t="shared" si="11"/>
        <v>0.82440612150506798</v>
      </c>
      <c r="W105" s="269">
        <f t="shared" si="11"/>
        <v>0.8136497719743272</v>
      </c>
      <c r="X105" s="269">
        <f t="shared" si="11"/>
        <v>0.80693737677865429</v>
      </c>
      <c r="Y105" s="269">
        <f t="shared" si="11"/>
        <v>0.82315539235403745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0.79422328697069111</v>
      </c>
      <c r="C106" s="318">
        <f t="shared" si="12"/>
        <v>0.76437159641281971</v>
      </c>
      <c r="D106" s="318">
        <f t="shared" si="12"/>
        <v>0.73501241540973461</v>
      </c>
      <c r="E106" s="318">
        <f t="shared" si="12"/>
        <v>0.74544116957139295</v>
      </c>
      <c r="F106" s="318">
        <f t="shared" si="12"/>
        <v>0.64744156123074281</v>
      </c>
      <c r="G106" s="318">
        <f t="shared" si="12"/>
        <v>0.60140482139078799</v>
      </c>
      <c r="H106" s="318">
        <f t="shared" si="12"/>
        <v>0.49354586433524944</v>
      </c>
      <c r="I106" s="318">
        <f t="shared" si="12"/>
        <v>0.47727788075208272</v>
      </c>
      <c r="J106" s="318">
        <f t="shared" si="12"/>
        <v>0.47948033889646813</v>
      </c>
      <c r="K106" s="318">
        <f t="shared" si="12"/>
        <v>0.57146703329331572</v>
      </c>
      <c r="L106" s="318">
        <f t="shared" si="12"/>
        <v>0.57891256039595551</v>
      </c>
      <c r="M106" s="318">
        <f t="shared" si="12"/>
        <v>0.57428482095228328</v>
      </c>
      <c r="N106" s="318">
        <f t="shared" si="12"/>
        <v>0.53001621151269906</v>
      </c>
      <c r="O106" s="318">
        <f t="shared" si="12"/>
        <v>0.52321211556511926</v>
      </c>
      <c r="P106" s="318">
        <f t="shared" si="12"/>
        <v>0.48403773184086002</v>
      </c>
      <c r="Q106" s="318">
        <f t="shared" si="12"/>
        <v>0.48801459937042596</v>
      </c>
      <c r="R106" s="318">
        <f t="shared" si="12"/>
        <v>0.45402436728358542</v>
      </c>
      <c r="S106" s="318">
        <f t="shared" si="12"/>
        <v>0.41294720342138369</v>
      </c>
      <c r="T106" s="318">
        <f t="shared" si="12"/>
        <v>0.46024942767226423</v>
      </c>
      <c r="U106" s="318">
        <f t="shared" si="12"/>
        <v>0.5302040111812969</v>
      </c>
      <c r="V106" s="318">
        <f t="shared" si="12"/>
        <v>0.53068176464973105</v>
      </c>
      <c r="W106" s="318">
        <f t="shared" si="12"/>
        <v>0.49411949869791943</v>
      </c>
      <c r="X106" s="318">
        <f t="shared" si="12"/>
        <v>0.47183046018318442</v>
      </c>
      <c r="Y106" s="318">
        <f t="shared" si="12"/>
        <v>0.53397618998225593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9.6730683108355392E-2</v>
      </c>
      <c r="C107" s="318">
        <f t="shared" si="13"/>
        <v>0.11945752696756451</v>
      </c>
      <c r="D107" s="318">
        <f t="shared" si="13"/>
        <v>0.14161785444581526</v>
      </c>
      <c r="E107" s="318">
        <f t="shared" si="13"/>
        <v>0.13519825605267691</v>
      </c>
      <c r="F107" s="318">
        <f t="shared" si="13"/>
        <v>0.20893062551056277</v>
      </c>
      <c r="G107" s="318">
        <f t="shared" si="13"/>
        <v>0.24263758091035745</v>
      </c>
      <c r="H107" s="318">
        <f t="shared" si="13"/>
        <v>0.31925991850732</v>
      </c>
      <c r="I107" s="318">
        <f t="shared" si="13"/>
        <v>0.32979698434907789</v>
      </c>
      <c r="J107" s="318">
        <f t="shared" si="13"/>
        <v>0.32868964001975948</v>
      </c>
      <c r="K107" s="318">
        <f t="shared" si="13"/>
        <v>0.26336620559693036</v>
      </c>
      <c r="L107" s="318">
        <f t="shared" si="13"/>
        <v>0.25806069184168973</v>
      </c>
      <c r="M107" s="318">
        <f t="shared" si="13"/>
        <v>0.26173186888443978</v>
      </c>
      <c r="N107" s="318">
        <f t="shared" si="13"/>
        <v>0.29373175056488987</v>
      </c>
      <c r="O107" s="318">
        <f t="shared" si="13"/>
        <v>0.2990158263007488</v>
      </c>
      <c r="P107" s="318">
        <f t="shared" si="13"/>
        <v>0.32719160958069354</v>
      </c>
      <c r="Q107" s="318">
        <f t="shared" si="13"/>
        <v>0.32454475223309992</v>
      </c>
      <c r="R107" s="318">
        <f t="shared" si="13"/>
        <v>0.34934144024640634</v>
      </c>
      <c r="S107" s="318">
        <f t="shared" si="13"/>
        <v>0.37813732823632834</v>
      </c>
      <c r="T107" s="318">
        <f t="shared" si="13"/>
        <v>0.34464091066985758</v>
      </c>
      <c r="U107" s="318">
        <f t="shared" si="13"/>
        <v>0.29467053856258218</v>
      </c>
      <c r="V107" s="318">
        <f t="shared" si="13"/>
        <v>0.29372435685533693</v>
      </c>
      <c r="W107" s="318">
        <f t="shared" si="13"/>
        <v>0.31953027327640782</v>
      </c>
      <c r="X107" s="318">
        <f t="shared" si="13"/>
        <v>0.33510691659546998</v>
      </c>
      <c r="Y107" s="318">
        <f t="shared" si="13"/>
        <v>0.28917920237178152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2.2792999659071028E-2</v>
      </c>
      <c r="C108" s="319">
        <f t="shared" si="14"/>
        <v>2.8148207827656469E-2</v>
      </c>
      <c r="D108" s="319">
        <f t="shared" si="14"/>
        <v>3.3369925698612378E-2</v>
      </c>
      <c r="E108" s="319">
        <f t="shared" si="14"/>
        <v>3.1857252581001215E-2</v>
      </c>
      <c r="F108" s="319">
        <f t="shared" si="14"/>
        <v>4.9231076665687358E-2</v>
      </c>
      <c r="G108" s="319">
        <f t="shared" si="14"/>
        <v>5.7173568109433644E-2</v>
      </c>
      <c r="H108" s="319">
        <f t="shared" si="14"/>
        <v>7.7085931837228019E-2</v>
      </c>
      <c r="I108" s="319">
        <f t="shared" si="14"/>
        <v>8.069571681490087E-2</v>
      </c>
      <c r="J108" s="319">
        <f t="shared" si="14"/>
        <v>8.0188645785374504E-2</v>
      </c>
      <c r="K108" s="319">
        <f t="shared" si="14"/>
        <v>6.3742385762345061E-2</v>
      </c>
      <c r="L108" s="319">
        <f t="shared" si="14"/>
        <v>6.2505534856282477E-2</v>
      </c>
      <c r="M108" s="319">
        <f t="shared" si="14"/>
        <v>6.2992880228730536E-2</v>
      </c>
      <c r="N108" s="319">
        <f t="shared" si="14"/>
        <v>7.0758277980106671E-2</v>
      </c>
      <c r="O108" s="319">
        <f t="shared" si="14"/>
        <v>7.1665296292690348E-2</v>
      </c>
      <c r="P108" s="319">
        <f t="shared" si="14"/>
        <v>7.8061338789732815E-2</v>
      </c>
      <c r="Q108" s="319">
        <f t="shared" si="14"/>
        <v>7.7114015985136924E-2</v>
      </c>
      <c r="R108" s="319">
        <f t="shared" si="14"/>
        <v>8.3535453736556464E-2</v>
      </c>
      <c r="S108" s="319">
        <f t="shared" si="14"/>
        <v>9.0124522107426053E-2</v>
      </c>
      <c r="T108" s="319">
        <f t="shared" si="14"/>
        <v>8.1899203053062294E-2</v>
      </c>
      <c r="U108" s="319">
        <f t="shared" si="14"/>
        <v>6.9839362061246787E-2</v>
      </c>
      <c r="V108" s="319">
        <f t="shared" si="14"/>
        <v>7.0372744017995509E-2</v>
      </c>
      <c r="W108" s="319">
        <f t="shared" si="14"/>
        <v>7.6890682571088484E-2</v>
      </c>
      <c r="X108" s="319">
        <f t="shared" si="14"/>
        <v>8.0484625484978575E-2</v>
      </c>
      <c r="Y108" s="319">
        <f t="shared" si="14"/>
        <v>6.9334437973876659E-2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0.99999999999999944</v>
      </c>
      <c r="C110" s="232">
        <f t="shared" si="15"/>
        <v>1</v>
      </c>
      <c r="D110" s="232">
        <f t="shared" si="15"/>
        <v>1.0000000000000002</v>
      </c>
      <c r="E110" s="232">
        <f t="shared" si="15"/>
        <v>1</v>
      </c>
      <c r="F110" s="232">
        <f t="shared" si="15"/>
        <v>1</v>
      </c>
      <c r="G110" s="232">
        <f t="shared" si="15"/>
        <v>1</v>
      </c>
      <c r="H110" s="232">
        <f t="shared" si="15"/>
        <v>1</v>
      </c>
      <c r="I110" s="232">
        <f t="shared" si="15"/>
        <v>1.0000000000000002</v>
      </c>
      <c r="J110" s="232">
        <f t="shared" si="15"/>
        <v>1</v>
      </c>
      <c r="K110" s="232">
        <f t="shared" si="15"/>
        <v>0.99999999999999978</v>
      </c>
      <c r="L110" s="232">
        <f t="shared" si="15"/>
        <v>0.99999999999999978</v>
      </c>
      <c r="M110" s="232">
        <f t="shared" si="15"/>
        <v>1</v>
      </c>
      <c r="N110" s="232">
        <f t="shared" si="15"/>
        <v>1</v>
      </c>
      <c r="O110" s="232">
        <f t="shared" si="15"/>
        <v>0.99999999999999989</v>
      </c>
      <c r="P110" s="232">
        <f t="shared" si="15"/>
        <v>0.99999999999999989</v>
      </c>
      <c r="Q110" s="232">
        <f t="shared" si="15"/>
        <v>0.99999999999999989</v>
      </c>
      <c r="R110" s="232">
        <f t="shared" si="15"/>
        <v>0.99999999999999989</v>
      </c>
      <c r="S110" s="232">
        <f t="shared" si="15"/>
        <v>1</v>
      </c>
      <c r="T110" s="232">
        <f t="shared" si="15"/>
        <v>1</v>
      </c>
      <c r="U110" s="232">
        <f t="shared" si="15"/>
        <v>0.99999999999999967</v>
      </c>
      <c r="V110" s="232">
        <f t="shared" si="15"/>
        <v>0.99999999999999978</v>
      </c>
      <c r="W110" s="232">
        <f t="shared" si="15"/>
        <v>1.0000000000000002</v>
      </c>
      <c r="X110" s="232">
        <f t="shared" si="15"/>
        <v>1.0000000000000002</v>
      </c>
      <c r="Y110" s="232">
        <f t="shared" si="15"/>
        <v>1.0000000000000002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3.4883205514375797E-3</v>
      </c>
      <c r="C111" s="299">
        <f t="shared" si="16"/>
        <v>3.4688617185857406E-3</v>
      </c>
      <c r="D111" s="299">
        <f t="shared" si="16"/>
        <v>3.4756371099424793E-3</v>
      </c>
      <c r="E111" s="299">
        <f t="shared" si="16"/>
        <v>3.3265175949023103E-3</v>
      </c>
      <c r="F111" s="299">
        <f t="shared" si="16"/>
        <v>3.2889055009960406E-3</v>
      </c>
      <c r="G111" s="299">
        <f t="shared" si="16"/>
        <v>3.322714188882578E-3</v>
      </c>
      <c r="H111" s="299">
        <f t="shared" si="16"/>
        <v>3.3514229904896887E-3</v>
      </c>
      <c r="I111" s="299">
        <f t="shared" si="16"/>
        <v>3.3743922672325199E-3</v>
      </c>
      <c r="J111" s="299">
        <f t="shared" si="16"/>
        <v>3.3666909876344598E-3</v>
      </c>
      <c r="K111" s="299">
        <f t="shared" si="16"/>
        <v>3.3468352004940088E-3</v>
      </c>
      <c r="L111" s="299">
        <f t="shared" si="16"/>
        <v>3.3454018537339078E-3</v>
      </c>
      <c r="M111" s="299">
        <f t="shared" si="16"/>
        <v>3.3404789065157952E-3</v>
      </c>
      <c r="N111" s="299">
        <f t="shared" si="16"/>
        <v>3.3451057712913543E-3</v>
      </c>
      <c r="O111" s="299">
        <f t="shared" si="16"/>
        <v>3.3374154422460764E-3</v>
      </c>
      <c r="P111" s="299">
        <f t="shared" si="16"/>
        <v>3.3636615695191285E-3</v>
      </c>
      <c r="Q111" s="299">
        <f t="shared" si="16"/>
        <v>3.3639004290015721E-3</v>
      </c>
      <c r="R111" s="299">
        <f t="shared" si="16"/>
        <v>3.3127623344810491E-3</v>
      </c>
      <c r="S111" s="299">
        <f t="shared" si="16"/>
        <v>3.3768895948790194E-3</v>
      </c>
      <c r="T111" s="299">
        <f t="shared" si="16"/>
        <v>3.3632525772958125E-3</v>
      </c>
      <c r="U111" s="299">
        <f t="shared" si="16"/>
        <v>3.3307976643831855E-3</v>
      </c>
      <c r="V111" s="299">
        <f t="shared" si="16"/>
        <v>3.3334046501210736E-3</v>
      </c>
      <c r="W111" s="299">
        <f t="shared" si="16"/>
        <v>3.3677173580192927E-3</v>
      </c>
      <c r="X111" s="299">
        <f t="shared" si="16"/>
        <v>3.4120879358843716E-3</v>
      </c>
      <c r="Y111" s="299">
        <f t="shared" si="16"/>
        <v>3.5018796142941783E-3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1.2865892044072809E-3</v>
      </c>
      <c r="C112" s="233">
        <f t="shared" si="17"/>
        <v>1.279412248073028E-3</v>
      </c>
      <c r="D112" s="233">
        <f t="shared" si="17"/>
        <v>1.2819112000032403E-3</v>
      </c>
      <c r="E112" s="233">
        <f t="shared" si="17"/>
        <v>1.2269117940174386E-3</v>
      </c>
      <c r="F112" s="233">
        <f t="shared" si="17"/>
        <v>1.2130394123766473E-3</v>
      </c>
      <c r="G112" s="233">
        <f t="shared" si="17"/>
        <v>1.2255089925681999E-3</v>
      </c>
      <c r="H112" s="233">
        <f t="shared" si="17"/>
        <v>1.236097593493639E-3</v>
      </c>
      <c r="I112" s="233">
        <f t="shared" si="17"/>
        <v>1.2445692987324796E-3</v>
      </c>
      <c r="J112" s="233">
        <f t="shared" si="17"/>
        <v>1.2417288535827636E-3</v>
      </c>
      <c r="K112" s="233">
        <f t="shared" si="17"/>
        <v>1.2344054895159532E-3</v>
      </c>
      <c r="L112" s="233">
        <f t="shared" si="17"/>
        <v>1.2338768315441509E-3</v>
      </c>
      <c r="M112" s="233">
        <f t="shared" si="17"/>
        <v>1.2320611123029599E-3</v>
      </c>
      <c r="N112" s="233">
        <f t="shared" si="17"/>
        <v>1.2337676281413716E-3</v>
      </c>
      <c r="O112" s="233">
        <f t="shared" si="17"/>
        <v>1.2309312218587215E-3</v>
      </c>
      <c r="P112" s="233">
        <f t="shared" si="17"/>
        <v>1.2406115203029379E-3</v>
      </c>
      <c r="Q112" s="233">
        <f t="shared" si="17"/>
        <v>1.2406996182936331E-3</v>
      </c>
      <c r="R112" s="233">
        <f t="shared" si="17"/>
        <v>1.22183847311678E-3</v>
      </c>
      <c r="S112" s="233">
        <f t="shared" si="17"/>
        <v>1.2497864896138329E-3</v>
      </c>
      <c r="T112" s="233">
        <f t="shared" si="17"/>
        <v>1.2404606726467531E-3</v>
      </c>
      <c r="U112" s="233">
        <f t="shared" si="17"/>
        <v>1.2284904021490608E-3</v>
      </c>
      <c r="V112" s="233">
        <f t="shared" si="17"/>
        <v>1.2294519306717279E-3</v>
      </c>
      <c r="W112" s="233">
        <f t="shared" si="17"/>
        <v>1.2421074073989567E-3</v>
      </c>
      <c r="X112" s="233">
        <f t="shared" si="17"/>
        <v>1.2584725050534696E-3</v>
      </c>
      <c r="Y112" s="233">
        <f t="shared" si="17"/>
        <v>1.29159016221375E-3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2.5097516999147269E-2</v>
      </c>
      <c r="C113" s="233">
        <f t="shared" si="18"/>
        <v>2.4957515992622418E-2</v>
      </c>
      <c r="D113" s="233">
        <f t="shared" si="18"/>
        <v>2.5006263089468645E-2</v>
      </c>
      <c r="E113" s="233">
        <f t="shared" si="18"/>
        <v>2.3933388762571454E-2</v>
      </c>
      <c r="F113" s="233">
        <f t="shared" si="18"/>
        <v>2.3662779983284497E-2</v>
      </c>
      <c r="G113" s="233">
        <f t="shared" si="18"/>
        <v>2.3906024291380407E-2</v>
      </c>
      <c r="H113" s="233">
        <f t="shared" si="18"/>
        <v>2.4112576305662096E-2</v>
      </c>
      <c r="I113" s="233">
        <f t="shared" si="18"/>
        <v>2.4277834000593183E-2</v>
      </c>
      <c r="J113" s="233">
        <f t="shared" si="18"/>
        <v>2.4222425389836967E-2</v>
      </c>
      <c r="K113" s="233">
        <f t="shared" si="18"/>
        <v>2.4079568405239168E-2</v>
      </c>
      <c r="L113" s="233">
        <f t="shared" si="18"/>
        <v>2.4069255865394594E-2</v>
      </c>
      <c r="M113" s="233">
        <f t="shared" si="18"/>
        <v>2.4033836599971433E-2</v>
      </c>
      <c r="N113" s="233">
        <f t="shared" si="18"/>
        <v>2.406712563280114E-2</v>
      </c>
      <c r="O113" s="233">
        <f t="shared" si="18"/>
        <v>2.4011795808291925E-2</v>
      </c>
      <c r="P113" s="233">
        <f t="shared" si="18"/>
        <v>2.4200629550972418E-2</v>
      </c>
      <c r="Q113" s="233">
        <f t="shared" si="18"/>
        <v>2.4202348079941493E-2</v>
      </c>
      <c r="R113" s="233">
        <f t="shared" si="18"/>
        <v>2.3834423407421392E-2</v>
      </c>
      <c r="S113" s="233">
        <f t="shared" si="18"/>
        <v>2.4225649337563181E-2</v>
      </c>
      <c r="T113" s="233">
        <f t="shared" si="18"/>
        <v>2.419768696323548E-2</v>
      </c>
      <c r="U113" s="233">
        <f t="shared" si="18"/>
        <v>2.396418269763842E-2</v>
      </c>
      <c r="V113" s="233">
        <f t="shared" si="18"/>
        <v>2.398293925051492E-2</v>
      </c>
      <c r="W113" s="233">
        <f t="shared" si="18"/>
        <v>2.4229809845422671E-2</v>
      </c>
      <c r="X113" s="233">
        <f t="shared" si="18"/>
        <v>2.4549044077429208E-2</v>
      </c>
      <c r="Y113" s="233">
        <f t="shared" si="18"/>
        <v>2.5195070766216E-2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1.4012114139417513E-2</v>
      </c>
      <c r="C114" s="233">
        <f t="shared" si="19"/>
        <v>1.3933950626942301E-2</v>
      </c>
      <c r="D114" s="233">
        <f t="shared" si="19"/>
        <v>1.3961166462078414E-2</v>
      </c>
      <c r="E114" s="233">
        <f t="shared" si="19"/>
        <v>1.3362173441125587E-2</v>
      </c>
      <c r="F114" s="233">
        <f t="shared" si="19"/>
        <v>1.3211090722359981E-2</v>
      </c>
      <c r="G114" s="233">
        <f t="shared" si="19"/>
        <v>1.3346895671069427E-2</v>
      </c>
      <c r="H114" s="233">
        <f t="shared" si="19"/>
        <v>1.3462215063021211E-2</v>
      </c>
      <c r="I114" s="233">
        <f t="shared" si="19"/>
        <v>1.3554479556113112E-2</v>
      </c>
      <c r="J114" s="233">
        <f t="shared" si="19"/>
        <v>1.3523544552532921E-2</v>
      </c>
      <c r="K114" s="233">
        <f t="shared" si="19"/>
        <v>1.3443786528109009E-2</v>
      </c>
      <c r="L114" s="233">
        <f t="shared" si="19"/>
        <v>1.3438028967097122E-2</v>
      </c>
      <c r="M114" s="233">
        <f t="shared" si="19"/>
        <v>1.3418254150733394E-2</v>
      </c>
      <c r="N114" s="233">
        <f t="shared" si="19"/>
        <v>1.3436839643777057E-2</v>
      </c>
      <c r="O114" s="233">
        <f t="shared" si="19"/>
        <v>1.3405948627093475E-2</v>
      </c>
      <c r="P114" s="233">
        <f t="shared" si="19"/>
        <v>1.3511375787712684E-2</v>
      </c>
      <c r="Q114" s="233">
        <f t="shared" si="19"/>
        <v>1.3512335254104011E-2</v>
      </c>
      <c r="R114" s="233">
        <f t="shared" si="19"/>
        <v>1.3306920411423171E-2</v>
      </c>
      <c r="S114" s="233">
        <f t="shared" si="19"/>
        <v>1.3611299459362902E-2</v>
      </c>
      <c r="T114" s="233">
        <f t="shared" si="19"/>
        <v>1.350973292100054E-2</v>
      </c>
      <c r="U114" s="233">
        <f t="shared" si="19"/>
        <v>1.3379365904147926E-2</v>
      </c>
      <c r="V114" s="233">
        <f t="shared" si="19"/>
        <v>1.3389837814965888E-2</v>
      </c>
      <c r="W114" s="233">
        <f t="shared" si="19"/>
        <v>1.3527667344222945E-2</v>
      </c>
      <c r="X114" s="233">
        <f t="shared" si="19"/>
        <v>1.3705897983382858E-2</v>
      </c>
      <c r="Y114" s="233">
        <f t="shared" si="19"/>
        <v>1.4066579069910178E-2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1.0280408933208474E-2</v>
      </c>
      <c r="C115" s="300">
        <f t="shared" si="20"/>
        <v>1.0350921437044754E-2</v>
      </c>
      <c r="D115" s="300">
        <f t="shared" si="20"/>
        <v>1.0301910217543026E-2</v>
      </c>
      <c r="E115" s="300">
        <f t="shared" si="20"/>
        <v>1.055548670049143E-2</v>
      </c>
      <c r="F115" s="300">
        <f t="shared" si="20"/>
        <v>1.1234215061477331E-2</v>
      </c>
      <c r="G115" s="300">
        <f t="shared" si="20"/>
        <v>1.2099807829342835E-2</v>
      </c>
      <c r="H115" s="300">
        <f t="shared" si="20"/>
        <v>1.6339090226879318E-2</v>
      </c>
      <c r="I115" s="300">
        <f t="shared" si="20"/>
        <v>1.7539515535942938E-2</v>
      </c>
      <c r="J115" s="300">
        <f t="shared" si="20"/>
        <v>1.7488872521633211E-2</v>
      </c>
      <c r="K115" s="300">
        <f t="shared" si="20"/>
        <v>1.3344368302347493E-2</v>
      </c>
      <c r="L115" s="300">
        <f t="shared" si="20"/>
        <v>1.3105257763057569E-2</v>
      </c>
      <c r="M115" s="300">
        <f t="shared" si="20"/>
        <v>1.3229734939199463E-2</v>
      </c>
      <c r="N115" s="300">
        <f t="shared" si="20"/>
        <v>1.4962324372882462E-2</v>
      </c>
      <c r="O115" s="300">
        <f t="shared" si="20"/>
        <v>1.5177638878342208E-2</v>
      </c>
      <c r="P115" s="300">
        <f t="shared" si="20"/>
        <v>1.7208009310503983E-2</v>
      </c>
      <c r="Q115" s="300">
        <f t="shared" si="20"/>
        <v>1.6981902876348084E-2</v>
      </c>
      <c r="R115" s="300">
        <f t="shared" si="20"/>
        <v>1.8592625874943664E-2</v>
      </c>
      <c r="S115" s="300">
        <f t="shared" si="20"/>
        <v>2.1768585812631327E-2</v>
      </c>
      <c r="T115" s="300">
        <f t="shared" si="20"/>
        <v>1.8495385662973065E-2</v>
      </c>
      <c r="U115" s="300">
        <f t="shared" si="20"/>
        <v>1.4747115002934486E-2</v>
      </c>
      <c r="V115" s="300">
        <f t="shared" si="20"/>
        <v>1.4779476753678711E-2</v>
      </c>
      <c r="W115" s="300">
        <f t="shared" si="20"/>
        <v>1.6709032338043221E-2</v>
      </c>
      <c r="X115" s="300">
        <f t="shared" si="20"/>
        <v>1.8286593231017511E-2</v>
      </c>
      <c r="Y115" s="300">
        <f t="shared" si="20"/>
        <v>1.5690571339734574E-2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3.5842431676746403E-2</v>
      </c>
      <c r="C116" s="301">
        <f t="shared" si="21"/>
        <v>3.8641206677932645E-2</v>
      </c>
      <c r="D116" s="301">
        <f t="shared" si="21"/>
        <v>4.1518741428079008E-2</v>
      </c>
      <c r="E116" s="301">
        <f t="shared" si="21"/>
        <v>4.0731807287874074E-2</v>
      </c>
      <c r="F116" s="301">
        <f t="shared" si="21"/>
        <v>5.1438565273732799E-2</v>
      </c>
      <c r="G116" s="301">
        <f t="shared" si="21"/>
        <v>5.7091908389030055E-2</v>
      </c>
      <c r="H116" s="301">
        <f t="shared" si="21"/>
        <v>7.2752296973667668E-2</v>
      </c>
      <c r="I116" s="301">
        <f t="shared" si="21"/>
        <v>7.5524548622152798E-2</v>
      </c>
      <c r="J116" s="301">
        <f t="shared" si="21"/>
        <v>7.5446062022463442E-2</v>
      </c>
      <c r="K116" s="301">
        <f t="shared" si="21"/>
        <v>6.1606926604071369E-2</v>
      </c>
      <c r="L116" s="301">
        <f t="shared" si="21"/>
        <v>6.0677831641633324E-2</v>
      </c>
      <c r="M116" s="301">
        <f t="shared" si="21"/>
        <v>6.1167665684279407E-2</v>
      </c>
      <c r="N116" s="301">
        <f t="shared" si="21"/>
        <v>6.7585767438710712E-2</v>
      </c>
      <c r="O116" s="301">
        <f t="shared" si="21"/>
        <v>6.8512726967844384E-2</v>
      </c>
      <c r="P116" s="301">
        <f t="shared" si="21"/>
        <v>7.4582172714876438E-2</v>
      </c>
      <c r="Q116" s="301">
        <f t="shared" si="21"/>
        <v>7.3782532854187913E-2</v>
      </c>
      <c r="R116" s="301">
        <f t="shared" si="21"/>
        <v>8.0057525878157995E-2</v>
      </c>
      <c r="S116" s="301">
        <f t="shared" si="21"/>
        <v>8.7410442155114385E-2</v>
      </c>
      <c r="T116" s="301">
        <f t="shared" si="21"/>
        <v>7.8575406570969772E-2</v>
      </c>
      <c r="U116" s="301">
        <f t="shared" si="21"/>
        <v>6.7147126322760944E-2</v>
      </c>
      <c r="V116" s="301">
        <f t="shared" si="21"/>
        <v>6.7220637279466464E-2</v>
      </c>
      <c r="W116" s="301">
        <f t="shared" si="21"/>
        <v>7.3066132813963083E-2</v>
      </c>
      <c r="X116" s="301">
        <f t="shared" si="21"/>
        <v>7.6706426616656165E-2</v>
      </c>
      <c r="Y116" s="301">
        <f t="shared" si="21"/>
        <v>6.6345979278354159E-2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2.4565885163481845E-2</v>
      </c>
      <c r="C117" s="302">
        <f t="shared" si="22"/>
        <v>2.4316131784651682E-2</v>
      </c>
      <c r="D117" s="302">
        <f t="shared" si="22"/>
        <v>2.4048771794199807E-2</v>
      </c>
      <c r="E117" s="302">
        <f t="shared" si="22"/>
        <v>2.4192908420894641E-2</v>
      </c>
      <c r="F117" s="302">
        <f t="shared" si="22"/>
        <v>2.3205626323287588E-2</v>
      </c>
      <c r="G117" s="302">
        <f t="shared" si="22"/>
        <v>2.2640582357826379E-2</v>
      </c>
      <c r="H117" s="302">
        <f t="shared" si="22"/>
        <v>2.1054546050251512E-2</v>
      </c>
      <c r="I117" s="302">
        <f t="shared" si="22"/>
        <v>2.0750765225431355E-2</v>
      </c>
      <c r="J117" s="302">
        <f t="shared" si="22"/>
        <v>2.076361168008134E-2</v>
      </c>
      <c r="K117" s="302">
        <f t="shared" si="22"/>
        <v>2.2174227294167629E-2</v>
      </c>
      <c r="L117" s="302">
        <f t="shared" si="22"/>
        <v>2.226780754232098E-2</v>
      </c>
      <c r="M117" s="302">
        <f t="shared" si="22"/>
        <v>2.2221534814223263E-2</v>
      </c>
      <c r="N117" s="302">
        <f t="shared" si="22"/>
        <v>2.1575465550928957E-2</v>
      </c>
      <c r="O117" s="302">
        <f t="shared" si="22"/>
        <v>2.1487643572150588E-2</v>
      </c>
      <c r="P117" s="302">
        <f t="shared" si="22"/>
        <v>2.0853283474052117E-2</v>
      </c>
      <c r="Q117" s="302">
        <f t="shared" si="22"/>
        <v>2.0933652522374113E-2</v>
      </c>
      <c r="R117" s="302">
        <f t="shared" si="22"/>
        <v>2.0334058181288129E-2</v>
      </c>
      <c r="S117" s="302">
        <f t="shared" si="22"/>
        <v>1.9527224557073605E-2</v>
      </c>
      <c r="T117" s="302">
        <f t="shared" si="22"/>
        <v>2.0446768474488133E-2</v>
      </c>
      <c r="U117" s="302">
        <f t="shared" si="22"/>
        <v>2.1629960661367853E-2</v>
      </c>
      <c r="V117" s="302">
        <f t="shared" si="22"/>
        <v>2.1620828105858751E-2</v>
      </c>
      <c r="W117" s="302">
        <f t="shared" si="22"/>
        <v>2.100585266336857E-2</v>
      </c>
      <c r="X117" s="302">
        <f t="shared" si="22"/>
        <v>2.0599366288169586E-2</v>
      </c>
      <c r="Y117" s="302">
        <f t="shared" si="22"/>
        <v>2.1584587249360399E-2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1.1276546513264559E-2</v>
      </c>
      <c r="C118" s="302">
        <f t="shared" si="23"/>
        <v>1.4325074893280963E-2</v>
      </c>
      <c r="D118" s="302">
        <f t="shared" si="23"/>
        <v>1.7469969633879204E-2</v>
      </c>
      <c r="E118" s="302">
        <f t="shared" si="23"/>
        <v>1.6538898866979436E-2</v>
      </c>
      <c r="F118" s="302">
        <f t="shared" si="23"/>
        <v>2.8232938950445215E-2</v>
      </c>
      <c r="G118" s="302">
        <f t="shared" si="23"/>
        <v>3.4451326031203669E-2</v>
      </c>
      <c r="H118" s="302">
        <f t="shared" si="23"/>
        <v>5.1697750923416157E-2</v>
      </c>
      <c r="I118" s="302">
        <f t="shared" si="23"/>
        <v>5.4773783396721447E-2</v>
      </c>
      <c r="J118" s="302">
        <f t="shared" si="23"/>
        <v>5.4682450342382102E-2</v>
      </c>
      <c r="K118" s="302">
        <f t="shared" si="23"/>
        <v>3.9432699309903736E-2</v>
      </c>
      <c r="L118" s="302">
        <f t="shared" si="23"/>
        <v>3.8410024099312337E-2</v>
      </c>
      <c r="M118" s="302">
        <f t="shared" si="23"/>
        <v>3.8946130870056148E-2</v>
      </c>
      <c r="N118" s="302">
        <f t="shared" si="23"/>
        <v>4.6010301887781754E-2</v>
      </c>
      <c r="O118" s="302">
        <f t="shared" si="23"/>
        <v>4.7025083395693792E-2</v>
      </c>
      <c r="P118" s="302">
        <f t="shared" si="23"/>
        <v>5.3728889240824314E-2</v>
      </c>
      <c r="Q118" s="302">
        <f t="shared" si="23"/>
        <v>5.28488803318138E-2</v>
      </c>
      <c r="R118" s="302">
        <f t="shared" si="23"/>
        <v>5.9723467696869884E-2</v>
      </c>
      <c r="S118" s="302">
        <f t="shared" si="23"/>
        <v>6.7883217598040779E-2</v>
      </c>
      <c r="T118" s="302">
        <f t="shared" si="23"/>
        <v>5.8128638096481638E-2</v>
      </c>
      <c r="U118" s="302">
        <f t="shared" si="23"/>
        <v>4.5517165661393091E-2</v>
      </c>
      <c r="V118" s="302">
        <f t="shared" si="23"/>
        <v>4.559980917360771E-2</v>
      </c>
      <c r="W118" s="302">
        <f t="shared" si="23"/>
        <v>5.206028015059451E-2</v>
      </c>
      <c r="X118" s="302">
        <f t="shared" si="23"/>
        <v>5.6107060328486572E-2</v>
      </c>
      <c r="Y118" s="302">
        <f t="shared" si="23"/>
        <v>4.4761392028993763E-2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0.80366191417133592</v>
      </c>
      <c r="C119" s="301">
        <f t="shared" si="24"/>
        <v>0.80203668573478792</v>
      </c>
      <c r="D119" s="301">
        <f t="shared" si="24"/>
        <v>0.80005159286953109</v>
      </c>
      <c r="E119" s="301">
        <f t="shared" si="24"/>
        <v>0.80270344847649733</v>
      </c>
      <c r="F119" s="301">
        <f t="shared" si="24"/>
        <v>0.79554041152597532</v>
      </c>
      <c r="G119" s="301">
        <f t="shared" si="24"/>
        <v>0.7904592451729382</v>
      </c>
      <c r="H119" s="301">
        <f t="shared" si="24"/>
        <v>0.77576613228088342</v>
      </c>
      <c r="I119" s="301">
        <f t="shared" si="24"/>
        <v>0.77248165027826521</v>
      </c>
      <c r="J119" s="301">
        <f t="shared" si="24"/>
        <v>0.77270072480197638</v>
      </c>
      <c r="K119" s="301">
        <f t="shared" si="24"/>
        <v>0.78595323352267277</v>
      </c>
      <c r="L119" s="301">
        <f t="shared" si="24"/>
        <v>0.78680962973723123</v>
      </c>
      <c r="M119" s="301">
        <f t="shared" si="24"/>
        <v>0.78644911972468667</v>
      </c>
      <c r="N119" s="301">
        <f t="shared" si="24"/>
        <v>0.78054433227835385</v>
      </c>
      <c r="O119" s="301">
        <f t="shared" si="24"/>
        <v>0.77985451189027688</v>
      </c>
      <c r="P119" s="301">
        <f t="shared" si="24"/>
        <v>0.77357598328376409</v>
      </c>
      <c r="Q119" s="301">
        <f t="shared" si="24"/>
        <v>0.77430793937782383</v>
      </c>
      <c r="R119" s="301">
        <f t="shared" si="24"/>
        <v>0.76948712149932819</v>
      </c>
      <c r="S119" s="301">
        <f t="shared" si="24"/>
        <v>0.76074270891006945</v>
      </c>
      <c r="T119" s="301">
        <f t="shared" si="24"/>
        <v>0.7697672574753881</v>
      </c>
      <c r="U119" s="301">
        <f t="shared" si="24"/>
        <v>0.78125493989713457</v>
      </c>
      <c r="V119" s="301">
        <f t="shared" si="24"/>
        <v>0.78113585560381105</v>
      </c>
      <c r="W119" s="301">
        <f t="shared" si="24"/>
        <v>0.77496955844909177</v>
      </c>
      <c r="X119" s="301">
        <f t="shared" si="24"/>
        <v>0.77043136760443154</v>
      </c>
      <c r="Y119" s="301">
        <f t="shared" si="24"/>
        <v>0.77824979540141559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0.78032811695765858</v>
      </c>
      <c r="C120" s="302">
        <f t="shared" si="25"/>
        <v>0.77239477433599468</v>
      </c>
      <c r="D120" s="302">
        <f t="shared" si="25"/>
        <v>0.76390216287458268</v>
      </c>
      <c r="E120" s="302">
        <f t="shared" si="25"/>
        <v>0.76848062042841847</v>
      </c>
      <c r="F120" s="302">
        <f t="shared" si="25"/>
        <v>0.73711989497501729</v>
      </c>
      <c r="G120" s="302">
        <f t="shared" si="25"/>
        <v>0.71917143960154384</v>
      </c>
      <c r="H120" s="302">
        <f t="shared" si="25"/>
        <v>0.66879146277269474</v>
      </c>
      <c r="I120" s="302">
        <f t="shared" si="25"/>
        <v>0.65914195421958421</v>
      </c>
      <c r="J120" s="302">
        <f t="shared" si="25"/>
        <v>0.6595500180731716</v>
      </c>
      <c r="K120" s="302">
        <f t="shared" si="25"/>
        <v>0.70435780816767779</v>
      </c>
      <c r="L120" s="302">
        <f t="shared" si="25"/>
        <v>0.70733035722666648</v>
      </c>
      <c r="M120" s="302">
        <f t="shared" si="25"/>
        <v>0.70586051762826862</v>
      </c>
      <c r="N120" s="302">
        <f t="shared" si="25"/>
        <v>0.68533831750009622</v>
      </c>
      <c r="O120" s="302">
        <f t="shared" si="25"/>
        <v>0.68254867817419496</v>
      </c>
      <c r="P120" s="302">
        <f t="shared" si="25"/>
        <v>0.66239841623459672</v>
      </c>
      <c r="Q120" s="302">
        <f t="shared" si="25"/>
        <v>0.66495131541658936</v>
      </c>
      <c r="R120" s="302">
        <f t="shared" si="25"/>
        <v>0.64590537752327026</v>
      </c>
      <c r="S120" s="302">
        <f t="shared" si="25"/>
        <v>0.62027654475410277</v>
      </c>
      <c r="T120" s="302">
        <f t="shared" si="25"/>
        <v>0.64948558683668167</v>
      </c>
      <c r="U120" s="302">
        <f t="shared" si="25"/>
        <v>0.68706933865521425</v>
      </c>
      <c r="V120" s="302">
        <f t="shared" si="25"/>
        <v>0.68677924571551352</v>
      </c>
      <c r="W120" s="302">
        <f t="shared" si="25"/>
        <v>0.66724473165994314</v>
      </c>
      <c r="X120" s="302">
        <f t="shared" si="25"/>
        <v>0.65433281150656331</v>
      </c>
      <c r="Y120" s="302">
        <f t="shared" si="25"/>
        <v>0.68562806556791855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2.3333797213677336E-2</v>
      </c>
      <c r="C121" s="302">
        <f t="shared" si="26"/>
        <v>2.96419113987932E-2</v>
      </c>
      <c r="D121" s="302">
        <f t="shared" si="26"/>
        <v>3.6149429994948509E-2</v>
      </c>
      <c r="E121" s="302">
        <f t="shared" si="26"/>
        <v>3.4222828048078829E-2</v>
      </c>
      <c r="F121" s="302">
        <f t="shared" si="26"/>
        <v>5.8420516550958035E-2</v>
      </c>
      <c r="G121" s="302">
        <f t="shared" si="26"/>
        <v>7.12878055713944E-2</v>
      </c>
      <c r="H121" s="302">
        <f t="shared" si="26"/>
        <v>0.10697466950818856</v>
      </c>
      <c r="I121" s="302">
        <f t="shared" si="26"/>
        <v>0.11333969605868101</v>
      </c>
      <c r="J121" s="302">
        <f t="shared" si="26"/>
        <v>0.11315070672880477</v>
      </c>
      <c r="K121" s="302">
        <f t="shared" si="26"/>
        <v>8.1595425354994991E-2</v>
      </c>
      <c r="L121" s="302">
        <f t="shared" si="26"/>
        <v>7.947927251056483E-2</v>
      </c>
      <c r="M121" s="302">
        <f t="shared" si="26"/>
        <v>8.0588602096418105E-2</v>
      </c>
      <c r="N121" s="302">
        <f t="shared" si="26"/>
        <v>9.5206014778257561E-2</v>
      </c>
      <c r="O121" s="302">
        <f t="shared" si="26"/>
        <v>9.7305833716081827E-2</v>
      </c>
      <c r="P121" s="302">
        <f t="shared" si="26"/>
        <v>0.1111775670491673</v>
      </c>
      <c r="Q121" s="302">
        <f t="shared" si="26"/>
        <v>0.10935662396123459</v>
      </c>
      <c r="R121" s="302">
        <f t="shared" si="26"/>
        <v>0.12358174397605795</v>
      </c>
      <c r="S121" s="302">
        <f t="shared" si="26"/>
        <v>0.14046616415596677</v>
      </c>
      <c r="T121" s="302">
        <f t="shared" si="26"/>
        <v>0.12028167063870639</v>
      </c>
      <c r="U121" s="302">
        <f t="shared" si="26"/>
        <v>9.4185601241920353E-2</v>
      </c>
      <c r="V121" s="302">
        <f t="shared" si="26"/>
        <v>9.4356609888297471E-2</v>
      </c>
      <c r="W121" s="302">
        <f t="shared" si="26"/>
        <v>0.10772482678914869</v>
      </c>
      <c r="X121" s="302">
        <f t="shared" si="26"/>
        <v>0.11609855609786822</v>
      </c>
      <c r="Y121" s="302">
        <f t="shared" si="26"/>
        <v>9.2621729833497063E-2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0.10633070432429906</v>
      </c>
      <c r="C122" s="301">
        <f t="shared" si="27"/>
        <v>0.10533144556401115</v>
      </c>
      <c r="D122" s="301">
        <f t="shared" si="27"/>
        <v>0.10440277762335422</v>
      </c>
      <c r="E122" s="301">
        <f t="shared" si="27"/>
        <v>0.10416026594252048</v>
      </c>
      <c r="F122" s="301">
        <f t="shared" si="27"/>
        <v>0.10041099251979727</v>
      </c>
      <c r="G122" s="301">
        <f t="shared" si="27"/>
        <v>9.854789546478826E-2</v>
      </c>
      <c r="H122" s="301">
        <f t="shared" si="27"/>
        <v>9.2980168565902979E-2</v>
      </c>
      <c r="I122" s="301">
        <f t="shared" si="27"/>
        <v>9.20030104409678E-2</v>
      </c>
      <c r="J122" s="301">
        <f t="shared" si="27"/>
        <v>9.200995087033996E-2</v>
      </c>
      <c r="K122" s="301">
        <f t="shared" si="27"/>
        <v>9.6990875947550112E-2</v>
      </c>
      <c r="L122" s="301">
        <f t="shared" si="27"/>
        <v>9.7320717340307838E-2</v>
      </c>
      <c r="M122" s="301">
        <f t="shared" si="27"/>
        <v>9.7128848882310784E-2</v>
      </c>
      <c r="N122" s="301">
        <f t="shared" si="27"/>
        <v>9.4824737234042153E-2</v>
      </c>
      <c r="O122" s="301">
        <f t="shared" si="27"/>
        <v>9.4469031164046396E-2</v>
      </c>
      <c r="P122" s="301">
        <f t="shared" si="27"/>
        <v>9.2317556262348263E-2</v>
      </c>
      <c r="Q122" s="301">
        <f t="shared" si="27"/>
        <v>9.2608341510299119E-2</v>
      </c>
      <c r="R122" s="301">
        <f t="shared" si="27"/>
        <v>9.018678212112767E-2</v>
      </c>
      <c r="S122" s="301">
        <f t="shared" si="27"/>
        <v>8.7614638240765721E-2</v>
      </c>
      <c r="T122" s="301">
        <f t="shared" si="27"/>
        <v>9.0850817156490418E-2</v>
      </c>
      <c r="U122" s="301">
        <f t="shared" si="27"/>
        <v>9.4947982108851095E-2</v>
      </c>
      <c r="V122" s="301">
        <f t="shared" si="27"/>
        <v>9.4928396716770017E-2</v>
      </c>
      <c r="W122" s="301">
        <f t="shared" si="27"/>
        <v>9.28879744438382E-2</v>
      </c>
      <c r="X122" s="301">
        <f t="shared" si="27"/>
        <v>9.1650110046145081E-2</v>
      </c>
      <c r="Y122" s="301">
        <f t="shared" si="27"/>
        <v>9.5658534367861744E-2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8.8509439191956418E-2</v>
      </c>
      <c r="C123" s="302">
        <f t="shared" si="28"/>
        <v>8.7609592459406527E-2</v>
      </c>
      <c r="D123" s="302">
        <f t="shared" si="28"/>
        <v>8.6646310140866767E-2</v>
      </c>
      <c r="E123" s="302">
        <f t="shared" si="28"/>
        <v>8.7165625928223134E-2</v>
      </c>
      <c r="F123" s="302">
        <f t="shared" si="28"/>
        <v>8.360850660596239E-2</v>
      </c>
      <c r="G123" s="302">
        <f t="shared" si="28"/>
        <v>8.1572686436285999E-2</v>
      </c>
      <c r="H123" s="302">
        <f t="shared" si="28"/>
        <v>7.585829091634716E-2</v>
      </c>
      <c r="I123" s="302">
        <f t="shared" si="28"/>
        <v>7.4763786473980381E-2</v>
      </c>
      <c r="J123" s="302">
        <f t="shared" si="28"/>
        <v>7.4810071494410477E-2</v>
      </c>
      <c r="K123" s="302">
        <f t="shared" si="28"/>
        <v>7.9892436574574344E-2</v>
      </c>
      <c r="L123" s="302">
        <f t="shared" si="28"/>
        <v>8.0229600703950368E-2</v>
      </c>
      <c r="M123" s="302">
        <f t="shared" si="28"/>
        <v>8.0062882786539502E-2</v>
      </c>
      <c r="N123" s="302">
        <f t="shared" si="28"/>
        <v>7.7735133234964421E-2</v>
      </c>
      <c r="O123" s="302">
        <f t="shared" si="28"/>
        <v>7.7418715811424718E-2</v>
      </c>
      <c r="P123" s="302">
        <f t="shared" si="28"/>
        <v>7.5133153693275806E-2</v>
      </c>
      <c r="Q123" s="302">
        <f t="shared" si="28"/>
        <v>7.5422718646788942E-2</v>
      </c>
      <c r="R123" s="302">
        <f t="shared" si="28"/>
        <v>7.326241550611147E-2</v>
      </c>
      <c r="S123" s="302">
        <f t="shared" si="28"/>
        <v>7.0355441418867931E-2</v>
      </c>
      <c r="T123" s="302">
        <f t="shared" si="28"/>
        <v>7.3668504062493811E-2</v>
      </c>
      <c r="U123" s="302">
        <f t="shared" si="28"/>
        <v>7.7931475912281015E-2</v>
      </c>
      <c r="V123" s="302">
        <f t="shared" si="28"/>
        <v>7.7898571851990964E-2</v>
      </c>
      <c r="W123" s="302">
        <f t="shared" si="28"/>
        <v>7.5682851507724844E-2</v>
      </c>
      <c r="X123" s="302">
        <f t="shared" si="28"/>
        <v>7.4218305008846117E-2</v>
      </c>
      <c r="Y123" s="302">
        <f t="shared" si="28"/>
        <v>7.7767998177842385E-2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1.7821265132342636E-2</v>
      </c>
      <c r="C124" s="303">
        <f t="shared" si="29"/>
        <v>1.772185310460463E-2</v>
      </c>
      <c r="D124" s="303">
        <f t="shared" si="29"/>
        <v>1.7756467482487444E-2</v>
      </c>
      <c r="E124" s="303">
        <f t="shared" si="29"/>
        <v>1.6994640014297339E-2</v>
      </c>
      <c r="F124" s="303">
        <f t="shared" si="29"/>
        <v>1.6802485913834875E-2</v>
      </c>
      <c r="G124" s="303">
        <f t="shared" si="29"/>
        <v>1.6975209028502268E-2</v>
      </c>
      <c r="H124" s="303">
        <f t="shared" si="29"/>
        <v>1.7121877649555819E-2</v>
      </c>
      <c r="I124" s="303">
        <f t="shared" si="29"/>
        <v>1.7239223966987419E-2</v>
      </c>
      <c r="J124" s="303">
        <f t="shared" si="29"/>
        <v>1.7199879375929487E-2</v>
      </c>
      <c r="K124" s="303">
        <f t="shared" si="29"/>
        <v>1.7098439372975765E-2</v>
      </c>
      <c r="L124" s="303">
        <f t="shared" si="29"/>
        <v>1.709111663635747E-2</v>
      </c>
      <c r="M124" s="303">
        <f t="shared" si="29"/>
        <v>1.7065966095771292E-2</v>
      </c>
      <c r="N124" s="303">
        <f t="shared" si="29"/>
        <v>1.7089603999077739E-2</v>
      </c>
      <c r="O124" s="303">
        <f t="shared" si="29"/>
        <v>1.7050315352621668E-2</v>
      </c>
      <c r="P124" s="303">
        <f t="shared" si="29"/>
        <v>1.7184402569072447E-2</v>
      </c>
      <c r="Q124" s="303">
        <f t="shared" si="29"/>
        <v>1.7185622863510185E-2</v>
      </c>
      <c r="R124" s="303">
        <f t="shared" si="29"/>
        <v>1.6924366615016204E-2</v>
      </c>
      <c r="S124" s="303">
        <f t="shared" si="29"/>
        <v>1.7259196821897783E-2</v>
      </c>
      <c r="T124" s="303">
        <f t="shared" si="29"/>
        <v>1.718231309399661E-2</v>
      </c>
      <c r="U124" s="303">
        <f t="shared" si="29"/>
        <v>1.7016506196570077E-2</v>
      </c>
      <c r="V124" s="303">
        <f t="shared" si="29"/>
        <v>1.7029824864779053E-2</v>
      </c>
      <c r="W124" s="303">
        <f t="shared" si="29"/>
        <v>1.7205122936113353E-2</v>
      </c>
      <c r="X124" s="303">
        <f t="shared" si="29"/>
        <v>1.7431805037298968E-2</v>
      </c>
      <c r="Y124" s="303">
        <f t="shared" si="29"/>
        <v>1.7890536190019367E-2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0.99999999999999989</v>
      </c>
      <c r="C126" s="232">
        <f t="shared" si="30"/>
        <v>0.99999999999999989</v>
      </c>
      <c r="D126" s="232">
        <f t="shared" si="30"/>
        <v>1</v>
      </c>
      <c r="E126" s="232">
        <f t="shared" si="30"/>
        <v>1</v>
      </c>
      <c r="F126" s="232">
        <f t="shared" si="30"/>
        <v>0.99999999999999967</v>
      </c>
      <c r="G126" s="232">
        <f t="shared" si="30"/>
        <v>1</v>
      </c>
      <c r="H126" s="232">
        <f t="shared" si="30"/>
        <v>1</v>
      </c>
      <c r="I126" s="232">
        <f t="shared" si="30"/>
        <v>1</v>
      </c>
      <c r="J126" s="232">
        <f t="shared" si="30"/>
        <v>0.99999999999999989</v>
      </c>
      <c r="K126" s="232">
        <f t="shared" si="30"/>
        <v>1</v>
      </c>
      <c r="L126" s="232">
        <f t="shared" si="30"/>
        <v>1</v>
      </c>
      <c r="M126" s="232">
        <f t="shared" si="30"/>
        <v>1</v>
      </c>
      <c r="N126" s="232">
        <f t="shared" si="30"/>
        <v>1</v>
      </c>
      <c r="O126" s="232">
        <f t="shared" si="30"/>
        <v>1</v>
      </c>
      <c r="P126" s="232">
        <f t="shared" si="30"/>
        <v>0.99999999999999978</v>
      </c>
      <c r="Q126" s="232">
        <f t="shared" si="30"/>
        <v>1</v>
      </c>
      <c r="R126" s="232">
        <f t="shared" si="30"/>
        <v>1</v>
      </c>
      <c r="S126" s="232">
        <f t="shared" si="30"/>
        <v>0.99999999999999978</v>
      </c>
      <c r="T126" s="232">
        <f t="shared" si="30"/>
        <v>0.99999999999999989</v>
      </c>
      <c r="U126" s="232">
        <f t="shared" si="30"/>
        <v>1</v>
      </c>
      <c r="V126" s="232">
        <f t="shared" si="30"/>
        <v>1</v>
      </c>
      <c r="W126" s="232">
        <f t="shared" si="30"/>
        <v>1</v>
      </c>
      <c r="X126" s="232">
        <f t="shared" si="30"/>
        <v>1</v>
      </c>
      <c r="Y126" s="232">
        <f t="shared" si="30"/>
        <v>0.99999999999999989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2.5352693125754902E-2</v>
      </c>
      <c r="C127" s="299">
        <f t="shared" si="31"/>
        <v>2.5594124561704967E-2</v>
      </c>
      <c r="D127" s="299">
        <f t="shared" si="31"/>
        <v>2.569572179993081E-2</v>
      </c>
      <c r="E127" s="299">
        <f t="shared" si="31"/>
        <v>2.5846896342981325E-2</v>
      </c>
      <c r="F127" s="299">
        <f t="shared" si="31"/>
        <v>2.6115992469943356E-2</v>
      </c>
      <c r="G127" s="299">
        <f t="shared" si="31"/>
        <v>2.6118848735949978E-2</v>
      </c>
      <c r="H127" s="299">
        <f t="shared" si="31"/>
        <v>2.5789795413122651E-2</v>
      </c>
      <c r="I127" s="299">
        <f t="shared" si="31"/>
        <v>2.5633825870253941E-2</v>
      </c>
      <c r="J127" s="299">
        <f t="shared" si="31"/>
        <v>2.5586852514775056E-2</v>
      </c>
      <c r="K127" s="299">
        <f t="shared" si="31"/>
        <v>2.5715053277679381E-2</v>
      </c>
      <c r="L127" s="299">
        <f t="shared" si="31"/>
        <v>2.5628401510962823E-2</v>
      </c>
      <c r="M127" s="299">
        <f t="shared" si="31"/>
        <v>2.5618117407412988E-2</v>
      </c>
      <c r="N127" s="299">
        <f t="shared" si="31"/>
        <v>2.5500084736293331E-2</v>
      </c>
      <c r="O127" s="299">
        <f t="shared" si="31"/>
        <v>2.550472822513869E-2</v>
      </c>
      <c r="P127" s="299">
        <f t="shared" si="31"/>
        <v>2.528126153666135E-2</v>
      </c>
      <c r="Q127" s="299">
        <f t="shared" si="31"/>
        <v>2.5214767002695412E-2</v>
      </c>
      <c r="R127" s="299">
        <f t="shared" si="31"/>
        <v>2.5242124541800522E-2</v>
      </c>
      <c r="S127" s="299">
        <f t="shared" si="31"/>
        <v>2.5116813207718938E-2</v>
      </c>
      <c r="T127" s="299">
        <f t="shared" si="31"/>
        <v>2.5068214856620582E-2</v>
      </c>
      <c r="U127" s="299">
        <f t="shared" si="31"/>
        <v>2.518300192233696E-2</v>
      </c>
      <c r="V127" s="299">
        <f t="shared" si="31"/>
        <v>2.5179925876065538E-2</v>
      </c>
      <c r="W127" s="299">
        <f t="shared" si="31"/>
        <v>2.5106174251343889E-2</v>
      </c>
      <c r="X127" s="299">
        <f t="shared" si="31"/>
        <v>2.4853906851841481E-2</v>
      </c>
      <c r="Y127" s="299">
        <f t="shared" si="31"/>
        <v>2.4720957240590445E-2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3.409655800735469E-3</v>
      </c>
      <c r="C128" s="233">
        <f t="shared" si="32"/>
        <v>3.4421256488886341E-3</v>
      </c>
      <c r="D128" s="233">
        <f t="shared" si="32"/>
        <v>3.4557893496614546E-3</v>
      </c>
      <c r="E128" s="233">
        <f t="shared" si="32"/>
        <v>3.4761206476059754E-3</v>
      </c>
      <c r="F128" s="233">
        <f t="shared" si="32"/>
        <v>3.5123110896114994E-3</v>
      </c>
      <c r="G128" s="233">
        <f t="shared" si="32"/>
        <v>3.5126952256837344E-3</v>
      </c>
      <c r="H128" s="233">
        <f t="shared" si="32"/>
        <v>3.4684412063823414E-3</v>
      </c>
      <c r="I128" s="233">
        <f t="shared" si="32"/>
        <v>3.4474650341886205E-3</v>
      </c>
      <c r="J128" s="233">
        <f t="shared" si="32"/>
        <v>3.4411476392990858E-3</v>
      </c>
      <c r="K128" s="233">
        <f t="shared" si="32"/>
        <v>3.4583892188317731E-3</v>
      </c>
      <c r="L128" s="233">
        <f t="shared" si="32"/>
        <v>3.4467355180764483E-3</v>
      </c>
      <c r="M128" s="233">
        <f t="shared" si="32"/>
        <v>3.445352420306514E-3</v>
      </c>
      <c r="N128" s="233">
        <f t="shared" si="32"/>
        <v>3.4294783362491246E-3</v>
      </c>
      <c r="O128" s="233">
        <f t="shared" si="32"/>
        <v>3.4301028339543084E-3</v>
      </c>
      <c r="P128" s="233">
        <f t="shared" si="32"/>
        <v>3.4000490449205951E-3</v>
      </c>
      <c r="Q128" s="233">
        <f t="shared" si="32"/>
        <v>3.3911062682171664E-3</v>
      </c>
      <c r="R128" s="233">
        <f t="shared" si="32"/>
        <v>3.3947855535475606E-3</v>
      </c>
      <c r="S128" s="233">
        <f t="shared" si="32"/>
        <v>3.3779325701177596E-3</v>
      </c>
      <c r="T128" s="233">
        <f t="shared" si="32"/>
        <v>3.3713966313554853E-3</v>
      </c>
      <c r="U128" s="233">
        <f t="shared" si="32"/>
        <v>3.386834217513607E-3</v>
      </c>
      <c r="V128" s="233">
        <f t="shared" si="32"/>
        <v>3.3864205234353994E-3</v>
      </c>
      <c r="W128" s="233">
        <f t="shared" si="32"/>
        <v>3.3765017485818376E-3</v>
      </c>
      <c r="X128" s="233">
        <f t="shared" si="32"/>
        <v>3.3425745836142616E-3</v>
      </c>
      <c r="Y128" s="233">
        <f t="shared" si="32"/>
        <v>3.3246943366929929E-3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0.12079004180950377</v>
      </c>
      <c r="C129" s="233">
        <f t="shared" si="33"/>
        <v>0.12194031460687034</v>
      </c>
      <c r="D129" s="233">
        <f t="shared" si="33"/>
        <v>0.12242436316897604</v>
      </c>
      <c r="E129" s="233">
        <f t="shared" si="33"/>
        <v>0.12314461719820395</v>
      </c>
      <c r="F129" s="233">
        <f t="shared" si="33"/>
        <v>0.12442669529007737</v>
      </c>
      <c r="G129" s="233">
        <f t="shared" si="33"/>
        <v>0.12444030364673778</v>
      </c>
      <c r="H129" s="233">
        <f t="shared" si="33"/>
        <v>0.12287256626969795</v>
      </c>
      <c r="I129" s="233">
        <f t="shared" si="33"/>
        <v>0.12212946700562079</v>
      </c>
      <c r="J129" s="233">
        <f t="shared" si="33"/>
        <v>0.1219056677609377</v>
      </c>
      <c r="K129" s="233">
        <f t="shared" si="33"/>
        <v>0.12251646581045507</v>
      </c>
      <c r="L129" s="233">
        <f t="shared" si="33"/>
        <v>0.12210362325867395</v>
      </c>
      <c r="M129" s="233">
        <f t="shared" si="33"/>
        <v>0.12205462580930646</v>
      </c>
      <c r="N129" s="233">
        <f t="shared" si="33"/>
        <v>0.12149227248420955</v>
      </c>
      <c r="O129" s="233">
        <f t="shared" si="33"/>
        <v>0.12151439586214779</v>
      </c>
      <c r="P129" s="233">
        <f t="shared" si="33"/>
        <v>0.12044971407428717</v>
      </c>
      <c r="Q129" s="233">
        <f t="shared" si="33"/>
        <v>0.1201329083803908</v>
      </c>
      <c r="R129" s="233">
        <f t="shared" si="33"/>
        <v>0.12026325028434225</v>
      </c>
      <c r="S129" s="233">
        <f t="shared" si="33"/>
        <v>0.11966621859197574</v>
      </c>
      <c r="T129" s="233">
        <f t="shared" si="33"/>
        <v>0.11943467723927112</v>
      </c>
      <c r="U129" s="233">
        <f t="shared" si="33"/>
        <v>0.11998156724414352</v>
      </c>
      <c r="V129" s="233">
        <f t="shared" si="33"/>
        <v>0.11996691176924418</v>
      </c>
      <c r="W129" s="233">
        <f t="shared" si="33"/>
        <v>0.11961553048641728</v>
      </c>
      <c r="X129" s="233">
        <f t="shared" si="33"/>
        <v>0.11841363096505568</v>
      </c>
      <c r="Y129" s="233">
        <f t="shared" si="33"/>
        <v>0.11778020756416038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4.5355150761837694E-2</v>
      </c>
      <c r="C130" s="233">
        <f t="shared" si="34"/>
        <v>4.5787063818247396E-2</v>
      </c>
      <c r="D130" s="233">
        <f t="shared" si="34"/>
        <v>4.5968818002462178E-2</v>
      </c>
      <c r="E130" s="233">
        <f t="shared" si="34"/>
        <v>4.6239264386891556E-2</v>
      </c>
      <c r="F130" s="233">
        <f t="shared" si="34"/>
        <v>4.6720668683754622E-2</v>
      </c>
      <c r="G130" s="233">
        <f t="shared" si="34"/>
        <v>4.6725778451569194E-2</v>
      </c>
      <c r="H130" s="233">
        <f t="shared" si="34"/>
        <v>4.6137112664014053E-2</v>
      </c>
      <c r="I130" s="233">
        <f t="shared" si="34"/>
        <v>4.5858088179475946E-2</v>
      </c>
      <c r="J130" s="233">
        <f t="shared" si="34"/>
        <v>4.5774054360703094E-2</v>
      </c>
      <c r="K130" s="233">
        <f t="shared" si="34"/>
        <v>4.6003401393007202E-2</v>
      </c>
      <c r="L130" s="233">
        <f t="shared" si="34"/>
        <v>4.5848384175557533E-2</v>
      </c>
      <c r="M130" s="233">
        <f t="shared" si="34"/>
        <v>4.5829986245813345E-2</v>
      </c>
      <c r="N130" s="233">
        <f t="shared" si="34"/>
        <v>4.5618829601945174E-2</v>
      </c>
      <c r="O130" s="233">
        <f t="shared" si="34"/>
        <v>4.5627136653807403E-2</v>
      </c>
      <c r="P130" s="233">
        <f t="shared" si="34"/>
        <v>4.5227361951535532E-2</v>
      </c>
      <c r="Q130" s="233">
        <f t="shared" si="34"/>
        <v>4.5108405373711503E-2</v>
      </c>
      <c r="R130" s="233">
        <f t="shared" si="34"/>
        <v>4.5157347129304456E-2</v>
      </c>
      <c r="S130" s="233">
        <f t="shared" si="34"/>
        <v>4.4933169192023989E-2</v>
      </c>
      <c r="T130" s="233">
        <f t="shared" si="34"/>
        <v>4.4846228308469356E-2</v>
      </c>
      <c r="U130" s="233">
        <f t="shared" si="34"/>
        <v>4.5051578668892672E-2</v>
      </c>
      <c r="V130" s="233">
        <f t="shared" si="34"/>
        <v>4.5046075721268938E-2</v>
      </c>
      <c r="W130" s="233">
        <f t="shared" si="34"/>
        <v>4.4914136442014134E-2</v>
      </c>
      <c r="X130" s="233">
        <f t="shared" si="34"/>
        <v>4.4462838196104908E-2</v>
      </c>
      <c r="Y130" s="233">
        <f t="shared" si="34"/>
        <v>4.422499562718691E-2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0.45806399882499133</v>
      </c>
      <c r="C131" s="300">
        <f t="shared" si="35"/>
        <v>0.41126721174370579</v>
      </c>
      <c r="D131" s="300">
        <f t="shared" si="35"/>
        <v>0.37104807537819168</v>
      </c>
      <c r="E131" s="300">
        <f t="shared" si="35"/>
        <v>0.38630229953408152</v>
      </c>
      <c r="F131" s="300">
        <f t="shared" si="35"/>
        <v>0.29431607064944548</v>
      </c>
      <c r="G131" s="300">
        <f t="shared" si="35"/>
        <v>0.27237973651056557</v>
      </c>
      <c r="H131" s="300">
        <f t="shared" si="35"/>
        <v>0.25779927428104643</v>
      </c>
      <c r="I131" s="300">
        <f t="shared" si="35"/>
        <v>0.26246450657138348</v>
      </c>
      <c r="J131" s="300">
        <f t="shared" si="35"/>
        <v>0.26370034526837688</v>
      </c>
      <c r="K131" s="300">
        <f t="shared" si="35"/>
        <v>0.27346369385099739</v>
      </c>
      <c r="L131" s="300">
        <f t="shared" si="35"/>
        <v>0.27762770507278728</v>
      </c>
      <c r="M131" s="300">
        <f t="shared" si="35"/>
        <v>0.27685493355252833</v>
      </c>
      <c r="N131" s="300">
        <f t="shared" si="35"/>
        <v>0.27113709111142226</v>
      </c>
      <c r="O131" s="300">
        <f t="shared" si="35"/>
        <v>0.26977403684467849</v>
      </c>
      <c r="P131" s="300">
        <f t="shared" si="35"/>
        <v>0.27281987919441836</v>
      </c>
      <c r="Q131" s="300">
        <f t="shared" si="35"/>
        <v>0.27531005637682537</v>
      </c>
      <c r="R131" s="300">
        <f t="shared" si="35"/>
        <v>0.26952715160870805</v>
      </c>
      <c r="S131" s="300">
        <f t="shared" si="35"/>
        <v>0.27465016496487138</v>
      </c>
      <c r="T131" s="300">
        <f t="shared" si="35"/>
        <v>0.27716175471317056</v>
      </c>
      <c r="U131" s="300">
        <f t="shared" si="35"/>
        <v>0.2801578332107803</v>
      </c>
      <c r="V131" s="300">
        <f t="shared" si="35"/>
        <v>0.28023516903901508</v>
      </c>
      <c r="W131" s="300">
        <f t="shared" si="35"/>
        <v>0.27864371902238494</v>
      </c>
      <c r="X131" s="300">
        <f t="shared" si="35"/>
        <v>0.28623541432873073</v>
      </c>
      <c r="Y131" s="300">
        <f t="shared" si="35"/>
        <v>0.30021893216981865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0.34702845967717677</v>
      </c>
      <c r="C132" s="235">
        <f t="shared" si="36"/>
        <v>0.39196915962058276</v>
      </c>
      <c r="D132" s="235">
        <f t="shared" si="36"/>
        <v>0.43140723230077777</v>
      </c>
      <c r="E132" s="235">
        <f t="shared" si="36"/>
        <v>0.41499080189023579</v>
      </c>
      <c r="F132" s="235">
        <f t="shared" si="36"/>
        <v>0.5049082618171673</v>
      </c>
      <c r="G132" s="235">
        <f t="shared" si="36"/>
        <v>0.52682263742949376</v>
      </c>
      <c r="H132" s="235">
        <f t="shared" si="36"/>
        <v>0.54393281016573669</v>
      </c>
      <c r="I132" s="235">
        <f t="shared" si="36"/>
        <v>0.54046664733907723</v>
      </c>
      <c r="J132" s="235">
        <f t="shared" si="36"/>
        <v>0.53959193245590809</v>
      </c>
      <c r="K132" s="235">
        <f t="shared" si="36"/>
        <v>0.52884299644902921</v>
      </c>
      <c r="L132" s="235">
        <f t="shared" si="36"/>
        <v>0.52534515046394192</v>
      </c>
      <c r="M132" s="235">
        <f t="shared" si="36"/>
        <v>0.52619698456463249</v>
      </c>
      <c r="N132" s="235">
        <f t="shared" si="36"/>
        <v>0.53282224372988052</v>
      </c>
      <c r="O132" s="235">
        <f t="shared" si="36"/>
        <v>0.5341495995802733</v>
      </c>
      <c r="P132" s="235">
        <f t="shared" si="36"/>
        <v>0.5328217341981768</v>
      </c>
      <c r="Q132" s="235">
        <f t="shared" si="36"/>
        <v>0.53084275659815972</v>
      </c>
      <c r="R132" s="235">
        <f t="shared" si="36"/>
        <v>0.53641534088229725</v>
      </c>
      <c r="S132" s="235">
        <f t="shared" si="36"/>
        <v>0.53225570147329204</v>
      </c>
      <c r="T132" s="235">
        <f t="shared" si="36"/>
        <v>0.53011772825111281</v>
      </c>
      <c r="U132" s="235">
        <f t="shared" si="36"/>
        <v>0.52623918473633302</v>
      </c>
      <c r="V132" s="235">
        <f t="shared" si="36"/>
        <v>0.52618549707097084</v>
      </c>
      <c r="W132" s="235">
        <f t="shared" si="36"/>
        <v>0.52834393804925806</v>
      </c>
      <c r="X132" s="235">
        <f t="shared" si="36"/>
        <v>0.52269163507465299</v>
      </c>
      <c r="Y132" s="235">
        <f t="shared" si="36"/>
        <v>0.50973021306155053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341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2">
        <f>IF(B$5=0,0,B$5/PPA_fec!B$5)</f>
        <v>0.66196217806155644</v>
      </c>
      <c r="C136" s="322">
        <f>IF(C$5=0,0,C$5/PPA_fec!C$5)</f>
        <v>0.66587559271202534</v>
      </c>
      <c r="D136" s="322">
        <f>IF(D$5=0,0,D$5/PPA_fec!D$5)</f>
        <v>0.66538106236222483</v>
      </c>
      <c r="E136" s="322">
        <f>IF(E$5=0,0,E$5/PPA_fec!E$5)</f>
        <v>0.69031203633159488</v>
      </c>
      <c r="F136" s="322">
        <f>IF(F$5=0,0,F$5/PPA_fec!F$5)</f>
        <v>0.70053470868902812</v>
      </c>
      <c r="G136" s="322">
        <f>IF(G$5=0,0,G$5/PPA_fec!G$5)</f>
        <v>0.69501550922759248</v>
      </c>
      <c r="H136" s="322">
        <f>IF(H$5=0,0,H$5/PPA_fec!H$5)</f>
        <v>0.70265511454663832</v>
      </c>
      <c r="I136" s="322">
        <f>IF(I$5=0,0,I$5/PPA_fec!I$5)</f>
        <v>0.70980224145350213</v>
      </c>
      <c r="J136" s="322">
        <f>IF(J$5=0,0,J$5/PPA_fec!J$5)</f>
        <v>0.71886008300917514</v>
      </c>
      <c r="K136" s="322">
        <f>IF(K$5=0,0,K$5/PPA_fec!K$5)</f>
        <v>0.72922043711696183</v>
      </c>
      <c r="L136" s="322">
        <f>IF(L$5=0,0,L$5/PPA_fec!L$5)</f>
        <v>0.73592816251115278</v>
      </c>
      <c r="M136" s="322">
        <f>IF(M$5=0,0,M$5/PPA_fec!M$5)</f>
        <v>0.73822146812621769</v>
      </c>
      <c r="N136" s="322">
        <f>IF(N$5=0,0,N$5/PPA_fec!N$5)</f>
        <v>0.74149129765776467</v>
      </c>
      <c r="O136" s="322">
        <f>IF(O$5=0,0,O$5/PPA_fec!O$5)</f>
        <v>0.74402564866785936</v>
      </c>
      <c r="P136" s="322">
        <f>IF(P$5=0,0,P$5/PPA_fec!P$5)</f>
        <v>0.74129640840048272</v>
      </c>
      <c r="Q136" s="322">
        <f>IF(Q$5=0,0,Q$5/PPA_fec!Q$5)</f>
        <v>0.74247874506526046</v>
      </c>
      <c r="R136" s="322">
        <f>IF(R$5=0,0,R$5/PPA_fec!R$5)</f>
        <v>0.75459926796090815</v>
      </c>
      <c r="S136" s="322">
        <f>IF(S$5=0,0,S$5/PPA_fec!S$5)</f>
        <v>0.74609489522074923</v>
      </c>
      <c r="T136" s="322">
        <f>IF(T$5=0,0,T$5/PPA_fec!T$5)</f>
        <v>0.74993813078467719</v>
      </c>
      <c r="U136" s="322">
        <f>IF(U$5=0,0,U$5/PPA_fec!U$5)</f>
        <v>0.75551661186757202</v>
      </c>
      <c r="V136" s="322">
        <f>IF(V$5=0,0,V$5/PPA_fec!V$5)</f>
        <v>0.76028051796157292</v>
      </c>
      <c r="W136" s="322">
        <f>IF(W$5=0,0,W$5/PPA_fec!W$5)</f>
        <v>0.75916598775761601</v>
      </c>
      <c r="X136" s="322">
        <f>IF(X$5=0,0,X$5/PPA_fec!X$5)</f>
        <v>0.75439388041636635</v>
      </c>
      <c r="Y136" s="322">
        <f>IF(Y$5=0,0,Y$5/PPA_fec!Y$5)</f>
        <v>0.74156327286955304</v>
      </c>
      <c r="DA136" s="95"/>
    </row>
    <row r="137" spans="1:105" ht="12" customHeight="1" x14ac:dyDescent="0.25">
      <c r="A137" s="55" t="s">
        <v>91</v>
      </c>
      <c r="B137" s="305">
        <f>IF(B$6=0,0,B$6/PPA_fec!B$6)</f>
        <v>0.49086265346902724</v>
      </c>
      <c r="C137" s="305">
        <f>IF(C$6=0,0,C$6/PPA_fec!C$6)</f>
        <v>0.49086265346902741</v>
      </c>
      <c r="D137" s="305">
        <f>IF(D$6=0,0,D$6/PPA_fec!D$6)</f>
        <v>0.49086265346902735</v>
      </c>
      <c r="E137" s="305">
        <f>IF(E$6=0,0,E$6/PPA_fec!E$6)</f>
        <v>0.49086265346902735</v>
      </c>
      <c r="F137" s="305">
        <f>IF(F$6=0,0,F$6/PPA_fec!F$6)</f>
        <v>0.49408567463412278</v>
      </c>
      <c r="G137" s="305">
        <f>IF(G$6=0,0,G$6/PPA_fec!G$6)</f>
        <v>0.49408567463412284</v>
      </c>
      <c r="H137" s="305">
        <f>IF(H$6=0,0,H$6/PPA_fec!H$6)</f>
        <v>0.49967710717071051</v>
      </c>
      <c r="I137" s="305">
        <f>IF(I$6=0,0,I$6/PPA_fec!I$6)</f>
        <v>0.50470939645363966</v>
      </c>
      <c r="J137" s="305">
        <f>IF(J$6=0,0,J$6/PPA_fec!J$6)</f>
        <v>0.50923845680827584</v>
      </c>
      <c r="K137" s="305">
        <f>IF(K$6=0,0,K$6/PPA_fec!K$6)</f>
        <v>0.51331461112744825</v>
      </c>
      <c r="L137" s="305">
        <f>IF(L$6=0,0,L$6/PPA_fec!L$6)</f>
        <v>0.51698315001470319</v>
      </c>
      <c r="M137" s="305">
        <f>IF(M$6=0,0,M$6/PPA_fec!M$6)</f>
        <v>0.52028483501323275</v>
      </c>
      <c r="N137" s="305">
        <f>IF(N$6=0,0,N$6/PPA_fec!N$6)</f>
        <v>0.52325635151190963</v>
      </c>
      <c r="O137" s="305">
        <f>IF(O$6=0,0,O$6/PPA_fec!O$6)</f>
        <v>0.52593071636071842</v>
      </c>
      <c r="P137" s="305">
        <f>IF(P$6=0,0,P$6/PPA_fec!P$6)</f>
        <v>0.52833764472464662</v>
      </c>
      <c r="Q137" s="305">
        <f>IF(Q$6=0,0,Q$6/PPA_fec!Q$6)</f>
        <v>0.53050388025218242</v>
      </c>
      <c r="R137" s="305">
        <f>IF(R$6=0,0,R$6/PPA_fec!R$6)</f>
        <v>0.53245349222696414</v>
      </c>
      <c r="S137" s="305">
        <f>IF(S$6=0,0,S$6/PPA_fec!S$6)</f>
        <v>0.53420814300426778</v>
      </c>
      <c r="T137" s="305">
        <f>IF(T$6=0,0,T$6/PPA_fec!T$6)</f>
        <v>0.53578732870384094</v>
      </c>
      <c r="U137" s="305">
        <f>IF(U$6=0,0,U$6/PPA_fec!U$6)</f>
        <v>0.53720859583345693</v>
      </c>
      <c r="V137" s="305">
        <f>IF(V$6=0,0,V$6/PPA_fec!V$6)</f>
        <v>0.53848773625011115</v>
      </c>
      <c r="W137" s="305">
        <f>IF(W$6=0,0,W$6/PPA_fec!W$6)</f>
        <v>0.53963896262509992</v>
      </c>
      <c r="X137" s="305">
        <f>IF(X$6=0,0,X$6/PPA_fec!X$6)</f>
        <v>0.54067506636259022</v>
      </c>
      <c r="Y137" s="305">
        <f>IF(Y$6=0,0,Y$6/PPA_fec!Y$6)</f>
        <v>0.54160755972633101</v>
      </c>
      <c r="DA137" s="76"/>
    </row>
    <row r="138" spans="1:105" ht="12" customHeight="1" x14ac:dyDescent="0.25">
      <c r="A138" s="173" t="s">
        <v>92</v>
      </c>
      <c r="B138" s="306">
        <f>IF(B$7=0,0,B$7/PPA_fec!B$7)</f>
        <v>0.12756557541892485</v>
      </c>
      <c r="C138" s="306">
        <f>IF(C$7=0,0,C$7/PPA_fec!C$7)</f>
        <v>0.1275655754189248</v>
      </c>
      <c r="D138" s="306">
        <f>IF(D$7=0,0,D$7/PPA_fec!D$7)</f>
        <v>0.1275655754189248</v>
      </c>
      <c r="E138" s="306">
        <f>IF(E$7=0,0,E$7/PPA_fec!E$7)</f>
        <v>0.1275655754189248</v>
      </c>
      <c r="F138" s="306">
        <f>IF(F$7=0,0,F$7/PPA_fec!F$7)</f>
        <v>0.12840317540052273</v>
      </c>
      <c r="G138" s="306">
        <f>IF(G$7=0,0,G$7/PPA_fec!G$7)</f>
        <v>0.12840317540052271</v>
      </c>
      <c r="H138" s="306">
        <f>IF(H$7=0,0,H$7/PPA_fec!H$7)</f>
        <v>0.13233824401572788</v>
      </c>
      <c r="I138" s="306">
        <f>IF(I$7=0,0,I$7/PPA_fec!I$7)</f>
        <v>0.1358798057694125</v>
      </c>
      <c r="J138" s="306">
        <f>IF(J$7=0,0,J$7/PPA_fec!J$7)</f>
        <v>0.13701544035089003</v>
      </c>
      <c r="K138" s="306">
        <f>IF(K$7=0,0,K$7/PPA_fec!K$7)</f>
        <v>0.13701544035089006</v>
      </c>
      <c r="L138" s="306">
        <f>IF(L$7=0,0,L$7/PPA_fec!L$7)</f>
        <v>0.13809794700502964</v>
      </c>
      <c r="M138" s="306">
        <f>IF(M$7=0,0,M$7/PPA_fec!M$7)</f>
        <v>0.13809794700502964</v>
      </c>
      <c r="N138" s="306">
        <f>IF(N$7=0,0,N$7/PPA_fec!N$7)</f>
        <v>0.13901106780715633</v>
      </c>
      <c r="O138" s="306">
        <f>IF(O$7=0,0,O$7/PPA_fec!O$7)</f>
        <v>0.13901106780715639</v>
      </c>
      <c r="P138" s="306">
        <f>IF(P$7=0,0,P$7/PPA_fec!P$7)</f>
        <v>0.13901106780715633</v>
      </c>
      <c r="Q138" s="306">
        <f>IF(Q$7=0,0,Q$7/PPA_fec!Q$7)</f>
        <v>0.13901106780715641</v>
      </c>
      <c r="R138" s="306">
        <f>IF(R$7=0,0,R$7/PPA_fec!R$7)</f>
        <v>0.14041153769294962</v>
      </c>
      <c r="S138" s="306">
        <f>IF(S$7=0,0,S$7/PPA_fec!S$7)</f>
        <v>0.14041153769294967</v>
      </c>
      <c r="T138" s="306">
        <f>IF(T$7=0,0,T$7/PPA_fec!T$7)</f>
        <v>0.1404115376929497</v>
      </c>
      <c r="U138" s="306">
        <f>IF(U$7=0,0,U$7/PPA_fec!U$7)</f>
        <v>0.14041153769294962</v>
      </c>
      <c r="V138" s="306">
        <f>IF(V$7=0,0,V$7/PPA_fec!V$7)</f>
        <v>0.14227727818978189</v>
      </c>
      <c r="W138" s="306">
        <f>IF(W$7=0,0,W$7/PPA_fec!W$7)</f>
        <v>0.14320534787832712</v>
      </c>
      <c r="X138" s="306">
        <f>IF(X$7=0,0,X$7/PPA_fec!X$7)</f>
        <v>0.14320534787832706</v>
      </c>
      <c r="Y138" s="306">
        <f>IF(Y$7=0,0,Y$7/PPA_fec!Y$7)</f>
        <v>0.14320534787832706</v>
      </c>
      <c r="DA138" s="77"/>
    </row>
    <row r="139" spans="1:105" ht="12" customHeight="1" x14ac:dyDescent="0.25">
      <c r="A139" s="173" t="s">
        <v>93</v>
      </c>
      <c r="B139" s="306">
        <f>IF(B$8=0,0,B$8/PPA_fec!B$8)</f>
        <v>0.70163687091729987</v>
      </c>
      <c r="C139" s="306">
        <f>IF(C$8=0,0,C$8/PPA_fec!C$8)</f>
        <v>0.70163687091729976</v>
      </c>
      <c r="D139" s="306">
        <f>IF(D$8=0,0,D$8/PPA_fec!D$8)</f>
        <v>0.70163687091729965</v>
      </c>
      <c r="E139" s="306">
        <f>IF(E$8=0,0,E$8/PPA_fec!E$8)</f>
        <v>0.70163687091729976</v>
      </c>
      <c r="F139" s="306">
        <f>IF(F$8=0,0,F$8/PPA_fec!F$8)</f>
        <v>0.70624384288633435</v>
      </c>
      <c r="G139" s="306">
        <f>IF(G$8=0,0,G$8/PPA_fec!G$8)</f>
        <v>0.70624384288633424</v>
      </c>
      <c r="H139" s="306">
        <f>IF(H$8=0,0,H$8/PPA_fec!H$8)</f>
        <v>0.71223546051343378</v>
      </c>
      <c r="I139" s="306">
        <f>IF(I$8=0,0,I$8/PPA_fec!I$8)</f>
        <v>0.71762791637782331</v>
      </c>
      <c r="J139" s="306">
        <f>IF(J$8=0,0,J$8/PPA_fec!J$8)</f>
        <v>0.72248112665577413</v>
      </c>
      <c r="K139" s="306">
        <f>IF(K$8=0,0,K$8/PPA_fec!K$8)</f>
        <v>0.72684901590592998</v>
      </c>
      <c r="L139" s="306">
        <f>IF(L$8=0,0,L$8/PPA_fec!L$8)</f>
        <v>0.73078011623106987</v>
      </c>
      <c r="M139" s="306">
        <f>IF(M$8=0,0,M$8/PPA_fec!M$8)</f>
        <v>0.73431810652369611</v>
      </c>
      <c r="N139" s="306">
        <f>IF(N$8=0,0,N$8/PPA_fec!N$8)</f>
        <v>0.73750229778705911</v>
      </c>
      <c r="O139" s="306">
        <f>IF(O$8=0,0,O$8/PPA_fec!O$8)</f>
        <v>0.74036806992408644</v>
      </c>
      <c r="P139" s="306">
        <f>IF(P$8=0,0,P$8/PPA_fec!P$8)</f>
        <v>0.74294726484741058</v>
      </c>
      <c r="Q139" s="306">
        <f>IF(Q$8=0,0,Q$8/PPA_fec!Q$8)</f>
        <v>0.74526854027840306</v>
      </c>
      <c r="R139" s="306">
        <f>IF(R$8=0,0,R$8/PPA_fec!R$8)</f>
        <v>0.74735768816629577</v>
      </c>
      <c r="S139" s="306">
        <f>IF(S$8=0,0,S$8/PPA_fec!S$8)</f>
        <v>0.74923792126539923</v>
      </c>
      <c r="T139" s="306">
        <f>IF(T$8=0,0,T$8/PPA_fec!T$8)</f>
        <v>0.75093013105459239</v>
      </c>
      <c r="U139" s="306">
        <f>IF(U$8=0,0,U$8/PPA_fec!U$8)</f>
        <v>0.75245311986486607</v>
      </c>
      <c r="V139" s="306">
        <f>IF(V$8=0,0,V$8/PPA_fec!V$8)</f>
        <v>0.75382380979411245</v>
      </c>
      <c r="W139" s="306">
        <f>IF(W$8=0,0,W$8/PPA_fec!W$8)</f>
        <v>0.75505743073043441</v>
      </c>
      <c r="X139" s="306">
        <f>IF(X$8=0,0,X$8/PPA_fec!X$8)</f>
        <v>0.75616768957312386</v>
      </c>
      <c r="Y139" s="306">
        <f>IF(Y$8=0,0,Y$8/PPA_fec!Y$8)</f>
        <v>0.75716692253154461</v>
      </c>
      <c r="DA139" s="77"/>
    </row>
    <row r="140" spans="1:105" ht="12" customHeight="1" x14ac:dyDescent="0.25">
      <c r="A140" s="173" t="s">
        <v>94</v>
      </c>
      <c r="B140" s="306">
        <f>IF(B$9=0,0,B$9/PPA_fec!B$9)</f>
        <v>0.49256843547935447</v>
      </c>
      <c r="C140" s="306">
        <f>IF(C$9=0,0,C$9/PPA_fec!C$9)</f>
        <v>0.49256843547935442</v>
      </c>
      <c r="D140" s="306">
        <f>IF(D$9=0,0,D$9/PPA_fec!D$9)</f>
        <v>0.49256843547935458</v>
      </c>
      <c r="E140" s="306">
        <f>IF(E$9=0,0,E$9/PPA_fec!E$9)</f>
        <v>0.49256843547935453</v>
      </c>
      <c r="F140" s="306">
        <f>IF(F$9=0,0,F$9/PPA_fec!F$9)</f>
        <v>0.49580265686814479</v>
      </c>
      <c r="G140" s="306">
        <f>IF(G$9=0,0,G$9/PPA_fec!G$9)</f>
        <v>0.49580265686814473</v>
      </c>
      <c r="H140" s="306">
        <f>IF(H$9=0,0,H$9/PPA_fec!H$9)</f>
        <v>0.51137460910655885</v>
      </c>
      <c r="I140" s="306">
        <f>IF(I$9=0,0,I$9/PPA_fec!I$9)</f>
        <v>0.52538936612113163</v>
      </c>
      <c r="J140" s="306">
        <f>IF(J$9=0,0,J$9/PPA_fec!J$9)</f>
        <v>0.52905716035472394</v>
      </c>
      <c r="K140" s="306">
        <f>IF(K$9=0,0,K$9/PPA_fec!K$9)</f>
        <v>0.52905716035472394</v>
      </c>
      <c r="L140" s="306">
        <f>IF(L$9=0,0,L$9/PPA_fec!L$9)</f>
        <v>0.53323703887817742</v>
      </c>
      <c r="M140" s="306">
        <f>IF(M$9=0,0,M$9/PPA_fec!M$9)</f>
        <v>0.53323703887817742</v>
      </c>
      <c r="N140" s="306">
        <f>IF(N$9=0,0,N$9/PPA_fec!N$9)</f>
        <v>0.536762868502903</v>
      </c>
      <c r="O140" s="306">
        <f>IF(O$9=0,0,O$9/PPA_fec!O$9)</f>
        <v>0.53676286850290311</v>
      </c>
      <c r="P140" s="306">
        <f>IF(P$9=0,0,P$9/PPA_fec!P$9)</f>
        <v>0.536762868502903</v>
      </c>
      <c r="Q140" s="306">
        <f>IF(Q$9=0,0,Q$9/PPA_fec!Q$9)</f>
        <v>0.536762868502903</v>
      </c>
      <c r="R140" s="306">
        <f>IF(R$9=0,0,R$9/PPA_fec!R$9)</f>
        <v>0.54217049715440824</v>
      </c>
      <c r="S140" s="306">
        <f>IF(S$9=0,0,S$9/PPA_fec!S$9)</f>
        <v>0.54217049715440835</v>
      </c>
      <c r="T140" s="306">
        <f>IF(T$9=0,0,T$9/PPA_fec!T$9)</f>
        <v>0.54217049715440802</v>
      </c>
      <c r="U140" s="306">
        <f>IF(U$9=0,0,U$9/PPA_fec!U$9)</f>
        <v>0.54217049715440835</v>
      </c>
      <c r="V140" s="306">
        <f>IF(V$9=0,0,V$9/PPA_fec!V$9)</f>
        <v>0.54937467331648893</v>
      </c>
      <c r="W140" s="306">
        <f>IF(W$9=0,0,W$9/PPA_fec!W$9)</f>
        <v>0.55295822501530179</v>
      </c>
      <c r="X140" s="306">
        <f>IF(X$9=0,0,X$9/PPA_fec!X$9)</f>
        <v>0.55295822501530167</v>
      </c>
      <c r="Y140" s="306">
        <f>IF(Y$9=0,0,Y$9/PPA_fec!Y$9)</f>
        <v>0.55295822501530179</v>
      </c>
      <c r="DA140" s="77"/>
    </row>
    <row r="141" spans="1:105" ht="12" customHeight="1" x14ac:dyDescent="0.25">
      <c r="A141" s="56" t="s">
        <v>95</v>
      </c>
      <c r="B141" s="307">
        <f>IF(B$10=0,0,B$10/PPA_fec!B$10)</f>
        <v>0.69933009385294154</v>
      </c>
      <c r="C141" s="307">
        <f>IF(C$10=0,0,C$10/PPA_fec!C$10)</f>
        <v>0.70456386591821651</v>
      </c>
      <c r="D141" s="307">
        <f>IF(D$10=0,0,D$10/PPA_fec!D$10)</f>
        <v>0.71903697431517333</v>
      </c>
      <c r="E141" s="307">
        <f>IF(E$10=0,0,E$10/PPA_fec!E$10)</f>
        <v>0.69553866707749601</v>
      </c>
      <c r="F141" s="307">
        <f>IF(F$10=0,0,F$10/PPA_fec!F$10)</f>
        <v>0.74273640522804074</v>
      </c>
      <c r="G141" s="307">
        <f>IF(G$10=0,0,G$10/PPA_fec!G$10)</f>
        <v>0.76460916054412542</v>
      </c>
      <c r="H141" s="307">
        <f>IF(H$10=0,0,H$10/PPA_fec!H$10)</f>
        <v>0.86396689663862525</v>
      </c>
      <c r="I141" s="307">
        <f>IF(I$10=0,0,I$10/PPA_fec!I$10)</f>
        <v>0.88720518513600199</v>
      </c>
      <c r="J141" s="307">
        <f>IF(J$10=0,0,J$10/PPA_fec!J$10)</f>
        <v>0.89228251400348135</v>
      </c>
      <c r="K141" s="307">
        <f>IF(K$10=0,0,K$10/PPA_fec!K$10)</f>
        <v>0.84883180203854014</v>
      </c>
      <c r="L141" s="307">
        <f>IF(L$10=0,0,L$10/PPA_fec!L$10)</f>
        <v>0.85126637370485037</v>
      </c>
      <c r="M141" s="307">
        <f>IF(M$10=0,0,M$10/PPA_fec!M$10)</f>
        <v>0.85447434898595864</v>
      </c>
      <c r="N141" s="307">
        <f>IF(N$10=0,0,N$10/PPA_fec!N$10)</f>
        <v>0.88429330481523072</v>
      </c>
      <c r="O141" s="307">
        <f>IF(O$10=0,0,O$10/PPA_fec!O$10)</f>
        <v>0.88639811505683719</v>
      </c>
      <c r="P141" s="307">
        <f>IF(P$10=0,0,P$10/PPA_fec!P$10)</f>
        <v>0.90410969677609876</v>
      </c>
      <c r="Q141" s="307">
        <f>IF(Q$10=0,0,Q$10/PPA_fec!Q$10)</f>
        <v>0.90276116884123458</v>
      </c>
      <c r="R141" s="307">
        <f>IF(R$10=0,0,R$10/PPA_fec!R$10)</f>
        <v>0.921075695318198</v>
      </c>
      <c r="S141" s="307">
        <f>IF(S$10=0,0,S$10/PPA_fec!S$10)</f>
        <v>0.93401443791922023</v>
      </c>
      <c r="T141" s="307">
        <f>IF(T$10=0,0,T$10/PPA_fec!T$10)</f>
        <v>0.92091119927518739</v>
      </c>
      <c r="U141" s="307">
        <f>IF(U$10=0,0,U$10/PPA_fec!U$10)</f>
        <v>0.89019930639716305</v>
      </c>
      <c r="V141" s="307">
        <f>IF(V$10=0,0,V$10/PPA_fec!V$10)</f>
        <v>0.90244678144850932</v>
      </c>
      <c r="W141" s="307">
        <f>IF(W$10=0,0,W$10/PPA_fec!W$10)</f>
        <v>0.92727961118744762</v>
      </c>
      <c r="X141" s="307">
        <f>IF(X$10=0,0,X$10/PPA_fec!X$10)</f>
        <v>0.93892820268340449</v>
      </c>
      <c r="Y141" s="307">
        <f>IF(Y$10=0,0,Y$10/PPA_fec!Y$10)</f>
        <v>0.92884858181786323</v>
      </c>
      <c r="DA141" s="78"/>
    </row>
    <row r="142" spans="1:105" ht="12" customHeight="1" x14ac:dyDescent="0.25">
      <c r="A142" s="174" t="s">
        <v>1853</v>
      </c>
      <c r="B142" s="308">
        <f>IF(B$16=0,0,B$16/PPA_fec!B$16)</f>
        <v>0.61052581666354266</v>
      </c>
      <c r="C142" s="308">
        <f>IF(C$16=0,0,C$16/PPA_fec!C$16)</f>
        <v>0.61052581666354266</v>
      </c>
      <c r="D142" s="308">
        <f>IF(D$16=0,0,D$16/PPA_fec!D$16)</f>
        <v>0.61052581666354278</v>
      </c>
      <c r="E142" s="308">
        <f>IF(E$16=0,0,E$16/PPA_fec!E$16)</f>
        <v>0.610525816663543</v>
      </c>
      <c r="F142" s="308">
        <f>IF(F$16=0,0,F$16/PPA_fec!F$16)</f>
        <v>0.61453455029817017</v>
      </c>
      <c r="G142" s="308">
        <f>IF(G$16=0,0,G$16/PPA_fec!G$16)</f>
        <v>0.61453455029817006</v>
      </c>
      <c r="H142" s="308">
        <f>IF(H$16=0,0,H$16/PPA_fec!H$16)</f>
        <v>0.62148109526835305</v>
      </c>
      <c r="I142" s="308">
        <f>IF(I$16=0,0,I$16/PPA_fec!I$16)</f>
        <v>0.6277329857415177</v>
      </c>
      <c r="J142" s="308">
        <f>IF(J$16=0,0,J$16/PPA_fec!J$16)</f>
        <v>0.63335968716736579</v>
      </c>
      <c r="K142" s="308">
        <f>IF(K$16=0,0,K$16/PPA_fec!K$16)</f>
        <v>0.63842371845062906</v>
      </c>
      <c r="L142" s="308">
        <f>IF(L$16=0,0,L$16/PPA_fec!L$16)</f>
        <v>0.64298134660556661</v>
      </c>
      <c r="M142" s="308">
        <f>IF(M$16=0,0,M$16/PPA_fec!M$16)</f>
        <v>0.64708321194500995</v>
      </c>
      <c r="N142" s="308">
        <f>IF(N$16=0,0,N$16/PPA_fec!N$16)</f>
        <v>0.65077489075050865</v>
      </c>
      <c r="O142" s="308">
        <f>IF(O$16=0,0,O$16/PPA_fec!O$16)</f>
        <v>0.65409740167545782</v>
      </c>
      <c r="P142" s="308">
        <f>IF(P$16=0,0,P$16/PPA_fec!P$16)</f>
        <v>0.65708766150791209</v>
      </c>
      <c r="Q142" s="308">
        <f>IF(Q$16=0,0,Q$16/PPA_fec!Q$16)</f>
        <v>0.65977889535712131</v>
      </c>
      <c r="R142" s="308">
        <f>IF(R$16=0,0,R$16/PPA_fec!R$16)</f>
        <v>0.66220100582140873</v>
      </c>
      <c r="S142" s="308">
        <f>IF(S$16=0,0,S$16/PPA_fec!S$16)</f>
        <v>0.66438090523926796</v>
      </c>
      <c r="T142" s="308">
        <f>IF(T$16=0,0,T$16/PPA_fec!T$16)</f>
        <v>0.66634281471534118</v>
      </c>
      <c r="U142" s="308">
        <f>IF(U$16=0,0,U$16/PPA_fec!U$16)</f>
        <v>0.66810853324380703</v>
      </c>
      <c r="V142" s="308">
        <f>IF(V$16=0,0,V$16/PPA_fec!V$16)</f>
        <v>0.66969767991942675</v>
      </c>
      <c r="W142" s="308">
        <f>IF(W$16=0,0,W$16/PPA_fec!W$16)</f>
        <v>0.67112791192748378</v>
      </c>
      <c r="X142" s="308">
        <f>IF(X$16=0,0,X$16/PPA_fec!X$16)</f>
        <v>0.67241512073473531</v>
      </c>
      <c r="Y142" s="308">
        <f>IF(Y$16=0,0,Y$16/PPA_fec!Y$16)</f>
        <v>0.67357360866126215</v>
      </c>
      <c r="DA142" s="79"/>
    </row>
    <row r="143" spans="1:105" ht="12" customHeight="1" x14ac:dyDescent="0.25">
      <c r="A143" s="174" t="s">
        <v>1855</v>
      </c>
      <c r="B143" s="308">
        <f>IF(B$17=0,0,B$17/PPA_fec!B$17)</f>
        <v>0.67090354296216237</v>
      </c>
      <c r="C143" s="308">
        <f>IF(C$17=0,0,C$17/PPA_fec!C$17)</f>
        <v>0.6759629380448865</v>
      </c>
      <c r="D143" s="308">
        <f>IF(D$17=0,0,D$17/PPA_fec!D$17)</f>
        <v>0.67586279253815051</v>
      </c>
      <c r="E143" s="308">
        <f>IF(E$17=0,0,E$17/PPA_fec!E$17)</f>
        <v>0.70503200758543549</v>
      </c>
      <c r="F143" s="308">
        <f>IF(F$17=0,0,F$17/PPA_fec!F$17)</f>
        <v>0.71928481022052049</v>
      </c>
      <c r="G143" s="308">
        <f>IF(G$17=0,0,G$17/PPA_fec!G$17)</f>
        <v>0.71388059064254861</v>
      </c>
      <c r="H143" s="308">
        <f>IF(H$17=0,0,H$17/PPA_fec!H$17)</f>
        <v>0.72215333165053153</v>
      </c>
      <c r="I143" s="308">
        <f>IF(I$17=0,0,I$17/PPA_fec!I$17)</f>
        <v>0.72855735719731396</v>
      </c>
      <c r="J143" s="308">
        <f>IF(J$17=0,0,J$17/PPA_fec!J$17)</f>
        <v>0.73889609960021518</v>
      </c>
      <c r="K143" s="308">
        <f>IF(K$17=0,0,K$17/PPA_fec!K$17)</f>
        <v>0.74928431794614547</v>
      </c>
      <c r="L143" s="308">
        <f>IF(L$17=0,0,L$17/PPA_fec!L$17)</f>
        <v>0.75631146884500233</v>
      </c>
      <c r="M143" s="308">
        <f>IF(M$17=0,0,M$17/PPA_fec!M$17)</f>
        <v>0.75886632626083295</v>
      </c>
      <c r="N143" s="308">
        <f>IF(N$17=0,0,N$17/PPA_fec!N$17)</f>
        <v>0.76317511257015636</v>
      </c>
      <c r="O143" s="308">
        <f>IF(O$17=0,0,O$17/PPA_fec!O$17)</f>
        <v>0.76623915021998301</v>
      </c>
      <c r="P143" s="308">
        <f>IF(P$17=0,0,P$17/PPA_fec!P$17)</f>
        <v>0.76342429289877456</v>
      </c>
      <c r="Q143" s="308">
        <f>IF(Q$17=0,0,Q$17/PPA_fec!Q$17)</f>
        <v>0.76451950378626843</v>
      </c>
      <c r="R143" s="308">
        <f>IF(R$17=0,0,R$17/PPA_fec!R$17)</f>
        <v>0.77997072761087849</v>
      </c>
      <c r="S143" s="308">
        <f>IF(S$17=0,0,S$17/PPA_fec!S$17)</f>
        <v>0.76953818268462748</v>
      </c>
      <c r="T143" s="308">
        <f>IF(T$17=0,0,T$17/PPA_fec!T$17)</f>
        <v>0.77307894552536771</v>
      </c>
      <c r="U143" s="308">
        <f>IF(U$17=0,0,U$17/PPA_fec!U$17)</f>
        <v>0.77813020195756388</v>
      </c>
      <c r="V143" s="308">
        <f>IF(V$17=0,0,V$17/PPA_fec!V$17)</f>
        <v>0.782677173010908</v>
      </c>
      <c r="W143" s="308">
        <f>IF(W$17=0,0,W$17/PPA_fec!W$17)</f>
        <v>0.78135161975208733</v>
      </c>
      <c r="X143" s="308">
        <f>IF(X$17=0,0,X$17/PPA_fec!X$17)</f>
        <v>0.77548859584656804</v>
      </c>
      <c r="Y143" s="308">
        <f>IF(Y$17=0,0,Y$17/PPA_fec!Y$17)</f>
        <v>0.75746290799458882</v>
      </c>
      <c r="DA143" s="79"/>
    </row>
    <row r="144" spans="1:105" ht="12" customHeight="1" x14ac:dyDescent="0.25">
      <c r="A144" s="41" t="s">
        <v>1870</v>
      </c>
      <c r="B144" s="309">
        <f>IF(B$30=0,0,B$30/PPA_fec!B$30)</f>
        <v>0.6069110610531242</v>
      </c>
      <c r="C144" s="309">
        <f>IF(C$30=0,0,C$30/PPA_fec!C$30)</f>
        <v>0.60691106105312409</v>
      </c>
      <c r="D144" s="309">
        <f>IF(D$30=0,0,D$30/PPA_fec!D$30)</f>
        <v>0.60691106105312409</v>
      </c>
      <c r="E144" s="309">
        <f>IF(E$30=0,0,E$30/PPA_fec!E$30)</f>
        <v>0.60691106105312409</v>
      </c>
      <c r="F144" s="309">
        <f>IF(F$30=0,0,F$30/PPA_fec!F$30)</f>
        <v>0.6108960600773532</v>
      </c>
      <c r="G144" s="309">
        <f>IF(G$30=0,0,G$30/PPA_fec!G$30)</f>
        <v>0.61089606007735342</v>
      </c>
      <c r="H144" s="309">
        <f>IF(H$30=0,0,H$30/PPA_fec!H$30)</f>
        <v>0.63305645406961808</v>
      </c>
      <c r="I144" s="309">
        <f>IF(I$30=0,0,I$30/PPA_fec!I$30)</f>
        <v>0.64798140633216395</v>
      </c>
      <c r="J144" s="309">
        <f>IF(J$30=0,0,J$30/PPA_fec!J$30)</f>
        <v>0.65187011473068002</v>
      </c>
      <c r="K144" s="309">
        <f>IF(K$30=0,0,K$30/PPA_fec!K$30)</f>
        <v>0.65187011473067991</v>
      </c>
      <c r="L144" s="309">
        <f>IF(L$30=0,0,L$30/PPA_fec!L$30)</f>
        <v>0.65702029149195251</v>
      </c>
      <c r="M144" s="309">
        <f>IF(M$30=0,0,M$30/PPA_fec!M$30)</f>
        <v>0.65702029149195251</v>
      </c>
      <c r="N144" s="309">
        <f>IF(N$30=0,0,N$30/PPA_fec!N$30)</f>
        <v>0.66136459137903791</v>
      </c>
      <c r="O144" s="309">
        <f>IF(O$30=0,0,O$30/PPA_fec!O$30)</f>
        <v>0.6613645913790378</v>
      </c>
      <c r="P144" s="309">
        <f>IF(P$30=0,0,P$30/PPA_fec!P$30)</f>
        <v>0.66136459137903802</v>
      </c>
      <c r="Q144" s="309">
        <f>IF(Q$30=0,0,Q$30/PPA_fec!Q$30)</f>
        <v>0.66136459137903802</v>
      </c>
      <c r="R144" s="309">
        <f>IF(R$30=0,0,R$30/PPA_fec!R$30)</f>
        <v>0.66802752267197096</v>
      </c>
      <c r="S144" s="309">
        <f>IF(S$30=0,0,S$30/PPA_fec!S$30)</f>
        <v>0.66802752267197085</v>
      </c>
      <c r="T144" s="309">
        <f>IF(T$30=0,0,T$30/PPA_fec!T$30)</f>
        <v>0.66802752267197085</v>
      </c>
      <c r="U144" s="309">
        <f>IF(U$30=0,0,U$30/PPA_fec!U$30)</f>
        <v>0.66802752267197096</v>
      </c>
      <c r="V144" s="309">
        <f>IF(V$30=0,0,V$30/PPA_fec!V$30)</f>
        <v>0.67690404395025161</v>
      </c>
      <c r="W144" s="309">
        <f>IF(W$30=0,0,W$30/PPA_fec!W$30)</f>
        <v>0.68131946525460008</v>
      </c>
      <c r="X144" s="309">
        <f>IF(X$30=0,0,X$30/PPA_fec!X$30)</f>
        <v>0.68131946525460019</v>
      </c>
      <c r="Y144" s="309">
        <f>IF(Y$30=0,0,Y$30/PPA_fec!Y$30)</f>
        <v>0.68131946525460041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2">
        <f>IF(B$32=0,0,B$32/PPA_fec!B$32)</f>
        <v>0.5921080320362887</v>
      </c>
      <c r="C146" s="322">
        <f>IF(C$32=0,0,C$32/PPA_fec!C$32)</f>
        <v>0.59622770066545472</v>
      </c>
      <c r="D146" s="322">
        <f>IF(D$32=0,0,D$32/PPA_fec!D$32)</f>
        <v>0.59660070042846036</v>
      </c>
      <c r="E146" s="322">
        <f>IF(E$32=0,0,E$32/PPA_fec!E$32)</f>
        <v>0.62334482685735793</v>
      </c>
      <c r="F146" s="322">
        <f>IF(F$32=0,0,F$32/PPA_fec!F$32)</f>
        <v>0.63047343062810213</v>
      </c>
      <c r="G146" s="322">
        <f>IF(G$32=0,0,G$32/PPA_fec!G$32)</f>
        <v>0.62405834999474008</v>
      </c>
      <c r="H146" s="322">
        <f>IF(H$32=0,0,H$32/PPA_fec!H$32)</f>
        <v>0.62778715181482847</v>
      </c>
      <c r="I146" s="322">
        <f>IF(I$32=0,0,I$32/PPA_fec!I$32)</f>
        <v>0.6281167935670906</v>
      </c>
      <c r="J146" s="322">
        <f>IF(J$32=0,0,J$32/PPA_fec!J$32)</f>
        <v>0.62955360587661102</v>
      </c>
      <c r="K146" s="322">
        <f>IF(K$32=0,0,K$32/PPA_fec!K$32)</f>
        <v>0.63328856192839611</v>
      </c>
      <c r="L146" s="322">
        <f>IF(L$32=0,0,L$32/PPA_fec!L$32)</f>
        <v>0.64040266037958959</v>
      </c>
      <c r="M146" s="322">
        <f>IF(M$32=0,0,M$32/PPA_fec!M$32)</f>
        <v>0.64134643779660216</v>
      </c>
      <c r="N146" s="322">
        <f>IF(N$32=0,0,N$32/PPA_fec!N$32)</f>
        <v>0.64853227315825912</v>
      </c>
      <c r="O146" s="322">
        <f>IF(O$32=0,0,O$32/PPA_fec!O$32)</f>
        <v>0.65002667104304135</v>
      </c>
      <c r="P146" s="322">
        <f>IF(P$32=0,0,P$32/PPA_fec!P$32)</f>
        <v>0.64495461418169153</v>
      </c>
      <c r="Q146" s="322">
        <f>IF(Q$32=0,0,Q$32/PPA_fec!Q$32)</f>
        <v>0.64490881808052303</v>
      </c>
      <c r="R146" s="322">
        <f>IF(R$32=0,0,R$32/PPA_fec!R$32)</f>
        <v>0.65486407739995867</v>
      </c>
      <c r="S146" s="322">
        <f>IF(S$32=0,0,S$32/PPA_fec!S$32)</f>
        <v>0.66415107702060705</v>
      </c>
      <c r="T146" s="322">
        <f>IF(T$32=0,0,T$32/PPA_fec!T$32)</f>
        <v>0.66914418282116472</v>
      </c>
      <c r="U146" s="322">
        <f>IF(U$32=0,0,U$32/PPA_fec!U$32)</f>
        <v>0.68785827520635834</v>
      </c>
      <c r="V146" s="322">
        <f>IF(V$32=0,0,V$32/PPA_fec!V$32)</f>
        <v>0.68732031570163787</v>
      </c>
      <c r="W146" s="322">
        <f>IF(W$32=0,0,W$32/PPA_fec!W$32)</f>
        <v>0.68031740580499445</v>
      </c>
      <c r="X146" s="322">
        <f>IF(X$32=0,0,X$32/PPA_fec!X$32)</f>
        <v>0.6714706008608553</v>
      </c>
      <c r="Y146" s="322">
        <f>IF(Y$32=0,0,Y$32/PPA_fec!Y$32)</f>
        <v>0.65425342639934458</v>
      </c>
      <c r="DA146" s="95"/>
    </row>
    <row r="147" spans="1:105" ht="12" customHeight="1" x14ac:dyDescent="0.25">
      <c r="A147" s="55" t="s">
        <v>91</v>
      </c>
      <c r="B147" s="305">
        <f>IF(B$33=0,0,B$33/PPA_fec!B$33)</f>
        <v>0.39132528008879808</v>
      </c>
      <c r="C147" s="305">
        <f>IF(C$33=0,0,C$33/PPA_fec!C$33)</f>
        <v>0.39184986620251849</v>
      </c>
      <c r="D147" s="305">
        <f>IF(D$33=0,0,D$33/PPA_fec!D$33)</f>
        <v>0.39286084846321889</v>
      </c>
      <c r="E147" s="305">
        <f>IF(E$33=0,0,E$33/PPA_fec!E$33)</f>
        <v>0.39286084846321889</v>
      </c>
      <c r="F147" s="305">
        <f>IF(F$33=0,0,F$33/PPA_fec!F$33)</f>
        <v>0.39286084846321889</v>
      </c>
      <c r="G147" s="305">
        <f>IF(G$33=0,0,G$33/PPA_fec!G$33)</f>
        <v>0.39286084846321889</v>
      </c>
      <c r="H147" s="305">
        <f>IF(H$33=0,0,H$33/PPA_fec!H$33)</f>
        <v>0.39862289010293933</v>
      </c>
      <c r="I147" s="305">
        <f>IF(I$33=0,0,I$33/PPA_fec!I$33)</f>
        <v>0.40156563319524924</v>
      </c>
      <c r="J147" s="305">
        <f>IF(J$33=0,0,J$33/PPA_fec!J$33)</f>
        <v>0.40156563319524918</v>
      </c>
      <c r="K147" s="305">
        <f>IF(K$33=0,0,K$33/PPA_fec!K$33)</f>
        <v>0.40156563319524929</v>
      </c>
      <c r="L147" s="305">
        <f>IF(L$33=0,0,L$33/PPA_fec!L$33)</f>
        <v>0.40590274317055192</v>
      </c>
      <c r="M147" s="305">
        <f>IF(M$33=0,0,M$33/PPA_fec!M$33)</f>
        <v>0.40590274317055192</v>
      </c>
      <c r="N147" s="305">
        <f>IF(N$33=0,0,N$33/PPA_fec!N$33)</f>
        <v>0.41101910879703396</v>
      </c>
      <c r="O147" s="305">
        <f>IF(O$33=0,0,O$33/PPA_fec!O$33)</f>
        <v>0.41101910879703413</v>
      </c>
      <c r="P147" s="305">
        <f>IF(P$33=0,0,P$33/PPA_fec!P$33)</f>
        <v>0.41101910879703407</v>
      </c>
      <c r="Q147" s="305">
        <f>IF(Q$33=0,0,Q$33/PPA_fec!Q$33)</f>
        <v>0.41101910879703418</v>
      </c>
      <c r="R147" s="305">
        <f>IF(R$33=0,0,R$33/PPA_fec!R$33)</f>
        <v>0.41101910879703407</v>
      </c>
      <c r="S147" s="305">
        <f>IF(S$33=0,0,S$33/PPA_fec!S$33)</f>
        <v>0.42491719791733062</v>
      </c>
      <c r="T147" s="305">
        <f>IF(T$33=0,0,T$33/PPA_fec!T$33)</f>
        <v>0.4263828775414944</v>
      </c>
      <c r="U147" s="305">
        <f>IF(U$33=0,0,U$33/PPA_fec!U$33)</f>
        <v>0.43407800813905001</v>
      </c>
      <c r="V147" s="305">
        <f>IF(V$33=0,0,V$33/PPA_fec!V$33)</f>
        <v>0.43407800813904995</v>
      </c>
      <c r="W147" s="305">
        <f>IF(W$33=0,0,W$33/PPA_fec!W$33)</f>
        <v>0.43407800813904995</v>
      </c>
      <c r="X147" s="305">
        <f>IF(X$33=0,0,X$33/PPA_fec!X$33)</f>
        <v>0.43407800813905006</v>
      </c>
      <c r="Y147" s="305">
        <f>IF(Y$33=0,0,Y$33/PPA_fec!Y$33)</f>
        <v>0.43407800813904995</v>
      </c>
      <c r="DA147" s="76"/>
    </row>
    <row r="148" spans="1:105" ht="12" customHeight="1" x14ac:dyDescent="0.25">
      <c r="A148" s="173" t="s">
        <v>92</v>
      </c>
      <c r="B148" s="306">
        <f>IF(B$34=0,0,B$34/PPA_fec!B$34)</f>
        <v>0.10170821395427342</v>
      </c>
      <c r="C148" s="306">
        <f>IF(C$34=0,0,C$34/PPA_fec!C$34)</f>
        <v>0.10184455760342276</v>
      </c>
      <c r="D148" s="306">
        <f>IF(D$34=0,0,D$34/PPA_fec!D$34)</f>
        <v>0.10210731905868055</v>
      </c>
      <c r="E148" s="306">
        <f>IF(E$34=0,0,E$34/PPA_fec!E$34)</f>
        <v>0.10210731905868053</v>
      </c>
      <c r="F148" s="306">
        <f>IF(F$34=0,0,F$34/PPA_fec!F$34)</f>
        <v>0.10210731905868063</v>
      </c>
      <c r="G148" s="306">
        <f>IF(G$34=0,0,G$34/PPA_fec!G$34)</f>
        <v>0.10210731905868056</v>
      </c>
      <c r="H148" s="306">
        <f>IF(H$34=0,0,H$34/PPA_fec!H$34)</f>
        <v>0.10360491452139421</v>
      </c>
      <c r="I148" s="306">
        <f>IF(I$34=0,0,I$34/PPA_fec!I$34)</f>
        <v>0.10436975430883955</v>
      </c>
      <c r="J148" s="306">
        <f>IF(J$34=0,0,J$34/PPA_fec!J$34)</f>
        <v>0.10436975430883953</v>
      </c>
      <c r="K148" s="306">
        <f>IF(K$34=0,0,K$34/PPA_fec!K$34)</f>
        <v>0.10436975430883953</v>
      </c>
      <c r="L148" s="306">
        <f>IF(L$34=0,0,L$34/PPA_fec!L$34)</f>
        <v>0.10549699993225338</v>
      </c>
      <c r="M148" s="306">
        <f>IF(M$34=0,0,M$34/PPA_fec!M$34)</f>
        <v>0.10549699993225341</v>
      </c>
      <c r="N148" s="306">
        <f>IF(N$34=0,0,N$34/PPA_fec!N$34)</f>
        <v>0.10682677962266454</v>
      </c>
      <c r="O148" s="306">
        <f>IF(O$34=0,0,O$34/PPA_fec!O$34)</f>
        <v>0.10682677962266453</v>
      </c>
      <c r="P148" s="306">
        <f>IF(P$34=0,0,P$34/PPA_fec!P$34)</f>
        <v>0.10682677962266456</v>
      </c>
      <c r="Q148" s="306">
        <f>IF(Q$34=0,0,Q$34/PPA_fec!Q$34)</f>
        <v>0.10682677962266457</v>
      </c>
      <c r="R148" s="306">
        <f>IF(R$34=0,0,R$34/PPA_fec!R$34)</f>
        <v>0.10682677962266453</v>
      </c>
      <c r="S148" s="306">
        <f>IF(S$34=0,0,S$34/PPA_fec!S$34)</f>
        <v>0.11081993201560725</v>
      </c>
      <c r="T148" s="306">
        <f>IF(T$34=0,0,T$34/PPA_fec!T$34)</f>
        <v>0.11081993201560725</v>
      </c>
      <c r="U148" s="306">
        <f>IF(U$34=0,0,U$34/PPA_fec!U$34)</f>
        <v>0.11281995099992799</v>
      </c>
      <c r="V148" s="306">
        <f>IF(V$34=0,0,V$34/PPA_fec!V$34)</f>
        <v>0.11281995099992803</v>
      </c>
      <c r="W148" s="306">
        <f>IF(W$34=0,0,W$34/PPA_fec!W$34)</f>
        <v>0.11281995099992805</v>
      </c>
      <c r="X148" s="306">
        <f>IF(X$34=0,0,X$34/PPA_fec!X$34)</f>
        <v>0.11281995099992807</v>
      </c>
      <c r="Y148" s="306">
        <f>IF(Y$34=0,0,Y$34/PPA_fec!Y$34)</f>
        <v>0.11281995099992807</v>
      </c>
      <c r="DA148" s="77"/>
    </row>
    <row r="149" spans="1:105" ht="12" customHeight="1" x14ac:dyDescent="0.25">
      <c r="A149" s="173" t="s">
        <v>93</v>
      </c>
      <c r="B149" s="306">
        <f>IF(B$35=0,0,B$35/PPA_fec!B$35)</f>
        <v>0.55756106960576968</v>
      </c>
      <c r="C149" s="306">
        <f>IF(C$35=0,0,C$35/PPA_fec!C$35)</f>
        <v>0.55830850098715135</v>
      </c>
      <c r="D149" s="306">
        <f>IF(D$35=0,0,D$35/PPA_fec!D$35)</f>
        <v>0.55974895060620145</v>
      </c>
      <c r="E149" s="306">
        <f>IF(E$35=0,0,E$35/PPA_fec!E$35)</f>
        <v>0.55974895060620133</v>
      </c>
      <c r="F149" s="306">
        <f>IF(F$35=0,0,F$35/PPA_fec!F$35)</f>
        <v>0.55974895060620133</v>
      </c>
      <c r="G149" s="306">
        <f>IF(G$35=0,0,G$35/PPA_fec!G$35)</f>
        <v>0.55974895060620122</v>
      </c>
      <c r="H149" s="306">
        <f>IF(H$35=0,0,H$35/PPA_fec!H$35)</f>
        <v>0.56795871946914478</v>
      </c>
      <c r="I149" s="306">
        <f>IF(I$35=0,0,I$35/PPA_fec!I$35)</f>
        <v>0.57215154592224482</v>
      </c>
      <c r="J149" s="306">
        <f>IF(J$35=0,0,J$35/PPA_fec!J$35)</f>
        <v>0.57215154592224471</v>
      </c>
      <c r="K149" s="306">
        <f>IF(K$35=0,0,K$35/PPA_fec!K$35)</f>
        <v>0.57215154592224493</v>
      </c>
      <c r="L149" s="306">
        <f>IF(L$35=0,0,L$35/PPA_fec!L$35)</f>
        <v>0.57833106919832566</v>
      </c>
      <c r="M149" s="306">
        <f>IF(M$35=0,0,M$35/PPA_fec!M$35)</f>
        <v>0.57833106919832589</v>
      </c>
      <c r="N149" s="306">
        <f>IF(N$35=0,0,N$35/PPA_fec!N$35)</f>
        <v>0.58562087754024605</v>
      </c>
      <c r="O149" s="306">
        <f>IF(O$35=0,0,O$35/PPA_fec!O$35)</f>
        <v>0.58562087754024605</v>
      </c>
      <c r="P149" s="306">
        <f>IF(P$35=0,0,P$35/PPA_fec!P$35)</f>
        <v>0.58562087754024628</v>
      </c>
      <c r="Q149" s="306">
        <f>IF(Q$35=0,0,Q$35/PPA_fec!Q$35)</f>
        <v>0.5856208775402465</v>
      </c>
      <c r="R149" s="306">
        <f>IF(R$35=0,0,R$35/PPA_fec!R$35)</f>
        <v>0.58562087754024628</v>
      </c>
      <c r="S149" s="306">
        <f>IF(S$35=0,0,S$35/PPA_fec!S$35)</f>
        <v>0.6036747917019547</v>
      </c>
      <c r="T149" s="306">
        <f>IF(T$35=0,0,T$35/PPA_fec!T$35)</f>
        <v>0.60751120706966777</v>
      </c>
      <c r="U149" s="306">
        <f>IF(U$35=0,0,U$35/PPA_fec!U$35)</f>
        <v>0.61847524508365848</v>
      </c>
      <c r="V149" s="306">
        <f>IF(V$35=0,0,V$35/PPA_fec!V$35)</f>
        <v>0.61847524508365848</v>
      </c>
      <c r="W149" s="306">
        <f>IF(W$35=0,0,W$35/PPA_fec!W$35)</f>
        <v>0.61847524508365836</v>
      </c>
      <c r="X149" s="306">
        <f>IF(X$35=0,0,X$35/PPA_fec!X$35)</f>
        <v>0.6184752450836587</v>
      </c>
      <c r="Y149" s="306">
        <f>IF(Y$35=0,0,Y$35/PPA_fec!Y$35)</f>
        <v>0.61847524508365848</v>
      </c>
      <c r="DA149" s="77"/>
    </row>
    <row r="150" spans="1:105" ht="12" customHeight="1" x14ac:dyDescent="0.25">
      <c r="A150" s="173" t="s">
        <v>94</v>
      </c>
      <c r="B150" s="306">
        <f>IF(B$36=0,0,B$36/PPA_fec!B$36)</f>
        <v>0.39297524477674745</v>
      </c>
      <c r="C150" s="306">
        <f>IF(C$36=0,0,C$36/PPA_fec!C$36)</f>
        <v>0.3935020427295885</v>
      </c>
      <c r="D150" s="306">
        <f>IF(D$36=0,0,D$36/PPA_fec!D$36)</f>
        <v>0.39451728764623056</v>
      </c>
      <c r="E150" s="306">
        <f>IF(E$36=0,0,E$36/PPA_fec!E$36)</f>
        <v>0.39451728764623056</v>
      </c>
      <c r="F150" s="306">
        <f>IF(F$36=0,0,F$36/PPA_fec!F$36)</f>
        <v>0.39451728764623067</v>
      </c>
      <c r="G150" s="306">
        <f>IF(G$36=0,0,G$36/PPA_fec!G$36)</f>
        <v>0.39451728764623067</v>
      </c>
      <c r="H150" s="306">
        <f>IF(H$36=0,0,H$36/PPA_fec!H$36)</f>
        <v>0.40030362407527281</v>
      </c>
      <c r="I150" s="306">
        <f>IF(I$36=0,0,I$36/PPA_fec!I$36)</f>
        <v>0.40325877480500116</v>
      </c>
      <c r="J150" s="306">
        <f>IF(J$36=0,0,J$36/PPA_fec!J$36)</f>
        <v>0.40325877480500116</v>
      </c>
      <c r="K150" s="306">
        <f>IF(K$36=0,0,K$36/PPA_fec!K$36)</f>
        <v>0.40325877480500111</v>
      </c>
      <c r="L150" s="306">
        <f>IF(L$36=0,0,L$36/PPA_fec!L$36)</f>
        <v>0.40761417155775237</v>
      </c>
      <c r="M150" s="306">
        <f>IF(M$36=0,0,M$36/PPA_fec!M$36)</f>
        <v>0.40761417155775231</v>
      </c>
      <c r="N150" s="306">
        <f>IF(N$36=0,0,N$36/PPA_fec!N$36)</f>
        <v>0.4127521095769317</v>
      </c>
      <c r="O150" s="306">
        <f>IF(O$36=0,0,O$36/PPA_fec!O$36)</f>
        <v>0.41275210957693165</v>
      </c>
      <c r="P150" s="306">
        <f>IF(P$36=0,0,P$36/PPA_fec!P$36)</f>
        <v>0.41275210957693165</v>
      </c>
      <c r="Q150" s="306">
        <f>IF(Q$36=0,0,Q$36/PPA_fec!Q$36)</f>
        <v>0.41275210957693165</v>
      </c>
      <c r="R150" s="306">
        <f>IF(R$36=0,0,R$36/PPA_fec!R$36)</f>
        <v>0.4127521095769317</v>
      </c>
      <c r="S150" s="306">
        <f>IF(S$36=0,0,S$36/PPA_fec!S$36)</f>
        <v>0.42818065736121363</v>
      </c>
      <c r="T150" s="306">
        <f>IF(T$36=0,0,T$36/PPA_fec!T$36)</f>
        <v>0.42818065736121363</v>
      </c>
      <c r="U150" s="306">
        <f>IF(U$36=0,0,U$36/PPA_fec!U$36)</f>
        <v>0.43590823332941397</v>
      </c>
      <c r="V150" s="306">
        <f>IF(V$36=0,0,V$36/PPA_fec!V$36)</f>
        <v>0.43590823332941397</v>
      </c>
      <c r="W150" s="306">
        <f>IF(W$36=0,0,W$36/PPA_fec!W$36)</f>
        <v>0.43590823332941425</v>
      </c>
      <c r="X150" s="306">
        <f>IF(X$36=0,0,X$36/PPA_fec!X$36)</f>
        <v>0.43590823332941414</v>
      </c>
      <c r="Y150" s="306">
        <f>IF(Y$36=0,0,Y$36/PPA_fec!Y$36)</f>
        <v>0.43590823332941409</v>
      </c>
      <c r="DA150" s="77"/>
    </row>
    <row r="151" spans="1:105" ht="12" customHeight="1" x14ac:dyDescent="0.25">
      <c r="A151" s="56" t="s">
        <v>95</v>
      </c>
      <c r="B151" s="307">
        <f>IF(B$37=0,0,B$37/PPA_fec!B$37)</f>
        <v>0.55746077818195827</v>
      </c>
      <c r="C151" s="307">
        <f>IF(C$37=0,0,C$37/PPA_fec!C$37)</f>
        <v>0.56238569289323048</v>
      </c>
      <c r="D151" s="307">
        <f>IF(D$37=0,0,D$37/PPA_fec!D$37)</f>
        <v>0.57541896043278029</v>
      </c>
      <c r="E151" s="307">
        <f>IF(E$37=0,0,E$37/PPA_fec!E$37)</f>
        <v>0.55661412562506796</v>
      </c>
      <c r="F151" s="307">
        <f>IF(F$37=0,0,F$37/PPA_fec!F$37)</f>
        <v>0.59050745477499444</v>
      </c>
      <c r="G151" s="307">
        <f>IF(G$37=0,0,G$37/PPA_fec!G$37)</f>
        <v>0.60789723798705086</v>
      </c>
      <c r="H151" s="307">
        <f>IF(H$37=0,0,H$37/PPA_fec!H$37)</f>
        <v>0.66693035035878778</v>
      </c>
      <c r="I151" s="307">
        <f>IF(I$37=0,0,I$37/PPA_fec!I$37)</f>
        <v>0.67973136852611127</v>
      </c>
      <c r="J151" s="307">
        <f>IF(J$37=0,0,J$37/PPA_fec!J$37)</f>
        <v>0.67954323964161512</v>
      </c>
      <c r="K151" s="307">
        <f>IF(K$37=0,0,K$37/PPA_fec!K$37)</f>
        <v>0.64645210862649383</v>
      </c>
      <c r="L151" s="307">
        <f>IF(L$37=0,0,L$37/PPA_fec!L$37)</f>
        <v>0.65017150153146519</v>
      </c>
      <c r="M151" s="307">
        <f>IF(M$37=0,0,M$37/PPA_fec!M$37)</f>
        <v>0.65262165599523991</v>
      </c>
      <c r="N151" s="307">
        <f>IF(N$37=0,0,N$37/PPA_fec!N$37)</f>
        <v>0.67941738857199829</v>
      </c>
      <c r="O151" s="307">
        <f>IF(O$37=0,0,O$37/PPA_fec!O$37)</f>
        <v>0.68103454960895893</v>
      </c>
      <c r="P151" s="307">
        <f>IF(P$37=0,0,P$37/PPA_fec!P$37)</f>
        <v>0.69464265512514223</v>
      </c>
      <c r="Q151" s="307">
        <f>IF(Q$37=0,0,Q$37/PPA_fec!Q$37)</f>
        <v>0.69360655847832486</v>
      </c>
      <c r="R151" s="307">
        <f>IF(R$37=0,0,R$37/PPA_fec!R$37)</f>
        <v>0.70061951077941687</v>
      </c>
      <c r="S151" s="307">
        <f>IF(S$37=0,0,S$37/PPA_fec!S$37)</f>
        <v>0.73701824201427057</v>
      </c>
      <c r="T151" s="307">
        <f>IF(T$37=0,0,T$37/PPA_fec!T$37)</f>
        <v>0.72667865247684016</v>
      </c>
      <c r="U151" s="307">
        <f>IF(U$37=0,0,U$37/PPA_fec!U$37)</f>
        <v>0.71512165049751597</v>
      </c>
      <c r="V151" s="307">
        <f>IF(V$37=0,0,V$37/PPA_fec!V$37)</f>
        <v>0.71545368108310969</v>
      </c>
      <c r="W151" s="307">
        <f>IF(W$37=0,0,W$37/PPA_fec!W$37)</f>
        <v>0.73037675795552581</v>
      </c>
      <c r="X151" s="307">
        <f>IF(X$37=0,0,X$37/PPA_fec!X$37)</f>
        <v>0.73955183350870313</v>
      </c>
      <c r="Y151" s="307">
        <f>IF(Y$37=0,0,Y$37/PPA_fec!Y$37)</f>
        <v>0.73161256608561442</v>
      </c>
      <c r="DA151" s="78"/>
    </row>
    <row r="152" spans="1:105" ht="12" customHeight="1" x14ac:dyDescent="0.25">
      <c r="A152" s="174" t="s">
        <v>1883</v>
      </c>
      <c r="B152" s="308">
        <f>IF(B$43=0,0,B$43/PPA_fec!B$43)</f>
        <v>0.55535844900797116</v>
      </c>
      <c r="C152" s="308">
        <f>IF(C$43=0,0,C$43/PPA_fec!C$43)</f>
        <v>0.55516511797797563</v>
      </c>
      <c r="D152" s="308">
        <f>IF(D$43=0,0,D$43/PPA_fec!D$43)</f>
        <v>0.55298090231820207</v>
      </c>
      <c r="E152" s="308">
        <f>IF(E$43=0,0,E$43/PPA_fec!E$43)</f>
        <v>0.56978259267164943</v>
      </c>
      <c r="F152" s="308">
        <f>IF(F$43=0,0,F$43/PPA_fec!F$43)</f>
        <v>0.56115632497287971</v>
      </c>
      <c r="G152" s="308">
        <f>IF(G$43=0,0,G$43/PPA_fec!G$43)</f>
        <v>0.55394930737877979</v>
      </c>
      <c r="H152" s="308">
        <f>IF(H$43=0,0,H$43/PPA_fec!H$43)</f>
        <v>0.55185659560290679</v>
      </c>
      <c r="I152" s="308">
        <f>IF(I$43=0,0,I$43/PPA_fec!I$43)</f>
        <v>0.55357808329000402</v>
      </c>
      <c r="J152" s="308">
        <f>IF(J$43=0,0,J$43/PPA_fec!J$43)</f>
        <v>0.55402982205629159</v>
      </c>
      <c r="K152" s="308">
        <f>IF(K$43=0,0,K$43/PPA_fec!K$43)</f>
        <v>0.56153898227717669</v>
      </c>
      <c r="L152" s="308">
        <f>IF(L$43=0,0,L$43/PPA_fec!L$43)</f>
        <v>0.568254502235506</v>
      </c>
      <c r="M152" s="308">
        <f>IF(M$43=0,0,M$43/PPA_fec!M$43)</f>
        <v>0.56830591139792719</v>
      </c>
      <c r="N152" s="308">
        <f>IF(N$43=0,0,N$43/PPA_fec!N$43)</f>
        <v>0.57168396183544612</v>
      </c>
      <c r="O152" s="308">
        <f>IF(O$43=0,0,O$43/PPA_fec!O$43)</f>
        <v>0.57173024650643556</v>
      </c>
      <c r="P152" s="308">
        <f>IF(P$43=0,0,P$43/PPA_fec!P$43)</f>
        <v>0.56756303760495042</v>
      </c>
      <c r="Q152" s="308">
        <f>IF(Q$43=0,0,Q$43/PPA_fec!Q$43)</f>
        <v>0.56785198184489916</v>
      </c>
      <c r="R152" s="308">
        <f>IF(R$43=0,0,R$43/PPA_fec!R$43)</f>
        <v>0.56836632015902333</v>
      </c>
      <c r="S152" s="308">
        <f>IF(S$43=0,0,S$43/PPA_fec!S$43)</f>
        <v>0.58202108367085648</v>
      </c>
      <c r="T152" s="308">
        <f>IF(T$43=0,0,T$43/PPA_fec!T$43)</f>
        <v>0.58732214896048218</v>
      </c>
      <c r="U152" s="308">
        <f>IF(U$43=0,0,U$43/PPA_fec!U$43)</f>
        <v>0.60496470935592106</v>
      </c>
      <c r="V152" s="308">
        <f>IF(V$43=0,0,V$43/PPA_fec!V$43)</f>
        <v>0.6047470590236258</v>
      </c>
      <c r="W152" s="308">
        <f>IF(W$43=0,0,W$43/PPA_fec!W$43)</f>
        <v>0.59977505813892629</v>
      </c>
      <c r="X152" s="308">
        <f>IF(X$43=0,0,X$43/PPA_fec!X$43)</f>
        <v>0.59574194393091784</v>
      </c>
      <c r="Y152" s="308">
        <f>IF(Y$43=0,0,Y$43/PPA_fec!Y$43)</f>
        <v>0.59368141929575569</v>
      </c>
      <c r="DA152" s="79"/>
    </row>
    <row r="153" spans="1:105" ht="12" customHeight="1" x14ac:dyDescent="0.25">
      <c r="A153" s="174" t="s">
        <v>1898</v>
      </c>
      <c r="B153" s="308">
        <f>IF(B$56=0,0,B$56/PPA_fec!B$56)</f>
        <v>0.60764662354338805</v>
      </c>
      <c r="C153" s="308">
        <f>IF(C$56=0,0,C$56/PPA_fec!C$56)</f>
        <v>0.61240178672116885</v>
      </c>
      <c r="D153" s="308">
        <f>IF(D$56=0,0,D$56/PPA_fec!D$56)</f>
        <v>0.61280204189741594</v>
      </c>
      <c r="E153" s="308">
        <f>IF(E$56=0,0,E$56/PPA_fec!E$56)</f>
        <v>0.64310204375468394</v>
      </c>
      <c r="F153" s="308">
        <f>IF(F$56=0,0,F$56/PPA_fec!F$56)</f>
        <v>0.65223800636521678</v>
      </c>
      <c r="G153" s="308">
        <f>IF(G$56=0,0,G$56/PPA_fec!G$56)</f>
        <v>0.6454783326122886</v>
      </c>
      <c r="H153" s="308">
        <f>IF(H$56=0,0,H$56/PPA_fec!H$56)</f>
        <v>0.65004916144640434</v>
      </c>
      <c r="I153" s="308">
        <f>IF(I$56=0,0,I$56/PPA_fec!I$56)</f>
        <v>0.64998478571985496</v>
      </c>
      <c r="J153" s="308">
        <f>IF(J$56=0,0,J$56/PPA_fec!J$56)</f>
        <v>0.65167382794657958</v>
      </c>
      <c r="K153" s="308">
        <f>IF(K$56=0,0,K$56/PPA_fec!K$56)</f>
        <v>0.65475979625634606</v>
      </c>
      <c r="L153" s="308">
        <f>IF(L$56=0,0,L$56/PPA_fec!L$56)</f>
        <v>0.66206716518930042</v>
      </c>
      <c r="M153" s="308">
        <f>IF(M$56=0,0,M$56/PPA_fec!M$56)</f>
        <v>0.66319018868009716</v>
      </c>
      <c r="N153" s="308">
        <f>IF(N$56=0,0,N$56/PPA_fec!N$56)</f>
        <v>0.6711236194828295</v>
      </c>
      <c r="O153" s="308">
        <f>IF(O$56=0,0,O$56/PPA_fec!O$56)</f>
        <v>0.67297207655595859</v>
      </c>
      <c r="P153" s="308">
        <f>IF(P$56=0,0,P$56/PPA_fec!P$56)</f>
        <v>0.66760477207922952</v>
      </c>
      <c r="Q153" s="308">
        <f>IF(Q$56=0,0,Q$56/PPA_fec!Q$56)</f>
        <v>0.66746538358093777</v>
      </c>
      <c r="R153" s="308">
        <f>IF(R$56=0,0,R$56/PPA_fec!R$56)</f>
        <v>0.67999363987416794</v>
      </c>
      <c r="S153" s="308">
        <f>IF(S$56=0,0,S$56/PPA_fec!S$56)</f>
        <v>0.68833358891360419</v>
      </c>
      <c r="T153" s="308">
        <f>IF(T$56=0,0,T$56/PPA_fec!T$56)</f>
        <v>0.69307628341483185</v>
      </c>
      <c r="U153" s="308">
        <f>IF(U$56=0,0,U$56/PPA_fec!U$56)</f>
        <v>0.71218078989129197</v>
      </c>
      <c r="V153" s="308">
        <f>IF(V$56=0,0,V$56/PPA_fec!V$56)</f>
        <v>0.71155910239518894</v>
      </c>
      <c r="W153" s="308">
        <f>IF(W$56=0,0,W$56/PPA_fec!W$56)</f>
        <v>0.70394534307964962</v>
      </c>
      <c r="X153" s="308">
        <f>IF(X$56=0,0,X$56/PPA_fec!X$56)</f>
        <v>0.69380738951639898</v>
      </c>
      <c r="Y153" s="308">
        <f>IF(Y$56=0,0,Y$56/PPA_fec!Y$56)</f>
        <v>0.67272312460649175</v>
      </c>
      <c r="DA153" s="79"/>
    </row>
    <row r="154" spans="1:105" ht="12" customHeight="1" x14ac:dyDescent="0.25">
      <c r="A154" s="41" t="s">
        <v>1913</v>
      </c>
      <c r="B154" s="309">
        <f>IF(B$69=0,0,B$69/PPA_fec!B$69)</f>
        <v>0.58718436410948449</v>
      </c>
      <c r="C154" s="309">
        <f>IF(C$69=0,0,C$69/PPA_fec!C$69)</f>
        <v>0.59168853265466614</v>
      </c>
      <c r="D154" s="309">
        <f>IF(D$69=0,0,D$69/PPA_fec!D$69)</f>
        <v>0.59268740523104058</v>
      </c>
      <c r="E154" s="309">
        <f>IF(E$69=0,0,E$69/PPA_fec!E$69)</f>
        <v>0.61811228278602259</v>
      </c>
      <c r="F154" s="309">
        <f>IF(F$69=0,0,F$69/PPA_fec!F$69)</f>
        <v>0.62875329799509272</v>
      </c>
      <c r="G154" s="309">
        <f>IF(G$69=0,0,G$69/PPA_fec!G$69)</f>
        <v>0.62436454208781411</v>
      </c>
      <c r="H154" s="309">
        <f>IF(H$69=0,0,H$69/PPA_fec!H$69)</f>
        <v>0.63361105685110031</v>
      </c>
      <c r="I154" s="309">
        <f>IF(I$69=0,0,I$69/PPA_fec!I$69)</f>
        <v>0.63453204224302562</v>
      </c>
      <c r="J154" s="309">
        <f>IF(J$69=0,0,J$69/PPA_fec!J$69)</f>
        <v>0.63611162855349046</v>
      </c>
      <c r="K154" s="309">
        <f>IF(K$69=0,0,K$69/PPA_fec!K$69)</f>
        <v>0.63495943433406909</v>
      </c>
      <c r="L154" s="309">
        <f>IF(L$69=0,0,L$69/PPA_fec!L$69)</f>
        <v>0.64176975497910216</v>
      </c>
      <c r="M154" s="309">
        <f>IF(M$69=0,0,M$69/PPA_fec!M$69)</f>
        <v>0.6429213897014765</v>
      </c>
      <c r="N154" s="309">
        <f>IF(N$69=0,0,N$69/PPA_fec!N$69)</f>
        <v>0.65252873125956257</v>
      </c>
      <c r="O154" s="309">
        <f>IF(O$69=0,0,O$69/PPA_fec!O$69)</f>
        <v>0.65452358549901635</v>
      </c>
      <c r="P154" s="309">
        <f>IF(P$69=0,0,P$69/PPA_fec!P$69)</f>
        <v>0.65137843716202448</v>
      </c>
      <c r="Q154" s="309">
        <f>IF(Q$69=0,0,Q$69/PPA_fec!Q$69)</f>
        <v>0.65100089228973312</v>
      </c>
      <c r="R154" s="309">
        <f>IF(R$69=0,0,R$69/PPA_fec!R$69)</f>
        <v>0.66511443971421191</v>
      </c>
      <c r="S154" s="309">
        <f>IF(S$69=0,0,S$69/PPA_fec!S$69)</f>
        <v>0.67592111800571264</v>
      </c>
      <c r="T154" s="309">
        <f>IF(T$69=0,0,T$69/PPA_fec!T$69)</f>
        <v>0.6775273894912498</v>
      </c>
      <c r="U154" s="309">
        <f>IF(U$69=0,0,U$69/PPA_fec!U$69)</f>
        <v>0.69213937597183117</v>
      </c>
      <c r="V154" s="309">
        <f>IF(V$69=0,0,V$69/PPA_fec!V$69)</f>
        <v>0.69158954729493516</v>
      </c>
      <c r="W154" s="309">
        <f>IF(W$69=0,0,W$69/PPA_fec!W$69)</f>
        <v>0.68638205650545303</v>
      </c>
      <c r="X154" s="309">
        <f>IF(X$69=0,0,X$69/PPA_fec!X$69)</f>
        <v>0.67791556130122399</v>
      </c>
      <c r="Y154" s="309">
        <f>IF(Y$69=0,0,Y$69/PPA_fec!Y$69)</f>
        <v>0.65576998890552818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2">
        <f>IF(B$83=0,0,B$83/PPA_fec!B$83)</f>
        <v>0.7952454650781291</v>
      </c>
      <c r="C156" s="322">
        <f>IF(C$83=0,0,C$83/PPA_fec!C$83)</f>
        <v>0.78774385062992835</v>
      </c>
      <c r="D156" s="322">
        <f>IF(D$83=0,0,D$83/PPA_fec!D$83)</f>
        <v>0.78462922321580586</v>
      </c>
      <c r="E156" s="322">
        <f>IF(E$83=0,0,E$83/PPA_fec!E$83)</f>
        <v>0.78004004690264428</v>
      </c>
      <c r="F156" s="322">
        <f>IF(F$83=0,0,F$83/PPA_fec!F$83)</f>
        <v>0.77200260564592627</v>
      </c>
      <c r="G156" s="322">
        <f>IF(G$83=0,0,G$83/PPA_fec!G$83)</f>
        <v>0.77191818214406593</v>
      </c>
      <c r="H156" s="322">
        <f>IF(H$83=0,0,H$83/PPA_fec!H$83)</f>
        <v>0.78176712578576657</v>
      </c>
      <c r="I156" s="322">
        <f>IF(I$83=0,0,I$83/PPA_fec!I$83)</f>
        <v>0.78652380401023758</v>
      </c>
      <c r="J156" s="322">
        <f>IF(J$83=0,0,J$83/PPA_fec!J$83)</f>
        <v>0.78796773550443555</v>
      </c>
      <c r="K156" s="322">
        <f>IF(K$83=0,0,K$83/PPA_fec!K$83)</f>
        <v>0.78403937246665634</v>
      </c>
      <c r="L156" s="322">
        <f>IF(L$83=0,0,L$83/PPA_fec!L$83)</f>
        <v>0.78669027512078549</v>
      </c>
      <c r="M156" s="322">
        <f>IF(M$83=0,0,M$83/PPA_fec!M$83)</f>
        <v>0.78700608300528085</v>
      </c>
      <c r="N156" s="322">
        <f>IF(N$83=0,0,N$83/PPA_fec!N$83)</f>
        <v>0.79064891130175441</v>
      </c>
      <c r="O156" s="322">
        <f>IF(O$83=0,0,O$83/PPA_fec!O$83)</f>
        <v>0.79050496272218251</v>
      </c>
      <c r="P156" s="322">
        <f>IF(P$83=0,0,P$83/PPA_fec!P$83)</f>
        <v>0.79749241174826413</v>
      </c>
      <c r="Q156" s="322">
        <f>IF(Q$83=0,0,Q$83/PPA_fec!Q$83)</f>
        <v>0.79959550023784398</v>
      </c>
      <c r="R156" s="322">
        <f>IF(R$83=0,0,R$83/PPA_fec!R$83)</f>
        <v>0.79872889468724761</v>
      </c>
      <c r="S156" s="322">
        <f>IF(S$83=0,0,S$83/PPA_fec!S$83)</f>
        <v>0.80271386613271201</v>
      </c>
      <c r="T156" s="322">
        <f>IF(T$83=0,0,T$83/PPA_fec!T$83)</f>
        <v>0.80427004277294234</v>
      </c>
      <c r="U156" s="322">
        <f>IF(U$83=0,0,U$83/PPA_fec!U$83)</f>
        <v>0.80060408592499044</v>
      </c>
      <c r="V156" s="322">
        <f>IF(V$83=0,0,V$83/PPA_fec!V$83)</f>
        <v>0.8007018898360323</v>
      </c>
      <c r="W156" s="322">
        <f>IF(W$83=0,0,W$83/PPA_fec!W$83)</f>
        <v>0.80305402300432827</v>
      </c>
      <c r="X156" s="322">
        <f>IF(X$83=0,0,X$83/PPA_fec!X$83)</f>
        <v>0.81120502924965299</v>
      </c>
      <c r="Y156" s="322">
        <f>IF(Y$83=0,0,Y$83/PPA_fec!Y$83)</f>
        <v>0.81556769984986921</v>
      </c>
      <c r="DA156" s="95"/>
    </row>
    <row r="157" spans="1:105" ht="12" customHeight="1" x14ac:dyDescent="0.25">
      <c r="A157" s="55" t="s">
        <v>91</v>
      </c>
      <c r="B157" s="334">
        <f>IF(B$84=0,0,B$84/PPA_fec!B$84)</f>
        <v>0.5445000000000001</v>
      </c>
      <c r="C157" s="334">
        <f>IF(C$84=0,0,C$84/PPA_fec!C$84)</f>
        <v>0.5445000000000001</v>
      </c>
      <c r="D157" s="334">
        <f>IF(D$84=0,0,D$84/PPA_fec!D$84)</f>
        <v>0.5445000000000001</v>
      </c>
      <c r="E157" s="334">
        <f>IF(E$84=0,0,E$84/PPA_fec!E$84)</f>
        <v>0.54449999999999987</v>
      </c>
      <c r="F157" s="334">
        <f>IF(F$84=0,0,F$84/PPA_fec!F$84)</f>
        <v>0.5445000000000001</v>
      </c>
      <c r="G157" s="334">
        <f>IF(G$84=0,0,G$84/PPA_fec!G$84)</f>
        <v>0.54449999999999987</v>
      </c>
      <c r="H157" s="334">
        <f>IF(H$84=0,0,H$84/PPA_fec!H$84)</f>
        <v>0.5445000000000001</v>
      </c>
      <c r="I157" s="334">
        <f>IF(I$84=0,0,I$84/PPA_fec!I$84)</f>
        <v>0.54449999999999987</v>
      </c>
      <c r="J157" s="334">
        <f>IF(J$84=0,0,J$84/PPA_fec!J$84)</f>
        <v>0.5445000000000001</v>
      </c>
      <c r="K157" s="334">
        <f>IF(K$84=0,0,K$84/PPA_fec!K$84)</f>
        <v>0.5445000000000001</v>
      </c>
      <c r="L157" s="334">
        <f>IF(L$84=0,0,L$84/PPA_fec!L$84)</f>
        <v>0.54449999999999976</v>
      </c>
      <c r="M157" s="334">
        <f>IF(M$84=0,0,M$84/PPA_fec!M$84)</f>
        <v>0.54449999999999998</v>
      </c>
      <c r="N157" s="334">
        <f>IF(N$84=0,0,N$84/PPA_fec!N$84)</f>
        <v>0.54449999999999987</v>
      </c>
      <c r="O157" s="334">
        <f>IF(O$84=0,0,O$84/PPA_fec!O$84)</f>
        <v>0.54449999999999987</v>
      </c>
      <c r="P157" s="334">
        <f>IF(P$84=0,0,P$84/PPA_fec!P$84)</f>
        <v>0.5445000000000001</v>
      </c>
      <c r="Q157" s="334">
        <f>IF(Q$84=0,0,Q$84/PPA_fec!Q$84)</f>
        <v>0.54449999999999976</v>
      </c>
      <c r="R157" s="334">
        <f>IF(R$84=0,0,R$84/PPA_fec!R$84)</f>
        <v>0.54450000000000021</v>
      </c>
      <c r="S157" s="334">
        <f>IF(S$84=0,0,S$84/PPA_fec!S$84)</f>
        <v>0.54450000000000021</v>
      </c>
      <c r="T157" s="334">
        <f>IF(T$84=0,0,T$84/PPA_fec!T$84)</f>
        <v>0.54449999999999987</v>
      </c>
      <c r="U157" s="334">
        <f>IF(U$84=0,0,U$84/PPA_fec!U$84)</f>
        <v>0.54449999999999976</v>
      </c>
      <c r="V157" s="334">
        <f>IF(V$84=0,0,V$84/PPA_fec!V$84)</f>
        <v>0.54450000000000021</v>
      </c>
      <c r="W157" s="334">
        <f>IF(W$84=0,0,W$84/PPA_fec!W$84)</f>
        <v>0.54449999999999965</v>
      </c>
      <c r="X157" s="334">
        <f>IF(X$84=0,0,X$84/PPA_fec!X$84)</f>
        <v>0.54449999999999998</v>
      </c>
      <c r="Y157" s="334">
        <f>IF(Y$84=0,0,Y$84/PPA_fec!Y$84)</f>
        <v>0.54449999999999998</v>
      </c>
      <c r="DA157" s="67"/>
    </row>
    <row r="158" spans="1:105" ht="12" customHeight="1" x14ac:dyDescent="0.25">
      <c r="A158" s="173" t="s">
        <v>92</v>
      </c>
      <c r="B158" s="335">
        <f>IF(B$85=0,0,B$85/PPA_fec!B$85)</f>
        <v>0.16607632293704849</v>
      </c>
      <c r="C158" s="335">
        <f>IF(C$85=0,0,C$85/PPA_fec!C$85)</f>
        <v>0.16607632293704852</v>
      </c>
      <c r="D158" s="335">
        <f>IF(D$85=0,0,D$85/PPA_fec!D$85)</f>
        <v>0.16607632293704855</v>
      </c>
      <c r="E158" s="335">
        <f>IF(E$85=0,0,E$85/PPA_fec!E$85)</f>
        <v>0.16607632293704858</v>
      </c>
      <c r="F158" s="335">
        <f>IF(F$85=0,0,F$85/PPA_fec!F$85)</f>
        <v>0.16607632293704852</v>
      </c>
      <c r="G158" s="335">
        <f>IF(G$85=0,0,G$85/PPA_fec!G$85)</f>
        <v>0.16607632293704852</v>
      </c>
      <c r="H158" s="335">
        <f>IF(H$85=0,0,H$85/PPA_fec!H$85)</f>
        <v>0.16607632293704849</v>
      </c>
      <c r="I158" s="335">
        <f>IF(I$85=0,0,I$85/PPA_fec!I$85)</f>
        <v>0.16607632293704847</v>
      </c>
      <c r="J158" s="335">
        <f>IF(J$85=0,0,J$85/PPA_fec!J$85)</f>
        <v>0.16607632293704844</v>
      </c>
      <c r="K158" s="335">
        <f>IF(K$85=0,0,K$85/PPA_fec!K$85)</f>
        <v>0.16607632293704858</v>
      </c>
      <c r="L158" s="335">
        <f>IF(L$85=0,0,L$85/PPA_fec!L$85)</f>
        <v>0.16607632293704841</v>
      </c>
      <c r="M158" s="335">
        <f>IF(M$85=0,0,M$85/PPA_fec!M$85)</f>
        <v>0.16607632293704849</v>
      </c>
      <c r="N158" s="335">
        <f>IF(N$85=0,0,N$85/PPA_fec!N$85)</f>
        <v>0.16607632293704855</v>
      </c>
      <c r="O158" s="335">
        <f>IF(O$85=0,0,O$85/PPA_fec!O$85)</f>
        <v>0.16607632293704849</v>
      </c>
      <c r="P158" s="335">
        <f>IF(P$85=0,0,P$85/PPA_fec!P$85)</f>
        <v>0.16607632293704852</v>
      </c>
      <c r="Q158" s="335">
        <f>IF(Q$85=0,0,Q$85/PPA_fec!Q$85)</f>
        <v>0.16607632293704847</v>
      </c>
      <c r="R158" s="335">
        <f>IF(R$85=0,0,R$85/PPA_fec!R$85)</f>
        <v>0.16607632293704858</v>
      </c>
      <c r="S158" s="335">
        <f>IF(S$85=0,0,S$85/PPA_fec!S$85)</f>
        <v>0.16607632293704855</v>
      </c>
      <c r="T158" s="335">
        <f>IF(T$85=0,0,T$85/PPA_fec!T$85)</f>
        <v>0.16607632293704852</v>
      </c>
      <c r="U158" s="335">
        <f>IF(U$85=0,0,U$85/PPA_fec!U$85)</f>
        <v>0.16607632293704847</v>
      </c>
      <c r="V158" s="335">
        <f>IF(V$85=0,0,V$85/PPA_fec!V$85)</f>
        <v>0.16607632293704849</v>
      </c>
      <c r="W158" s="335">
        <f>IF(W$85=0,0,W$85/PPA_fec!W$85)</f>
        <v>0.16607632293704849</v>
      </c>
      <c r="X158" s="335">
        <f>IF(X$85=0,0,X$85/PPA_fec!X$85)</f>
        <v>0.16607632293704858</v>
      </c>
      <c r="Y158" s="335">
        <f>IF(Y$85=0,0,Y$85/PPA_fec!Y$85)</f>
        <v>0.16607632293704852</v>
      </c>
      <c r="DA158" s="177"/>
    </row>
    <row r="159" spans="1:105" ht="12" customHeight="1" x14ac:dyDescent="0.25">
      <c r="A159" s="173" t="s">
        <v>93</v>
      </c>
      <c r="B159" s="335">
        <f>IF(B$86=0,0,B$86/PPA_fec!B$86)</f>
        <v>0.75849841896575709</v>
      </c>
      <c r="C159" s="335">
        <f>IF(C$86=0,0,C$86/PPA_fec!C$86)</f>
        <v>0.7584984189657572</v>
      </c>
      <c r="D159" s="335">
        <f>IF(D$86=0,0,D$86/PPA_fec!D$86)</f>
        <v>0.75849841896575709</v>
      </c>
      <c r="E159" s="335">
        <f>IF(E$86=0,0,E$86/PPA_fec!E$86)</f>
        <v>0.7584984189657572</v>
      </c>
      <c r="F159" s="335">
        <f>IF(F$86=0,0,F$86/PPA_fec!F$86)</f>
        <v>0.75849841896575732</v>
      </c>
      <c r="G159" s="335">
        <f>IF(G$86=0,0,G$86/PPA_fec!G$86)</f>
        <v>0.75849841896575676</v>
      </c>
      <c r="H159" s="335">
        <f>IF(H$86=0,0,H$86/PPA_fec!H$86)</f>
        <v>0.75849841896575709</v>
      </c>
      <c r="I159" s="335">
        <f>IF(I$86=0,0,I$86/PPA_fec!I$86)</f>
        <v>0.75849841896575709</v>
      </c>
      <c r="J159" s="335">
        <f>IF(J$86=0,0,J$86/PPA_fec!J$86)</f>
        <v>0.75849841896575698</v>
      </c>
      <c r="K159" s="335">
        <f>IF(K$86=0,0,K$86/PPA_fec!K$86)</f>
        <v>0.75849841896575709</v>
      </c>
      <c r="L159" s="335">
        <f>IF(L$86=0,0,L$86/PPA_fec!L$86)</f>
        <v>0.7584984189657572</v>
      </c>
      <c r="M159" s="335">
        <f>IF(M$86=0,0,M$86/PPA_fec!M$86)</f>
        <v>0.75849841896575698</v>
      </c>
      <c r="N159" s="335">
        <f>IF(N$86=0,0,N$86/PPA_fec!N$86)</f>
        <v>0.75849841896575698</v>
      </c>
      <c r="O159" s="335">
        <f>IF(O$86=0,0,O$86/PPA_fec!O$86)</f>
        <v>0.75849841896575709</v>
      </c>
      <c r="P159" s="335">
        <f>IF(P$86=0,0,P$86/PPA_fec!P$86)</f>
        <v>0.75849841896575709</v>
      </c>
      <c r="Q159" s="335">
        <f>IF(Q$86=0,0,Q$86/PPA_fec!Q$86)</f>
        <v>0.75849841896575709</v>
      </c>
      <c r="R159" s="335">
        <f>IF(R$86=0,0,R$86/PPA_fec!R$86)</f>
        <v>0.75849841896575709</v>
      </c>
      <c r="S159" s="335">
        <f>IF(S$86=0,0,S$86/PPA_fec!S$86)</f>
        <v>0.75849841896575709</v>
      </c>
      <c r="T159" s="335">
        <f>IF(T$86=0,0,T$86/PPA_fec!T$86)</f>
        <v>0.75849841896575709</v>
      </c>
      <c r="U159" s="335">
        <f>IF(U$86=0,0,U$86/PPA_fec!U$86)</f>
        <v>0.75849841896575709</v>
      </c>
      <c r="V159" s="335">
        <f>IF(V$86=0,0,V$86/PPA_fec!V$86)</f>
        <v>0.75849841896575709</v>
      </c>
      <c r="W159" s="335">
        <f>IF(W$86=0,0,W$86/PPA_fec!W$86)</f>
        <v>0.75849841896575709</v>
      </c>
      <c r="X159" s="335">
        <f>IF(X$86=0,0,X$86/PPA_fec!X$86)</f>
        <v>0.75849841896575698</v>
      </c>
      <c r="Y159" s="335">
        <f>IF(Y$86=0,0,Y$86/PPA_fec!Y$86)</f>
        <v>0.75849841896575698</v>
      </c>
      <c r="DA159" s="177"/>
    </row>
    <row r="160" spans="1:105" ht="12" customHeight="1" x14ac:dyDescent="0.25">
      <c r="A160" s="173" t="s">
        <v>94</v>
      </c>
      <c r="B160" s="335">
        <f>IF(B$87=0,0,B$87/PPA_fec!B$87)</f>
        <v>0.645006957459763</v>
      </c>
      <c r="C160" s="335">
        <f>IF(C$87=0,0,C$87/PPA_fec!C$87)</f>
        <v>0.645006957459763</v>
      </c>
      <c r="D160" s="335">
        <f>IF(D$87=0,0,D$87/PPA_fec!D$87)</f>
        <v>0.64500695745976278</v>
      </c>
      <c r="E160" s="335">
        <f>IF(E$87=0,0,E$87/PPA_fec!E$87)</f>
        <v>0.64500695745976289</v>
      </c>
      <c r="F160" s="335">
        <f>IF(F$87=0,0,F$87/PPA_fec!F$87)</f>
        <v>0.645006957459763</v>
      </c>
      <c r="G160" s="335">
        <f>IF(G$87=0,0,G$87/PPA_fec!G$87)</f>
        <v>0.64500695745976311</v>
      </c>
      <c r="H160" s="335">
        <f>IF(H$87=0,0,H$87/PPA_fec!H$87)</f>
        <v>0.645006957459763</v>
      </c>
      <c r="I160" s="335">
        <f>IF(I$87=0,0,I$87/PPA_fec!I$87)</f>
        <v>0.645006957459763</v>
      </c>
      <c r="J160" s="335">
        <f>IF(J$87=0,0,J$87/PPA_fec!J$87)</f>
        <v>0.64500695745976311</v>
      </c>
      <c r="K160" s="335">
        <f>IF(K$87=0,0,K$87/PPA_fec!K$87)</f>
        <v>0.64500695745976311</v>
      </c>
      <c r="L160" s="335">
        <f>IF(L$87=0,0,L$87/PPA_fec!L$87)</f>
        <v>0.645006957459763</v>
      </c>
      <c r="M160" s="335">
        <f>IF(M$87=0,0,M$87/PPA_fec!M$87)</f>
        <v>0.64500695745976289</v>
      </c>
      <c r="N160" s="335">
        <f>IF(N$87=0,0,N$87/PPA_fec!N$87)</f>
        <v>0.64500695745976289</v>
      </c>
      <c r="O160" s="335">
        <f>IF(O$87=0,0,O$87/PPA_fec!O$87)</f>
        <v>0.64500695745976322</v>
      </c>
      <c r="P160" s="335">
        <f>IF(P$87=0,0,P$87/PPA_fec!P$87)</f>
        <v>0.64500695745976311</v>
      </c>
      <c r="Q160" s="335">
        <f>IF(Q$87=0,0,Q$87/PPA_fec!Q$87)</f>
        <v>0.64500695745976289</v>
      </c>
      <c r="R160" s="335">
        <f>IF(R$87=0,0,R$87/PPA_fec!R$87)</f>
        <v>0.645006957459763</v>
      </c>
      <c r="S160" s="335">
        <f>IF(S$87=0,0,S$87/PPA_fec!S$87)</f>
        <v>0.64500695745976311</v>
      </c>
      <c r="T160" s="335">
        <f>IF(T$87=0,0,T$87/PPA_fec!T$87)</f>
        <v>0.64500695745976322</v>
      </c>
      <c r="U160" s="335">
        <f>IF(U$87=0,0,U$87/PPA_fec!U$87)</f>
        <v>0.645006957459763</v>
      </c>
      <c r="V160" s="335">
        <f>IF(V$87=0,0,V$87/PPA_fec!V$87)</f>
        <v>0.64500695745976289</v>
      </c>
      <c r="W160" s="335">
        <f>IF(W$87=0,0,W$87/PPA_fec!W$87)</f>
        <v>0.645006957459763</v>
      </c>
      <c r="X160" s="335">
        <f>IF(X$87=0,0,X$87/PPA_fec!X$87)</f>
        <v>0.64500695745976322</v>
      </c>
      <c r="Y160" s="335">
        <f>IF(Y$87=0,0,Y$87/PPA_fec!Y$87)</f>
        <v>0.64500695745976278</v>
      </c>
      <c r="DA160" s="177"/>
    </row>
    <row r="161" spans="1:105" ht="12" customHeight="1" x14ac:dyDescent="0.25">
      <c r="A161" s="56" t="s">
        <v>95</v>
      </c>
      <c r="B161" s="336">
        <f>IF(B$88=0,0,B$88/PPA_fec!B$88)</f>
        <v>0.95732265347881451</v>
      </c>
      <c r="C161" s="336">
        <f>IF(C$88=0,0,C$88/PPA_fec!C$88)</f>
        <v>0.96729684196116483</v>
      </c>
      <c r="D161" s="336">
        <f>IF(D$88=0,0,D$88/PPA_fec!D$88)</f>
        <v>0.9915570350277414</v>
      </c>
      <c r="E161" s="336">
        <f>IF(E$88=0,0,E$88/PPA_fec!E$88)</f>
        <v>0.95915270439515787</v>
      </c>
      <c r="F161" s="336">
        <f>IF(F$88=0,0,F$88/PPA_fec!F$88)</f>
        <v>1.0220134721217173</v>
      </c>
      <c r="G161" s="336">
        <f>IF(G$88=0,0,G$88/PPA_fec!G$88)</f>
        <v>1.0572662964283721</v>
      </c>
      <c r="H161" s="336">
        <f>IF(H$88=0,0,H$88/PPA_fec!H$88)</f>
        <v>1.164537805571582</v>
      </c>
      <c r="I161" s="336">
        <f>IF(I$88=0,0,I$88/PPA_fec!I$88)</f>
        <v>1.1914964022069143</v>
      </c>
      <c r="J161" s="336">
        <f>IF(J$88=0,0,J$88/PPA_fec!J$88)</f>
        <v>1.2001819618345224</v>
      </c>
      <c r="K161" s="336">
        <f>IF(K$88=0,0,K$88/PPA_fec!K$88)</f>
        <v>1.1417377360307364</v>
      </c>
      <c r="L161" s="336">
        <f>IF(L$88=0,0,L$88/PPA_fec!L$88)</f>
        <v>1.151537703416524</v>
      </c>
      <c r="M161" s="336">
        <f>IF(M$88=0,0,M$88/PPA_fec!M$88)</f>
        <v>1.1558772434264826</v>
      </c>
      <c r="N161" s="336">
        <f>IF(N$88=0,0,N$88/PPA_fec!N$88)</f>
        <v>1.200583521351603</v>
      </c>
      <c r="O161" s="336">
        <f>IF(O$88=0,0,O$88/PPA_fec!O$88)</f>
        <v>1.2034411710453012</v>
      </c>
      <c r="P161" s="336">
        <f>IF(P$88=0,0,P$88/PPA_fec!P$88)</f>
        <v>1.2540818326521064</v>
      </c>
      <c r="Q161" s="336">
        <f>IF(Q$88=0,0,Q$88/PPA_fec!Q$88)</f>
        <v>1.2641887653740425</v>
      </c>
      <c r="R161" s="336">
        <f>IF(R$88=0,0,R$88/PPA_fec!R$88)</f>
        <v>1.2769707891348838</v>
      </c>
      <c r="S161" s="336">
        <f>IF(S$88=0,0,S$88/PPA_fec!S$88)</f>
        <v>1.2949089417032584</v>
      </c>
      <c r="T161" s="336">
        <f>IF(T$88=0,0,T$88/PPA_fec!T$88)</f>
        <v>1.2998268611356245</v>
      </c>
      <c r="U161" s="336">
        <f>IF(U$88=0,0,U$88/PPA_fec!U$88)</f>
        <v>1.2564783348601321</v>
      </c>
      <c r="V161" s="336">
        <f>IF(V$88=0,0,V$88/PPA_fec!V$88)</f>
        <v>1.2570617170539435</v>
      </c>
      <c r="W161" s="336">
        <f>IF(W$88=0,0,W$88/PPA_fec!W$88)</f>
        <v>1.2832817633448064</v>
      </c>
      <c r="X161" s="336">
        <f>IF(X$88=0,0,X$88/PPA_fec!X$88)</f>
        <v>1.3286741687481483</v>
      </c>
      <c r="Y161" s="336">
        <f>IF(Y$88=0,0,Y$88/PPA_fec!Y$88)</f>
        <v>1.3144105308719576</v>
      </c>
      <c r="DA161" s="68"/>
    </row>
    <row r="162" spans="1:105" ht="12" customHeight="1" x14ac:dyDescent="0.25">
      <c r="A162" s="41" t="s">
        <v>1939</v>
      </c>
      <c r="B162" s="337">
        <f>IF(B$94=0,0,B$94/PPA_fec!B$94)</f>
        <v>0.71948250000000014</v>
      </c>
      <c r="C162" s="337">
        <f>IF(C$94=0,0,C$94/PPA_fec!C$94)</f>
        <v>0.71948249999999991</v>
      </c>
      <c r="D162" s="337">
        <f>IF(D$94=0,0,D$94/PPA_fec!D$94)</f>
        <v>0.71948250000000002</v>
      </c>
      <c r="E162" s="337">
        <f>IF(E$94=0,0,E$94/PPA_fec!E$94)</f>
        <v>0.71948249999999969</v>
      </c>
      <c r="F162" s="337">
        <f>IF(F$94=0,0,F$94/PPA_fec!F$94)</f>
        <v>0.7194824999999998</v>
      </c>
      <c r="G162" s="337">
        <f>IF(G$94=0,0,G$94/PPA_fec!G$94)</f>
        <v>0.71948250000000002</v>
      </c>
      <c r="H162" s="337">
        <f>IF(H$94=0,0,H$94/PPA_fec!H$94)</f>
        <v>0.71948250000000002</v>
      </c>
      <c r="I162" s="337">
        <f>IF(I$94=0,0,I$94/PPA_fec!I$94)</f>
        <v>0.71948250000000002</v>
      </c>
      <c r="J162" s="337">
        <f>IF(J$94=0,0,J$94/PPA_fec!J$94)</f>
        <v>0.71948250000000025</v>
      </c>
      <c r="K162" s="337">
        <f>IF(K$94=0,0,K$94/PPA_fec!K$94)</f>
        <v>0.71948250000000014</v>
      </c>
      <c r="L162" s="337">
        <f>IF(L$94=0,0,L$94/PPA_fec!L$94)</f>
        <v>0.71948250000000025</v>
      </c>
      <c r="M162" s="337">
        <f>IF(M$94=0,0,M$94/PPA_fec!M$94)</f>
        <v>0.71948250000000002</v>
      </c>
      <c r="N162" s="337">
        <f>IF(N$94=0,0,N$94/PPA_fec!N$94)</f>
        <v>0.71948250000000025</v>
      </c>
      <c r="O162" s="337">
        <f>IF(O$94=0,0,O$94/PPA_fec!O$94)</f>
        <v>0.71948249999999991</v>
      </c>
      <c r="P162" s="337">
        <f>IF(P$94=0,0,P$94/PPA_fec!P$94)</f>
        <v>0.71948249999999991</v>
      </c>
      <c r="Q162" s="337">
        <f>IF(Q$94=0,0,Q$94/PPA_fec!Q$94)</f>
        <v>0.71948250000000002</v>
      </c>
      <c r="R162" s="337">
        <f>IF(R$94=0,0,R$94/PPA_fec!R$94)</f>
        <v>0.71948250000000025</v>
      </c>
      <c r="S162" s="337">
        <f>IF(S$94=0,0,S$94/PPA_fec!S$94)</f>
        <v>0.71948250000000002</v>
      </c>
      <c r="T162" s="337">
        <f>IF(T$94=0,0,T$94/PPA_fec!T$94)</f>
        <v>0.71948250000000002</v>
      </c>
      <c r="U162" s="337">
        <f>IF(U$94=0,0,U$94/PPA_fec!U$94)</f>
        <v>0.71948250000000002</v>
      </c>
      <c r="V162" s="337">
        <f>IF(V$94=0,0,V$94/PPA_fec!V$94)</f>
        <v>0.71948250000000002</v>
      </c>
      <c r="W162" s="337">
        <f>IF(W$94=0,0,W$94/PPA_fec!W$94)</f>
        <v>0.71948250000000014</v>
      </c>
      <c r="X162" s="337">
        <f>IF(X$94=0,0,X$94/PPA_fec!X$94)</f>
        <v>0.71948250000000036</v>
      </c>
      <c r="Y162" s="337">
        <f>IF(Y$94=0,0,Y$94/PPA_fec!Y$94)</f>
        <v>0.71948250000000014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CO2 emissions"</f>
        <v>EE: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54</v>
      </c>
      <c r="B5" s="223">
        <v>19.138509882843849</v>
      </c>
      <c r="C5" s="223">
        <v>14.52035595322063</v>
      </c>
      <c r="D5" s="223">
        <v>16.204217791629649</v>
      </c>
      <c r="E5" s="223">
        <v>39.204742580965103</v>
      </c>
      <c r="F5" s="223">
        <v>22.703410838158032</v>
      </c>
      <c r="G5" s="223">
        <v>18.574588422429262</v>
      </c>
      <c r="H5" s="223">
        <v>27.560589510621089</v>
      </c>
      <c r="I5" s="223">
        <v>34.232767724177563</v>
      </c>
      <c r="J5" s="223">
        <v>35.531696268815153</v>
      </c>
      <c r="K5" s="223">
        <v>40.863729250999853</v>
      </c>
      <c r="L5" s="223">
        <v>52.67004396349386</v>
      </c>
      <c r="M5" s="223">
        <v>51.558456759515863</v>
      </c>
      <c r="N5" s="223">
        <v>45.79038448922708</v>
      </c>
      <c r="O5" s="223">
        <v>45.251703129411332</v>
      </c>
      <c r="P5" s="223">
        <v>35.999895536915993</v>
      </c>
      <c r="Q5" s="223">
        <v>35.250067729807022</v>
      </c>
      <c r="R5" s="223">
        <v>39.899680218716199</v>
      </c>
      <c r="S5" s="223">
        <v>34.926092612274331</v>
      </c>
      <c r="T5" s="223">
        <v>43.813450778750052</v>
      </c>
      <c r="U5" s="223">
        <v>44.184628603371763</v>
      </c>
      <c r="V5" s="223">
        <v>47.05451145576378</v>
      </c>
      <c r="W5" s="223">
        <v>41.077775666597198</v>
      </c>
      <c r="X5" s="223">
        <v>30.065977448624139</v>
      </c>
      <c r="Y5" s="223">
        <v>21.180802547191991</v>
      </c>
      <c r="DA5" s="89" t="s">
        <v>2025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2026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2027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2028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2029</v>
      </c>
    </row>
    <row r="10" spans="1:105" ht="12" customHeight="1" x14ac:dyDescent="0.25">
      <c r="A10" s="56" t="s">
        <v>95</v>
      </c>
      <c r="B10" s="260">
        <v>0.64111196778184021</v>
      </c>
      <c r="C10" s="260">
        <v>0.5117662231522021</v>
      </c>
      <c r="D10" s="260">
        <v>0.51294745471143877</v>
      </c>
      <c r="E10" s="260">
        <v>0.68706660468082426</v>
      </c>
      <c r="F10" s="260">
        <v>0.38259540775946221</v>
      </c>
      <c r="G10" s="260">
        <v>0.28709490787080277</v>
      </c>
      <c r="H10" s="260">
        <v>0.2445489418901976</v>
      </c>
      <c r="I10" s="260">
        <v>0.26959017138772551</v>
      </c>
      <c r="J10" s="260">
        <v>0.27031286868169818</v>
      </c>
      <c r="K10" s="260">
        <v>0.49883073391122917</v>
      </c>
      <c r="L10" s="260">
        <v>0.66741790103848819</v>
      </c>
      <c r="M10" s="260">
        <v>0.61758710661752925</v>
      </c>
      <c r="N10" s="260">
        <v>0.455488654349954</v>
      </c>
      <c r="O10" s="260">
        <v>0.42785815571009211</v>
      </c>
      <c r="P10" s="260">
        <v>0.28413228794460149</v>
      </c>
      <c r="Q10" s="260">
        <v>0.28483091112050668</v>
      </c>
      <c r="R10" s="260">
        <v>0.24242728169017799</v>
      </c>
      <c r="S10" s="260">
        <v>0.1803262588826442</v>
      </c>
      <c r="T10" s="260">
        <v>0.29891485382701771</v>
      </c>
      <c r="U10" s="260">
        <v>0.43674696177566652</v>
      </c>
      <c r="V10" s="260">
        <v>0.46453233348807299</v>
      </c>
      <c r="W10" s="260">
        <v>0.34688179004923292</v>
      </c>
      <c r="X10" s="260">
        <v>0.233437544757265</v>
      </c>
      <c r="Y10" s="260">
        <v>0.24870410663123599</v>
      </c>
      <c r="DA10" s="68" t="s">
        <v>2030</v>
      </c>
    </row>
    <row r="11" spans="1:105" ht="12" customHeight="1" x14ac:dyDescent="0.25">
      <c r="A11" s="37" t="s">
        <v>159</v>
      </c>
      <c r="B11" s="226">
        <v>5.8437122799417283E-2</v>
      </c>
      <c r="C11" s="226">
        <v>4.6307350012657483E-2</v>
      </c>
      <c r="D11" s="226">
        <v>0</v>
      </c>
      <c r="E11" s="226">
        <v>0.17840556978034561</v>
      </c>
      <c r="F11" s="226">
        <v>2.6069718549289779E-2</v>
      </c>
      <c r="G11" s="226">
        <v>4.610404943211277E-2</v>
      </c>
      <c r="H11" s="226">
        <v>1.6885757675124329E-2</v>
      </c>
      <c r="I11" s="226">
        <v>1.7146352592438959E-2</v>
      </c>
      <c r="J11" s="226">
        <v>1.7551958993248021E-2</v>
      </c>
      <c r="K11" s="226">
        <v>2.9212429641463242E-2</v>
      </c>
      <c r="L11" s="226">
        <v>2.9572501023487661E-2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6.3480185867476092E-3</v>
      </c>
      <c r="V11" s="226">
        <v>4.1560190771889466E-3</v>
      </c>
      <c r="W11" s="226">
        <v>3.869739080248237E-3</v>
      </c>
      <c r="X11" s="226">
        <v>5.0342894690152762E-3</v>
      </c>
      <c r="Y11" s="226">
        <v>2.705880799523224E-3</v>
      </c>
      <c r="DA11" s="69" t="s">
        <v>2031</v>
      </c>
    </row>
    <row r="12" spans="1:105" ht="12" customHeight="1" x14ac:dyDescent="0.25">
      <c r="A12" s="37" t="s">
        <v>35</v>
      </c>
      <c r="B12" s="226">
        <v>0.58267484498242295</v>
      </c>
      <c r="C12" s="226">
        <v>0.46545887313954459</v>
      </c>
      <c r="D12" s="226">
        <v>0.51294745471143877</v>
      </c>
      <c r="E12" s="226">
        <v>0.50866103490047865</v>
      </c>
      <c r="F12" s="226">
        <v>0.35652568921017241</v>
      </c>
      <c r="G12" s="226">
        <v>0.24099085843869009</v>
      </c>
      <c r="H12" s="226">
        <v>0.22766318421507331</v>
      </c>
      <c r="I12" s="226">
        <v>0.25244381879528649</v>
      </c>
      <c r="J12" s="226">
        <v>0.25276090968845022</v>
      </c>
      <c r="K12" s="226">
        <v>0.46961830426976597</v>
      </c>
      <c r="L12" s="226">
        <v>0.63784540001500056</v>
      </c>
      <c r="M12" s="226">
        <v>0.61758710661752925</v>
      </c>
      <c r="N12" s="226">
        <v>0.455488654349954</v>
      </c>
      <c r="O12" s="226">
        <v>0.42785815571009211</v>
      </c>
      <c r="P12" s="226">
        <v>0.28413228794460149</v>
      </c>
      <c r="Q12" s="226">
        <v>0.28483091112050668</v>
      </c>
      <c r="R12" s="226">
        <v>0.24242728169017799</v>
      </c>
      <c r="S12" s="226">
        <v>0.1803262588826442</v>
      </c>
      <c r="T12" s="226">
        <v>0.29891485382701771</v>
      </c>
      <c r="U12" s="226">
        <v>0.43039894318891891</v>
      </c>
      <c r="V12" s="226">
        <v>0.46037631441088411</v>
      </c>
      <c r="W12" s="226">
        <v>0.34301205096898463</v>
      </c>
      <c r="X12" s="226">
        <v>0.2284032552882497</v>
      </c>
      <c r="Y12" s="226">
        <v>0.24599822583171271</v>
      </c>
      <c r="DA12" s="69" t="s">
        <v>2032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2033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2034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2035</v>
      </c>
    </row>
    <row r="16" spans="1:105" ht="12" customHeight="1" x14ac:dyDescent="0.25">
      <c r="A16" s="57" t="s">
        <v>1853</v>
      </c>
      <c r="B16" s="261">
        <v>0</v>
      </c>
      <c r="C16" s="261">
        <v>0</v>
      </c>
      <c r="D16" s="261">
        <v>0</v>
      </c>
      <c r="E16" s="261">
        <v>0</v>
      </c>
      <c r="F16" s="261">
        <v>0</v>
      </c>
      <c r="G16" s="261">
        <v>0</v>
      </c>
      <c r="H16" s="261">
        <v>0</v>
      </c>
      <c r="I16" s="261">
        <v>0</v>
      </c>
      <c r="J16" s="261">
        <v>0</v>
      </c>
      <c r="K16" s="261">
        <v>0</v>
      </c>
      <c r="L16" s="261">
        <v>0</v>
      </c>
      <c r="M16" s="261">
        <v>0</v>
      </c>
      <c r="N16" s="261">
        <v>0</v>
      </c>
      <c r="O16" s="261">
        <v>0</v>
      </c>
      <c r="P16" s="261">
        <v>0</v>
      </c>
      <c r="Q16" s="261">
        <v>0</v>
      </c>
      <c r="R16" s="261">
        <v>0</v>
      </c>
      <c r="S16" s="261">
        <v>0</v>
      </c>
      <c r="T16" s="261">
        <v>0</v>
      </c>
      <c r="U16" s="261">
        <v>0</v>
      </c>
      <c r="V16" s="261">
        <v>0</v>
      </c>
      <c r="W16" s="261">
        <v>0</v>
      </c>
      <c r="X16" s="261">
        <v>0</v>
      </c>
      <c r="Y16" s="261">
        <v>0</v>
      </c>
      <c r="DA16" s="70" t="s">
        <v>2036</v>
      </c>
    </row>
    <row r="17" spans="1:105" ht="12" customHeight="1" x14ac:dyDescent="0.25">
      <c r="A17" s="57" t="s">
        <v>1855</v>
      </c>
      <c r="B17" s="294">
        <f t="shared" ref="B17:Y17" si="0">B18+B29</f>
        <v>18.497397915061999</v>
      </c>
      <c r="C17" s="294">
        <f t="shared" si="0"/>
        <v>14.008589730068429</v>
      </c>
      <c r="D17" s="294">
        <f t="shared" si="0"/>
        <v>15.69127033691821</v>
      </c>
      <c r="E17" s="294">
        <f t="shared" si="0"/>
        <v>38.517675976284281</v>
      </c>
      <c r="F17" s="294">
        <f t="shared" si="0"/>
        <v>22.320815430398572</v>
      </c>
      <c r="G17" s="294">
        <f t="shared" si="0"/>
        <v>18.287493514558459</v>
      </c>
      <c r="H17" s="294">
        <f t="shared" si="0"/>
        <v>27.316040568730891</v>
      </c>
      <c r="I17" s="294">
        <f t="shared" si="0"/>
        <v>33.963177552789837</v>
      </c>
      <c r="J17" s="294">
        <f t="shared" si="0"/>
        <v>35.261383400133461</v>
      </c>
      <c r="K17" s="294">
        <f t="shared" si="0"/>
        <v>40.364898517088619</v>
      </c>
      <c r="L17" s="294">
        <f t="shared" si="0"/>
        <v>52.00262606245537</v>
      </c>
      <c r="M17" s="294">
        <f t="shared" si="0"/>
        <v>50.940869652898343</v>
      </c>
      <c r="N17" s="294">
        <f t="shared" si="0"/>
        <v>45.334895834877123</v>
      </c>
      <c r="O17" s="294">
        <f t="shared" si="0"/>
        <v>44.823844973701227</v>
      </c>
      <c r="P17" s="294">
        <f t="shared" si="0"/>
        <v>35.715763248971378</v>
      </c>
      <c r="Q17" s="294">
        <f t="shared" si="0"/>
        <v>34.965236818686513</v>
      </c>
      <c r="R17" s="294">
        <f t="shared" si="0"/>
        <v>39.657252937026023</v>
      </c>
      <c r="S17" s="294">
        <f t="shared" si="0"/>
        <v>34.745766353391687</v>
      </c>
      <c r="T17" s="294">
        <f t="shared" si="0"/>
        <v>43.514535924923038</v>
      </c>
      <c r="U17" s="294">
        <f t="shared" si="0"/>
        <v>43.747881641596088</v>
      </c>
      <c r="V17" s="294">
        <f t="shared" si="0"/>
        <v>46.589979122275707</v>
      </c>
      <c r="W17" s="294">
        <f t="shared" si="0"/>
        <v>40.730893876547967</v>
      </c>
      <c r="X17" s="294">
        <f t="shared" si="0"/>
        <v>29.83253990386687</v>
      </c>
      <c r="Y17" s="294">
        <f t="shared" si="0"/>
        <v>20.93209844056075</v>
      </c>
      <c r="DA17" s="70"/>
    </row>
    <row r="18" spans="1:105" ht="12" customHeight="1" x14ac:dyDescent="0.25">
      <c r="A18" s="60" t="s">
        <v>1856</v>
      </c>
      <c r="B18" s="329">
        <v>18.497397915061999</v>
      </c>
      <c r="C18" s="329">
        <v>14.008589730068429</v>
      </c>
      <c r="D18" s="329">
        <v>15.69127033691821</v>
      </c>
      <c r="E18" s="329">
        <v>38.517675976284281</v>
      </c>
      <c r="F18" s="329">
        <v>22.320815430398572</v>
      </c>
      <c r="G18" s="329">
        <v>18.287493514558459</v>
      </c>
      <c r="H18" s="329">
        <v>27.316040568730891</v>
      </c>
      <c r="I18" s="329">
        <v>33.963177552789837</v>
      </c>
      <c r="J18" s="329">
        <v>35.261383400133461</v>
      </c>
      <c r="K18" s="329">
        <v>40.364898517088619</v>
      </c>
      <c r="L18" s="329">
        <v>52.00262606245537</v>
      </c>
      <c r="M18" s="329">
        <v>50.940869652898343</v>
      </c>
      <c r="N18" s="329">
        <v>45.334895834877123</v>
      </c>
      <c r="O18" s="329">
        <v>44.823844973701227</v>
      </c>
      <c r="P18" s="329">
        <v>35.715763248971378</v>
      </c>
      <c r="Q18" s="329">
        <v>34.965236818686513</v>
      </c>
      <c r="R18" s="329">
        <v>39.657252937026023</v>
      </c>
      <c r="S18" s="329">
        <v>34.745766353391687</v>
      </c>
      <c r="T18" s="329">
        <v>43.514535924923038</v>
      </c>
      <c r="U18" s="329">
        <v>43.747881641596088</v>
      </c>
      <c r="V18" s="329">
        <v>46.589979122275707</v>
      </c>
      <c r="W18" s="329">
        <v>40.730893876547967</v>
      </c>
      <c r="X18" s="329">
        <v>29.83253990386687</v>
      </c>
      <c r="Y18" s="329">
        <v>20.93209844056075</v>
      </c>
      <c r="DA18" s="72" t="s">
        <v>2037</v>
      </c>
    </row>
    <row r="19" spans="1:105" ht="12" customHeight="1" x14ac:dyDescent="0.25">
      <c r="A19" s="64" t="s">
        <v>28</v>
      </c>
      <c r="B19" s="229">
        <v>1.0531260526001991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1.646862935151713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</v>
      </c>
      <c r="V19" s="229">
        <v>0</v>
      </c>
      <c r="W19" s="229">
        <v>0</v>
      </c>
      <c r="X19" s="229">
        <v>0</v>
      </c>
      <c r="Y19" s="229">
        <v>0</v>
      </c>
      <c r="DA19" s="73" t="s">
        <v>2038</v>
      </c>
    </row>
    <row r="20" spans="1:105" ht="12" customHeight="1" x14ac:dyDescent="0.25">
      <c r="A20" s="64" t="s">
        <v>30</v>
      </c>
      <c r="B20" s="229">
        <v>0</v>
      </c>
      <c r="C20" s="229">
        <v>0</v>
      </c>
      <c r="D20" s="229">
        <v>0</v>
      </c>
      <c r="E20" s="229">
        <v>0</v>
      </c>
      <c r="F20" s="229">
        <v>0</v>
      </c>
      <c r="G20" s="229">
        <v>0</v>
      </c>
      <c r="H20" s="229">
        <v>0</v>
      </c>
      <c r="I20" s="229">
        <v>0</v>
      </c>
      <c r="J20" s="229">
        <v>0</v>
      </c>
      <c r="K20" s="229">
        <v>0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0</v>
      </c>
      <c r="DA20" s="73" t="s">
        <v>2039</v>
      </c>
    </row>
    <row r="21" spans="1:105" ht="12" customHeight="1" x14ac:dyDescent="0.25">
      <c r="A21" s="64" t="s">
        <v>31</v>
      </c>
      <c r="B21" s="229">
        <v>0</v>
      </c>
      <c r="C21" s="229">
        <v>0</v>
      </c>
      <c r="D21" s="229">
        <v>0</v>
      </c>
      <c r="E21" s="229">
        <v>0</v>
      </c>
      <c r="F21" s="229">
        <v>0</v>
      </c>
      <c r="G21" s="229">
        <v>0</v>
      </c>
      <c r="H21" s="229">
        <v>0</v>
      </c>
      <c r="I21" s="229">
        <v>0</v>
      </c>
      <c r="J21" s="229">
        <v>0</v>
      </c>
      <c r="K21" s="229">
        <v>0</v>
      </c>
      <c r="L21" s="229">
        <v>0</v>
      </c>
      <c r="M21" s="229">
        <v>0</v>
      </c>
      <c r="N21" s="229">
        <v>0</v>
      </c>
      <c r="O21" s="229">
        <v>0</v>
      </c>
      <c r="P21" s="229">
        <v>0</v>
      </c>
      <c r="Q21" s="229">
        <v>0</v>
      </c>
      <c r="R21" s="229">
        <v>0</v>
      </c>
      <c r="S21" s="229">
        <v>0</v>
      </c>
      <c r="T21" s="229">
        <v>0</v>
      </c>
      <c r="U21" s="229">
        <v>6.1577557706804169E-2</v>
      </c>
      <c r="V21" s="229">
        <v>8.6640403446437891E-2</v>
      </c>
      <c r="W21" s="229">
        <v>6.3388282154340475E-2</v>
      </c>
      <c r="X21" s="229">
        <v>0.87147946578263547</v>
      </c>
      <c r="Y21" s="229">
        <v>2.0145990688920139</v>
      </c>
      <c r="DA21" s="73" t="s">
        <v>2040</v>
      </c>
    </row>
    <row r="22" spans="1:105" ht="12" customHeight="1" x14ac:dyDescent="0.25">
      <c r="A22" s="64" t="s">
        <v>159</v>
      </c>
      <c r="B22" s="229">
        <v>1.441760944933081</v>
      </c>
      <c r="C22" s="229">
        <v>1.2675722594944889</v>
      </c>
      <c r="D22" s="229">
        <v>0</v>
      </c>
      <c r="E22" s="229">
        <v>7.8670643682054449</v>
      </c>
      <c r="F22" s="229">
        <v>1.520920963136531</v>
      </c>
      <c r="G22" s="229">
        <v>2.9367553442085632</v>
      </c>
      <c r="H22" s="229">
        <v>1.886133868019586</v>
      </c>
      <c r="I22" s="229">
        <v>2.160110713540119</v>
      </c>
      <c r="J22" s="229">
        <v>2.289592643157218</v>
      </c>
      <c r="K22" s="229">
        <v>2.3638414350890709</v>
      </c>
      <c r="L22" s="229">
        <v>2.304175105377229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0.63497057697514625</v>
      </c>
      <c r="V22" s="229">
        <v>0.41605018410068573</v>
      </c>
      <c r="W22" s="229">
        <v>0.45367799696981231</v>
      </c>
      <c r="X22" s="229">
        <v>0.62457117481494995</v>
      </c>
      <c r="Y22" s="229">
        <v>0.20162164340595259</v>
      </c>
      <c r="DA22" s="73" t="s">
        <v>2041</v>
      </c>
    </row>
    <row r="23" spans="1:105" ht="12" customHeight="1" x14ac:dyDescent="0.25">
      <c r="A23" s="64" t="s">
        <v>32</v>
      </c>
      <c r="B23" s="229">
        <v>1.6267546371566901</v>
      </c>
      <c r="C23" s="229">
        <v>0</v>
      </c>
      <c r="D23" s="229">
        <v>1.5103647235767319</v>
      </c>
      <c r="E23" s="229">
        <v>3.303404124498214</v>
      </c>
      <c r="F23" s="229">
        <v>0</v>
      </c>
      <c r="G23" s="229">
        <v>0</v>
      </c>
      <c r="H23" s="229">
        <v>0</v>
      </c>
      <c r="I23" s="229">
        <v>0</v>
      </c>
      <c r="J23" s="229">
        <v>0</v>
      </c>
      <c r="K23" s="229">
        <v>0</v>
      </c>
      <c r="L23" s="229">
        <v>0</v>
      </c>
      <c r="M23" s="229">
        <v>0</v>
      </c>
      <c r="N23" s="229">
        <v>0</v>
      </c>
      <c r="O23" s="229">
        <v>0</v>
      </c>
      <c r="P23" s="229">
        <v>0</v>
      </c>
      <c r="Q23" s="229">
        <v>0</v>
      </c>
      <c r="R23" s="229">
        <v>0</v>
      </c>
      <c r="S23" s="229">
        <v>0</v>
      </c>
      <c r="T23" s="229">
        <v>0</v>
      </c>
      <c r="U23" s="229">
        <v>0</v>
      </c>
      <c r="V23" s="229">
        <v>0</v>
      </c>
      <c r="W23" s="229">
        <v>0</v>
      </c>
      <c r="X23" s="229">
        <v>0</v>
      </c>
      <c r="Y23" s="229">
        <v>0.33431067061406061</v>
      </c>
      <c r="DA23" s="73" t="s">
        <v>2042</v>
      </c>
    </row>
    <row r="24" spans="1:105" ht="12" customHeight="1" x14ac:dyDescent="0.25">
      <c r="A24" s="64" t="s">
        <v>33</v>
      </c>
      <c r="B24" s="229">
        <v>0</v>
      </c>
      <c r="C24" s="229">
        <v>0</v>
      </c>
      <c r="D24" s="229">
        <v>0</v>
      </c>
      <c r="E24" s="229">
        <v>4.9170271473559666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5.165149895971325E-2</v>
      </c>
      <c r="DA24" s="73" t="s">
        <v>2043</v>
      </c>
    </row>
    <row r="25" spans="1:105" ht="12" customHeight="1" x14ac:dyDescent="0.25">
      <c r="A25" s="64" t="s">
        <v>35</v>
      </c>
      <c r="B25" s="229">
        <v>14.37575628037203</v>
      </c>
      <c r="C25" s="229">
        <v>12.74101747057394</v>
      </c>
      <c r="D25" s="229">
        <v>14.18090561334148</v>
      </c>
      <c r="E25" s="229">
        <v>22.430180336224659</v>
      </c>
      <c r="F25" s="229">
        <v>20.799894467262039</v>
      </c>
      <c r="G25" s="229">
        <v>15.35073817034989</v>
      </c>
      <c r="H25" s="229">
        <v>25.42990670071131</v>
      </c>
      <c r="I25" s="229">
        <v>31.80306683924972</v>
      </c>
      <c r="J25" s="229">
        <v>32.97179075697624</v>
      </c>
      <c r="K25" s="229">
        <v>38.001057081999548</v>
      </c>
      <c r="L25" s="229">
        <v>49.698450957078137</v>
      </c>
      <c r="M25" s="229">
        <v>49.294006717746619</v>
      </c>
      <c r="N25" s="229">
        <v>45.334895834877123</v>
      </c>
      <c r="O25" s="229">
        <v>44.823844973701227</v>
      </c>
      <c r="P25" s="229">
        <v>35.715763248971378</v>
      </c>
      <c r="Q25" s="229">
        <v>34.965236818686513</v>
      </c>
      <c r="R25" s="229">
        <v>39.657252937026023</v>
      </c>
      <c r="S25" s="229">
        <v>34.745766353391687</v>
      </c>
      <c r="T25" s="229">
        <v>43.514535924923038</v>
      </c>
      <c r="U25" s="229">
        <v>43.051333506914141</v>
      </c>
      <c r="V25" s="229">
        <v>46.087288534728593</v>
      </c>
      <c r="W25" s="229">
        <v>40.213827597423823</v>
      </c>
      <c r="X25" s="229">
        <v>28.336489263269289</v>
      </c>
      <c r="Y25" s="229">
        <v>18.329915558689009</v>
      </c>
      <c r="DA25" s="73" t="s">
        <v>2044</v>
      </c>
    </row>
    <row r="26" spans="1:105" ht="12" customHeight="1" x14ac:dyDescent="0.25">
      <c r="A26" s="64" t="s">
        <v>36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2045</v>
      </c>
    </row>
    <row r="27" spans="1:105" ht="12" customHeight="1" x14ac:dyDescent="0.25">
      <c r="A27" s="64" t="s">
        <v>38</v>
      </c>
      <c r="B27" s="229">
        <v>0</v>
      </c>
      <c r="C27" s="229">
        <v>0</v>
      </c>
      <c r="D27" s="229">
        <v>0</v>
      </c>
      <c r="E27" s="229">
        <v>0</v>
      </c>
      <c r="F27" s="229">
        <v>0</v>
      </c>
      <c r="G27" s="229">
        <v>0</v>
      </c>
      <c r="H27" s="229">
        <v>0</v>
      </c>
      <c r="I27" s="229">
        <v>0</v>
      </c>
      <c r="J27" s="229">
        <v>0</v>
      </c>
      <c r="K27" s="229">
        <v>0</v>
      </c>
      <c r="L27" s="229">
        <v>0</v>
      </c>
      <c r="M27" s="229">
        <v>0</v>
      </c>
      <c r="N27" s="229">
        <v>0</v>
      </c>
      <c r="O27" s="229">
        <v>0</v>
      </c>
      <c r="P27" s="229">
        <v>0</v>
      </c>
      <c r="Q27" s="229">
        <v>0</v>
      </c>
      <c r="R27" s="229">
        <v>0</v>
      </c>
      <c r="S27" s="229">
        <v>0</v>
      </c>
      <c r="T27" s="229">
        <v>0</v>
      </c>
      <c r="U27" s="229">
        <v>0</v>
      </c>
      <c r="V27" s="229">
        <v>0</v>
      </c>
      <c r="W27" s="229">
        <v>0</v>
      </c>
      <c r="X27" s="229">
        <v>0</v>
      </c>
      <c r="Y27" s="229">
        <v>0</v>
      </c>
      <c r="DA27" s="73" t="s">
        <v>2046</v>
      </c>
    </row>
    <row r="28" spans="1:105" ht="12" customHeight="1" x14ac:dyDescent="0.25">
      <c r="A28" s="64" t="s">
        <v>39</v>
      </c>
      <c r="B28" s="229">
        <v>0</v>
      </c>
      <c r="C28" s="229">
        <v>0</v>
      </c>
      <c r="D28" s="229">
        <v>0</v>
      </c>
      <c r="E28" s="229">
        <v>0</v>
      </c>
      <c r="F28" s="229">
        <v>0</v>
      </c>
      <c r="G28" s="229">
        <v>0</v>
      </c>
      <c r="H28" s="229">
        <v>0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2047</v>
      </c>
    </row>
    <row r="29" spans="1:105" ht="12" customHeight="1" x14ac:dyDescent="0.25">
      <c r="A29" s="60" t="s">
        <v>1868</v>
      </c>
      <c r="B29" s="262">
        <v>0</v>
      </c>
      <c r="C29" s="262">
        <v>0</v>
      </c>
      <c r="D29" s="262">
        <v>0</v>
      </c>
      <c r="E29" s="262">
        <v>0</v>
      </c>
      <c r="F29" s="262">
        <v>0</v>
      </c>
      <c r="G29" s="262">
        <v>0</v>
      </c>
      <c r="H29" s="262">
        <v>0</v>
      </c>
      <c r="I29" s="262">
        <v>0</v>
      </c>
      <c r="J29" s="262">
        <v>0</v>
      </c>
      <c r="K29" s="262">
        <v>0</v>
      </c>
      <c r="L29" s="262">
        <v>0</v>
      </c>
      <c r="M29" s="262">
        <v>0</v>
      </c>
      <c r="N29" s="262">
        <v>0</v>
      </c>
      <c r="O29" s="262">
        <v>0</v>
      </c>
      <c r="P29" s="262">
        <v>0</v>
      </c>
      <c r="Q29" s="262">
        <v>0</v>
      </c>
      <c r="R29" s="262">
        <v>0</v>
      </c>
      <c r="S29" s="262">
        <v>0</v>
      </c>
      <c r="T29" s="262">
        <v>0</v>
      </c>
      <c r="U29" s="262">
        <v>0</v>
      </c>
      <c r="V29" s="262">
        <v>0</v>
      </c>
      <c r="W29" s="262">
        <v>0</v>
      </c>
      <c r="X29" s="262">
        <v>0</v>
      </c>
      <c r="Y29" s="262">
        <v>0</v>
      </c>
      <c r="DA29" s="72" t="s">
        <v>2048</v>
      </c>
    </row>
    <row r="30" spans="1:105" ht="12" customHeight="1" x14ac:dyDescent="0.25">
      <c r="A30" s="132" t="s">
        <v>1870</v>
      </c>
      <c r="B30" s="316">
        <v>0</v>
      </c>
      <c r="C30" s="316">
        <v>0</v>
      </c>
      <c r="D30" s="316">
        <v>0</v>
      </c>
      <c r="E30" s="316">
        <v>0</v>
      </c>
      <c r="F30" s="316">
        <v>0</v>
      </c>
      <c r="G30" s="316">
        <v>0</v>
      </c>
      <c r="H30" s="316">
        <v>0</v>
      </c>
      <c r="I30" s="316">
        <v>0</v>
      </c>
      <c r="J30" s="316">
        <v>0</v>
      </c>
      <c r="K30" s="316">
        <v>0</v>
      </c>
      <c r="L30" s="316">
        <v>0</v>
      </c>
      <c r="M30" s="316">
        <v>0</v>
      </c>
      <c r="N30" s="316">
        <v>0</v>
      </c>
      <c r="O30" s="316">
        <v>0</v>
      </c>
      <c r="P30" s="316">
        <v>0</v>
      </c>
      <c r="Q30" s="316">
        <v>0</v>
      </c>
      <c r="R30" s="316">
        <v>0</v>
      </c>
      <c r="S30" s="316">
        <v>0</v>
      </c>
      <c r="T30" s="316">
        <v>0</v>
      </c>
      <c r="U30" s="316">
        <v>0</v>
      </c>
      <c r="V30" s="316">
        <v>0</v>
      </c>
      <c r="W30" s="316">
        <v>0</v>
      </c>
      <c r="X30" s="316">
        <v>0</v>
      </c>
      <c r="Y30" s="316">
        <v>0</v>
      </c>
      <c r="DA30" s="139" t="s">
        <v>2049</v>
      </c>
    </row>
    <row r="31" spans="1:105" ht="12" customHeight="1" x14ac:dyDescent="0.25">
      <c r="J31" s="131"/>
    </row>
    <row r="32" spans="1:105" ht="15" customHeight="1" x14ac:dyDescent="0.25">
      <c r="A32" s="34" t="s">
        <v>55</v>
      </c>
      <c r="B32" s="223">
        <v>16.879027078917559</v>
      </c>
      <c r="C32" s="223">
        <v>17.306596303769449</v>
      </c>
      <c r="D32" s="223">
        <v>16.638584941819879</v>
      </c>
      <c r="E32" s="223">
        <v>33.593171503389897</v>
      </c>
      <c r="F32" s="223">
        <v>22.05796832546433</v>
      </c>
      <c r="G32" s="223">
        <v>19.607337468133871</v>
      </c>
      <c r="H32" s="223">
        <v>17.374939607253221</v>
      </c>
      <c r="I32" s="223">
        <v>14.607728037610549</v>
      </c>
      <c r="J32" s="223">
        <v>12.3157458569005</v>
      </c>
      <c r="K32" s="223">
        <v>11.72468430645042</v>
      </c>
      <c r="L32" s="223">
        <v>16.774951598194079</v>
      </c>
      <c r="M32" s="223">
        <v>16.067381217743861</v>
      </c>
      <c r="N32" s="223">
        <v>15.41606374103255</v>
      </c>
      <c r="O32" s="223">
        <v>14.906505052090971</v>
      </c>
      <c r="P32" s="223">
        <v>13.125237338497319</v>
      </c>
      <c r="Q32" s="223">
        <v>12.535793118113791</v>
      </c>
      <c r="R32" s="223">
        <v>14.608643235836301</v>
      </c>
      <c r="S32" s="223">
        <v>15.406900702461041</v>
      </c>
      <c r="T32" s="223">
        <v>18.01347164494074</v>
      </c>
      <c r="U32" s="223">
        <v>17.550504171231971</v>
      </c>
      <c r="V32" s="223">
        <v>15.33548491752633</v>
      </c>
      <c r="W32" s="223">
        <v>14.684642894357101</v>
      </c>
      <c r="X32" s="223">
        <v>11.51178849449583</v>
      </c>
      <c r="Y32" s="223">
        <v>3.7710860448436159</v>
      </c>
      <c r="DA32" s="89" t="s">
        <v>2050</v>
      </c>
    </row>
    <row r="33" spans="1:105" ht="12" customHeight="1" x14ac:dyDescent="0.25">
      <c r="A33" s="55" t="s">
        <v>91</v>
      </c>
      <c r="B33" s="259">
        <v>0</v>
      </c>
      <c r="C33" s="259">
        <v>0</v>
      </c>
      <c r="D33" s="259">
        <v>0</v>
      </c>
      <c r="E33" s="259">
        <v>0</v>
      </c>
      <c r="F33" s="259">
        <v>0</v>
      </c>
      <c r="G33" s="259">
        <v>0</v>
      </c>
      <c r="H33" s="259">
        <v>0</v>
      </c>
      <c r="I33" s="259">
        <v>0</v>
      </c>
      <c r="J33" s="259">
        <v>0</v>
      </c>
      <c r="K33" s="259">
        <v>0</v>
      </c>
      <c r="L33" s="259">
        <v>0</v>
      </c>
      <c r="M33" s="259">
        <v>0</v>
      </c>
      <c r="N33" s="259">
        <v>0</v>
      </c>
      <c r="O33" s="259">
        <v>0</v>
      </c>
      <c r="P33" s="259">
        <v>0</v>
      </c>
      <c r="Q33" s="259">
        <v>0</v>
      </c>
      <c r="R33" s="259">
        <v>0</v>
      </c>
      <c r="S33" s="259">
        <v>0</v>
      </c>
      <c r="T33" s="259">
        <v>0</v>
      </c>
      <c r="U33" s="259">
        <v>0</v>
      </c>
      <c r="V33" s="259">
        <v>0</v>
      </c>
      <c r="W33" s="259">
        <v>0</v>
      </c>
      <c r="X33" s="259">
        <v>0</v>
      </c>
      <c r="Y33" s="259">
        <v>0</v>
      </c>
      <c r="DA33" s="67" t="s">
        <v>2051</v>
      </c>
    </row>
    <row r="34" spans="1:105" ht="12" customHeight="1" x14ac:dyDescent="0.25">
      <c r="A34" s="173" t="s">
        <v>92</v>
      </c>
      <c r="B34" s="224">
        <v>0</v>
      </c>
      <c r="C34" s="224">
        <v>0</v>
      </c>
      <c r="D34" s="224">
        <v>0</v>
      </c>
      <c r="E34" s="224">
        <v>0</v>
      </c>
      <c r="F34" s="224">
        <v>0</v>
      </c>
      <c r="G34" s="224">
        <v>0</v>
      </c>
      <c r="H34" s="224">
        <v>0</v>
      </c>
      <c r="I34" s="224">
        <v>0</v>
      </c>
      <c r="J34" s="224">
        <v>0</v>
      </c>
      <c r="K34" s="224">
        <v>0</v>
      </c>
      <c r="L34" s="224">
        <v>0</v>
      </c>
      <c r="M34" s="224">
        <v>0</v>
      </c>
      <c r="N34" s="224">
        <v>0</v>
      </c>
      <c r="O34" s="224">
        <v>0</v>
      </c>
      <c r="P34" s="224">
        <v>0</v>
      </c>
      <c r="Q34" s="224">
        <v>0</v>
      </c>
      <c r="R34" s="224">
        <v>0</v>
      </c>
      <c r="S34" s="224">
        <v>0</v>
      </c>
      <c r="T34" s="224">
        <v>0</v>
      </c>
      <c r="U34" s="224">
        <v>0</v>
      </c>
      <c r="V34" s="224">
        <v>0</v>
      </c>
      <c r="W34" s="224">
        <v>0</v>
      </c>
      <c r="X34" s="224">
        <v>0</v>
      </c>
      <c r="Y34" s="224">
        <v>0</v>
      </c>
      <c r="DA34" s="177" t="s">
        <v>2052</v>
      </c>
    </row>
    <row r="35" spans="1:105" ht="12" customHeight="1" x14ac:dyDescent="0.25">
      <c r="A35" s="173" t="s">
        <v>93</v>
      </c>
      <c r="B35" s="224">
        <v>0</v>
      </c>
      <c r="C35" s="224">
        <v>0</v>
      </c>
      <c r="D35" s="224">
        <v>0</v>
      </c>
      <c r="E35" s="224">
        <v>0</v>
      </c>
      <c r="F35" s="224">
        <v>0</v>
      </c>
      <c r="G35" s="224">
        <v>0</v>
      </c>
      <c r="H35" s="224">
        <v>0</v>
      </c>
      <c r="I35" s="224">
        <v>0</v>
      </c>
      <c r="J35" s="224">
        <v>0</v>
      </c>
      <c r="K35" s="224">
        <v>0</v>
      </c>
      <c r="L35" s="224">
        <v>0</v>
      </c>
      <c r="M35" s="224">
        <v>0</v>
      </c>
      <c r="N35" s="224">
        <v>0</v>
      </c>
      <c r="O35" s="224">
        <v>0</v>
      </c>
      <c r="P35" s="224">
        <v>0</v>
      </c>
      <c r="Q35" s="224">
        <v>0</v>
      </c>
      <c r="R35" s="224">
        <v>0</v>
      </c>
      <c r="S35" s="224">
        <v>0</v>
      </c>
      <c r="T35" s="224">
        <v>0</v>
      </c>
      <c r="U35" s="224">
        <v>0</v>
      </c>
      <c r="V35" s="224">
        <v>0</v>
      </c>
      <c r="W35" s="224">
        <v>0</v>
      </c>
      <c r="X35" s="224">
        <v>0</v>
      </c>
      <c r="Y35" s="224">
        <v>0</v>
      </c>
      <c r="DA35" s="177" t="s">
        <v>2053</v>
      </c>
    </row>
    <row r="36" spans="1:105" ht="12" customHeight="1" x14ac:dyDescent="0.25">
      <c r="A36" s="173" t="s">
        <v>94</v>
      </c>
      <c r="B36" s="224">
        <v>0</v>
      </c>
      <c r="C36" s="224">
        <v>0</v>
      </c>
      <c r="D36" s="224">
        <v>0</v>
      </c>
      <c r="E36" s="224">
        <v>0</v>
      </c>
      <c r="F36" s="224">
        <v>0</v>
      </c>
      <c r="G36" s="224">
        <v>0</v>
      </c>
      <c r="H36" s="224">
        <v>0</v>
      </c>
      <c r="I36" s="224">
        <v>0</v>
      </c>
      <c r="J36" s="224">
        <v>0</v>
      </c>
      <c r="K36" s="224">
        <v>0</v>
      </c>
      <c r="L36" s="224">
        <v>0</v>
      </c>
      <c r="M36" s="224">
        <v>0</v>
      </c>
      <c r="N36" s="224">
        <v>0</v>
      </c>
      <c r="O36" s="224">
        <v>0</v>
      </c>
      <c r="P36" s="224">
        <v>0</v>
      </c>
      <c r="Q36" s="224">
        <v>0</v>
      </c>
      <c r="R36" s="224">
        <v>0</v>
      </c>
      <c r="S36" s="224">
        <v>0</v>
      </c>
      <c r="T36" s="224">
        <v>0</v>
      </c>
      <c r="U36" s="224">
        <v>0</v>
      </c>
      <c r="V36" s="224">
        <v>0</v>
      </c>
      <c r="W36" s="224">
        <v>0</v>
      </c>
      <c r="X36" s="224">
        <v>0</v>
      </c>
      <c r="Y36" s="224">
        <v>0</v>
      </c>
      <c r="DA36" s="177" t="s">
        <v>2054</v>
      </c>
    </row>
    <row r="37" spans="1:105" ht="12" customHeight="1" x14ac:dyDescent="0.25">
      <c r="A37" s="56" t="s">
        <v>95</v>
      </c>
      <c r="B37" s="260">
        <v>0.43594999900097958</v>
      </c>
      <c r="C37" s="260">
        <v>0.4704887438959362</v>
      </c>
      <c r="D37" s="260">
        <v>0.40591497800621268</v>
      </c>
      <c r="E37" s="260">
        <v>0.45220388830920788</v>
      </c>
      <c r="F37" s="260">
        <v>0.28547508084374301</v>
      </c>
      <c r="G37" s="260">
        <v>0.23266762598621121</v>
      </c>
      <c r="H37" s="260">
        <v>0.11817828277086451</v>
      </c>
      <c r="I37" s="260">
        <v>8.8161654019572405E-2</v>
      </c>
      <c r="J37" s="260">
        <v>7.1799124676122553E-2</v>
      </c>
      <c r="K37" s="260">
        <v>0.1097980539826451</v>
      </c>
      <c r="L37" s="260">
        <v>0.16308772794736159</v>
      </c>
      <c r="M37" s="260">
        <v>0.14763803850878129</v>
      </c>
      <c r="N37" s="260">
        <v>0.1175773719946543</v>
      </c>
      <c r="O37" s="260">
        <v>0.1080531263111557</v>
      </c>
      <c r="P37" s="260">
        <v>7.9389543342910138E-2</v>
      </c>
      <c r="Q37" s="260">
        <v>7.763096199700327E-2</v>
      </c>
      <c r="R37" s="260">
        <v>6.7994376374005211E-2</v>
      </c>
      <c r="S37" s="260">
        <v>6.0923098261292087E-2</v>
      </c>
      <c r="T37" s="260">
        <v>9.4159645604696932E-2</v>
      </c>
      <c r="U37" s="260">
        <v>0.13301139449753879</v>
      </c>
      <c r="V37" s="260">
        <v>0.11607842122712909</v>
      </c>
      <c r="W37" s="260">
        <v>9.5045424299421408E-2</v>
      </c>
      <c r="X37" s="260">
        <v>6.8495468266720302E-2</v>
      </c>
      <c r="Y37" s="260">
        <v>3.3965471016868143E-2</v>
      </c>
      <c r="DA37" s="68" t="s">
        <v>2055</v>
      </c>
    </row>
    <row r="38" spans="1:105" ht="12" customHeight="1" x14ac:dyDescent="0.25">
      <c r="A38" s="37" t="s">
        <v>159</v>
      </c>
      <c r="B38" s="226">
        <v>3.973668392772077E-2</v>
      </c>
      <c r="C38" s="226">
        <v>4.257234251687822E-2</v>
      </c>
      <c r="D38" s="226">
        <v>0</v>
      </c>
      <c r="E38" s="226">
        <v>0.1174204826738301</v>
      </c>
      <c r="F38" s="226">
        <v>1.945202388605529E-2</v>
      </c>
      <c r="G38" s="226">
        <v>3.7363671161133559E-2</v>
      </c>
      <c r="H38" s="226">
        <v>8.1600428523920226E-3</v>
      </c>
      <c r="I38" s="226">
        <v>5.6072177897692737E-3</v>
      </c>
      <c r="J38" s="226">
        <v>4.6620617738711819E-3</v>
      </c>
      <c r="K38" s="226">
        <v>6.4299725511868661E-3</v>
      </c>
      <c r="L38" s="226">
        <v>7.2262251194300849E-3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1.933290620011908E-3</v>
      </c>
      <c r="V38" s="226">
        <v>1.038515724938895E-3</v>
      </c>
      <c r="W38" s="226">
        <v>1.060306431069917E-3</v>
      </c>
      <c r="X38" s="226">
        <v>1.477166044258133E-3</v>
      </c>
      <c r="Y38" s="226">
        <v>3.6954160957052348E-4</v>
      </c>
      <c r="DA38" s="69" t="s">
        <v>2056</v>
      </c>
    </row>
    <row r="39" spans="1:105" ht="12" customHeight="1" x14ac:dyDescent="0.25">
      <c r="A39" s="37" t="s">
        <v>35</v>
      </c>
      <c r="B39" s="226">
        <v>0.39621331507325891</v>
      </c>
      <c r="C39" s="226">
        <v>0.42791640137905801</v>
      </c>
      <c r="D39" s="226">
        <v>0.40591497800621268</v>
      </c>
      <c r="E39" s="226">
        <v>0.33478340563537778</v>
      </c>
      <c r="F39" s="226">
        <v>0.26602305695768769</v>
      </c>
      <c r="G39" s="226">
        <v>0.1953039548250777</v>
      </c>
      <c r="H39" s="226">
        <v>0.1100182399184725</v>
      </c>
      <c r="I39" s="226">
        <v>8.255443622980313E-2</v>
      </c>
      <c r="J39" s="226">
        <v>6.7137062902251368E-2</v>
      </c>
      <c r="K39" s="226">
        <v>0.1033680814314583</v>
      </c>
      <c r="L39" s="226">
        <v>0.15586150282793149</v>
      </c>
      <c r="M39" s="226">
        <v>0.14763803850878129</v>
      </c>
      <c r="N39" s="226">
        <v>0.1175773719946543</v>
      </c>
      <c r="O39" s="226">
        <v>0.1080531263111557</v>
      </c>
      <c r="P39" s="226">
        <v>7.9389543342910138E-2</v>
      </c>
      <c r="Q39" s="226">
        <v>7.763096199700327E-2</v>
      </c>
      <c r="R39" s="226">
        <v>6.7994376374005211E-2</v>
      </c>
      <c r="S39" s="226">
        <v>6.0923098261292087E-2</v>
      </c>
      <c r="T39" s="226">
        <v>9.4159645604696932E-2</v>
      </c>
      <c r="U39" s="226">
        <v>0.13107810387752691</v>
      </c>
      <c r="V39" s="226">
        <v>0.1150399055021902</v>
      </c>
      <c r="W39" s="226">
        <v>9.3985117868351495E-2</v>
      </c>
      <c r="X39" s="226">
        <v>6.7018302222462175E-2</v>
      </c>
      <c r="Y39" s="226">
        <v>3.3595929407297623E-2</v>
      </c>
      <c r="DA39" s="69" t="s">
        <v>2057</v>
      </c>
    </row>
    <row r="40" spans="1:105" ht="12" customHeight="1" x14ac:dyDescent="0.25">
      <c r="A40" s="37" t="s">
        <v>96</v>
      </c>
      <c r="B40" s="226">
        <v>0</v>
      </c>
      <c r="C40" s="226">
        <v>0</v>
      </c>
      <c r="D40" s="226">
        <v>0</v>
      </c>
      <c r="E40" s="226">
        <v>0</v>
      </c>
      <c r="F40" s="226">
        <v>0</v>
      </c>
      <c r="G40" s="226">
        <v>0</v>
      </c>
      <c r="H40" s="226">
        <v>0</v>
      </c>
      <c r="I40" s="226">
        <v>0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0</v>
      </c>
      <c r="P40" s="226">
        <v>0</v>
      </c>
      <c r="Q40" s="226">
        <v>0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DA40" s="69" t="s">
        <v>2058</v>
      </c>
    </row>
    <row r="41" spans="1:105" ht="12" customHeight="1" x14ac:dyDescent="0.25">
      <c r="A41" s="37" t="s">
        <v>78</v>
      </c>
      <c r="B41" s="226">
        <v>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DA41" s="69" t="s">
        <v>2059</v>
      </c>
    </row>
    <row r="42" spans="1:105" ht="12" customHeight="1" x14ac:dyDescent="0.25">
      <c r="A42" s="37" t="s">
        <v>40</v>
      </c>
      <c r="B42" s="226">
        <v>0</v>
      </c>
      <c r="C42" s="226">
        <v>0</v>
      </c>
      <c r="D42" s="226">
        <v>0</v>
      </c>
      <c r="E42" s="226">
        <v>0</v>
      </c>
      <c r="F42" s="226">
        <v>0</v>
      </c>
      <c r="G42" s="226">
        <v>0</v>
      </c>
      <c r="H42" s="226">
        <v>0</v>
      </c>
      <c r="I42" s="226">
        <v>0</v>
      </c>
      <c r="J42" s="226">
        <v>0</v>
      </c>
      <c r="K42" s="226">
        <v>0</v>
      </c>
      <c r="L42" s="226">
        <v>0</v>
      </c>
      <c r="M42" s="226">
        <v>0</v>
      </c>
      <c r="N42" s="226">
        <v>0</v>
      </c>
      <c r="O42" s="226">
        <v>0</v>
      </c>
      <c r="P42" s="226">
        <v>0</v>
      </c>
      <c r="Q42" s="226">
        <v>0</v>
      </c>
      <c r="R42" s="226">
        <v>0</v>
      </c>
      <c r="S42" s="226">
        <v>0</v>
      </c>
      <c r="T42" s="226">
        <v>0</v>
      </c>
      <c r="U42" s="226">
        <v>0</v>
      </c>
      <c r="V42" s="226">
        <v>0</v>
      </c>
      <c r="W42" s="226">
        <v>0</v>
      </c>
      <c r="X42" s="226">
        <v>0</v>
      </c>
      <c r="Y42" s="226">
        <v>0</v>
      </c>
      <c r="DA42" s="69" t="s">
        <v>2060</v>
      </c>
    </row>
    <row r="43" spans="1:105" ht="12" customHeight="1" x14ac:dyDescent="0.25">
      <c r="A43" s="57" t="s">
        <v>1883</v>
      </c>
      <c r="B43" s="261">
        <f t="shared" ref="B43:Y43" si="1">B44+B55</f>
        <v>0.47661092985265441</v>
      </c>
      <c r="C43" s="261">
        <f t="shared" si="1"/>
        <v>0.48800311767749333</v>
      </c>
      <c r="D43" s="261">
        <f t="shared" si="1"/>
        <v>0.47051217286416441</v>
      </c>
      <c r="E43" s="261">
        <f t="shared" si="1"/>
        <v>0.96060775695886058</v>
      </c>
      <c r="F43" s="261">
        <f t="shared" si="1"/>
        <v>0.63108676071364034</v>
      </c>
      <c r="G43" s="261">
        <f t="shared" si="1"/>
        <v>0.56158463310572926</v>
      </c>
      <c r="H43" s="261">
        <f t="shared" si="1"/>
        <v>0.50019598041977875</v>
      </c>
      <c r="I43" s="261">
        <f t="shared" si="1"/>
        <v>0.42085699662582549</v>
      </c>
      <c r="J43" s="261">
        <f t="shared" si="1"/>
        <v>0.35489700673114161</v>
      </c>
      <c r="K43" s="261">
        <f t="shared" si="1"/>
        <v>0.33666336963674698</v>
      </c>
      <c r="L43" s="261">
        <f t="shared" si="1"/>
        <v>0.48150330058686153</v>
      </c>
      <c r="M43" s="261">
        <f t="shared" si="1"/>
        <v>0.46144183128217642</v>
      </c>
      <c r="N43" s="261">
        <f t="shared" si="1"/>
        <v>0.44343438750834469</v>
      </c>
      <c r="O43" s="261">
        <f t="shared" si="1"/>
        <v>0.42894063552984968</v>
      </c>
      <c r="P43" s="261">
        <f t="shared" si="1"/>
        <v>0.37814051580157709</v>
      </c>
      <c r="Q43" s="261">
        <f t="shared" si="1"/>
        <v>0.36110614945266067</v>
      </c>
      <c r="R43" s="261">
        <f t="shared" si="1"/>
        <v>0.42146808288296511</v>
      </c>
      <c r="S43" s="261">
        <f t="shared" si="1"/>
        <v>0.44481094504926821</v>
      </c>
      <c r="T43" s="261">
        <f t="shared" si="1"/>
        <v>0.51940034780684197</v>
      </c>
      <c r="U43" s="261">
        <f t="shared" si="1"/>
        <v>0.50485486309375183</v>
      </c>
      <c r="V43" s="261">
        <f t="shared" si="1"/>
        <v>0.44114221728403502</v>
      </c>
      <c r="W43" s="261">
        <f t="shared" si="1"/>
        <v>0.42288688319007778</v>
      </c>
      <c r="X43" s="261">
        <f t="shared" si="1"/>
        <v>0.33168965293417713</v>
      </c>
      <c r="Y43" s="261">
        <f t="shared" si="1"/>
        <v>0.10832233547323911</v>
      </c>
      <c r="DA43" s="70"/>
    </row>
    <row r="44" spans="1:105" ht="12" customHeight="1" x14ac:dyDescent="0.25">
      <c r="A44" s="60" t="s">
        <v>1884</v>
      </c>
      <c r="B44" s="262">
        <v>0.47661092985265441</v>
      </c>
      <c r="C44" s="262">
        <v>0.48800311767749333</v>
      </c>
      <c r="D44" s="262">
        <v>0.47051217286416441</v>
      </c>
      <c r="E44" s="262">
        <v>0.96060775695886058</v>
      </c>
      <c r="F44" s="262">
        <v>0.63108676071364034</v>
      </c>
      <c r="G44" s="262">
        <v>0.56158463310572926</v>
      </c>
      <c r="H44" s="262">
        <v>0.50019598041977875</v>
      </c>
      <c r="I44" s="262">
        <v>0.42085699662582549</v>
      </c>
      <c r="J44" s="262">
        <v>0.35489700673114161</v>
      </c>
      <c r="K44" s="262">
        <v>0.33666336963674698</v>
      </c>
      <c r="L44" s="262">
        <v>0.48150330058686153</v>
      </c>
      <c r="M44" s="262">
        <v>0.46144183128217642</v>
      </c>
      <c r="N44" s="262">
        <v>0.44343438750834469</v>
      </c>
      <c r="O44" s="262">
        <v>0.42894063552984968</v>
      </c>
      <c r="P44" s="262">
        <v>0.37814051580157709</v>
      </c>
      <c r="Q44" s="262">
        <v>0.36110614945266067</v>
      </c>
      <c r="R44" s="262">
        <v>0.42146808288296511</v>
      </c>
      <c r="S44" s="262">
        <v>0.44481094504926821</v>
      </c>
      <c r="T44" s="262">
        <v>0.51940034780684197</v>
      </c>
      <c r="U44" s="262">
        <v>0.50485486309375183</v>
      </c>
      <c r="V44" s="262">
        <v>0.44114221728403502</v>
      </c>
      <c r="W44" s="262">
        <v>0.42288688319007778</v>
      </c>
      <c r="X44" s="262">
        <v>0.33168965293417713</v>
      </c>
      <c r="Y44" s="262">
        <v>0.10832233547323911</v>
      </c>
      <c r="DA44" s="72" t="s">
        <v>2061</v>
      </c>
    </row>
    <row r="45" spans="1:105" ht="12" customHeight="1" x14ac:dyDescent="0.25">
      <c r="A45" s="64" t="s">
        <v>28</v>
      </c>
      <c r="B45" s="229">
        <v>2.7135242993995671E-2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1.4917912745604439E-2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2062</v>
      </c>
    </row>
    <row r="46" spans="1:105" ht="12" customHeight="1" x14ac:dyDescent="0.25">
      <c r="A46" s="64" t="s">
        <v>30</v>
      </c>
      <c r="B46" s="229">
        <v>0</v>
      </c>
      <c r="C46" s="229">
        <v>0</v>
      </c>
      <c r="D46" s="229">
        <v>0</v>
      </c>
      <c r="E46" s="229">
        <v>0</v>
      </c>
      <c r="F46" s="229">
        <v>0</v>
      </c>
      <c r="G46" s="229">
        <v>0</v>
      </c>
      <c r="H46" s="229">
        <v>0</v>
      </c>
      <c r="I46" s="229">
        <v>0</v>
      </c>
      <c r="J46" s="229">
        <v>0</v>
      </c>
      <c r="K46" s="229">
        <v>0</v>
      </c>
      <c r="L46" s="229">
        <v>0</v>
      </c>
      <c r="M46" s="229">
        <v>0</v>
      </c>
      <c r="N46" s="229">
        <v>0</v>
      </c>
      <c r="O46" s="229">
        <v>0</v>
      </c>
      <c r="P46" s="229">
        <v>0</v>
      </c>
      <c r="Q46" s="229">
        <v>0</v>
      </c>
      <c r="R46" s="229">
        <v>0</v>
      </c>
      <c r="S46" s="229">
        <v>0</v>
      </c>
      <c r="T46" s="229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DA46" s="73" t="s">
        <v>2063</v>
      </c>
    </row>
    <row r="47" spans="1:105" ht="12" customHeight="1" x14ac:dyDescent="0.25">
      <c r="A47" s="64" t="s">
        <v>31</v>
      </c>
      <c r="B47" s="229">
        <v>0</v>
      </c>
      <c r="C47" s="229">
        <v>0</v>
      </c>
      <c r="D47" s="229">
        <v>0</v>
      </c>
      <c r="E47" s="229">
        <v>0</v>
      </c>
      <c r="F47" s="229">
        <v>0</v>
      </c>
      <c r="G47" s="229">
        <v>0</v>
      </c>
      <c r="H47" s="229">
        <v>0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7.1061108102106528E-4</v>
      </c>
      <c r="V47" s="229">
        <v>8.2036395814718774E-4</v>
      </c>
      <c r="W47" s="229">
        <v>6.581263144449837E-4</v>
      </c>
      <c r="X47" s="229">
        <v>9.6894438916760341E-3</v>
      </c>
      <c r="Y47" s="229">
        <v>1.042542757021115E-2</v>
      </c>
      <c r="DA47" s="73" t="s">
        <v>2064</v>
      </c>
    </row>
    <row r="48" spans="1:105" ht="12" customHeight="1" x14ac:dyDescent="0.25">
      <c r="A48" s="64" t="s">
        <v>159</v>
      </c>
      <c r="B48" s="229">
        <v>3.7148956179953278E-2</v>
      </c>
      <c r="C48" s="229">
        <v>4.4157136902016593E-2</v>
      </c>
      <c r="D48" s="229">
        <v>0</v>
      </c>
      <c r="E48" s="229">
        <v>0.1961998709695213</v>
      </c>
      <c r="F48" s="229">
        <v>4.3001703361612548E-2</v>
      </c>
      <c r="G48" s="229">
        <v>9.0183855495873044E-2</v>
      </c>
      <c r="H48" s="229">
        <v>3.4537823186460377E-2</v>
      </c>
      <c r="I48" s="229">
        <v>2.6767157044323361E-2</v>
      </c>
      <c r="J48" s="229">
        <v>2.3044177435394209E-2</v>
      </c>
      <c r="K48" s="229">
        <v>1.9715615598219279E-2</v>
      </c>
      <c r="L48" s="229">
        <v>2.1334844071850122E-2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7.3276229997510942E-3</v>
      </c>
      <c r="V48" s="229">
        <v>3.9394158180219938E-3</v>
      </c>
      <c r="W48" s="229">
        <v>4.7102937316322287E-3</v>
      </c>
      <c r="X48" s="229">
        <v>6.9442225460732386E-3</v>
      </c>
      <c r="Y48" s="229">
        <v>1.043379733651792E-3</v>
      </c>
      <c r="DA48" s="73" t="s">
        <v>2065</v>
      </c>
    </row>
    <row r="49" spans="1:105" ht="12" customHeight="1" x14ac:dyDescent="0.25">
      <c r="A49" s="64" t="s">
        <v>32</v>
      </c>
      <c r="B49" s="229">
        <v>4.1915573412952052E-2</v>
      </c>
      <c r="C49" s="229">
        <v>0</v>
      </c>
      <c r="D49" s="229">
        <v>4.5289194096380811E-2</v>
      </c>
      <c r="E49" s="229">
        <v>8.2384919285283367E-2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0</v>
      </c>
      <c r="V49" s="229">
        <v>0</v>
      </c>
      <c r="W49" s="229">
        <v>0</v>
      </c>
      <c r="X49" s="229">
        <v>0</v>
      </c>
      <c r="Y49" s="229">
        <v>1.7300373738147619E-3</v>
      </c>
      <c r="DA49" s="73" t="s">
        <v>2066</v>
      </c>
    </row>
    <row r="50" spans="1:105" ht="12" customHeight="1" x14ac:dyDescent="0.25">
      <c r="A50" s="64" t="s">
        <v>33</v>
      </c>
      <c r="B50" s="229">
        <v>0</v>
      </c>
      <c r="C50" s="229">
        <v>0</v>
      </c>
      <c r="D50" s="229">
        <v>0</v>
      </c>
      <c r="E50" s="229">
        <v>0.1226277105045394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2.6729336353435539E-4</v>
      </c>
      <c r="DA50" s="73" t="s">
        <v>2067</v>
      </c>
    </row>
    <row r="51" spans="1:105" ht="12" customHeight="1" x14ac:dyDescent="0.25">
      <c r="A51" s="64" t="s">
        <v>35</v>
      </c>
      <c r="B51" s="229">
        <v>0.37041115726575341</v>
      </c>
      <c r="C51" s="229">
        <v>0.44384598077547671</v>
      </c>
      <c r="D51" s="229">
        <v>0.42522297876778348</v>
      </c>
      <c r="E51" s="229">
        <v>0.55939525619951647</v>
      </c>
      <c r="F51" s="229">
        <v>0.58808505735202776</v>
      </c>
      <c r="G51" s="229">
        <v>0.47140077760985621</v>
      </c>
      <c r="H51" s="229">
        <v>0.46565815723331838</v>
      </c>
      <c r="I51" s="229">
        <v>0.39408983958150218</v>
      </c>
      <c r="J51" s="229">
        <v>0.33185282929574728</v>
      </c>
      <c r="K51" s="229">
        <v>0.31694775403852771</v>
      </c>
      <c r="L51" s="229">
        <v>0.46016845651501143</v>
      </c>
      <c r="M51" s="229">
        <v>0.44652391853657197</v>
      </c>
      <c r="N51" s="229">
        <v>0.44343438750834469</v>
      </c>
      <c r="O51" s="229">
        <v>0.42894063552984968</v>
      </c>
      <c r="P51" s="229">
        <v>0.37814051580157709</v>
      </c>
      <c r="Q51" s="229">
        <v>0.36110614945266067</v>
      </c>
      <c r="R51" s="229">
        <v>0.42146808288296511</v>
      </c>
      <c r="S51" s="229">
        <v>0.44481094504926821</v>
      </c>
      <c r="T51" s="229">
        <v>0.51940034780684197</v>
      </c>
      <c r="U51" s="229">
        <v>0.49681662901297963</v>
      </c>
      <c r="V51" s="229">
        <v>0.43638243750786582</v>
      </c>
      <c r="W51" s="229">
        <v>0.4175184631440006</v>
      </c>
      <c r="X51" s="229">
        <v>0.31505598649642791</v>
      </c>
      <c r="Y51" s="229">
        <v>9.4856197432027042E-2</v>
      </c>
      <c r="DA51" s="73" t="s">
        <v>2068</v>
      </c>
    </row>
    <row r="52" spans="1:105" ht="12" customHeight="1" x14ac:dyDescent="0.25">
      <c r="A52" s="64" t="s">
        <v>36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2069</v>
      </c>
    </row>
    <row r="53" spans="1:105" ht="12" customHeight="1" x14ac:dyDescent="0.25">
      <c r="A53" s="64" t="s">
        <v>38</v>
      </c>
      <c r="B53" s="229">
        <v>0</v>
      </c>
      <c r="C53" s="229">
        <v>0</v>
      </c>
      <c r="D53" s="229">
        <v>0</v>
      </c>
      <c r="E53" s="229">
        <v>0</v>
      </c>
      <c r="F53" s="229">
        <v>0</v>
      </c>
      <c r="G53" s="229">
        <v>0</v>
      </c>
      <c r="H53" s="229">
        <v>0</v>
      </c>
      <c r="I53" s="229">
        <v>0</v>
      </c>
      <c r="J53" s="229">
        <v>0</v>
      </c>
      <c r="K53" s="229">
        <v>0</v>
      </c>
      <c r="L53" s="229">
        <v>0</v>
      </c>
      <c r="M53" s="229">
        <v>0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0</v>
      </c>
      <c r="DA53" s="73" t="s">
        <v>2070</v>
      </c>
    </row>
    <row r="54" spans="1:105" ht="12" customHeight="1" x14ac:dyDescent="0.25">
      <c r="A54" s="64" t="s">
        <v>39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2071</v>
      </c>
    </row>
    <row r="55" spans="1:105" ht="12" customHeight="1" x14ac:dyDescent="0.25">
      <c r="A55" s="60" t="s">
        <v>1896</v>
      </c>
      <c r="B55" s="262">
        <v>0</v>
      </c>
      <c r="C55" s="262">
        <v>0</v>
      </c>
      <c r="D55" s="262">
        <v>0</v>
      </c>
      <c r="E55" s="262">
        <v>0</v>
      </c>
      <c r="F55" s="262">
        <v>0</v>
      </c>
      <c r="G55" s="262">
        <v>0</v>
      </c>
      <c r="H55" s="262">
        <v>0</v>
      </c>
      <c r="I55" s="262">
        <v>0</v>
      </c>
      <c r="J55" s="262">
        <v>0</v>
      </c>
      <c r="K55" s="262">
        <v>0</v>
      </c>
      <c r="L55" s="262">
        <v>0</v>
      </c>
      <c r="M55" s="262">
        <v>0</v>
      </c>
      <c r="N55" s="262">
        <v>0</v>
      </c>
      <c r="O55" s="262">
        <v>0</v>
      </c>
      <c r="P55" s="262">
        <v>0</v>
      </c>
      <c r="Q55" s="262">
        <v>0</v>
      </c>
      <c r="R55" s="262">
        <v>0</v>
      </c>
      <c r="S55" s="262">
        <v>0</v>
      </c>
      <c r="T55" s="262">
        <v>0</v>
      </c>
      <c r="U55" s="262">
        <v>0</v>
      </c>
      <c r="V55" s="262">
        <v>0</v>
      </c>
      <c r="W55" s="262">
        <v>0</v>
      </c>
      <c r="X55" s="262">
        <v>0</v>
      </c>
      <c r="Y55" s="262">
        <v>0</v>
      </c>
      <c r="DA55" s="72" t="s">
        <v>2072</v>
      </c>
    </row>
    <row r="56" spans="1:105" ht="12" customHeight="1" x14ac:dyDescent="0.25">
      <c r="A56" s="57" t="s">
        <v>1898</v>
      </c>
      <c r="B56" s="261">
        <f t="shared" ref="B56:Y56" si="2">B57+B68</f>
        <v>14.298327895579639</v>
      </c>
      <c r="C56" s="261">
        <f t="shared" si="2"/>
        <v>14.640093530324799</v>
      </c>
      <c r="D56" s="261">
        <f t="shared" si="2"/>
        <v>14.115365185924929</v>
      </c>
      <c r="E56" s="261">
        <f t="shared" si="2"/>
        <v>28.81823270876583</v>
      </c>
      <c r="F56" s="261">
        <f t="shared" si="2"/>
        <v>18.932602821409208</v>
      </c>
      <c r="G56" s="261">
        <f t="shared" si="2"/>
        <v>16.847538993171881</v>
      </c>
      <c r="H56" s="261">
        <f t="shared" si="2"/>
        <v>15.005879412593361</v>
      </c>
      <c r="I56" s="261">
        <f t="shared" si="2"/>
        <v>12.625709898774771</v>
      </c>
      <c r="J56" s="261">
        <f t="shared" si="2"/>
        <v>10.64691020193424</v>
      </c>
      <c r="K56" s="261">
        <f t="shared" si="2"/>
        <v>10.09990108910241</v>
      </c>
      <c r="L56" s="261">
        <f t="shared" si="2"/>
        <v>14.44509901760585</v>
      </c>
      <c r="M56" s="261">
        <f t="shared" si="2"/>
        <v>13.843254938465289</v>
      </c>
      <c r="N56" s="261">
        <f t="shared" si="2"/>
        <v>13.30303162525035</v>
      </c>
      <c r="O56" s="261">
        <f t="shared" si="2"/>
        <v>12.86821906589549</v>
      </c>
      <c r="P56" s="261">
        <f t="shared" si="2"/>
        <v>11.344215474047321</v>
      </c>
      <c r="Q56" s="261">
        <f t="shared" si="2"/>
        <v>10.833184483579821</v>
      </c>
      <c r="R56" s="261">
        <f t="shared" si="2"/>
        <v>12.64404248648896</v>
      </c>
      <c r="S56" s="261">
        <f t="shared" si="2"/>
        <v>13.344328351478049</v>
      </c>
      <c r="T56" s="261">
        <f t="shared" si="2"/>
        <v>15.582010434205261</v>
      </c>
      <c r="U56" s="261">
        <f t="shared" si="2"/>
        <v>15.14564589281256</v>
      </c>
      <c r="V56" s="261">
        <f t="shared" si="2"/>
        <v>13.23426651852105</v>
      </c>
      <c r="W56" s="261">
        <f t="shared" si="2"/>
        <v>12.686606495702341</v>
      </c>
      <c r="X56" s="261">
        <f t="shared" si="2"/>
        <v>9.9506895880253179</v>
      </c>
      <c r="Y56" s="261">
        <f t="shared" si="2"/>
        <v>3.249670064197173</v>
      </c>
      <c r="DA56" s="70"/>
    </row>
    <row r="57" spans="1:105" ht="12" customHeight="1" x14ac:dyDescent="0.25">
      <c r="A57" s="60" t="s">
        <v>1899</v>
      </c>
      <c r="B57" s="262">
        <v>14.298327895579639</v>
      </c>
      <c r="C57" s="262">
        <v>14.640093530324799</v>
      </c>
      <c r="D57" s="262">
        <v>14.115365185924929</v>
      </c>
      <c r="E57" s="262">
        <v>28.81823270876583</v>
      </c>
      <c r="F57" s="262">
        <v>18.932602821409208</v>
      </c>
      <c r="G57" s="262">
        <v>16.847538993171881</v>
      </c>
      <c r="H57" s="262">
        <v>15.005879412593361</v>
      </c>
      <c r="I57" s="262">
        <v>12.625709898774771</v>
      </c>
      <c r="J57" s="262">
        <v>10.64691020193424</v>
      </c>
      <c r="K57" s="262">
        <v>10.09990108910241</v>
      </c>
      <c r="L57" s="262">
        <v>14.44509901760585</v>
      </c>
      <c r="M57" s="262">
        <v>13.843254938465289</v>
      </c>
      <c r="N57" s="262">
        <v>13.30303162525035</v>
      </c>
      <c r="O57" s="262">
        <v>12.86821906589549</v>
      </c>
      <c r="P57" s="262">
        <v>11.344215474047321</v>
      </c>
      <c r="Q57" s="262">
        <v>10.833184483579821</v>
      </c>
      <c r="R57" s="262">
        <v>12.64404248648896</v>
      </c>
      <c r="S57" s="262">
        <v>13.344328351478049</v>
      </c>
      <c r="T57" s="262">
        <v>15.582010434205261</v>
      </c>
      <c r="U57" s="262">
        <v>15.14564589281256</v>
      </c>
      <c r="V57" s="262">
        <v>13.23426651852105</v>
      </c>
      <c r="W57" s="262">
        <v>12.686606495702341</v>
      </c>
      <c r="X57" s="262">
        <v>9.9506895880253179</v>
      </c>
      <c r="Y57" s="262">
        <v>3.249670064197173</v>
      </c>
      <c r="DA57" s="72" t="s">
        <v>2073</v>
      </c>
    </row>
    <row r="58" spans="1:105" ht="12" customHeight="1" x14ac:dyDescent="0.25">
      <c r="A58" s="64" t="s">
        <v>28</v>
      </c>
      <c r="B58" s="229">
        <v>0.81405728981987013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0.44753738236813329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2074</v>
      </c>
    </row>
    <row r="59" spans="1:105" ht="12" customHeight="1" x14ac:dyDescent="0.25">
      <c r="A59" s="64" t="s">
        <v>30</v>
      </c>
      <c r="B59" s="229">
        <v>0</v>
      </c>
      <c r="C59" s="229">
        <v>0</v>
      </c>
      <c r="D59" s="229">
        <v>0</v>
      </c>
      <c r="E59" s="229">
        <v>0</v>
      </c>
      <c r="F59" s="229">
        <v>0</v>
      </c>
      <c r="G59" s="229">
        <v>0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0</v>
      </c>
      <c r="O59" s="229">
        <v>0</v>
      </c>
      <c r="P59" s="229">
        <v>0</v>
      </c>
      <c r="Q59" s="229">
        <v>0</v>
      </c>
      <c r="R59" s="229">
        <v>0</v>
      </c>
      <c r="S59" s="229">
        <v>0</v>
      </c>
      <c r="T59" s="229">
        <v>0</v>
      </c>
      <c r="U59" s="229">
        <v>0</v>
      </c>
      <c r="V59" s="229">
        <v>0</v>
      </c>
      <c r="W59" s="229">
        <v>0</v>
      </c>
      <c r="X59" s="229">
        <v>0</v>
      </c>
      <c r="Y59" s="229">
        <v>0</v>
      </c>
      <c r="DA59" s="73" t="s">
        <v>2075</v>
      </c>
    </row>
    <row r="60" spans="1:105" ht="12" customHeight="1" x14ac:dyDescent="0.25">
      <c r="A60" s="64" t="s">
        <v>31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2.131833243063197E-2</v>
      </c>
      <c r="V60" s="229">
        <v>2.4610918744415639E-2</v>
      </c>
      <c r="W60" s="229">
        <v>1.974378943334951E-2</v>
      </c>
      <c r="X60" s="229">
        <v>0.29068331675028108</v>
      </c>
      <c r="Y60" s="229">
        <v>0.31276282710633452</v>
      </c>
      <c r="DA60" s="73" t="s">
        <v>2076</v>
      </c>
    </row>
    <row r="61" spans="1:105" ht="12" customHeight="1" x14ac:dyDescent="0.25">
      <c r="A61" s="64" t="s">
        <v>159</v>
      </c>
      <c r="B61" s="229">
        <v>1.114468685398599</v>
      </c>
      <c r="C61" s="229">
        <v>1.324714107060498</v>
      </c>
      <c r="D61" s="229">
        <v>0</v>
      </c>
      <c r="E61" s="229">
        <v>5.8859961290856413</v>
      </c>
      <c r="F61" s="229">
        <v>1.2900511008483759</v>
      </c>
      <c r="G61" s="229">
        <v>2.705515664876192</v>
      </c>
      <c r="H61" s="229">
        <v>1.0361346955938111</v>
      </c>
      <c r="I61" s="229">
        <v>0.80301471132970115</v>
      </c>
      <c r="J61" s="229">
        <v>0.69132532306182615</v>
      </c>
      <c r="K61" s="229">
        <v>0.59146846794657848</v>
      </c>
      <c r="L61" s="229">
        <v>0.64004532215550369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0.21982868999253291</v>
      </c>
      <c r="V61" s="229">
        <v>0.1181824745406598</v>
      </c>
      <c r="W61" s="229">
        <v>0.14130881194896691</v>
      </c>
      <c r="X61" s="229">
        <v>0.20832667638219729</v>
      </c>
      <c r="Y61" s="229">
        <v>3.1301392009553779E-2</v>
      </c>
      <c r="DA61" s="73" t="s">
        <v>2077</v>
      </c>
    </row>
    <row r="62" spans="1:105" ht="12" customHeight="1" x14ac:dyDescent="0.25">
      <c r="A62" s="64" t="s">
        <v>32</v>
      </c>
      <c r="B62" s="229">
        <v>1.2574672023885609</v>
      </c>
      <c r="C62" s="229">
        <v>0</v>
      </c>
      <c r="D62" s="229">
        <v>1.3586758228914251</v>
      </c>
      <c r="E62" s="229">
        <v>2.4715475785585022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5.1901121214442868E-2</v>
      </c>
      <c r="DA62" s="73" t="s">
        <v>2078</v>
      </c>
    </row>
    <row r="63" spans="1:105" ht="12" customHeight="1" x14ac:dyDescent="0.25">
      <c r="A63" s="64" t="s">
        <v>33</v>
      </c>
      <c r="B63" s="229">
        <v>0</v>
      </c>
      <c r="C63" s="229">
        <v>0</v>
      </c>
      <c r="D63" s="229">
        <v>0</v>
      </c>
      <c r="E63" s="229">
        <v>3.6788313151361831</v>
      </c>
      <c r="F63" s="229">
        <v>0</v>
      </c>
      <c r="G63" s="229">
        <v>0</v>
      </c>
      <c r="H63" s="229">
        <v>0</v>
      </c>
      <c r="I63" s="229">
        <v>0</v>
      </c>
      <c r="J63" s="229">
        <v>0</v>
      </c>
      <c r="K63" s="229">
        <v>0</v>
      </c>
      <c r="L63" s="229">
        <v>0</v>
      </c>
      <c r="M63" s="229">
        <v>0</v>
      </c>
      <c r="N63" s="229">
        <v>0</v>
      </c>
      <c r="O63" s="229">
        <v>0</v>
      </c>
      <c r="P63" s="229">
        <v>0</v>
      </c>
      <c r="Q63" s="229">
        <v>0</v>
      </c>
      <c r="R63" s="229">
        <v>0</v>
      </c>
      <c r="S63" s="229">
        <v>0</v>
      </c>
      <c r="T63" s="229">
        <v>0</v>
      </c>
      <c r="U63" s="229">
        <v>0</v>
      </c>
      <c r="V63" s="229">
        <v>0</v>
      </c>
      <c r="W63" s="229">
        <v>0</v>
      </c>
      <c r="X63" s="229">
        <v>0</v>
      </c>
      <c r="Y63" s="229">
        <v>8.0188009060306632E-3</v>
      </c>
      <c r="DA63" s="73" t="s">
        <v>2079</v>
      </c>
    </row>
    <row r="64" spans="1:105" ht="12" customHeight="1" x14ac:dyDescent="0.25">
      <c r="A64" s="64" t="s">
        <v>35</v>
      </c>
      <c r="B64" s="229">
        <v>11.112334717972599</v>
      </c>
      <c r="C64" s="229">
        <v>13.3153794232643</v>
      </c>
      <c r="D64" s="229">
        <v>12.756689363033511</v>
      </c>
      <c r="E64" s="229">
        <v>16.7818576859855</v>
      </c>
      <c r="F64" s="229">
        <v>17.642551720560839</v>
      </c>
      <c r="G64" s="229">
        <v>14.142023328295689</v>
      </c>
      <c r="H64" s="229">
        <v>13.96974471699955</v>
      </c>
      <c r="I64" s="229">
        <v>11.822695187445071</v>
      </c>
      <c r="J64" s="229">
        <v>9.9555848788724184</v>
      </c>
      <c r="K64" s="229">
        <v>9.5084326211558352</v>
      </c>
      <c r="L64" s="229">
        <v>13.80505369545034</v>
      </c>
      <c r="M64" s="229">
        <v>13.395717556097161</v>
      </c>
      <c r="N64" s="229">
        <v>13.30303162525035</v>
      </c>
      <c r="O64" s="229">
        <v>12.86821906589549</v>
      </c>
      <c r="P64" s="229">
        <v>11.344215474047321</v>
      </c>
      <c r="Q64" s="229">
        <v>10.833184483579821</v>
      </c>
      <c r="R64" s="229">
        <v>12.64404248648896</v>
      </c>
      <c r="S64" s="229">
        <v>13.344328351478049</v>
      </c>
      <c r="T64" s="229">
        <v>15.582010434205261</v>
      </c>
      <c r="U64" s="229">
        <v>14.904498870389389</v>
      </c>
      <c r="V64" s="229">
        <v>13.09147312523597</v>
      </c>
      <c r="W64" s="229">
        <v>12.525553894320019</v>
      </c>
      <c r="X64" s="229">
        <v>9.4516795948928394</v>
      </c>
      <c r="Y64" s="229">
        <v>2.8456859229608109</v>
      </c>
      <c r="DA64" s="73" t="s">
        <v>2080</v>
      </c>
    </row>
    <row r="65" spans="1:105" ht="12" customHeight="1" x14ac:dyDescent="0.25">
      <c r="A65" s="64" t="s">
        <v>36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2081</v>
      </c>
    </row>
    <row r="66" spans="1:105" ht="12" customHeight="1" x14ac:dyDescent="0.25">
      <c r="A66" s="64" t="s">
        <v>38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2082</v>
      </c>
    </row>
    <row r="67" spans="1:105" ht="12" customHeight="1" x14ac:dyDescent="0.25">
      <c r="A67" s="64" t="s">
        <v>39</v>
      </c>
      <c r="B67" s="229">
        <v>0</v>
      </c>
      <c r="C67" s="229">
        <v>0</v>
      </c>
      <c r="D67" s="229">
        <v>0</v>
      </c>
      <c r="E67" s="229">
        <v>0</v>
      </c>
      <c r="F67" s="229">
        <v>0</v>
      </c>
      <c r="G67" s="229">
        <v>0</v>
      </c>
      <c r="H67" s="229">
        <v>0</v>
      </c>
      <c r="I67" s="229">
        <v>0</v>
      </c>
      <c r="J67" s="229">
        <v>0</v>
      </c>
      <c r="K67" s="229">
        <v>0</v>
      </c>
      <c r="L67" s="229">
        <v>0</v>
      </c>
      <c r="M67" s="229">
        <v>0</v>
      </c>
      <c r="N67" s="229">
        <v>0</v>
      </c>
      <c r="O67" s="229">
        <v>0</v>
      </c>
      <c r="P67" s="229">
        <v>0</v>
      </c>
      <c r="Q67" s="229">
        <v>0</v>
      </c>
      <c r="R67" s="229">
        <v>0</v>
      </c>
      <c r="S67" s="229">
        <v>0</v>
      </c>
      <c r="T67" s="229">
        <v>0</v>
      </c>
      <c r="U67" s="229">
        <v>0</v>
      </c>
      <c r="V67" s="229">
        <v>0</v>
      </c>
      <c r="W67" s="229">
        <v>0</v>
      </c>
      <c r="X67" s="229">
        <v>0</v>
      </c>
      <c r="Y67" s="229">
        <v>0</v>
      </c>
      <c r="DA67" s="73" t="s">
        <v>2083</v>
      </c>
    </row>
    <row r="68" spans="1:105" ht="12" customHeight="1" x14ac:dyDescent="0.25">
      <c r="A68" s="60" t="s">
        <v>1911</v>
      </c>
      <c r="B68" s="262">
        <v>0</v>
      </c>
      <c r="C68" s="262">
        <v>0</v>
      </c>
      <c r="D68" s="262">
        <v>0</v>
      </c>
      <c r="E68" s="262">
        <v>0</v>
      </c>
      <c r="F68" s="262">
        <v>0</v>
      </c>
      <c r="G68" s="262">
        <v>0</v>
      </c>
      <c r="H68" s="262">
        <v>0</v>
      </c>
      <c r="I68" s="262">
        <v>0</v>
      </c>
      <c r="J68" s="262">
        <v>0</v>
      </c>
      <c r="K68" s="262">
        <v>0</v>
      </c>
      <c r="L68" s="262">
        <v>0</v>
      </c>
      <c r="M68" s="262">
        <v>0</v>
      </c>
      <c r="N68" s="262">
        <v>0</v>
      </c>
      <c r="O68" s="262">
        <v>0</v>
      </c>
      <c r="P68" s="262">
        <v>0</v>
      </c>
      <c r="Q68" s="262">
        <v>0</v>
      </c>
      <c r="R68" s="262">
        <v>0</v>
      </c>
      <c r="S68" s="262">
        <v>0</v>
      </c>
      <c r="T68" s="262">
        <v>0</v>
      </c>
      <c r="U68" s="262">
        <v>0</v>
      </c>
      <c r="V68" s="262">
        <v>0</v>
      </c>
      <c r="W68" s="262">
        <v>0</v>
      </c>
      <c r="X68" s="262">
        <v>0</v>
      </c>
      <c r="Y68" s="262">
        <v>0</v>
      </c>
      <c r="DA68" s="72" t="s">
        <v>2084</v>
      </c>
    </row>
    <row r="69" spans="1:105" ht="12" customHeight="1" x14ac:dyDescent="0.25">
      <c r="A69" s="57" t="s">
        <v>1913</v>
      </c>
      <c r="B69" s="261">
        <f t="shared" ref="B69:Y69" si="3">B70+B81</f>
        <v>1.668138254484286</v>
      </c>
      <c r="C69" s="261">
        <f t="shared" si="3"/>
        <v>1.7080109118712219</v>
      </c>
      <c r="D69" s="261">
        <f t="shared" si="3"/>
        <v>1.646792605024572</v>
      </c>
      <c r="E69" s="261">
        <f t="shared" si="3"/>
        <v>3.3621271493560041</v>
      </c>
      <c r="F69" s="261">
        <f t="shared" si="3"/>
        <v>2.208803662497735</v>
      </c>
      <c r="G69" s="261">
        <f t="shared" si="3"/>
        <v>1.9655462158700481</v>
      </c>
      <c r="H69" s="261">
        <f t="shared" si="3"/>
        <v>1.7506859314692209</v>
      </c>
      <c r="I69" s="261">
        <f t="shared" si="3"/>
        <v>1.472999488190385</v>
      </c>
      <c r="J69" s="261">
        <f t="shared" si="3"/>
        <v>1.242139523558992</v>
      </c>
      <c r="K69" s="261">
        <f t="shared" si="3"/>
        <v>1.178321793728611</v>
      </c>
      <c r="L69" s="261">
        <f t="shared" si="3"/>
        <v>1.6852615520540111</v>
      </c>
      <c r="M69" s="261">
        <f t="shared" si="3"/>
        <v>1.615046409487614</v>
      </c>
      <c r="N69" s="261">
        <f t="shared" si="3"/>
        <v>1.552020356279203</v>
      </c>
      <c r="O69" s="261">
        <f t="shared" si="3"/>
        <v>1.5012922243544711</v>
      </c>
      <c r="P69" s="261">
        <f t="shared" si="3"/>
        <v>1.3234918053055169</v>
      </c>
      <c r="Q69" s="261">
        <f t="shared" si="3"/>
        <v>1.2638715230843101</v>
      </c>
      <c r="R69" s="261">
        <f t="shared" si="3"/>
        <v>1.475138290090374</v>
      </c>
      <c r="S69" s="261">
        <f t="shared" si="3"/>
        <v>1.5568383076724339</v>
      </c>
      <c r="T69" s="261">
        <f t="shared" si="3"/>
        <v>1.8179012173239419</v>
      </c>
      <c r="U69" s="261">
        <f t="shared" si="3"/>
        <v>1.7669920208281269</v>
      </c>
      <c r="V69" s="261">
        <f t="shared" si="3"/>
        <v>1.5439977604941191</v>
      </c>
      <c r="W69" s="261">
        <f t="shared" si="3"/>
        <v>1.480104091165269</v>
      </c>
      <c r="X69" s="261">
        <f t="shared" si="3"/>
        <v>1.1609137852696181</v>
      </c>
      <c r="Y69" s="261">
        <f t="shared" si="3"/>
        <v>0.37912817415633571</v>
      </c>
      <c r="DA69" s="70"/>
    </row>
    <row r="70" spans="1:105" ht="12" customHeight="1" x14ac:dyDescent="0.25">
      <c r="A70" s="60" t="s">
        <v>1914</v>
      </c>
      <c r="B70" s="262">
        <v>1.668138254484286</v>
      </c>
      <c r="C70" s="262">
        <v>1.7080109118712219</v>
      </c>
      <c r="D70" s="262">
        <v>1.646792605024572</v>
      </c>
      <c r="E70" s="262">
        <v>3.3621271493560041</v>
      </c>
      <c r="F70" s="262">
        <v>2.208803662497735</v>
      </c>
      <c r="G70" s="262">
        <v>1.9655462158700481</v>
      </c>
      <c r="H70" s="262">
        <v>1.7506859314692209</v>
      </c>
      <c r="I70" s="262">
        <v>1.472999488190385</v>
      </c>
      <c r="J70" s="262">
        <v>1.242139523558992</v>
      </c>
      <c r="K70" s="262">
        <v>1.178321793728611</v>
      </c>
      <c r="L70" s="262">
        <v>1.6852615520540111</v>
      </c>
      <c r="M70" s="262">
        <v>1.615046409487614</v>
      </c>
      <c r="N70" s="262">
        <v>1.552020356279203</v>
      </c>
      <c r="O70" s="262">
        <v>1.5012922243544711</v>
      </c>
      <c r="P70" s="262">
        <v>1.3234918053055169</v>
      </c>
      <c r="Q70" s="262">
        <v>1.2638715230843101</v>
      </c>
      <c r="R70" s="262">
        <v>1.475138290090374</v>
      </c>
      <c r="S70" s="262">
        <v>1.5568383076724339</v>
      </c>
      <c r="T70" s="262">
        <v>1.8179012173239419</v>
      </c>
      <c r="U70" s="262">
        <v>1.7669920208281269</v>
      </c>
      <c r="V70" s="262">
        <v>1.5439977604941191</v>
      </c>
      <c r="W70" s="262">
        <v>1.480104091165269</v>
      </c>
      <c r="X70" s="262">
        <v>1.1609137852696181</v>
      </c>
      <c r="Y70" s="262">
        <v>0.37912817415633571</v>
      </c>
      <c r="DA70" s="72" t="s">
        <v>2085</v>
      </c>
    </row>
    <row r="71" spans="1:105" ht="12" customHeight="1" x14ac:dyDescent="0.25">
      <c r="A71" s="64" t="s">
        <v>28</v>
      </c>
      <c r="B71" s="229">
        <v>9.49733504789846E-2</v>
      </c>
      <c r="C71" s="229">
        <v>0</v>
      </c>
      <c r="D71" s="229">
        <v>0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5.2212694609615418E-2</v>
      </c>
      <c r="N71" s="229">
        <v>0</v>
      </c>
      <c r="O71" s="229">
        <v>0</v>
      </c>
      <c r="P71" s="229">
        <v>0</v>
      </c>
      <c r="Q71" s="229">
        <v>0</v>
      </c>
      <c r="R71" s="229">
        <v>0</v>
      </c>
      <c r="S71" s="229">
        <v>0</v>
      </c>
      <c r="T71" s="229">
        <v>0</v>
      </c>
      <c r="U71" s="229">
        <v>0</v>
      </c>
      <c r="V71" s="229">
        <v>0</v>
      </c>
      <c r="W71" s="229">
        <v>0</v>
      </c>
      <c r="X71" s="229">
        <v>0</v>
      </c>
      <c r="Y71" s="229">
        <v>0</v>
      </c>
      <c r="DA71" s="73" t="s">
        <v>2086</v>
      </c>
    </row>
    <row r="72" spans="1:105" ht="12" customHeight="1" x14ac:dyDescent="0.25">
      <c r="A72" s="64" t="s">
        <v>30</v>
      </c>
      <c r="B72" s="229">
        <v>0</v>
      </c>
      <c r="C72" s="229">
        <v>0</v>
      </c>
      <c r="D72" s="229">
        <v>0</v>
      </c>
      <c r="E72" s="229">
        <v>0</v>
      </c>
      <c r="F72" s="229">
        <v>0</v>
      </c>
      <c r="G72" s="229">
        <v>0</v>
      </c>
      <c r="H72" s="229">
        <v>0</v>
      </c>
      <c r="I72" s="229">
        <v>0</v>
      </c>
      <c r="J72" s="229">
        <v>0</v>
      </c>
      <c r="K72" s="229">
        <v>0</v>
      </c>
      <c r="L72" s="229">
        <v>0</v>
      </c>
      <c r="M72" s="229">
        <v>0</v>
      </c>
      <c r="N72" s="229">
        <v>0</v>
      </c>
      <c r="O72" s="229">
        <v>0</v>
      </c>
      <c r="P72" s="229">
        <v>0</v>
      </c>
      <c r="Q72" s="229">
        <v>0</v>
      </c>
      <c r="R72" s="229">
        <v>0</v>
      </c>
      <c r="S72" s="229">
        <v>0</v>
      </c>
      <c r="T72" s="229">
        <v>0</v>
      </c>
      <c r="U72" s="229">
        <v>0</v>
      </c>
      <c r="V72" s="229">
        <v>0</v>
      </c>
      <c r="W72" s="229">
        <v>0</v>
      </c>
      <c r="X72" s="229">
        <v>0</v>
      </c>
      <c r="Y72" s="229">
        <v>0</v>
      </c>
      <c r="DA72" s="73" t="s">
        <v>2087</v>
      </c>
    </row>
    <row r="73" spans="1:105" ht="12" customHeight="1" x14ac:dyDescent="0.25">
      <c r="A73" s="64" t="s">
        <v>31</v>
      </c>
      <c r="B73" s="229">
        <v>0</v>
      </c>
      <c r="C73" s="229">
        <v>0</v>
      </c>
      <c r="D73" s="229">
        <v>0</v>
      </c>
      <c r="E73" s="229">
        <v>0</v>
      </c>
      <c r="F73" s="229">
        <v>0</v>
      </c>
      <c r="G73" s="229">
        <v>0</v>
      </c>
      <c r="H73" s="229">
        <v>0</v>
      </c>
      <c r="I73" s="229">
        <v>0</v>
      </c>
      <c r="J73" s="229">
        <v>0</v>
      </c>
      <c r="K73" s="229">
        <v>0</v>
      </c>
      <c r="L73" s="229">
        <v>0</v>
      </c>
      <c r="M73" s="229">
        <v>0</v>
      </c>
      <c r="N73" s="229">
        <v>0</v>
      </c>
      <c r="O73" s="229">
        <v>0</v>
      </c>
      <c r="P73" s="229">
        <v>0</v>
      </c>
      <c r="Q73" s="229">
        <v>0</v>
      </c>
      <c r="R73" s="229">
        <v>0</v>
      </c>
      <c r="S73" s="229">
        <v>0</v>
      </c>
      <c r="T73" s="229">
        <v>0</v>
      </c>
      <c r="U73" s="229">
        <v>2.4871387835737231E-3</v>
      </c>
      <c r="V73" s="229">
        <v>2.8712738535151511E-3</v>
      </c>
      <c r="W73" s="229">
        <v>2.303442100557438E-3</v>
      </c>
      <c r="X73" s="229">
        <v>3.3913053620866052E-2</v>
      </c>
      <c r="Y73" s="229">
        <v>3.6488996495738918E-2</v>
      </c>
      <c r="DA73" s="73" t="s">
        <v>2088</v>
      </c>
    </row>
    <row r="74" spans="1:105" ht="12" customHeight="1" x14ac:dyDescent="0.25">
      <c r="A74" s="64" t="s">
        <v>159</v>
      </c>
      <c r="B74" s="229">
        <v>0.13002134662983619</v>
      </c>
      <c r="C74" s="229">
        <v>0.1545499791570577</v>
      </c>
      <c r="D74" s="229">
        <v>0</v>
      </c>
      <c r="E74" s="229">
        <v>0.68669954839332314</v>
      </c>
      <c r="F74" s="229">
        <v>0.15050596176564349</v>
      </c>
      <c r="G74" s="229">
        <v>0.31564349423555488</v>
      </c>
      <c r="H74" s="229">
        <v>0.120882381152611</v>
      </c>
      <c r="I74" s="229">
        <v>9.3685049655131525E-2</v>
      </c>
      <c r="J74" s="229">
        <v>8.0654621023879533E-2</v>
      </c>
      <c r="K74" s="229">
        <v>6.9004654593767298E-2</v>
      </c>
      <c r="L74" s="229">
        <v>7.4671954251475228E-2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0</v>
      </c>
      <c r="T74" s="229">
        <v>0</v>
      </c>
      <c r="U74" s="229">
        <v>2.5646680499128761E-2</v>
      </c>
      <c r="V74" s="229">
        <v>1.378795536307695E-2</v>
      </c>
      <c r="W74" s="229">
        <v>1.6486028060712761E-2</v>
      </c>
      <c r="X74" s="229">
        <v>2.4304778911256288E-2</v>
      </c>
      <c r="Y74" s="229">
        <v>3.6518290677812651E-3</v>
      </c>
      <c r="DA74" s="73" t="s">
        <v>2089</v>
      </c>
    </row>
    <row r="75" spans="1:105" ht="12" customHeight="1" x14ac:dyDescent="0.25">
      <c r="A75" s="64" t="s">
        <v>32</v>
      </c>
      <c r="B75" s="229">
        <v>0.1467045069453318</v>
      </c>
      <c r="C75" s="229">
        <v>0</v>
      </c>
      <c r="D75" s="229">
        <v>0.15851217933733239</v>
      </c>
      <c r="E75" s="229">
        <v>0.28834721749849113</v>
      </c>
      <c r="F75" s="229">
        <v>0</v>
      </c>
      <c r="G75" s="229">
        <v>0</v>
      </c>
      <c r="H75" s="229">
        <v>0</v>
      </c>
      <c r="I75" s="229">
        <v>0</v>
      </c>
      <c r="J75" s="229">
        <v>0</v>
      </c>
      <c r="K75" s="229">
        <v>0</v>
      </c>
      <c r="L75" s="229">
        <v>0</v>
      </c>
      <c r="M75" s="229">
        <v>0</v>
      </c>
      <c r="N75" s="229">
        <v>0</v>
      </c>
      <c r="O75" s="229">
        <v>0</v>
      </c>
      <c r="P75" s="229">
        <v>0</v>
      </c>
      <c r="Q75" s="229">
        <v>0</v>
      </c>
      <c r="R75" s="229">
        <v>0</v>
      </c>
      <c r="S75" s="229">
        <v>0</v>
      </c>
      <c r="T75" s="229">
        <v>0</v>
      </c>
      <c r="U75" s="229">
        <v>0</v>
      </c>
      <c r="V75" s="229">
        <v>0</v>
      </c>
      <c r="W75" s="229">
        <v>0</v>
      </c>
      <c r="X75" s="229">
        <v>0</v>
      </c>
      <c r="Y75" s="229">
        <v>6.055130808351651E-3</v>
      </c>
      <c r="DA75" s="73" t="s">
        <v>2090</v>
      </c>
    </row>
    <row r="76" spans="1:105" ht="12" customHeight="1" x14ac:dyDescent="0.25">
      <c r="A76" s="64" t="s">
        <v>33</v>
      </c>
      <c r="B76" s="229">
        <v>0</v>
      </c>
      <c r="C76" s="229">
        <v>0</v>
      </c>
      <c r="D76" s="229">
        <v>0</v>
      </c>
      <c r="E76" s="229">
        <v>0.42919698676588669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9.3552677237024133E-4</v>
      </c>
      <c r="DA76" s="73" t="s">
        <v>2091</v>
      </c>
    </row>
    <row r="77" spans="1:105" ht="12" customHeight="1" x14ac:dyDescent="0.25">
      <c r="A77" s="64" t="s">
        <v>35</v>
      </c>
      <c r="B77" s="229">
        <v>1.296439050430134</v>
      </c>
      <c r="C77" s="229">
        <v>1.553460932714164</v>
      </c>
      <c r="D77" s="229">
        <v>1.4882804256872391</v>
      </c>
      <c r="E77" s="229">
        <v>1.9578833966983029</v>
      </c>
      <c r="F77" s="229">
        <v>2.058297700732092</v>
      </c>
      <c r="G77" s="229">
        <v>1.649902721634493</v>
      </c>
      <c r="H77" s="229">
        <v>1.62980355031661</v>
      </c>
      <c r="I77" s="229">
        <v>1.379314438535254</v>
      </c>
      <c r="J77" s="229">
        <v>1.1614849025351131</v>
      </c>
      <c r="K77" s="229">
        <v>1.109317139134844</v>
      </c>
      <c r="L77" s="229">
        <v>1.610589597802536</v>
      </c>
      <c r="M77" s="229">
        <v>1.562833714877998</v>
      </c>
      <c r="N77" s="229">
        <v>1.552020356279203</v>
      </c>
      <c r="O77" s="229">
        <v>1.5012922243544711</v>
      </c>
      <c r="P77" s="229">
        <v>1.3234918053055169</v>
      </c>
      <c r="Q77" s="229">
        <v>1.2638715230843101</v>
      </c>
      <c r="R77" s="229">
        <v>1.475138290090374</v>
      </c>
      <c r="S77" s="229">
        <v>1.5568383076724339</v>
      </c>
      <c r="T77" s="229">
        <v>1.8179012173239419</v>
      </c>
      <c r="U77" s="229">
        <v>1.7388582015454239</v>
      </c>
      <c r="V77" s="229">
        <v>1.5273385312775269</v>
      </c>
      <c r="W77" s="229">
        <v>1.4613146210039989</v>
      </c>
      <c r="X77" s="229">
        <v>1.1026959527374951</v>
      </c>
      <c r="Y77" s="229">
        <v>0.33199669101209373</v>
      </c>
      <c r="DA77" s="73" t="s">
        <v>2092</v>
      </c>
    </row>
    <row r="78" spans="1:105" ht="12" customHeight="1" x14ac:dyDescent="0.25">
      <c r="A78" s="64" t="s">
        <v>36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2093</v>
      </c>
    </row>
    <row r="79" spans="1:105" ht="12" customHeight="1" x14ac:dyDescent="0.25">
      <c r="A79" s="64" t="s">
        <v>38</v>
      </c>
      <c r="B79" s="229">
        <v>0</v>
      </c>
      <c r="C79" s="229">
        <v>0</v>
      </c>
      <c r="D79" s="229">
        <v>0</v>
      </c>
      <c r="E79" s="229">
        <v>0</v>
      </c>
      <c r="F79" s="229">
        <v>0</v>
      </c>
      <c r="G79" s="229">
        <v>0</v>
      </c>
      <c r="H79" s="229">
        <v>0</v>
      </c>
      <c r="I79" s="229">
        <v>0</v>
      </c>
      <c r="J79" s="229">
        <v>0</v>
      </c>
      <c r="K79" s="229">
        <v>0</v>
      </c>
      <c r="L79" s="229">
        <v>0</v>
      </c>
      <c r="M79" s="229">
        <v>0</v>
      </c>
      <c r="N79" s="229">
        <v>0</v>
      </c>
      <c r="O79" s="229">
        <v>0</v>
      </c>
      <c r="P79" s="229">
        <v>0</v>
      </c>
      <c r="Q79" s="229">
        <v>0</v>
      </c>
      <c r="R79" s="229">
        <v>0</v>
      </c>
      <c r="S79" s="229">
        <v>0</v>
      </c>
      <c r="T79" s="229">
        <v>0</v>
      </c>
      <c r="U79" s="229">
        <v>0</v>
      </c>
      <c r="V79" s="229">
        <v>0</v>
      </c>
      <c r="W79" s="229">
        <v>0</v>
      </c>
      <c r="X79" s="229">
        <v>0</v>
      </c>
      <c r="Y79" s="229">
        <v>0</v>
      </c>
      <c r="DA79" s="73" t="s">
        <v>2094</v>
      </c>
    </row>
    <row r="80" spans="1:105" ht="12" customHeight="1" x14ac:dyDescent="0.25">
      <c r="A80" s="64" t="s">
        <v>39</v>
      </c>
      <c r="B80" s="229">
        <v>0</v>
      </c>
      <c r="C80" s="229">
        <v>0</v>
      </c>
      <c r="D80" s="229">
        <v>0</v>
      </c>
      <c r="E80" s="229">
        <v>0</v>
      </c>
      <c r="F80" s="229">
        <v>0</v>
      </c>
      <c r="G80" s="229">
        <v>0</v>
      </c>
      <c r="H80" s="229">
        <v>0</v>
      </c>
      <c r="I80" s="229">
        <v>0</v>
      </c>
      <c r="J80" s="229">
        <v>0</v>
      </c>
      <c r="K80" s="229">
        <v>0</v>
      </c>
      <c r="L80" s="229">
        <v>0</v>
      </c>
      <c r="M80" s="229">
        <v>0</v>
      </c>
      <c r="N80" s="229">
        <v>0</v>
      </c>
      <c r="O80" s="229">
        <v>0</v>
      </c>
      <c r="P80" s="229">
        <v>0</v>
      </c>
      <c r="Q80" s="229">
        <v>0</v>
      </c>
      <c r="R80" s="229">
        <v>0</v>
      </c>
      <c r="S80" s="229">
        <v>0</v>
      </c>
      <c r="T80" s="229">
        <v>0</v>
      </c>
      <c r="U80" s="229">
        <v>0</v>
      </c>
      <c r="V80" s="229">
        <v>0</v>
      </c>
      <c r="W80" s="229">
        <v>0</v>
      </c>
      <c r="X80" s="229">
        <v>0</v>
      </c>
      <c r="Y80" s="229">
        <v>0</v>
      </c>
      <c r="DA80" s="73" t="s">
        <v>2095</v>
      </c>
    </row>
    <row r="81" spans="1:105" ht="12" customHeight="1" x14ac:dyDescent="0.25">
      <c r="A81" s="61" t="s">
        <v>1926</v>
      </c>
      <c r="B81" s="263">
        <v>0</v>
      </c>
      <c r="C81" s="263">
        <v>0</v>
      </c>
      <c r="D81" s="263">
        <v>0</v>
      </c>
      <c r="E81" s="263">
        <v>0</v>
      </c>
      <c r="F81" s="263">
        <v>0</v>
      </c>
      <c r="G81" s="263">
        <v>0</v>
      </c>
      <c r="H81" s="263">
        <v>0</v>
      </c>
      <c r="I81" s="263">
        <v>0</v>
      </c>
      <c r="J81" s="263">
        <v>0</v>
      </c>
      <c r="K81" s="263">
        <v>0</v>
      </c>
      <c r="L81" s="263">
        <v>0</v>
      </c>
      <c r="M81" s="263">
        <v>0</v>
      </c>
      <c r="N81" s="263">
        <v>0</v>
      </c>
      <c r="O81" s="263">
        <v>0</v>
      </c>
      <c r="P81" s="263">
        <v>0</v>
      </c>
      <c r="Q81" s="263">
        <v>0</v>
      </c>
      <c r="R81" s="263">
        <v>0</v>
      </c>
      <c r="S81" s="263">
        <v>0</v>
      </c>
      <c r="T81" s="263">
        <v>0</v>
      </c>
      <c r="U81" s="263">
        <v>0</v>
      </c>
      <c r="V81" s="263">
        <v>0</v>
      </c>
      <c r="W81" s="263">
        <v>0</v>
      </c>
      <c r="X81" s="263">
        <v>0</v>
      </c>
      <c r="Y81" s="263">
        <v>0</v>
      </c>
      <c r="DA81" s="74" t="s">
        <v>2096</v>
      </c>
    </row>
    <row r="82" spans="1:105" ht="12" customHeight="1" x14ac:dyDescent="0.25">
      <c r="J82" s="131"/>
    </row>
    <row r="83" spans="1:105" ht="15" customHeight="1" x14ac:dyDescent="0.25">
      <c r="A83" s="34" t="s">
        <v>62</v>
      </c>
      <c r="B83" s="223">
        <v>3.432336893143769</v>
      </c>
      <c r="C83" s="223">
        <v>2.8132377422084631</v>
      </c>
      <c r="D83" s="223">
        <v>2.39216918558891</v>
      </c>
      <c r="E83" s="223">
        <v>2.851252913809132</v>
      </c>
      <c r="F83" s="223">
        <v>1.239060834866655</v>
      </c>
      <c r="G83" s="223">
        <v>0.8549441078589185</v>
      </c>
      <c r="H83" s="223">
        <v>0.45903088366806849</v>
      </c>
      <c r="I83" s="223">
        <v>0.44179423969215093</v>
      </c>
      <c r="J83" s="223">
        <v>0.42504787597845672</v>
      </c>
      <c r="K83" s="223">
        <v>0.93503644400971919</v>
      </c>
      <c r="L83" s="223">
        <v>1.2955444366456801</v>
      </c>
      <c r="M83" s="223">
        <v>1.182492949419409</v>
      </c>
      <c r="N83" s="223">
        <v>0.79527177124327975</v>
      </c>
      <c r="O83" s="223">
        <v>0.73273182000563941</v>
      </c>
      <c r="P83" s="223">
        <v>0.45604712568876188</v>
      </c>
      <c r="Q83" s="223">
        <v>0.48257915318755268</v>
      </c>
      <c r="R83" s="223">
        <v>0.32381654715557789</v>
      </c>
      <c r="S83" s="223">
        <v>0.23577108663610891</v>
      </c>
      <c r="T83" s="223">
        <v>0.49243899099525879</v>
      </c>
      <c r="U83" s="223">
        <v>0.89875493979239596</v>
      </c>
      <c r="V83" s="223">
        <v>0.78720157344828423</v>
      </c>
      <c r="W83" s="223">
        <v>0.51747350678399551</v>
      </c>
      <c r="X83" s="223">
        <v>0.32375619084545337</v>
      </c>
      <c r="Y83" s="223">
        <v>0.36077961579179241</v>
      </c>
      <c r="DA83" s="89" t="s">
        <v>2097</v>
      </c>
    </row>
    <row r="84" spans="1:105" ht="12" customHeight="1" x14ac:dyDescent="0.25">
      <c r="A84" s="55" t="s">
        <v>91</v>
      </c>
      <c r="B84" s="259">
        <v>0</v>
      </c>
      <c r="C84" s="259">
        <v>0</v>
      </c>
      <c r="D84" s="259">
        <v>0</v>
      </c>
      <c r="E84" s="259">
        <v>0</v>
      </c>
      <c r="F84" s="259">
        <v>0</v>
      </c>
      <c r="G84" s="259">
        <v>0</v>
      </c>
      <c r="H84" s="259">
        <v>0</v>
      </c>
      <c r="I84" s="259">
        <v>0</v>
      </c>
      <c r="J84" s="259">
        <v>0</v>
      </c>
      <c r="K84" s="259">
        <v>0</v>
      </c>
      <c r="L84" s="259">
        <v>0</v>
      </c>
      <c r="M84" s="259">
        <v>0</v>
      </c>
      <c r="N84" s="259">
        <v>0</v>
      </c>
      <c r="O84" s="259">
        <v>0</v>
      </c>
      <c r="P84" s="259">
        <v>0</v>
      </c>
      <c r="Q84" s="259">
        <v>0</v>
      </c>
      <c r="R84" s="259">
        <v>0</v>
      </c>
      <c r="S84" s="259">
        <v>0</v>
      </c>
      <c r="T84" s="259">
        <v>0</v>
      </c>
      <c r="U84" s="259">
        <v>0</v>
      </c>
      <c r="V84" s="259">
        <v>0</v>
      </c>
      <c r="W84" s="259">
        <v>0</v>
      </c>
      <c r="X84" s="259">
        <v>0</v>
      </c>
      <c r="Y84" s="259">
        <v>0</v>
      </c>
      <c r="DA84" s="67" t="s">
        <v>2098</v>
      </c>
    </row>
    <row r="85" spans="1:105" ht="12" customHeight="1" x14ac:dyDescent="0.25">
      <c r="A85" s="173" t="s">
        <v>92</v>
      </c>
      <c r="B85" s="224">
        <v>0</v>
      </c>
      <c r="C85" s="224">
        <v>0</v>
      </c>
      <c r="D85" s="224">
        <v>0</v>
      </c>
      <c r="E85" s="224">
        <v>0</v>
      </c>
      <c r="F85" s="224">
        <v>0</v>
      </c>
      <c r="G85" s="224">
        <v>0</v>
      </c>
      <c r="H85" s="224">
        <v>0</v>
      </c>
      <c r="I85" s="224">
        <v>0</v>
      </c>
      <c r="J85" s="224">
        <v>0</v>
      </c>
      <c r="K85" s="224">
        <v>0</v>
      </c>
      <c r="L85" s="224">
        <v>0</v>
      </c>
      <c r="M85" s="224">
        <v>0</v>
      </c>
      <c r="N85" s="224">
        <v>0</v>
      </c>
      <c r="O85" s="224">
        <v>0</v>
      </c>
      <c r="P85" s="224">
        <v>0</v>
      </c>
      <c r="Q85" s="224">
        <v>0</v>
      </c>
      <c r="R85" s="224">
        <v>0</v>
      </c>
      <c r="S85" s="224">
        <v>0</v>
      </c>
      <c r="T85" s="224">
        <v>0</v>
      </c>
      <c r="U85" s="224">
        <v>0</v>
      </c>
      <c r="V85" s="224">
        <v>0</v>
      </c>
      <c r="W85" s="224">
        <v>0</v>
      </c>
      <c r="X85" s="224">
        <v>0</v>
      </c>
      <c r="Y85" s="224">
        <v>0</v>
      </c>
      <c r="DA85" s="177" t="s">
        <v>2099</v>
      </c>
    </row>
    <row r="86" spans="1:105" ht="12" customHeight="1" x14ac:dyDescent="0.25">
      <c r="A86" s="173" t="s">
        <v>93</v>
      </c>
      <c r="B86" s="224">
        <v>0</v>
      </c>
      <c r="C86" s="224">
        <v>0</v>
      </c>
      <c r="D86" s="224">
        <v>0</v>
      </c>
      <c r="E86" s="224">
        <v>0</v>
      </c>
      <c r="F86" s="224">
        <v>0</v>
      </c>
      <c r="G86" s="224">
        <v>0</v>
      </c>
      <c r="H86" s="224">
        <v>0</v>
      </c>
      <c r="I86" s="224">
        <v>0</v>
      </c>
      <c r="J86" s="224">
        <v>0</v>
      </c>
      <c r="K86" s="224">
        <v>0</v>
      </c>
      <c r="L86" s="224">
        <v>0</v>
      </c>
      <c r="M86" s="224">
        <v>0</v>
      </c>
      <c r="N86" s="224">
        <v>0</v>
      </c>
      <c r="O86" s="224">
        <v>0</v>
      </c>
      <c r="P86" s="224">
        <v>0</v>
      </c>
      <c r="Q86" s="224">
        <v>0</v>
      </c>
      <c r="R86" s="224">
        <v>0</v>
      </c>
      <c r="S86" s="224">
        <v>0</v>
      </c>
      <c r="T86" s="224">
        <v>0</v>
      </c>
      <c r="U86" s="224">
        <v>0</v>
      </c>
      <c r="V86" s="224">
        <v>0</v>
      </c>
      <c r="W86" s="224">
        <v>0</v>
      </c>
      <c r="X86" s="224">
        <v>0</v>
      </c>
      <c r="Y86" s="224">
        <v>0</v>
      </c>
      <c r="DA86" s="177" t="s">
        <v>2100</v>
      </c>
    </row>
    <row r="87" spans="1:105" ht="12" customHeight="1" x14ac:dyDescent="0.25">
      <c r="A87" s="173" t="s">
        <v>94</v>
      </c>
      <c r="B87" s="224">
        <v>0</v>
      </c>
      <c r="C87" s="224">
        <v>0</v>
      </c>
      <c r="D87" s="224">
        <v>0</v>
      </c>
      <c r="E87" s="224">
        <v>0</v>
      </c>
      <c r="F87" s="224">
        <v>0</v>
      </c>
      <c r="G87" s="224">
        <v>0</v>
      </c>
      <c r="H87" s="224">
        <v>0</v>
      </c>
      <c r="I87" s="224">
        <v>0</v>
      </c>
      <c r="J87" s="224">
        <v>0</v>
      </c>
      <c r="K87" s="224">
        <v>0</v>
      </c>
      <c r="L87" s="224">
        <v>0</v>
      </c>
      <c r="M87" s="224">
        <v>0</v>
      </c>
      <c r="N87" s="224">
        <v>0</v>
      </c>
      <c r="O87" s="224">
        <v>0</v>
      </c>
      <c r="P87" s="224">
        <v>0</v>
      </c>
      <c r="Q87" s="224">
        <v>0</v>
      </c>
      <c r="R87" s="224">
        <v>0</v>
      </c>
      <c r="S87" s="224">
        <v>0</v>
      </c>
      <c r="T87" s="224">
        <v>0</v>
      </c>
      <c r="U87" s="224">
        <v>0</v>
      </c>
      <c r="V87" s="224">
        <v>0</v>
      </c>
      <c r="W87" s="224">
        <v>0</v>
      </c>
      <c r="X87" s="224">
        <v>0</v>
      </c>
      <c r="Y87" s="224">
        <v>0</v>
      </c>
      <c r="DA87" s="177" t="s">
        <v>2101</v>
      </c>
    </row>
    <row r="88" spans="1:105" ht="12" customHeight="1" x14ac:dyDescent="0.25">
      <c r="A88" s="56" t="s">
        <v>95</v>
      </c>
      <c r="B88" s="260">
        <v>3.432336893143769</v>
      </c>
      <c r="C88" s="260">
        <v>2.8132377422084631</v>
      </c>
      <c r="D88" s="260">
        <v>2.39216918558891</v>
      </c>
      <c r="E88" s="260">
        <v>2.851252913809132</v>
      </c>
      <c r="F88" s="260">
        <v>1.239060834866655</v>
      </c>
      <c r="G88" s="260">
        <v>0.8549441078589185</v>
      </c>
      <c r="H88" s="260">
        <v>0.45903088366806849</v>
      </c>
      <c r="I88" s="260">
        <v>0.44179423969215093</v>
      </c>
      <c r="J88" s="260">
        <v>0.42504787597845672</v>
      </c>
      <c r="K88" s="260">
        <v>0.93503644400971919</v>
      </c>
      <c r="L88" s="260">
        <v>1.2955444366456801</v>
      </c>
      <c r="M88" s="260">
        <v>1.182492949419409</v>
      </c>
      <c r="N88" s="260">
        <v>0.79527177124327975</v>
      </c>
      <c r="O88" s="260">
        <v>0.73273182000563941</v>
      </c>
      <c r="P88" s="260">
        <v>0.45604712568876188</v>
      </c>
      <c r="Q88" s="260">
        <v>0.48257915318755268</v>
      </c>
      <c r="R88" s="260">
        <v>0.32381654715557789</v>
      </c>
      <c r="S88" s="260">
        <v>0.23577108663610891</v>
      </c>
      <c r="T88" s="260">
        <v>0.49243899099525879</v>
      </c>
      <c r="U88" s="260">
        <v>0.89875493979239596</v>
      </c>
      <c r="V88" s="260">
        <v>0.78720157344828423</v>
      </c>
      <c r="W88" s="260">
        <v>0.51747350678399551</v>
      </c>
      <c r="X88" s="260">
        <v>0.32375619084545337</v>
      </c>
      <c r="Y88" s="260">
        <v>0.36077961579179241</v>
      </c>
      <c r="DA88" s="68" t="s">
        <v>2102</v>
      </c>
    </row>
    <row r="89" spans="1:105" ht="12" customHeight="1" x14ac:dyDescent="0.25">
      <c r="A89" s="37" t="s">
        <v>159</v>
      </c>
      <c r="B89" s="226">
        <v>0.31285626005014061</v>
      </c>
      <c r="C89" s="226">
        <v>0.25455682478388469</v>
      </c>
      <c r="D89" s="226">
        <v>0</v>
      </c>
      <c r="E89" s="226">
        <v>0.74036403051825661</v>
      </c>
      <c r="F89" s="226">
        <v>8.442852834953514E-2</v>
      </c>
      <c r="G89" s="226">
        <v>0.13729392033716989</v>
      </c>
      <c r="H89" s="226">
        <v>3.1695431626514357E-2</v>
      </c>
      <c r="I89" s="226">
        <v>2.8098798142664819E-2</v>
      </c>
      <c r="J89" s="226">
        <v>2.7599214664566812E-2</v>
      </c>
      <c r="K89" s="226">
        <v>5.4757424665214709E-2</v>
      </c>
      <c r="L89" s="226">
        <v>5.7404047927190269E-2</v>
      </c>
      <c r="M89" s="226">
        <v>0</v>
      </c>
      <c r="N89" s="226">
        <v>0</v>
      </c>
      <c r="O89" s="226">
        <v>0</v>
      </c>
      <c r="P89" s="226">
        <v>0</v>
      </c>
      <c r="Q89" s="226">
        <v>0</v>
      </c>
      <c r="R89" s="226">
        <v>0</v>
      </c>
      <c r="S89" s="226">
        <v>0</v>
      </c>
      <c r="T89" s="226">
        <v>0</v>
      </c>
      <c r="U89" s="226">
        <v>1.3063200347261659E-2</v>
      </c>
      <c r="V89" s="226">
        <v>7.0428353873201906E-3</v>
      </c>
      <c r="W89" s="226">
        <v>5.7728237965761079E-3</v>
      </c>
      <c r="X89" s="226">
        <v>6.9820918644280822E-3</v>
      </c>
      <c r="Y89" s="226">
        <v>3.9252533802261206E-3</v>
      </c>
      <c r="DA89" s="69" t="s">
        <v>2103</v>
      </c>
    </row>
    <row r="90" spans="1:105" ht="12" customHeight="1" x14ac:dyDescent="0.25">
      <c r="A90" s="37" t="s">
        <v>35</v>
      </c>
      <c r="B90" s="226">
        <v>3.119480633093628</v>
      </c>
      <c r="C90" s="226">
        <v>2.5586809174245779</v>
      </c>
      <c r="D90" s="226">
        <v>2.39216918558891</v>
      </c>
      <c r="E90" s="226">
        <v>2.1108888832908752</v>
      </c>
      <c r="F90" s="226">
        <v>1.15463230651712</v>
      </c>
      <c r="G90" s="226">
        <v>0.71765018752174858</v>
      </c>
      <c r="H90" s="226">
        <v>0.42733545204155421</v>
      </c>
      <c r="I90" s="226">
        <v>0.41369544154948612</v>
      </c>
      <c r="J90" s="226">
        <v>0.39744866131388989</v>
      </c>
      <c r="K90" s="226">
        <v>0.88027901934450448</v>
      </c>
      <c r="L90" s="226">
        <v>1.2381403887184901</v>
      </c>
      <c r="M90" s="226">
        <v>1.182492949419409</v>
      </c>
      <c r="N90" s="226">
        <v>0.79527177124327975</v>
      </c>
      <c r="O90" s="226">
        <v>0.73273182000563941</v>
      </c>
      <c r="P90" s="226">
        <v>0.45604712568876188</v>
      </c>
      <c r="Q90" s="226">
        <v>0.48257915318755268</v>
      </c>
      <c r="R90" s="226">
        <v>0.32381654715557789</v>
      </c>
      <c r="S90" s="226">
        <v>0.23577108663610891</v>
      </c>
      <c r="T90" s="226">
        <v>0.49243899099525879</v>
      </c>
      <c r="U90" s="226">
        <v>0.88569173944513435</v>
      </c>
      <c r="V90" s="226">
        <v>0.78015873806096403</v>
      </c>
      <c r="W90" s="226">
        <v>0.51170068298741944</v>
      </c>
      <c r="X90" s="226">
        <v>0.31677409898102532</v>
      </c>
      <c r="Y90" s="226">
        <v>0.35685436241156632</v>
      </c>
      <c r="DA90" s="69" t="s">
        <v>2104</v>
      </c>
    </row>
    <row r="91" spans="1:105" ht="12" customHeight="1" x14ac:dyDescent="0.25">
      <c r="A91" s="37" t="s">
        <v>96</v>
      </c>
      <c r="B91" s="226">
        <v>0</v>
      </c>
      <c r="C91" s="226">
        <v>0</v>
      </c>
      <c r="D91" s="226">
        <v>0</v>
      </c>
      <c r="E91" s="226">
        <v>0</v>
      </c>
      <c r="F91" s="226">
        <v>0</v>
      </c>
      <c r="G91" s="226">
        <v>0</v>
      </c>
      <c r="H91" s="226">
        <v>0</v>
      </c>
      <c r="I91" s="226">
        <v>0</v>
      </c>
      <c r="J91" s="226">
        <v>0</v>
      </c>
      <c r="K91" s="226">
        <v>0</v>
      </c>
      <c r="L91" s="226">
        <v>0</v>
      </c>
      <c r="M91" s="226">
        <v>0</v>
      </c>
      <c r="N91" s="226">
        <v>0</v>
      </c>
      <c r="O91" s="226">
        <v>0</v>
      </c>
      <c r="P91" s="226">
        <v>0</v>
      </c>
      <c r="Q91" s="226">
        <v>0</v>
      </c>
      <c r="R91" s="226">
        <v>0</v>
      </c>
      <c r="S91" s="226">
        <v>0</v>
      </c>
      <c r="T91" s="226">
        <v>0</v>
      </c>
      <c r="U91" s="226">
        <v>0</v>
      </c>
      <c r="V91" s="226">
        <v>0</v>
      </c>
      <c r="W91" s="226">
        <v>0</v>
      </c>
      <c r="X91" s="226">
        <v>0</v>
      </c>
      <c r="Y91" s="226">
        <v>0</v>
      </c>
      <c r="DA91" s="69" t="s">
        <v>2105</v>
      </c>
    </row>
    <row r="92" spans="1:105" ht="12" customHeight="1" x14ac:dyDescent="0.25">
      <c r="A92" s="37" t="s">
        <v>78</v>
      </c>
      <c r="B92" s="226">
        <v>0</v>
      </c>
      <c r="C92" s="226">
        <v>0</v>
      </c>
      <c r="D92" s="226">
        <v>0</v>
      </c>
      <c r="E92" s="226">
        <v>0</v>
      </c>
      <c r="F92" s="226">
        <v>0</v>
      </c>
      <c r="G92" s="226">
        <v>0</v>
      </c>
      <c r="H92" s="226">
        <v>0</v>
      </c>
      <c r="I92" s="226">
        <v>0</v>
      </c>
      <c r="J92" s="226">
        <v>0</v>
      </c>
      <c r="K92" s="226">
        <v>0</v>
      </c>
      <c r="L92" s="226">
        <v>0</v>
      </c>
      <c r="M92" s="226">
        <v>0</v>
      </c>
      <c r="N92" s="226">
        <v>0</v>
      </c>
      <c r="O92" s="226">
        <v>0</v>
      </c>
      <c r="P92" s="226">
        <v>0</v>
      </c>
      <c r="Q92" s="226">
        <v>0</v>
      </c>
      <c r="R92" s="226">
        <v>0</v>
      </c>
      <c r="S92" s="226">
        <v>0</v>
      </c>
      <c r="T92" s="226">
        <v>0</v>
      </c>
      <c r="U92" s="226">
        <v>0</v>
      </c>
      <c r="V92" s="226">
        <v>0</v>
      </c>
      <c r="W92" s="226">
        <v>0</v>
      </c>
      <c r="X92" s="226">
        <v>0</v>
      </c>
      <c r="Y92" s="226">
        <v>0</v>
      </c>
      <c r="DA92" s="69" t="s">
        <v>2106</v>
      </c>
    </row>
    <row r="93" spans="1:105" ht="12" customHeight="1" x14ac:dyDescent="0.25">
      <c r="A93" s="37" t="s">
        <v>40</v>
      </c>
      <c r="B93" s="226">
        <v>0</v>
      </c>
      <c r="C93" s="226">
        <v>0</v>
      </c>
      <c r="D93" s="226">
        <v>0</v>
      </c>
      <c r="E93" s="226">
        <v>0</v>
      </c>
      <c r="F93" s="226">
        <v>0</v>
      </c>
      <c r="G93" s="226">
        <v>0</v>
      </c>
      <c r="H93" s="226">
        <v>0</v>
      </c>
      <c r="I93" s="226">
        <v>0</v>
      </c>
      <c r="J93" s="226">
        <v>0</v>
      </c>
      <c r="K93" s="226">
        <v>0</v>
      </c>
      <c r="L93" s="226">
        <v>0</v>
      </c>
      <c r="M93" s="226">
        <v>0</v>
      </c>
      <c r="N93" s="226">
        <v>0</v>
      </c>
      <c r="O93" s="226">
        <v>0</v>
      </c>
      <c r="P93" s="226">
        <v>0</v>
      </c>
      <c r="Q93" s="226">
        <v>0</v>
      </c>
      <c r="R93" s="226">
        <v>0</v>
      </c>
      <c r="S93" s="226">
        <v>0</v>
      </c>
      <c r="T93" s="226">
        <v>0</v>
      </c>
      <c r="U93" s="226">
        <v>0</v>
      </c>
      <c r="V93" s="226">
        <v>0</v>
      </c>
      <c r="W93" s="226">
        <v>0</v>
      </c>
      <c r="X93" s="226">
        <v>0</v>
      </c>
      <c r="Y93" s="226">
        <v>0</v>
      </c>
      <c r="DA93" s="69" t="s">
        <v>2107</v>
      </c>
    </row>
    <row r="94" spans="1:105" ht="12" customHeight="1" x14ac:dyDescent="0.25">
      <c r="A94" s="132" t="s">
        <v>1939</v>
      </c>
      <c r="B94" s="316">
        <v>0</v>
      </c>
      <c r="C94" s="316">
        <v>0</v>
      </c>
      <c r="D94" s="316">
        <v>0</v>
      </c>
      <c r="E94" s="316">
        <v>0</v>
      </c>
      <c r="F94" s="316">
        <v>0</v>
      </c>
      <c r="G94" s="316">
        <v>0</v>
      </c>
      <c r="H94" s="316">
        <v>0</v>
      </c>
      <c r="I94" s="316">
        <v>0</v>
      </c>
      <c r="J94" s="316">
        <v>0</v>
      </c>
      <c r="K94" s="316">
        <v>0</v>
      </c>
      <c r="L94" s="316">
        <v>0</v>
      </c>
      <c r="M94" s="316">
        <v>0</v>
      </c>
      <c r="N94" s="316">
        <v>0</v>
      </c>
      <c r="O94" s="316">
        <v>0</v>
      </c>
      <c r="P94" s="316">
        <v>0</v>
      </c>
      <c r="Q94" s="316">
        <v>0</v>
      </c>
      <c r="R94" s="316">
        <v>0</v>
      </c>
      <c r="S94" s="316">
        <v>0</v>
      </c>
      <c r="T94" s="316">
        <v>0</v>
      </c>
      <c r="U94" s="316">
        <v>0</v>
      </c>
      <c r="V94" s="316">
        <v>0</v>
      </c>
      <c r="W94" s="316">
        <v>0</v>
      </c>
      <c r="X94" s="316">
        <v>0</v>
      </c>
      <c r="Y94" s="316">
        <v>0</v>
      </c>
      <c r="DA94" s="139" t="s">
        <v>2108</v>
      </c>
    </row>
    <row r="95" spans="1:105" ht="12" customHeight="1" x14ac:dyDescent="0.25">
      <c r="J95" s="131"/>
    </row>
    <row r="96" spans="1:105" ht="15" customHeight="1" x14ac:dyDescent="0.25">
      <c r="A96" s="32" t="s">
        <v>429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54</v>
      </c>
      <c r="B98" s="232">
        <f t="shared" ref="B98:Y98" si="4">SUM(B$99:B$104,B$106:B$108)</f>
        <v>0.99999999999999944</v>
      </c>
      <c r="C98" s="232">
        <f t="shared" si="4"/>
        <v>1.0000000000000002</v>
      </c>
      <c r="D98" s="232">
        <f t="shared" si="4"/>
        <v>1</v>
      </c>
      <c r="E98" s="232">
        <f t="shared" si="4"/>
        <v>1</v>
      </c>
      <c r="F98" s="232">
        <f t="shared" si="4"/>
        <v>1</v>
      </c>
      <c r="G98" s="232">
        <f t="shared" si="4"/>
        <v>1</v>
      </c>
      <c r="H98" s="232">
        <f t="shared" si="4"/>
        <v>1</v>
      </c>
      <c r="I98" s="232">
        <f t="shared" si="4"/>
        <v>1</v>
      </c>
      <c r="J98" s="232">
        <f t="shared" si="4"/>
        <v>1.0000000000000002</v>
      </c>
      <c r="K98" s="232">
        <f t="shared" si="4"/>
        <v>0.99999999999999989</v>
      </c>
      <c r="L98" s="232">
        <f t="shared" si="4"/>
        <v>0.99999999999999989</v>
      </c>
      <c r="M98" s="232">
        <f t="shared" si="4"/>
        <v>1.0000000000000002</v>
      </c>
      <c r="N98" s="232">
        <f t="shared" si="4"/>
        <v>0.99999999999999989</v>
      </c>
      <c r="O98" s="232">
        <f t="shared" si="4"/>
        <v>0.99999999999999967</v>
      </c>
      <c r="P98" s="232">
        <f t="shared" si="4"/>
        <v>0.99999999999999956</v>
      </c>
      <c r="Q98" s="232">
        <f t="shared" si="4"/>
        <v>1</v>
      </c>
      <c r="R98" s="232">
        <f t="shared" si="4"/>
        <v>1</v>
      </c>
      <c r="S98" s="232">
        <f t="shared" si="4"/>
        <v>1</v>
      </c>
      <c r="T98" s="232">
        <f t="shared" si="4"/>
        <v>1</v>
      </c>
      <c r="U98" s="232">
        <f t="shared" si="4"/>
        <v>0.99999999999999978</v>
      </c>
      <c r="V98" s="232">
        <f t="shared" si="4"/>
        <v>1</v>
      </c>
      <c r="W98" s="232">
        <f t="shared" si="4"/>
        <v>1</v>
      </c>
      <c r="X98" s="232">
        <f t="shared" si="4"/>
        <v>0.99999999999999989</v>
      </c>
      <c r="Y98" s="232">
        <f t="shared" si="4"/>
        <v>0.99999999999999978</v>
      </c>
      <c r="DA98" s="95"/>
    </row>
    <row r="99" spans="1:105" ht="12" customHeight="1" x14ac:dyDescent="0.25">
      <c r="A99" s="55" t="s">
        <v>91</v>
      </c>
      <c r="B99" s="266">
        <f t="shared" ref="B99:Y99" si="5">IF(B$6=0,0,B$6/B$5)</f>
        <v>0</v>
      </c>
      <c r="C99" s="266">
        <f t="shared" si="5"/>
        <v>0</v>
      </c>
      <c r="D99" s="266">
        <f t="shared" si="5"/>
        <v>0</v>
      </c>
      <c r="E99" s="266">
        <f t="shared" si="5"/>
        <v>0</v>
      </c>
      <c r="F99" s="266">
        <f t="shared" si="5"/>
        <v>0</v>
      </c>
      <c r="G99" s="266">
        <f t="shared" si="5"/>
        <v>0</v>
      </c>
      <c r="H99" s="266">
        <f t="shared" si="5"/>
        <v>0</v>
      </c>
      <c r="I99" s="266">
        <f t="shared" si="5"/>
        <v>0</v>
      </c>
      <c r="J99" s="266">
        <f t="shared" si="5"/>
        <v>0</v>
      </c>
      <c r="K99" s="266">
        <f t="shared" si="5"/>
        <v>0</v>
      </c>
      <c r="L99" s="266">
        <f t="shared" si="5"/>
        <v>0</v>
      </c>
      <c r="M99" s="266">
        <f t="shared" si="5"/>
        <v>0</v>
      </c>
      <c r="N99" s="266">
        <f t="shared" si="5"/>
        <v>0</v>
      </c>
      <c r="O99" s="266">
        <f t="shared" si="5"/>
        <v>0</v>
      </c>
      <c r="P99" s="266">
        <f t="shared" si="5"/>
        <v>0</v>
      </c>
      <c r="Q99" s="266">
        <f t="shared" si="5"/>
        <v>0</v>
      </c>
      <c r="R99" s="266">
        <f t="shared" si="5"/>
        <v>0</v>
      </c>
      <c r="S99" s="266">
        <f t="shared" si="5"/>
        <v>0</v>
      </c>
      <c r="T99" s="266">
        <f t="shared" si="5"/>
        <v>0</v>
      </c>
      <c r="U99" s="266">
        <f t="shared" si="5"/>
        <v>0</v>
      </c>
      <c r="V99" s="266">
        <f t="shared" si="5"/>
        <v>0</v>
      </c>
      <c r="W99" s="266">
        <f t="shared" si="5"/>
        <v>0</v>
      </c>
      <c r="X99" s="266">
        <f t="shared" si="5"/>
        <v>0</v>
      </c>
      <c r="Y99" s="266">
        <f t="shared" si="5"/>
        <v>0</v>
      </c>
      <c r="DA99" s="76"/>
    </row>
    <row r="100" spans="1:105" ht="12" customHeight="1" x14ac:dyDescent="0.25">
      <c r="A100" s="173" t="s">
        <v>92</v>
      </c>
      <c r="B100" s="267">
        <f t="shared" ref="B100:Y100" si="6">IF(B$7=0,0,B$7/B$5)</f>
        <v>0</v>
      </c>
      <c r="C100" s="267">
        <f t="shared" si="6"/>
        <v>0</v>
      </c>
      <c r="D100" s="267">
        <f t="shared" si="6"/>
        <v>0</v>
      </c>
      <c r="E100" s="267">
        <f t="shared" si="6"/>
        <v>0</v>
      </c>
      <c r="F100" s="267">
        <f t="shared" si="6"/>
        <v>0</v>
      </c>
      <c r="G100" s="267">
        <f t="shared" si="6"/>
        <v>0</v>
      </c>
      <c r="H100" s="267">
        <f t="shared" si="6"/>
        <v>0</v>
      </c>
      <c r="I100" s="267">
        <f t="shared" si="6"/>
        <v>0</v>
      </c>
      <c r="J100" s="267">
        <f t="shared" si="6"/>
        <v>0</v>
      </c>
      <c r="K100" s="267">
        <f t="shared" si="6"/>
        <v>0</v>
      </c>
      <c r="L100" s="267">
        <f t="shared" si="6"/>
        <v>0</v>
      </c>
      <c r="M100" s="267">
        <f t="shared" si="6"/>
        <v>0</v>
      </c>
      <c r="N100" s="267">
        <f t="shared" si="6"/>
        <v>0</v>
      </c>
      <c r="O100" s="267">
        <f t="shared" si="6"/>
        <v>0</v>
      </c>
      <c r="P100" s="267">
        <f t="shared" si="6"/>
        <v>0</v>
      </c>
      <c r="Q100" s="267">
        <f t="shared" si="6"/>
        <v>0</v>
      </c>
      <c r="R100" s="267">
        <f t="shared" si="6"/>
        <v>0</v>
      </c>
      <c r="S100" s="267">
        <f t="shared" si="6"/>
        <v>0</v>
      </c>
      <c r="T100" s="267">
        <f t="shared" si="6"/>
        <v>0</v>
      </c>
      <c r="U100" s="267">
        <f t="shared" si="6"/>
        <v>0</v>
      </c>
      <c r="V100" s="267">
        <f t="shared" si="6"/>
        <v>0</v>
      </c>
      <c r="W100" s="267">
        <f t="shared" si="6"/>
        <v>0</v>
      </c>
      <c r="X100" s="267">
        <f t="shared" si="6"/>
        <v>0</v>
      </c>
      <c r="Y100" s="267">
        <f t="shared" si="6"/>
        <v>0</v>
      </c>
      <c r="DA100" s="77"/>
    </row>
    <row r="101" spans="1:105" ht="12" customHeight="1" x14ac:dyDescent="0.25">
      <c r="A101" s="173" t="s">
        <v>93</v>
      </c>
      <c r="B101" s="267">
        <f t="shared" ref="B101:Y101" si="7">IF(B$8=0,0,B$8/B$5)</f>
        <v>0</v>
      </c>
      <c r="C101" s="267">
        <f t="shared" si="7"/>
        <v>0</v>
      </c>
      <c r="D101" s="267">
        <f t="shared" si="7"/>
        <v>0</v>
      </c>
      <c r="E101" s="267">
        <f t="shared" si="7"/>
        <v>0</v>
      </c>
      <c r="F101" s="267">
        <f t="shared" si="7"/>
        <v>0</v>
      </c>
      <c r="G101" s="267">
        <f t="shared" si="7"/>
        <v>0</v>
      </c>
      <c r="H101" s="267">
        <f t="shared" si="7"/>
        <v>0</v>
      </c>
      <c r="I101" s="267">
        <f t="shared" si="7"/>
        <v>0</v>
      </c>
      <c r="J101" s="267">
        <f t="shared" si="7"/>
        <v>0</v>
      </c>
      <c r="K101" s="267">
        <f t="shared" si="7"/>
        <v>0</v>
      </c>
      <c r="L101" s="267">
        <f t="shared" si="7"/>
        <v>0</v>
      </c>
      <c r="M101" s="267">
        <f t="shared" si="7"/>
        <v>0</v>
      </c>
      <c r="N101" s="267">
        <f t="shared" si="7"/>
        <v>0</v>
      </c>
      <c r="O101" s="267">
        <f t="shared" si="7"/>
        <v>0</v>
      </c>
      <c r="P101" s="267">
        <f t="shared" si="7"/>
        <v>0</v>
      </c>
      <c r="Q101" s="267">
        <f t="shared" si="7"/>
        <v>0</v>
      </c>
      <c r="R101" s="267">
        <f t="shared" si="7"/>
        <v>0</v>
      </c>
      <c r="S101" s="267">
        <f t="shared" si="7"/>
        <v>0</v>
      </c>
      <c r="T101" s="267">
        <f t="shared" si="7"/>
        <v>0</v>
      </c>
      <c r="U101" s="267">
        <f t="shared" si="7"/>
        <v>0</v>
      </c>
      <c r="V101" s="267">
        <f t="shared" si="7"/>
        <v>0</v>
      </c>
      <c r="W101" s="267">
        <f t="shared" si="7"/>
        <v>0</v>
      </c>
      <c r="X101" s="267">
        <f t="shared" si="7"/>
        <v>0</v>
      </c>
      <c r="Y101" s="267">
        <f t="shared" si="7"/>
        <v>0</v>
      </c>
      <c r="DA101" s="77"/>
    </row>
    <row r="102" spans="1:105" ht="12" customHeight="1" x14ac:dyDescent="0.25">
      <c r="A102" s="173" t="s">
        <v>94</v>
      </c>
      <c r="B102" s="267">
        <f t="shared" ref="B102:Y102" si="8">IF(B$9=0,0,B$9/B$5)</f>
        <v>0</v>
      </c>
      <c r="C102" s="267">
        <f t="shared" si="8"/>
        <v>0</v>
      </c>
      <c r="D102" s="267">
        <f t="shared" si="8"/>
        <v>0</v>
      </c>
      <c r="E102" s="267">
        <f t="shared" si="8"/>
        <v>0</v>
      </c>
      <c r="F102" s="267">
        <f t="shared" si="8"/>
        <v>0</v>
      </c>
      <c r="G102" s="267">
        <f t="shared" si="8"/>
        <v>0</v>
      </c>
      <c r="H102" s="267">
        <f t="shared" si="8"/>
        <v>0</v>
      </c>
      <c r="I102" s="267">
        <f t="shared" si="8"/>
        <v>0</v>
      </c>
      <c r="J102" s="267">
        <f t="shared" si="8"/>
        <v>0</v>
      </c>
      <c r="K102" s="267">
        <f t="shared" si="8"/>
        <v>0</v>
      </c>
      <c r="L102" s="267">
        <f t="shared" si="8"/>
        <v>0</v>
      </c>
      <c r="M102" s="267">
        <f t="shared" si="8"/>
        <v>0</v>
      </c>
      <c r="N102" s="267">
        <f t="shared" si="8"/>
        <v>0</v>
      </c>
      <c r="O102" s="267">
        <f t="shared" si="8"/>
        <v>0</v>
      </c>
      <c r="P102" s="267">
        <f t="shared" si="8"/>
        <v>0</v>
      </c>
      <c r="Q102" s="267">
        <f t="shared" si="8"/>
        <v>0</v>
      </c>
      <c r="R102" s="267">
        <f t="shared" si="8"/>
        <v>0</v>
      </c>
      <c r="S102" s="267">
        <f t="shared" si="8"/>
        <v>0</v>
      </c>
      <c r="T102" s="267">
        <f t="shared" si="8"/>
        <v>0</v>
      </c>
      <c r="U102" s="267">
        <f t="shared" si="8"/>
        <v>0</v>
      </c>
      <c r="V102" s="267">
        <f t="shared" si="8"/>
        <v>0</v>
      </c>
      <c r="W102" s="267">
        <f t="shared" si="8"/>
        <v>0</v>
      </c>
      <c r="X102" s="267">
        <f t="shared" si="8"/>
        <v>0</v>
      </c>
      <c r="Y102" s="267">
        <f t="shared" si="8"/>
        <v>0</v>
      </c>
      <c r="DA102" s="77"/>
    </row>
    <row r="103" spans="1:105" ht="12" customHeight="1" x14ac:dyDescent="0.25">
      <c r="A103" s="56" t="s">
        <v>95</v>
      </c>
      <c r="B103" s="268">
        <f t="shared" ref="B103:Y103" si="9">IF(B$10=0,0,B$10/B$5)</f>
        <v>3.3498531061529828E-2</v>
      </c>
      <c r="C103" s="268">
        <f t="shared" si="9"/>
        <v>3.5244743641335584E-2</v>
      </c>
      <c r="D103" s="268">
        <f t="shared" si="9"/>
        <v>3.1655181466173812E-2</v>
      </c>
      <c r="E103" s="268">
        <f t="shared" si="9"/>
        <v>1.7525089044058983E-2</v>
      </c>
      <c r="F103" s="268">
        <f t="shared" si="9"/>
        <v>1.685189113154871E-2</v>
      </c>
      <c r="G103" s="268">
        <f t="shared" si="9"/>
        <v>1.5456326748221715E-2</v>
      </c>
      <c r="H103" s="268">
        <f t="shared" si="9"/>
        <v>8.8731390087267627E-3</v>
      </c>
      <c r="I103" s="268">
        <f t="shared" si="9"/>
        <v>7.8752081502694912E-3</v>
      </c>
      <c r="J103" s="268">
        <f t="shared" si="9"/>
        <v>7.6076544907016366E-3</v>
      </c>
      <c r="K103" s="268">
        <f t="shared" si="9"/>
        <v>1.2207175973764651E-2</v>
      </c>
      <c r="L103" s="268">
        <f t="shared" si="9"/>
        <v>1.2671679209174048E-2</v>
      </c>
      <c r="M103" s="268">
        <f t="shared" si="9"/>
        <v>1.1978386193716797E-2</v>
      </c>
      <c r="N103" s="268">
        <f t="shared" si="9"/>
        <v>9.9472555085689442E-3</v>
      </c>
      <c r="O103" s="268">
        <f t="shared" si="9"/>
        <v>9.45507298336371E-3</v>
      </c>
      <c r="P103" s="268">
        <f t="shared" si="9"/>
        <v>7.8925864563478762E-3</v>
      </c>
      <c r="Q103" s="268">
        <f t="shared" si="9"/>
        <v>8.0802940097518504E-3</v>
      </c>
      <c r="R103" s="268">
        <f t="shared" si="9"/>
        <v>6.0759204174388312E-3</v>
      </c>
      <c r="S103" s="268">
        <f t="shared" si="9"/>
        <v>5.1630813925996073E-3</v>
      </c>
      <c r="T103" s="268">
        <f t="shared" si="9"/>
        <v>6.8224449002312849E-3</v>
      </c>
      <c r="U103" s="268">
        <f t="shared" si="9"/>
        <v>9.8845905370434188E-3</v>
      </c>
      <c r="V103" s="268">
        <f t="shared" si="9"/>
        <v>9.8722166932873699E-3</v>
      </c>
      <c r="W103" s="268">
        <f t="shared" si="9"/>
        <v>8.444512499037363E-3</v>
      </c>
      <c r="X103" s="268">
        <f t="shared" si="9"/>
        <v>7.7641761408274931E-3</v>
      </c>
      <c r="Y103" s="268">
        <f t="shared" si="9"/>
        <v>1.1741958600346214E-2</v>
      </c>
      <c r="DA103" s="78"/>
    </row>
    <row r="104" spans="1:105" ht="12" customHeight="1" x14ac:dyDescent="0.25">
      <c r="A104" s="174" t="s">
        <v>1853</v>
      </c>
      <c r="B104" s="269">
        <f t="shared" ref="B104:Y104" si="10">IF(B$16=0,0,B$16/B$5)</f>
        <v>0</v>
      </c>
      <c r="C104" s="269">
        <f t="shared" si="10"/>
        <v>0</v>
      </c>
      <c r="D104" s="269">
        <f t="shared" si="10"/>
        <v>0</v>
      </c>
      <c r="E104" s="269">
        <f t="shared" si="10"/>
        <v>0</v>
      </c>
      <c r="F104" s="269">
        <f t="shared" si="10"/>
        <v>0</v>
      </c>
      <c r="G104" s="269">
        <f t="shared" si="10"/>
        <v>0</v>
      </c>
      <c r="H104" s="269">
        <f t="shared" si="10"/>
        <v>0</v>
      </c>
      <c r="I104" s="269">
        <f t="shared" si="10"/>
        <v>0</v>
      </c>
      <c r="J104" s="269">
        <f t="shared" si="10"/>
        <v>0</v>
      </c>
      <c r="K104" s="269">
        <f t="shared" si="10"/>
        <v>0</v>
      </c>
      <c r="L104" s="269">
        <f t="shared" si="10"/>
        <v>0</v>
      </c>
      <c r="M104" s="269">
        <f t="shared" si="10"/>
        <v>0</v>
      </c>
      <c r="N104" s="269">
        <f t="shared" si="10"/>
        <v>0</v>
      </c>
      <c r="O104" s="269">
        <f t="shared" si="10"/>
        <v>0</v>
      </c>
      <c r="P104" s="269">
        <f t="shared" si="10"/>
        <v>0</v>
      </c>
      <c r="Q104" s="269">
        <f t="shared" si="10"/>
        <v>0</v>
      </c>
      <c r="R104" s="269">
        <f t="shared" si="10"/>
        <v>0</v>
      </c>
      <c r="S104" s="269">
        <f t="shared" si="10"/>
        <v>0</v>
      </c>
      <c r="T104" s="269">
        <f t="shared" si="10"/>
        <v>0</v>
      </c>
      <c r="U104" s="269">
        <f t="shared" si="10"/>
        <v>0</v>
      </c>
      <c r="V104" s="269">
        <f t="shared" si="10"/>
        <v>0</v>
      </c>
      <c r="W104" s="269">
        <f t="shared" si="10"/>
        <v>0</v>
      </c>
      <c r="X104" s="269">
        <f t="shared" si="10"/>
        <v>0</v>
      </c>
      <c r="Y104" s="269">
        <f t="shared" si="10"/>
        <v>0</v>
      </c>
      <c r="DA104" s="79"/>
    </row>
    <row r="105" spans="1:105" ht="12" customHeight="1" x14ac:dyDescent="0.25">
      <c r="A105" s="174" t="s">
        <v>1855</v>
      </c>
      <c r="B105" s="269">
        <f t="shared" ref="B105:Y105" si="11">IF(B$17=0,0,B$17/B$5)</f>
        <v>0.96650146893846967</v>
      </c>
      <c r="C105" s="269">
        <f t="shared" si="11"/>
        <v>0.96475525635866455</v>
      </c>
      <c r="D105" s="269">
        <f t="shared" si="11"/>
        <v>0.96834481853382615</v>
      </c>
      <c r="E105" s="269">
        <f t="shared" si="11"/>
        <v>0.98247491095594108</v>
      </c>
      <c r="F105" s="269">
        <f t="shared" si="11"/>
        <v>0.98314810886845139</v>
      </c>
      <c r="G105" s="269">
        <f t="shared" si="11"/>
        <v>0.98454367325177827</v>
      </c>
      <c r="H105" s="269">
        <f t="shared" si="11"/>
        <v>0.99112686099127323</v>
      </c>
      <c r="I105" s="269">
        <f t="shared" si="11"/>
        <v>0.99212479184973046</v>
      </c>
      <c r="J105" s="269">
        <f t="shared" si="11"/>
        <v>0.99239234550929856</v>
      </c>
      <c r="K105" s="269">
        <f t="shared" si="11"/>
        <v>0.98779282402623525</v>
      </c>
      <c r="L105" s="269">
        <f t="shared" si="11"/>
        <v>0.98732832079082589</v>
      </c>
      <c r="M105" s="269">
        <f t="shared" si="11"/>
        <v>0.98802161380628339</v>
      </c>
      <c r="N105" s="269">
        <f t="shared" si="11"/>
        <v>0.99005274449143099</v>
      </c>
      <c r="O105" s="269">
        <f t="shared" si="11"/>
        <v>0.99054492701663599</v>
      </c>
      <c r="P105" s="269">
        <f t="shared" si="11"/>
        <v>0.99210741354365173</v>
      </c>
      <c r="Q105" s="269">
        <f t="shared" si="11"/>
        <v>0.99191970599024815</v>
      </c>
      <c r="R105" s="269">
        <f t="shared" si="11"/>
        <v>0.99392407958256124</v>
      </c>
      <c r="S105" s="269">
        <f t="shared" si="11"/>
        <v>0.99483691860740042</v>
      </c>
      <c r="T105" s="269">
        <f t="shared" si="11"/>
        <v>0.99317755509976879</v>
      </c>
      <c r="U105" s="269">
        <f t="shared" si="11"/>
        <v>0.9901154094629564</v>
      </c>
      <c r="V105" s="269">
        <f t="shared" si="11"/>
        <v>0.99012778330671258</v>
      </c>
      <c r="W105" s="269">
        <f t="shared" si="11"/>
        <v>0.99155548750096267</v>
      </c>
      <c r="X105" s="269">
        <f t="shared" si="11"/>
        <v>0.99223582385917242</v>
      </c>
      <c r="Y105" s="269">
        <f t="shared" si="11"/>
        <v>0.98825804139965356</v>
      </c>
      <c r="DA105" s="79"/>
    </row>
    <row r="106" spans="1:105" ht="12" customHeight="1" x14ac:dyDescent="0.25">
      <c r="A106" s="62" t="s">
        <v>1856</v>
      </c>
      <c r="B106" s="318">
        <f t="shared" ref="B106:Y106" si="12">IF(B$18=0,0,B$18/B$5)</f>
        <v>0.96650146893846967</v>
      </c>
      <c r="C106" s="318">
        <f t="shared" si="12"/>
        <v>0.96475525635866455</v>
      </c>
      <c r="D106" s="318">
        <f t="shared" si="12"/>
        <v>0.96834481853382615</v>
      </c>
      <c r="E106" s="318">
        <f t="shared" si="12"/>
        <v>0.98247491095594108</v>
      </c>
      <c r="F106" s="318">
        <f t="shared" si="12"/>
        <v>0.98314810886845139</v>
      </c>
      <c r="G106" s="318">
        <f t="shared" si="12"/>
        <v>0.98454367325177827</v>
      </c>
      <c r="H106" s="318">
        <f t="shared" si="12"/>
        <v>0.99112686099127323</v>
      </c>
      <c r="I106" s="318">
        <f t="shared" si="12"/>
        <v>0.99212479184973046</v>
      </c>
      <c r="J106" s="318">
        <f t="shared" si="12"/>
        <v>0.99239234550929856</v>
      </c>
      <c r="K106" s="318">
        <f t="shared" si="12"/>
        <v>0.98779282402623525</v>
      </c>
      <c r="L106" s="318">
        <f t="shared" si="12"/>
        <v>0.98732832079082589</v>
      </c>
      <c r="M106" s="318">
        <f t="shared" si="12"/>
        <v>0.98802161380628339</v>
      </c>
      <c r="N106" s="318">
        <f t="shared" si="12"/>
        <v>0.99005274449143099</v>
      </c>
      <c r="O106" s="318">
        <f t="shared" si="12"/>
        <v>0.99054492701663599</v>
      </c>
      <c r="P106" s="318">
        <f t="shared" si="12"/>
        <v>0.99210741354365173</v>
      </c>
      <c r="Q106" s="318">
        <f t="shared" si="12"/>
        <v>0.99191970599024815</v>
      </c>
      <c r="R106" s="318">
        <f t="shared" si="12"/>
        <v>0.99392407958256124</v>
      </c>
      <c r="S106" s="318">
        <f t="shared" si="12"/>
        <v>0.99483691860740042</v>
      </c>
      <c r="T106" s="318">
        <f t="shared" si="12"/>
        <v>0.99317755509976879</v>
      </c>
      <c r="U106" s="318">
        <f t="shared" si="12"/>
        <v>0.9901154094629564</v>
      </c>
      <c r="V106" s="318">
        <f t="shared" si="12"/>
        <v>0.99012778330671258</v>
      </c>
      <c r="W106" s="318">
        <f t="shared" si="12"/>
        <v>0.99155548750096267</v>
      </c>
      <c r="X106" s="318">
        <f t="shared" si="12"/>
        <v>0.99223582385917242</v>
      </c>
      <c r="Y106" s="318">
        <f t="shared" si="12"/>
        <v>0.98825804139965356</v>
      </c>
      <c r="DA106" s="141"/>
    </row>
    <row r="107" spans="1:105" ht="12" customHeight="1" x14ac:dyDescent="0.25">
      <c r="A107" s="62" t="s">
        <v>1868</v>
      </c>
      <c r="B107" s="318">
        <f t="shared" ref="B107:Y107" si="13">IF(B$29=0,0,B$29/B$5)</f>
        <v>0</v>
      </c>
      <c r="C107" s="318">
        <f t="shared" si="13"/>
        <v>0</v>
      </c>
      <c r="D107" s="318">
        <f t="shared" si="13"/>
        <v>0</v>
      </c>
      <c r="E107" s="318">
        <f t="shared" si="13"/>
        <v>0</v>
      </c>
      <c r="F107" s="318">
        <f t="shared" si="13"/>
        <v>0</v>
      </c>
      <c r="G107" s="318">
        <f t="shared" si="13"/>
        <v>0</v>
      </c>
      <c r="H107" s="318">
        <f t="shared" si="13"/>
        <v>0</v>
      </c>
      <c r="I107" s="318">
        <f t="shared" si="13"/>
        <v>0</v>
      </c>
      <c r="J107" s="318">
        <f t="shared" si="13"/>
        <v>0</v>
      </c>
      <c r="K107" s="318">
        <f t="shared" si="13"/>
        <v>0</v>
      </c>
      <c r="L107" s="318">
        <f t="shared" si="13"/>
        <v>0</v>
      </c>
      <c r="M107" s="318">
        <f t="shared" si="13"/>
        <v>0</v>
      </c>
      <c r="N107" s="318">
        <f t="shared" si="13"/>
        <v>0</v>
      </c>
      <c r="O107" s="318">
        <f t="shared" si="13"/>
        <v>0</v>
      </c>
      <c r="P107" s="318">
        <f t="shared" si="13"/>
        <v>0</v>
      </c>
      <c r="Q107" s="318">
        <f t="shared" si="13"/>
        <v>0</v>
      </c>
      <c r="R107" s="318">
        <f t="shared" si="13"/>
        <v>0</v>
      </c>
      <c r="S107" s="318">
        <f t="shared" si="13"/>
        <v>0</v>
      </c>
      <c r="T107" s="318">
        <f t="shared" si="13"/>
        <v>0</v>
      </c>
      <c r="U107" s="318">
        <f t="shared" si="13"/>
        <v>0</v>
      </c>
      <c r="V107" s="318">
        <f t="shared" si="13"/>
        <v>0</v>
      </c>
      <c r="W107" s="318">
        <f t="shared" si="13"/>
        <v>0</v>
      </c>
      <c r="X107" s="318">
        <f t="shared" si="13"/>
        <v>0</v>
      </c>
      <c r="Y107" s="318">
        <f t="shared" si="13"/>
        <v>0</v>
      </c>
      <c r="DA107" s="141"/>
    </row>
    <row r="108" spans="1:105" ht="12" customHeight="1" x14ac:dyDescent="0.25">
      <c r="A108" s="41" t="s">
        <v>1870</v>
      </c>
      <c r="B108" s="319">
        <f t="shared" ref="B108:Y108" si="14">IF(B$30=0,0,B$30/B$5)</f>
        <v>0</v>
      </c>
      <c r="C108" s="319">
        <f t="shared" si="14"/>
        <v>0</v>
      </c>
      <c r="D108" s="319">
        <f t="shared" si="14"/>
        <v>0</v>
      </c>
      <c r="E108" s="319">
        <f t="shared" si="14"/>
        <v>0</v>
      </c>
      <c r="F108" s="319">
        <f t="shared" si="14"/>
        <v>0</v>
      </c>
      <c r="G108" s="319">
        <f t="shared" si="14"/>
        <v>0</v>
      </c>
      <c r="H108" s="319">
        <f t="shared" si="14"/>
        <v>0</v>
      </c>
      <c r="I108" s="319">
        <f t="shared" si="14"/>
        <v>0</v>
      </c>
      <c r="J108" s="319">
        <f t="shared" si="14"/>
        <v>0</v>
      </c>
      <c r="K108" s="319">
        <f t="shared" si="14"/>
        <v>0</v>
      </c>
      <c r="L108" s="319">
        <f t="shared" si="14"/>
        <v>0</v>
      </c>
      <c r="M108" s="319">
        <f t="shared" si="14"/>
        <v>0</v>
      </c>
      <c r="N108" s="319">
        <f t="shared" si="14"/>
        <v>0</v>
      </c>
      <c r="O108" s="319">
        <f t="shared" si="14"/>
        <v>0</v>
      </c>
      <c r="P108" s="319">
        <f t="shared" si="14"/>
        <v>0</v>
      </c>
      <c r="Q108" s="319">
        <f t="shared" si="14"/>
        <v>0</v>
      </c>
      <c r="R108" s="319">
        <f t="shared" si="14"/>
        <v>0</v>
      </c>
      <c r="S108" s="319">
        <f t="shared" si="14"/>
        <v>0</v>
      </c>
      <c r="T108" s="319">
        <f t="shared" si="14"/>
        <v>0</v>
      </c>
      <c r="U108" s="319">
        <f t="shared" si="14"/>
        <v>0</v>
      </c>
      <c r="V108" s="319">
        <f t="shared" si="14"/>
        <v>0</v>
      </c>
      <c r="W108" s="319">
        <f t="shared" si="14"/>
        <v>0</v>
      </c>
      <c r="X108" s="319">
        <f t="shared" si="14"/>
        <v>0</v>
      </c>
      <c r="Y108" s="319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55</v>
      </c>
      <c r="B110" s="232">
        <f t="shared" ref="B110:Y110" si="15">SUM(B$111:B$115,B$117:B$118,B$120:B$121,B$123:B$124)</f>
        <v>1</v>
      </c>
      <c r="C110" s="232">
        <f t="shared" si="15"/>
        <v>1</v>
      </c>
      <c r="D110" s="232">
        <f t="shared" si="15"/>
        <v>1</v>
      </c>
      <c r="E110" s="232">
        <f t="shared" si="15"/>
        <v>1.0000000000000002</v>
      </c>
      <c r="F110" s="232">
        <f t="shared" si="15"/>
        <v>0.99999999999999989</v>
      </c>
      <c r="G110" s="232">
        <f t="shared" si="15"/>
        <v>1</v>
      </c>
      <c r="H110" s="232">
        <f t="shared" si="15"/>
        <v>1.0000000000000002</v>
      </c>
      <c r="I110" s="232">
        <f t="shared" si="15"/>
        <v>1.0000000000000004</v>
      </c>
      <c r="J110" s="232">
        <f t="shared" si="15"/>
        <v>0.99999999999999967</v>
      </c>
      <c r="K110" s="232">
        <f t="shared" si="15"/>
        <v>0.99999999999999933</v>
      </c>
      <c r="L110" s="232">
        <f t="shared" si="15"/>
        <v>1.0000000000000002</v>
      </c>
      <c r="M110" s="232">
        <f t="shared" si="15"/>
        <v>1</v>
      </c>
      <c r="N110" s="232">
        <f t="shared" si="15"/>
        <v>1</v>
      </c>
      <c r="O110" s="232">
        <f t="shared" si="15"/>
        <v>0.99999999999999967</v>
      </c>
      <c r="P110" s="232">
        <f t="shared" si="15"/>
        <v>1.0000000000000004</v>
      </c>
      <c r="Q110" s="232">
        <f t="shared" si="15"/>
        <v>1.0000000000000002</v>
      </c>
      <c r="R110" s="232">
        <f t="shared" si="15"/>
        <v>1.0000000000000002</v>
      </c>
      <c r="S110" s="232">
        <f t="shared" si="15"/>
        <v>1.0000000000000002</v>
      </c>
      <c r="T110" s="232">
        <f t="shared" si="15"/>
        <v>1.0000000000000002</v>
      </c>
      <c r="U110" s="232">
        <f t="shared" si="15"/>
        <v>1.0000000000000004</v>
      </c>
      <c r="V110" s="232">
        <f t="shared" si="15"/>
        <v>1.0000000000000002</v>
      </c>
      <c r="W110" s="232">
        <f t="shared" si="15"/>
        <v>1.0000000000000004</v>
      </c>
      <c r="X110" s="232">
        <f t="shared" si="15"/>
        <v>1.0000000000000002</v>
      </c>
      <c r="Y110" s="232">
        <f t="shared" si="15"/>
        <v>1</v>
      </c>
      <c r="DA110" s="95"/>
    </row>
    <row r="111" spans="1:105" ht="12" customHeight="1" x14ac:dyDescent="0.25">
      <c r="A111" s="55" t="s">
        <v>91</v>
      </c>
      <c r="B111" s="299">
        <f t="shared" ref="B111:Y111" si="16">IF(B$33=0,0,B$33/B$32)</f>
        <v>0</v>
      </c>
      <c r="C111" s="299">
        <f t="shared" si="16"/>
        <v>0</v>
      </c>
      <c r="D111" s="299">
        <f t="shared" si="16"/>
        <v>0</v>
      </c>
      <c r="E111" s="299">
        <f t="shared" si="16"/>
        <v>0</v>
      </c>
      <c r="F111" s="299">
        <f t="shared" si="16"/>
        <v>0</v>
      </c>
      <c r="G111" s="299">
        <f t="shared" si="16"/>
        <v>0</v>
      </c>
      <c r="H111" s="299">
        <f t="shared" si="16"/>
        <v>0</v>
      </c>
      <c r="I111" s="299">
        <f t="shared" si="16"/>
        <v>0</v>
      </c>
      <c r="J111" s="299">
        <f t="shared" si="16"/>
        <v>0</v>
      </c>
      <c r="K111" s="299">
        <f t="shared" si="16"/>
        <v>0</v>
      </c>
      <c r="L111" s="299">
        <f t="shared" si="16"/>
        <v>0</v>
      </c>
      <c r="M111" s="299">
        <f t="shared" si="16"/>
        <v>0</v>
      </c>
      <c r="N111" s="299">
        <f t="shared" si="16"/>
        <v>0</v>
      </c>
      <c r="O111" s="299">
        <f t="shared" si="16"/>
        <v>0</v>
      </c>
      <c r="P111" s="299">
        <f t="shared" si="16"/>
        <v>0</v>
      </c>
      <c r="Q111" s="299">
        <f t="shared" si="16"/>
        <v>0</v>
      </c>
      <c r="R111" s="299">
        <f t="shared" si="16"/>
        <v>0</v>
      </c>
      <c r="S111" s="299">
        <f t="shared" si="16"/>
        <v>0</v>
      </c>
      <c r="T111" s="299">
        <f t="shared" si="16"/>
        <v>0</v>
      </c>
      <c r="U111" s="299">
        <f t="shared" si="16"/>
        <v>0</v>
      </c>
      <c r="V111" s="299">
        <f t="shared" si="16"/>
        <v>0</v>
      </c>
      <c r="W111" s="299">
        <f t="shared" si="16"/>
        <v>0</v>
      </c>
      <c r="X111" s="299">
        <f t="shared" si="16"/>
        <v>0</v>
      </c>
      <c r="Y111" s="299">
        <f t="shared" si="16"/>
        <v>0</v>
      </c>
      <c r="DA111" s="67"/>
    </row>
    <row r="112" spans="1:105" ht="12" customHeight="1" x14ac:dyDescent="0.25">
      <c r="A112" s="173" t="s">
        <v>92</v>
      </c>
      <c r="B112" s="233">
        <f t="shared" ref="B112:Y112" si="17">IF(B$34=0,0,B$34/B$32)</f>
        <v>0</v>
      </c>
      <c r="C112" s="233">
        <f t="shared" si="17"/>
        <v>0</v>
      </c>
      <c r="D112" s="233">
        <f t="shared" si="17"/>
        <v>0</v>
      </c>
      <c r="E112" s="233">
        <f t="shared" si="17"/>
        <v>0</v>
      </c>
      <c r="F112" s="233">
        <f t="shared" si="17"/>
        <v>0</v>
      </c>
      <c r="G112" s="233">
        <f t="shared" si="17"/>
        <v>0</v>
      </c>
      <c r="H112" s="233">
        <f t="shared" si="17"/>
        <v>0</v>
      </c>
      <c r="I112" s="233">
        <f t="shared" si="17"/>
        <v>0</v>
      </c>
      <c r="J112" s="233">
        <f t="shared" si="17"/>
        <v>0</v>
      </c>
      <c r="K112" s="233">
        <f t="shared" si="17"/>
        <v>0</v>
      </c>
      <c r="L112" s="233">
        <f t="shared" si="17"/>
        <v>0</v>
      </c>
      <c r="M112" s="233">
        <f t="shared" si="17"/>
        <v>0</v>
      </c>
      <c r="N112" s="233">
        <f t="shared" si="17"/>
        <v>0</v>
      </c>
      <c r="O112" s="233">
        <f t="shared" si="17"/>
        <v>0</v>
      </c>
      <c r="P112" s="233">
        <f t="shared" si="17"/>
        <v>0</v>
      </c>
      <c r="Q112" s="233">
        <f t="shared" si="17"/>
        <v>0</v>
      </c>
      <c r="R112" s="233">
        <f t="shared" si="17"/>
        <v>0</v>
      </c>
      <c r="S112" s="233">
        <f t="shared" si="17"/>
        <v>0</v>
      </c>
      <c r="T112" s="233">
        <f t="shared" si="17"/>
        <v>0</v>
      </c>
      <c r="U112" s="233">
        <f t="shared" si="17"/>
        <v>0</v>
      </c>
      <c r="V112" s="233">
        <f t="shared" si="17"/>
        <v>0</v>
      </c>
      <c r="W112" s="233">
        <f t="shared" si="17"/>
        <v>0</v>
      </c>
      <c r="X112" s="233">
        <f t="shared" si="17"/>
        <v>0</v>
      </c>
      <c r="Y112" s="233">
        <f t="shared" si="17"/>
        <v>0</v>
      </c>
      <c r="DA112" s="177"/>
    </row>
    <row r="113" spans="1:105" ht="12" customHeight="1" x14ac:dyDescent="0.25">
      <c r="A113" s="173" t="s">
        <v>93</v>
      </c>
      <c r="B113" s="233">
        <f t="shared" ref="B113:Y113" si="18">IF(B$35=0,0,B$35/B$32)</f>
        <v>0</v>
      </c>
      <c r="C113" s="233">
        <f t="shared" si="18"/>
        <v>0</v>
      </c>
      <c r="D113" s="233">
        <f t="shared" si="18"/>
        <v>0</v>
      </c>
      <c r="E113" s="233">
        <f t="shared" si="18"/>
        <v>0</v>
      </c>
      <c r="F113" s="233">
        <f t="shared" si="18"/>
        <v>0</v>
      </c>
      <c r="G113" s="233">
        <f t="shared" si="18"/>
        <v>0</v>
      </c>
      <c r="H113" s="233">
        <f t="shared" si="18"/>
        <v>0</v>
      </c>
      <c r="I113" s="233">
        <f t="shared" si="18"/>
        <v>0</v>
      </c>
      <c r="J113" s="233">
        <f t="shared" si="18"/>
        <v>0</v>
      </c>
      <c r="K113" s="233">
        <f t="shared" si="18"/>
        <v>0</v>
      </c>
      <c r="L113" s="233">
        <f t="shared" si="18"/>
        <v>0</v>
      </c>
      <c r="M113" s="233">
        <f t="shared" si="18"/>
        <v>0</v>
      </c>
      <c r="N113" s="233">
        <f t="shared" si="18"/>
        <v>0</v>
      </c>
      <c r="O113" s="233">
        <f t="shared" si="18"/>
        <v>0</v>
      </c>
      <c r="P113" s="233">
        <f t="shared" si="18"/>
        <v>0</v>
      </c>
      <c r="Q113" s="233">
        <f t="shared" si="18"/>
        <v>0</v>
      </c>
      <c r="R113" s="233">
        <f t="shared" si="18"/>
        <v>0</v>
      </c>
      <c r="S113" s="233">
        <f t="shared" si="18"/>
        <v>0</v>
      </c>
      <c r="T113" s="233">
        <f t="shared" si="18"/>
        <v>0</v>
      </c>
      <c r="U113" s="233">
        <f t="shared" si="18"/>
        <v>0</v>
      </c>
      <c r="V113" s="233">
        <f t="shared" si="18"/>
        <v>0</v>
      </c>
      <c r="W113" s="233">
        <f t="shared" si="18"/>
        <v>0</v>
      </c>
      <c r="X113" s="233">
        <f t="shared" si="18"/>
        <v>0</v>
      </c>
      <c r="Y113" s="233">
        <f t="shared" si="18"/>
        <v>0</v>
      </c>
      <c r="DA113" s="177"/>
    </row>
    <row r="114" spans="1:105" ht="12" customHeight="1" x14ac:dyDescent="0.25">
      <c r="A114" s="173" t="s">
        <v>94</v>
      </c>
      <c r="B114" s="233">
        <f t="shared" ref="B114:Y114" si="19">IF(B$36=0,0,B$36/B$32)</f>
        <v>0</v>
      </c>
      <c r="C114" s="233">
        <f t="shared" si="19"/>
        <v>0</v>
      </c>
      <c r="D114" s="233">
        <f t="shared" si="19"/>
        <v>0</v>
      </c>
      <c r="E114" s="233">
        <f t="shared" si="19"/>
        <v>0</v>
      </c>
      <c r="F114" s="233">
        <f t="shared" si="19"/>
        <v>0</v>
      </c>
      <c r="G114" s="233">
        <f t="shared" si="19"/>
        <v>0</v>
      </c>
      <c r="H114" s="233">
        <f t="shared" si="19"/>
        <v>0</v>
      </c>
      <c r="I114" s="233">
        <f t="shared" si="19"/>
        <v>0</v>
      </c>
      <c r="J114" s="233">
        <f t="shared" si="19"/>
        <v>0</v>
      </c>
      <c r="K114" s="233">
        <f t="shared" si="19"/>
        <v>0</v>
      </c>
      <c r="L114" s="233">
        <f t="shared" si="19"/>
        <v>0</v>
      </c>
      <c r="M114" s="233">
        <f t="shared" si="19"/>
        <v>0</v>
      </c>
      <c r="N114" s="233">
        <f t="shared" si="19"/>
        <v>0</v>
      </c>
      <c r="O114" s="233">
        <f t="shared" si="19"/>
        <v>0</v>
      </c>
      <c r="P114" s="233">
        <f t="shared" si="19"/>
        <v>0</v>
      </c>
      <c r="Q114" s="233">
        <f t="shared" si="19"/>
        <v>0</v>
      </c>
      <c r="R114" s="233">
        <f t="shared" si="19"/>
        <v>0</v>
      </c>
      <c r="S114" s="233">
        <f t="shared" si="19"/>
        <v>0</v>
      </c>
      <c r="T114" s="233">
        <f t="shared" si="19"/>
        <v>0</v>
      </c>
      <c r="U114" s="233">
        <f t="shared" si="19"/>
        <v>0</v>
      </c>
      <c r="V114" s="233">
        <f t="shared" si="19"/>
        <v>0</v>
      </c>
      <c r="W114" s="233">
        <f t="shared" si="19"/>
        <v>0</v>
      </c>
      <c r="X114" s="233">
        <f t="shared" si="19"/>
        <v>0</v>
      </c>
      <c r="Y114" s="233">
        <f t="shared" si="19"/>
        <v>0</v>
      </c>
      <c r="DA114" s="177"/>
    </row>
    <row r="115" spans="1:105" ht="12" customHeight="1" x14ac:dyDescent="0.25">
      <c r="A115" s="56" t="s">
        <v>95</v>
      </c>
      <c r="B115" s="300">
        <f t="shared" ref="B115:Y115" si="20">IF(B$37=0,0,B$37/B$32)</f>
        <v>2.5827910398075905E-2</v>
      </c>
      <c r="C115" s="300">
        <f t="shared" si="20"/>
        <v>2.7185515605599571E-2</v>
      </c>
      <c r="D115" s="300">
        <f t="shared" si="20"/>
        <v>2.4396003591986647E-2</v>
      </c>
      <c r="E115" s="300">
        <f t="shared" si="20"/>
        <v>1.3461184760824856E-2</v>
      </c>
      <c r="F115" s="300">
        <f t="shared" si="20"/>
        <v>1.2942038751328818E-2</v>
      </c>
      <c r="G115" s="300">
        <f t="shared" si="20"/>
        <v>1.1866354948209874E-2</v>
      </c>
      <c r="H115" s="300">
        <f t="shared" si="20"/>
        <v>6.8016514268360749E-3</v>
      </c>
      <c r="I115" s="300">
        <f t="shared" si="20"/>
        <v>6.0352748759137905E-3</v>
      </c>
      <c r="J115" s="300">
        <f t="shared" si="20"/>
        <v>5.8298641032685462E-3</v>
      </c>
      <c r="K115" s="300">
        <f t="shared" si="20"/>
        <v>9.3646917147473981E-3</v>
      </c>
      <c r="L115" s="300">
        <f t="shared" si="20"/>
        <v>9.7220982720998689E-3</v>
      </c>
      <c r="M115" s="300">
        <f t="shared" si="20"/>
        <v>9.1886808751222397E-3</v>
      </c>
      <c r="N115" s="300">
        <f t="shared" si="20"/>
        <v>7.6269386251758648E-3</v>
      </c>
      <c r="O115" s="300">
        <f t="shared" si="20"/>
        <v>7.248723019484626E-3</v>
      </c>
      <c r="P115" s="300">
        <f t="shared" si="20"/>
        <v>6.0486177350907453E-3</v>
      </c>
      <c r="Q115" s="300">
        <f t="shared" si="20"/>
        <v>6.1927443493646362E-3</v>
      </c>
      <c r="R115" s="300">
        <f t="shared" si="20"/>
        <v>4.6543936542449722E-3</v>
      </c>
      <c r="S115" s="300">
        <f t="shared" si="20"/>
        <v>3.9542734413521895E-3</v>
      </c>
      <c r="T115" s="300">
        <f t="shared" si="20"/>
        <v>5.2271792723054909E-3</v>
      </c>
      <c r="U115" s="300">
        <f t="shared" si="20"/>
        <v>7.578779116531896E-3</v>
      </c>
      <c r="V115" s="300">
        <f t="shared" si="20"/>
        <v>7.5692696938762976E-3</v>
      </c>
      <c r="W115" s="300">
        <f t="shared" si="20"/>
        <v>6.4724368841100463E-3</v>
      </c>
      <c r="X115" s="300">
        <f t="shared" si="20"/>
        <v>5.9500283817297611E-3</v>
      </c>
      <c r="Y115" s="300">
        <f t="shared" si="20"/>
        <v>9.0068141148120281E-3</v>
      </c>
      <c r="DA115" s="68"/>
    </row>
    <row r="116" spans="1:105" ht="12" customHeight="1" x14ac:dyDescent="0.25">
      <c r="A116" s="174" t="s">
        <v>1883</v>
      </c>
      <c r="B116" s="301">
        <f t="shared" ref="B116:Y116" si="21">IF(B$43=0,0,B$43/B$32)</f>
        <v>2.8236872162374606E-2</v>
      </c>
      <c r="C116" s="301">
        <f t="shared" si="21"/>
        <v>2.8197521286794227E-2</v>
      </c>
      <c r="D116" s="301">
        <f t="shared" si="21"/>
        <v>2.827837670747866E-2</v>
      </c>
      <c r="E116" s="301">
        <f t="shared" si="21"/>
        <v>2.8595327977947105E-2</v>
      </c>
      <c r="F116" s="301">
        <f t="shared" si="21"/>
        <v>2.8610375688367287E-2</v>
      </c>
      <c r="G116" s="301">
        <f t="shared" si="21"/>
        <v>2.8641554929037395E-2</v>
      </c>
      <c r="H116" s="301">
        <f t="shared" si="21"/>
        <v>2.8788357929656942E-2</v>
      </c>
      <c r="I116" s="301">
        <f t="shared" si="21"/>
        <v>2.881057174272714E-2</v>
      </c>
      <c r="J116" s="301">
        <f t="shared" si="21"/>
        <v>2.8816525678166147E-2</v>
      </c>
      <c r="K116" s="301">
        <f t="shared" si="21"/>
        <v>2.8714066906818905E-2</v>
      </c>
      <c r="L116" s="301">
        <f t="shared" si="21"/>
        <v>2.8703707296460882E-2</v>
      </c>
      <c r="M116" s="301">
        <f t="shared" si="21"/>
        <v>2.8719168670286323E-2</v>
      </c>
      <c r="N116" s="301">
        <f t="shared" si="21"/>
        <v>2.8764436561589096E-2</v>
      </c>
      <c r="O116" s="301">
        <f t="shared" si="21"/>
        <v>2.8775399332768559E-2</v>
      </c>
      <c r="P116" s="301">
        <f t="shared" si="21"/>
        <v>2.8810184993185776E-2</v>
      </c>
      <c r="Q116" s="301">
        <f t="shared" si="21"/>
        <v>2.8806007410163356E-2</v>
      </c>
      <c r="R116" s="301">
        <f t="shared" si="21"/>
        <v>2.8850597285384205E-2</v>
      </c>
      <c r="S116" s="301">
        <f t="shared" si="21"/>
        <v>2.8870890624888353E-2</v>
      </c>
      <c r="T116" s="301">
        <f t="shared" si="21"/>
        <v>2.8833994803701298E-2</v>
      </c>
      <c r="U116" s="301">
        <f t="shared" si="21"/>
        <v>2.8765832489375896E-2</v>
      </c>
      <c r="V116" s="301">
        <f t="shared" si="21"/>
        <v>2.8766108124815195E-2</v>
      </c>
      <c r="W116" s="301">
        <f t="shared" si="21"/>
        <v>2.8797900380170733E-2</v>
      </c>
      <c r="X116" s="301">
        <f t="shared" si="21"/>
        <v>2.8813042655602038E-2</v>
      </c>
      <c r="Y116" s="301">
        <f t="shared" si="21"/>
        <v>2.8724440170585171E-2</v>
      </c>
      <c r="DA116" s="178"/>
    </row>
    <row r="117" spans="1:105" ht="12" customHeight="1" x14ac:dyDescent="0.25">
      <c r="A117" s="62" t="s">
        <v>1884</v>
      </c>
      <c r="B117" s="302">
        <f t="shared" ref="B117:Y117" si="22">IF(B$44=0,0,B$44/B$32)</f>
        <v>2.8236872162374606E-2</v>
      </c>
      <c r="C117" s="302">
        <f t="shared" si="22"/>
        <v>2.8197521286794227E-2</v>
      </c>
      <c r="D117" s="302">
        <f t="shared" si="22"/>
        <v>2.827837670747866E-2</v>
      </c>
      <c r="E117" s="302">
        <f t="shared" si="22"/>
        <v>2.8595327977947105E-2</v>
      </c>
      <c r="F117" s="302">
        <f t="shared" si="22"/>
        <v>2.8610375688367287E-2</v>
      </c>
      <c r="G117" s="302">
        <f t="shared" si="22"/>
        <v>2.8641554929037395E-2</v>
      </c>
      <c r="H117" s="302">
        <f t="shared" si="22"/>
        <v>2.8788357929656942E-2</v>
      </c>
      <c r="I117" s="302">
        <f t="shared" si="22"/>
        <v>2.881057174272714E-2</v>
      </c>
      <c r="J117" s="302">
        <f t="shared" si="22"/>
        <v>2.8816525678166147E-2</v>
      </c>
      <c r="K117" s="302">
        <f t="shared" si="22"/>
        <v>2.8714066906818905E-2</v>
      </c>
      <c r="L117" s="302">
        <f t="shared" si="22"/>
        <v>2.8703707296460882E-2</v>
      </c>
      <c r="M117" s="302">
        <f t="shared" si="22"/>
        <v>2.8719168670286323E-2</v>
      </c>
      <c r="N117" s="302">
        <f t="shared" si="22"/>
        <v>2.8764436561589096E-2</v>
      </c>
      <c r="O117" s="302">
        <f t="shared" si="22"/>
        <v>2.8775399332768559E-2</v>
      </c>
      <c r="P117" s="302">
        <f t="shared" si="22"/>
        <v>2.8810184993185776E-2</v>
      </c>
      <c r="Q117" s="302">
        <f t="shared" si="22"/>
        <v>2.8806007410163356E-2</v>
      </c>
      <c r="R117" s="302">
        <f t="shared" si="22"/>
        <v>2.8850597285384205E-2</v>
      </c>
      <c r="S117" s="302">
        <f t="shared" si="22"/>
        <v>2.8870890624888353E-2</v>
      </c>
      <c r="T117" s="302">
        <f t="shared" si="22"/>
        <v>2.8833994803701298E-2</v>
      </c>
      <c r="U117" s="302">
        <f t="shared" si="22"/>
        <v>2.8765832489375896E-2</v>
      </c>
      <c r="V117" s="302">
        <f t="shared" si="22"/>
        <v>2.8766108124815195E-2</v>
      </c>
      <c r="W117" s="302">
        <f t="shared" si="22"/>
        <v>2.8797900380170733E-2</v>
      </c>
      <c r="X117" s="302">
        <f t="shared" si="22"/>
        <v>2.8813042655602038E-2</v>
      </c>
      <c r="Y117" s="302">
        <f t="shared" si="22"/>
        <v>2.8724440170585171E-2</v>
      </c>
      <c r="DA117" s="72"/>
    </row>
    <row r="118" spans="1:105" ht="12" customHeight="1" x14ac:dyDescent="0.25">
      <c r="A118" s="62" t="s">
        <v>1896</v>
      </c>
      <c r="B118" s="302">
        <f t="shared" ref="B118:Y118" si="23">IF(B$55=0,0,B$55/B$32)</f>
        <v>0</v>
      </c>
      <c r="C118" s="302">
        <f t="shared" si="23"/>
        <v>0</v>
      </c>
      <c r="D118" s="302">
        <f t="shared" si="23"/>
        <v>0</v>
      </c>
      <c r="E118" s="302">
        <f t="shared" si="23"/>
        <v>0</v>
      </c>
      <c r="F118" s="302">
        <f t="shared" si="23"/>
        <v>0</v>
      </c>
      <c r="G118" s="302">
        <f t="shared" si="23"/>
        <v>0</v>
      </c>
      <c r="H118" s="302">
        <f t="shared" si="23"/>
        <v>0</v>
      </c>
      <c r="I118" s="302">
        <f t="shared" si="23"/>
        <v>0</v>
      </c>
      <c r="J118" s="302">
        <f t="shared" si="23"/>
        <v>0</v>
      </c>
      <c r="K118" s="302">
        <f t="shared" si="23"/>
        <v>0</v>
      </c>
      <c r="L118" s="302">
        <f t="shared" si="23"/>
        <v>0</v>
      </c>
      <c r="M118" s="302">
        <f t="shared" si="23"/>
        <v>0</v>
      </c>
      <c r="N118" s="302">
        <f t="shared" si="23"/>
        <v>0</v>
      </c>
      <c r="O118" s="302">
        <f t="shared" si="23"/>
        <v>0</v>
      </c>
      <c r="P118" s="302">
        <f t="shared" si="23"/>
        <v>0</v>
      </c>
      <c r="Q118" s="302">
        <f t="shared" si="23"/>
        <v>0</v>
      </c>
      <c r="R118" s="302">
        <f t="shared" si="23"/>
        <v>0</v>
      </c>
      <c r="S118" s="302">
        <f t="shared" si="23"/>
        <v>0</v>
      </c>
      <c r="T118" s="302">
        <f t="shared" si="23"/>
        <v>0</v>
      </c>
      <c r="U118" s="302">
        <f t="shared" si="23"/>
        <v>0</v>
      </c>
      <c r="V118" s="302">
        <f t="shared" si="23"/>
        <v>0</v>
      </c>
      <c r="W118" s="302">
        <f t="shared" si="23"/>
        <v>0</v>
      </c>
      <c r="X118" s="302">
        <f t="shared" si="23"/>
        <v>0</v>
      </c>
      <c r="Y118" s="302">
        <f t="shared" si="23"/>
        <v>0</v>
      </c>
      <c r="DA118" s="72"/>
    </row>
    <row r="119" spans="1:105" ht="12" customHeight="1" x14ac:dyDescent="0.25">
      <c r="A119" s="174" t="s">
        <v>1898</v>
      </c>
      <c r="B119" s="301">
        <f t="shared" ref="B119:Y119" si="24">IF(B$56=0,0,B$56/B$32)</f>
        <v>0.84710616487123858</v>
      </c>
      <c r="C119" s="301">
        <f t="shared" si="24"/>
        <v>0.84592563860382675</v>
      </c>
      <c r="D119" s="301">
        <f t="shared" si="24"/>
        <v>0.84835130122435953</v>
      </c>
      <c r="E119" s="301">
        <f t="shared" si="24"/>
        <v>0.85785983933841359</v>
      </c>
      <c r="F119" s="301">
        <f t="shared" si="24"/>
        <v>0.85831127065101853</v>
      </c>
      <c r="G119" s="301">
        <f t="shared" si="24"/>
        <v>0.85924664787112204</v>
      </c>
      <c r="H119" s="301">
        <f t="shared" si="24"/>
        <v>0.86365073788970814</v>
      </c>
      <c r="I119" s="301">
        <f t="shared" si="24"/>
        <v>0.86431715228181472</v>
      </c>
      <c r="J119" s="301">
        <f t="shared" si="24"/>
        <v>0.8644957703449837</v>
      </c>
      <c r="K119" s="301">
        <f t="shared" si="24"/>
        <v>0.86142200720456719</v>
      </c>
      <c r="L119" s="301">
        <f t="shared" si="24"/>
        <v>0.86111121889382669</v>
      </c>
      <c r="M119" s="301">
        <f t="shared" si="24"/>
        <v>0.86157506010858953</v>
      </c>
      <c r="N119" s="301">
        <f t="shared" si="24"/>
        <v>0.8629330968476735</v>
      </c>
      <c r="O119" s="301">
        <f t="shared" si="24"/>
        <v>0.86326197998305676</v>
      </c>
      <c r="P119" s="301">
        <f t="shared" si="24"/>
        <v>0.86430554979557395</v>
      </c>
      <c r="Q119" s="301">
        <f t="shared" si="24"/>
        <v>0.86418022230490077</v>
      </c>
      <c r="R119" s="301">
        <f t="shared" si="24"/>
        <v>0.8655179185615266</v>
      </c>
      <c r="S119" s="301">
        <f t="shared" si="24"/>
        <v>0.8661267187466507</v>
      </c>
      <c r="T119" s="301">
        <f t="shared" si="24"/>
        <v>0.86501984411103905</v>
      </c>
      <c r="U119" s="301">
        <f t="shared" si="24"/>
        <v>0.86297497468127715</v>
      </c>
      <c r="V119" s="301">
        <f t="shared" si="24"/>
        <v>0.86298324374445579</v>
      </c>
      <c r="W119" s="301">
        <f t="shared" si="24"/>
        <v>0.86393701140512247</v>
      </c>
      <c r="X119" s="301">
        <f t="shared" si="24"/>
        <v>0.86439127966806151</v>
      </c>
      <c r="Y119" s="301">
        <f t="shared" si="24"/>
        <v>0.86173320511755502</v>
      </c>
      <c r="DA119" s="178"/>
    </row>
    <row r="120" spans="1:105" ht="12" customHeight="1" x14ac:dyDescent="0.25">
      <c r="A120" s="62" t="s">
        <v>1899</v>
      </c>
      <c r="B120" s="302">
        <f t="shared" ref="B120:Y120" si="25">IF(B$57=0,0,B$57/B$32)</f>
        <v>0.84710616487123858</v>
      </c>
      <c r="C120" s="302">
        <f t="shared" si="25"/>
        <v>0.84592563860382675</v>
      </c>
      <c r="D120" s="302">
        <f t="shared" si="25"/>
        <v>0.84835130122435953</v>
      </c>
      <c r="E120" s="302">
        <f t="shared" si="25"/>
        <v>0.85785983933841359</v>
      </c>
      <c r="F120" s="302">
        <f t="shared" si="25"/>
        <v>0.85831127065101853</v>
      </c>
      <c r="G120" s="302">
        <f t="shared" si="25"/>
        <v>0.85924664787112204</v>
      </c>
      <c r="H120" s="302">
        <f t="shared" si="25"/>
        <v>0.86365073788970814</v>
      </c>
      <c r="I120" s="302">
        <f t="shared" si="25"/>
        <v>0.86431715228181472</v>
      </c>
      <c r="J120" s="302">
        <f t="shared" si="25"/>
        <v>0.8644957703449837</v>
      </c>
      <c r="K120" s="302">
        <f t="shared" si="25"/>
        <v>0.86142200720456719</v>
      </c>
      <c r="L120" s="302">
        <f t="shared" si="25"/>
        <v>0.86111121889382669</v>
      </c>
      <c r="M120" s="302">
        <f t="shared" si="25"/>
        <v>0.86157506010858953</v>
      </c>
      <c r="N120" s="302">
        <f t="shared" si="25"/>
        <v>0.8629330968476735</v>
      </c>
      <c r="O120" s="302">
        <f t="shared" si="25"/>
        <v>0.86326197998305676</v>
      </c>
      <c r="P120" s="302">
        <f t="shared" si="25"/>
        <v>0.86430554979557395</v>
      </c>
      <c r="Q120" s="302">
        <f t="shared" si="25"/>
        <v>0.86418022230490077</v>
      </c>
      <c r="R120" s="302">
        <f t="shared" si="25"/>
        <v>0.8655179185615266</v>
      </c>
      <c r="S120" s="302">
        <f t="shared" si="25"/>
        <v>0.8661267187466507</v>
      </c>
      <c r="T120" s="302">
        <f t="shared" si="25"/>
        <v>0.86501984411103905</v>
      </c>
      <c r="U120" s="302">
        <f t="shared" si="25"/>
        <v>0.86297497468127715</v>
      </c>
      <c r="V120" s="302">
        <f t="shared" si="25"/>
        <v>0.86298324374445579</v>
      </c>
      <c r="W120" s="302">
        <f t="shared" si="25"/>
        <v>0.86393701140512247</v>
      </c>
      <c r="X120" s="302">
        <f t="shared" si="25"/>
        <v>0.86439127966806151</v>
      </c>
      <c r="Y120" s="302">
        <f t="shared" si="25"/>
        <v>0.86173320511755502</v>
      </c>
      <c r="DA120" s="72"/>
    </row>
    <row r="121" spans="1:105" ht="12" customHeight="1" x14ac:dyDescent="0.25">
      <c r="A121" s="62" t="s">
        <v>1911</v>
      </c>
      <c r="B121" s="302">
        <f t="shared" ref="B121:Y121" si="26">IF(B$68=0,0,B$68/B$32)</f>
        <v>0</v>
      </c>
      <c r="C121" s="302">
        <f t="shared" si="26"/>
        <v>0</v>
      </c>
      <c r="D121" s="302">
        <f t="shared" si="26"/>
        <v>0</v>
      </c>
      <c r="E121" s="302">
        <f t="shared" si="26"/>
        <v>0</v>
      </c>
      <c r="F121" s="302">
        <f t="shared" si="26"/>
        <v>0</v>
      </c>
      <c r="G121" s="302">
        <f t="shared" si="26"/>
        <v>0</v>
      </c>
      <c r="H121" s="302">
        <f t="shared" si="26"/>
        <v>0</v>
      </c>
      <c r="I121" s="302">
        <f t="shared" si="26"/>
        <v>0</v>
      </c>
      <c r="J121" s="302">
        <f t="shared" si="26"/>
        <v>0</v>
      </c>
      <c r="K121" s="302">
        <f t="shared" si="26"/>
        <v>0</v>
      </c>
      <c r="L121" s="302">
        <f t="shared" si="26"/>
        <v>0</v>
      </c>
      <c r="M121" s="302">
        <f t="shared" si="26"/>
        <v>0</v>
      </c>
      <c r="N121" s="302">
        <f t="shared" si="26"/>
        <v>0</v>
      </c>
      <c r="O121" s="302">
        <f t="shared" si="26"/>
        <v>0</v>
      </c>
      <c r="P121" s="302">
        <f t="shared" si="26"/>
        <v>0</v>
      </c>
      <c r="Q121" s="302">
        <f t="shared" si="26"/>
        <v>0</v>
      </c>
      <c r="R121" s="302">
        <f t="shared" si="26"/>
        <v>0</v>
      </c>
      <c r="S121" s="302">
        <f t="shared" si="26"/>
        <v>0</v>
      </c>
      <c r="T121" s="302">
        <f t="shared" si="26"/>
        <v>0</v>
      </c>
      <c r="U121" s="302">
        <f t="shared" si="26"/>
        <v>0</v>
      </c>
      <c r="V121" s="302">
        <f t="shared" si="26"/>
        <v>0</v>
      </c>
      <c r="W121" s="302">
        <f t="shared" si="26"/>
        <v>0</v>
      </c>
      <c r="X121" s="302">
        <f t="shared" si="26"/>
        <v>0</v>
      </c>
      <c r="Y121" s="302">
        <f t="shared" si="26"/>
        <v>0</v>
      </c>
      <c r="DA121" s="72"/>
    </row>
    <row r="122" spans="1:105" ht="12" customHeight="1" x14ac:dyDescent="0.25">
      <c r="A122" s="174" t="s">
        <v>1913</v>
      </c>
      <c r="B122" s="301">
        <f t="shared" ref="B122:Y122" si="27">IF(B$69=0,0,B$69/B$32)</f>
        <v>9.8829052568310857E-2</v>
      </c>
      <c r="C122" s="301">
        <f t="shared" si="27"/>
        <v>9.8691324503779515E-2</v>
      </c>
      <c r="D122" s="301">
        <f t="shared" si="27"/>
        <v>9.8974318476175105E-2</v>
      </c>
      <c r="E122" s="301">
        <f t="shared" si="27"/>
        <v>0.10008364792281464</v>
      </c>
      <c r="F122" s="301">
        <f t="shared" si="27"/>
        <v>0.10013631490928522</v>
      </c>
      <c r="G122" s="301">
        <f t="shared" si="27"/>
        <v>0.10024544225163066</v>
      </c>
      <c r="H122" s="301">
        <f t="shared" si="27"/>
        <v>0.10075925275379903</v>
      </c>
      <c r="I122" s="301">
        <f t="shared" si="27"/>
        <v>0.1008370010995447</v>
      </c>
      <c r="J122" s="301">
        <f t="shared" si="27"/>
        <v>0.10085783987358123</v>
      </c>
      <c r="K122" s="301">
        <f t="shared" si="27"/>
        <v>0.10049923417386587</v>
      </c>
      <c r="L122" s="301">
        <f t="shared" si="27"/>
        <v>0.10046297553761284</v>
      </c>
      <c r="M122" s="301">
        <f t="shared" si="27"/>
        <v>0.10051709034600191</v>
      </c>
      <c r="N122" s="301">
        <f t="shared" si="27"/>
        <v>0.10067552796556162</v>
      </c>
      <c r="O122" s="301">
        <f t="shared" si="27"/>
        <v>0.10071389766468977</v>
      </c>
      <c r="P122" s="301">
        <f t="shared" si="27"/>
        <v>0.10083564747614999</v>
      </c>
      <c r="Q122" s="301">
        <f t="shared" si="27"/>
        <v>0.10082102593557157</v>
      </c>
      <c r="R122" s="301">
        <f t="shared" si="27"/>
        <v>0.10097709049884446</v>
      </c>
      <c r="S122" s="301">
        <f t="shared" si="27"/>
        <v>0.10104811718710892</v>
      </c>
      <c r="T122" s="301">
        <f t="shared" si="27"/>
        <v>0.10091898181295426</v>
      </c>
      <c r="U122" s="301">
        <f t="shared" si="27"/>
        <v>0.10068041371281539</v>
      </c>
      <c r="V122" s="301">
        <f t="shared" si="27"/>
        <v>0.10068137843685296</v>
      </c>
      <c r="W122" s="301">
        <f t="shared" si="27"/>
        <v>0.10079265133059734</v>
      </c>
      <c r="X122" s="301">
        <f t="shared" si="27"/>
        <v>0.10084564929460697</v>
      </c>
      <c r="Y122" s="301">
        <f t="shared" si="27"/>
        <v>0.10053554059704778</v>
      </c>
      <c r="DA122" s="178"/>
    </row>
    <row r="123" spans="1:105" ht="12" customHeight="1" x14ac:dyDescent="0.25">
      <c r="A123" s="62" t="s">
        <v>1914</v>
      </c>
      <c r="B123" s="302">
        <f t="shared" ref="B123:Y123" si="28">IF(B$70=0,0,B$70/B$32)</f>
        <v>9.8829052568310857E-2</v>
      </c>
      <c r="C123" s="302">
        <f t="shared" si="28"/>
        <v>9.8691324503779515E-2</v>
      </c>
      <c r="D123" s="302">
        <f t="shared" si="28"/>
        <v>9.8974318476175105E-2</v>
      </c>
      <c r="E123" s="302">
        <f t="shared" si="28"/>
        <v>0.10008364792281464</v>
      </c>
      <c r="F123" s="302">
        <f t="shared" si="28"/>
        <v>0.10013631490928522</v>
      </c>
      <c r="G123" s="302">
        <f t="shared" si="28"/>
        <v>0.10024544225163066</v>
      </c>
      <c r="H123" s="302">
        <f t="shared" si="28"/>
        <v>0.10075925275379903</v>
      </c>
      <c r="I123" s="302">
        <f t="shared" si="28"/>
        <v>0.1008370010995447</v>
      </c>
      <c r="J123" s="302">
        <f t="shared" si="28"/>
        <v>0.10085783987358123</v>
      </c>
      <c r="K123" s="302">
        <f t="shared" si="28"/>
        <v>0.10049923417386587</v>
      </c>
      <c r="L123" s="302">
        <f t="shared" si="28"/>
        <v>0.10046297553761284</v>
      </c>
      <c r="M123" s="302">
        <f t="shared" si="28"/>
        <v>0.10051709034600191</v>
      </c>
      <c r="N123" s="302">
        <f t="shared" si="28"/>
        <v>0.10067552796556162</v>
      </c>
      <c r="O123" s="302">
        <f t="shared" si="28"/>
        <v>0.10071389766468977</v>
      </c>
      <c r="P123" s="302">
        <f t="shared" si="28"/>
        <v>0.10083564747614999</v>
      </c>
      <c r="Q123" s="302">
        <f t="shared" si="28"/>
        <v>0.10082102593557157</v>
      </c>
      <c r="R123" s="302">
        <f t="shared" si="28"/>
        <v>0.10097709049884446</v>
      </c>
      <c r="S123" s="302">
        <f t="shared" si="28"/>
        <v>0.10104811718710892</v>
      </c>
      <c r="T123" s="302">
        <f t="shared" si="28"/>
        <v>0.10091898181295426</v>
      </c>
      <c r="U123" s="302">
        <f t="shared" si="28"/>
        <v>0.10068041371281539</v>
      </c>
      <c r="V123" s="302">
        <f t="shared" si="28"/>
        <v>0.10068137843685296</v>
      </c>
      <c r="W123" s="302">
        <f t="shared" si="28"/>
        <v>0.10079265133059734</v>
      </c>
      <c r="X123" s="302">
        <f t="shared" si="28"/>
        <v>0.10084564929460697</v>
      </c>
      <c r="Y123" s="302">
        <f t="shared" si="28"/>
        <v>0.10053554059704778</v>
      </c>
      <c r="DA123" s="72"/>
    </row>
    <row r="124" spans="1:105" ht="12" customHeight="1" x14ac:dyDescent="0.25">
      <c r="A124" s="63" t="s">
        <v>1926</v>
      </c>
      <c r="B124" s="303">
        <f t="shared" ref="B124:Y124" si="29">IF(B$81=0,0,B$81/B$32)</f>
        <v>0</v>
      </c>
      <c r="C124" s="303">
        <f t="shared" si="29"/>
        <v>0</v>
      </c>
      <c r="D124" s="303">
        <f t="shared" si="29"/>
        <v>0</v>
      </c>
      <c r="E124" s="303">
        <f t="shared" si="29"/>
        <v>0</v>
      </c>
      <c r="F124" s="303">
        <f t="shared" si="29"/>
        <v>0</v>
      </c>
      <c r="G124" s="303">
        <f t="shared" si="29"/>
        <v>0</v>
      </c>
      <c r="H124" s="303">
        <f t="shared" si="29"/>
        <v>0</v>
      </c>
      <c r="I124" s="303">
        <f t="shared" si="29"/>
        <v>0</v>
      </c>
      <c r="J124" s="303">
        <f t="shared" si="29"/>
        <v>0</v>
      </c>
      <c r="K124" s="303">
        <f t="shared" si="29"/>
        <v>0</v>
      </c>
      <c r="L124" s="303">
        <f t="shared" si="29"/>
        <v>0</v>
      </c>
      <c r="M124" s="303">
        <f t="shared" si="29"/>
        <v>0</v>
      </c>
      <c r="N124" s="303">
        <f t="shared" si="29"/>
        <v>0</v>
      </c>
      <c r="O124" s="303">
        <f t="shared" si="29"/>
        <v>0</v>
      </c>
      <c r="P124" s="303">
        <f t="shared" si="29"/>
        <v>0</v>
      </c>
      <c r="Q124" s="303">
        <f t="shared" si="29"/>
        <v>0</v>
      </c>
      <c r="R124" s="303">
        <f t="shared" si="29"/>
        <v>0</v>
      </c>
      <c r="S124" s="303">
        <f t="shared" si="29"/>
        <v>0</v>
      </c>
      <c r="T124" s="303">
        <f t="shared" si="29"/>
        <v>0</v>
      </c>
      <c r="U124" s="303">
        <f t="shared" si="29"/>
        <v>0</v>
      </c>
      <c r="V124" s="303">
        <f t="shared" si="29"/>
        <v>0</v>
      </c>
      <c r="W124" s="303">
        <f t="shared" si="29"/>
        <v>0</v>
      </c>
      <c r="X124" s="303">
        <f t="shared" si="29"/>
        <v>0</v>
      </c>
      <c r="Y124" s="303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62</v>
      </c>
      <c r="B126" s="232">
        <f t="shared" ref="B126:Y126" si="30">SUM(B$127:B$132)</f>
        <v>1</v>
      </c>
      <c r="C126" s="232">
        <f t="shared" si="30"/>
        <v>1</v>
      </c>
      <c r="D126" s="232">
        <f t="shared" si="30"/>
        <v>1</v>
      </c>
      <c r="E126" s="232">
        <f t="shared" si="30"/>
        <v>1</v>
      </c>
      <c r="F126" s="232">
        <f t="shared" si="30"/>
        <v>1</v>
      </c>
      <c r="G126" s="232">
        <f t="shared" si="30"/>
        <v>1</v>
      </c>
      <c r="H126" s="232">
        <f t="shared" si="30"/>
        <v>1</v>
      </c>
      <c r="I126" s="232">
        <f t="shared" si="30"/>
        <v>1</v>
      </c>
      <c r="J126" s="232">
        <f t="shared" si="30"/>
        <v>1</v>
      </c>
      <c r="K126" s="232">
        <f t="shared" si="30"/>
        <v>1</v>
      </c>
      <c r="L126" s="232">
        <f t="shared" si="30"/>
        <v>1</v>
      </c>
      <c r="M126" s="232">
        <f t="shared" si="30"/>
        <v>1</v>
      </c>
      <c r="N126" s="232">
        <f t="shared" si="30"/>
        <v>1</v>
      </c>
      <c r="O126" s="232">
        <f t="shared" si="30"/>
        <v>1</v>
      </c>
      <c r="P126" s="232">
        <f t="shared" si="30"/>
        <v>1</v>
      </c>
      <c r="Q126" s="232">
        <f t="shared" si="30"/>
        <v>1</v>
      </c>
      <c r="R126" s="232">
        <f t="shared" si="30"/>
        <v>1</v>
      </c>
      <c r="S126" s="232">
        <f t="shared" si="30"/>
        <v>1</v>
      </c>
      <c r="T126" s="232">
        <f t="shared" si="30"/>
        <v>1</v>
      </c>
      <c r="U126" s="232">
        <f t="shared" si="30"/>
        <v>1</v>
      </c>
      <c r="V126" s="232">
        <f t="shared" si="30"/>
        <v>1</v>
      </c>
      <c r="W126" s="232">
        <f t="shared" si="30"/>
        <v>1</v>
      </c>
      <c r="X126" s="232">
        <f t="shared" si="30"/>
        <v>1</v>
      </c>
      <c r="Y126" s="232">
        <f t="shared" si="30"/>
        <v>1</v>
      </c>
      <c r="DA126" s="95"/>
    </row>
    <row r="127" spans="1:105" ht="12" customHeight="1" x14ac:dyDescent="0.25">
      <c r="A127" s="55" t="s">
        <v>91</v>
      </c>
      <c r="B127" s="299">
        <f t="shared" ref="B127:Y127" si="31">IF(B$84=0,0,B$84/B$83)</f>
        <v>0</v>
      </c>
      <c r="C127" s="299">
        <f t="shared" si="31"/>
        <v>0</v>
      </c>
      <c r="D127" s="299">
        <f t="shared" si="31"/>
        <v>0</v>
      </c>
      <c r="E127" s="299">
        <f t="shared" si="31"/>
        <v>0</v>
      </c>
      <c r="F127" s="299">
        <f t="shared" si="31"/>
        <v>0</v>
      </c>
      <c r="G127" s="299">
        <f t="shared" si="31"/>
        <v>0</v>
      </c>
      <c r="H127" s="299">
        <f t="shared" si="31"/>
        <v>0</v>
      </c>
      <c r="I127" s="299">
        <f t="shared" si="31"/>
        <v>0</v>
      </c>
      <c r="J127" s="299">
        <f t="shared" si="31"/>
        <v>0</v>
      </c>
      <c r="K127" s="299">
        <f t="shared" si="31"/>
        <v>0</v>
      </c>
      <c r="L127" s="299">
        <f t="shared" si="31"/>
        <v>0</v>
      </c>
      <c r="M127" s="299">
        <f t="shared" si="31"/>
        <v>0</v>
      </c>
      <c r="N127" s="299">
        <f t="shared" si="31"/>
        <v>0</v>
      </c>
      <c r="O127" s="299">
        <f t="shared" si="31"/>
        <v>0</v>
      </c>
      <c r="P127" s="299">
        <f t="shared" si="31"/>
        <v>0</v>
      </c>
      <c r="Q127" s="299">
        <f t="shared" si="31"/>
        <v>0</v>
      </c>
      <c r="R127" s="299">
        <f t="shared" si="31"/>
        <v>0</v>
      </c>
      <c r="S127" s="299">
        <f t="shared" si="31"/>
        <v>0</v>
      </c>
      <c r="T127" s="299">
        <f t="shared" si="31"/>
        <v>0</v>
      </c>
      <c r="U127" s="299">
        <f t="shared" si="31"/>
        <v>0</v>
      </c>
      <c r="V127" s="299">
        <f t="shared" si="31"/>
        <v>0</v>
      </c>
      <c r="W127" s="299">
        <f t="shared" si="31"/>
        <v>0</v>
      </c>
      <c r="X127" s="299">
        <f t="shared" si="31"/>
        <v>0</v>
      </c>
      <c r="Y127" s="299">
        <f t="shared" si="31"/>
        <v>0</v>
      </c>
      <c r="DA127" s="67"/>
    </row>
    <row r="128" spans="1:105" ht="12" customHeight="1" x14ac:dyDescent="0.25">
      <c r="A128" s="173" t="s">
        <v>92</v>
      </c>
      <c r="B128" s="233">
        <f t="shared" ref="B128:Y128" si="32">IF(B$85=0,0,B$85/B$83)</f>
        <v>0</v>
      </c>
      <c r="C128" s="233">
        <f t="shared" si="32"/>
        <v>0</v>
      </c>
      <c r="D128" s="233">
        <f t="shared" si="32"/>
        <v>0</v>
      </c>
      <c r="E128" s="233">
        <f t="shared" si="32"/>
        <v>0</v>
      </c>
      <c r="F128" s="233">
        <f t="shared" si="32"/>
        <v>0</v>
      </c>
      <c r="G128" s="233">
        <f t="shared" si="32"/>
        <v>0</v>
      </c>
      <c r="H128" s="233">
        <f t="shared" si="32"/>
        <v>0</v>
      </c>
      <c r="I128" s="233">
        <f t="shared" si="32"/>
        <v>0</v>
      </c>
      <c r="J128" s="233">
        <f t="shared" si="32"/>
        <v>0</v>
      </c>
      <c r="K128" s="233">
        <f t="shared" si="32"/>
        <v>0</v>
      </c>
      <c r="L128" s="233">
        <f t="shared" si="32"/>
        <v>0</v>
      </c>
      <c r="M128" s="233">
        <f t="shared" si="32"/>
        <v>0</v>
      </c>
      <c r="N128" s="233">
        <f t="shared" si="32"/>
        <v>0</v>
      </c>
      <c r="O128" s="233">
        <f t="shared" si="32"/>
        <v>0</v>
      </c>
      <c r="P128" s="233">
        <f t="shared" si="32"/>
        <v>0</v>
      </c>
      <c r="Q128" s="233">
        <f t="shared" si="32"/>
        <v>0</v>
      </c>
      <c r="R128" s="233">
        <f t="shared" si="32"/>
        <v>0</v>
      </c>
      <c r="S128" s="233">
        <f t="shared" si="32"/>
        <v>0</v>
      </c>
      <c r="T128" s="233">
        <f t="shared" si="32"/>
        <v>0</v>
      </c>
      <c r="U128" s="233">
        <f t="shared" si="32"/>
        <v>0</v>
      </c>
      <c r="V128" s="233">
        <f t="shared" si="32"/>
        <v>0</v>
      </c>
      <c r="W128" s="233">
        <f t="shared" si="32"/>
        <v>0</v>
      </c>
      <c r="X128" s="233">
        <f t="shared" si="32"/>
        <v>0</v>
      </c>
      <c r="Y128" s="233">
        <f t="shared" si="32"/>
        <v>0</v>
      </c>
      <c r="DA128" s="177"/>
    </row>
    <row r="129" spans="1:105" ht="12" customHeight="1" x14ac:dyDescent="0.25">
      <c r="A129" s="173" t="s">
        <v>93</v>
      </c>
      <c r="B129" s="233">
        <f t="shared" ref="B129:Y129" si="33">IF(B$86=0,0,B$86/B$83)</f>
        <v>0</v>
      </c>
      <c r="C129" s="233">
        <f t="shared" si="33"/>
        <v>0</v>
      </c>
      <c r="D129" s="233">
        <f t="shared" si="33"/>
        <v>0</v>
      </c>
      <c r="E129" s="233">
        <f t="shared" si="33"/>
        <v>0</v>
      </c>
      <c r="F129" s="233">
        <f t="shared" si="33"/>
        <v>0</v>
      </c>
      <c r="G129" s="233">
        <f t="shared" si="33"/>
        <v>0</v>
      </c>
      <c r="H129" s="233">
        <f t="shared" si="33"/>
        <v>0</v>
      </c>
      <c r="I129" s="233">
        <f t="shared" si="33"/>
        <v>0</v>
      </c>
      <c r="J129" s="233">
        <f t="shared" si="33"/>
        <v>0</v>
      </c>
      <c r="K129" s="233">
        <f t="shared" si="33"/>
        <v>0</v>
      </c>
      <c r="L129" s="233">
        <f t="shared" si="33"/>
        <v>0</v>
      </c>
      <c r="M129" s="233">
        <f t="shared" si="33"/>
        <v>0</v>
      </c>
      <c r="N129" s="233">
        <f t="shared" si="33"/>
        <v>0</v>
      </c>
      <c r="O129" s="233">
        <f t="shared" si="33"/>
        <v>0</v>
      </c>
      <c r="P129" s="233">
        <f t="shared" si="33"/>
        <v>0</v>
      </c>
      <c r="Q129" s="233">
        <f t="shared" si="33"/>
        <v>0</v>
      </c>
      <c r="R129" s="233">
        <f t="shared" si="33"/>
        <v>0</v>
      </c>
      <c r="S129" s="233">
        <f t="shared" si="33"/>
        <v>0</v>
      </c>
      <c r="T129" s="233">
        <f t="shared" si="33"/>
        <v>0</v>
      </c>
      <c r="U129" s="233">
        <f t="shared" si="33"/>
        <v>0</v>
      </c>
      <c r="V129" s="233">
        <f t="shared" si="33"/>
        <v>0</v>
      </c>
      <c r="W129" s="233">
        <f t="shared" si="33"/>
        <v>0</v>
      </c>
      <c r="X129" s="233">
        <f t="shared" si="33"/>
        <v>0</v>
      </c>
      <c r="Y129" s="233">
        <f t="shared" si="33"/>
        <v>0</v>
      </c>
      <c r="DA129" s="177"/>
    </row>
    <row r="130" spans="1:105" ht="12" customHeight="1" x14ac:dyDescent="0.25">
      <c r="A130" s="173" t="s">
        <v>94</v>
      </c>
      <c r="B130" s="233">
        <f t="shared" ref="B130:Y130" si="34">IF(B$87=0,0,B$87/B$83)</f>
        <v>0</v>
      </c>
      <c r="C130" s="233">
        <f t="shared" si="34"/>
        <v>0</v>
      </c>
      <c r="D130" s="233">
        <f t="shared" si="34"/>
        <v>0</v>
      </c>
      <c r="E130" s="233">
        <f t="shared" si="34"/>
        <v>0</v>
      </c>
      <c r="F130" s="233">
        <f t="shared" si="34"/>
        <v>0</v>
      </c>
      <c r="G130" s="233">
        <f t="shared" si="34"/>
        <v>0</v>
      </c>
      <c r="H130" s="233">
        <f t="shared" si="34"/>
        <v>0</v>
      </c>
      <c r="I130" s="233">
        <f t="shared" si="34"/>
        <v>0</v>
      </c>
      <c r="J130" s="233">
        <f t="shared" si="34"/>
        <v>0</v>
      </c>
      <c r="K130" s="233">
        <f t="shared" si="34"/>
        <v>0</v>
      </c>
      <c r="L130" s="233">
        <f t="shared" si="34"/>
        <v>0</v>
      </c>
      <c r="M130" s="233">
        <f t="shared" si="34"/>
        <v>0</v>
      </c>
      <c r="N130" s="233">
        <f t="shared" si="34"/>
        <v>0</v>
      </c>
      <c r="O130" s="233">
        <f t="shared" si="34"/>
        <v>0</v>
      </c>
      <c r="P130" s="233">
        <f t="shared" si="34"/>
        <v>0</v>
      </c>
      <c r="Q130" s="233">
        <f t="shared" si="34"/>
        <v>0</v>
      </c>
      <c r="R130" s="233">
        <f t="shared" si="34"/>
        <v>0</v>
      </c>
      <c r="S130" s="233">
        <f t="shared" si="34"/>
        <v>0</v>
      </c>
      <c r="T130" s="233">
        <f t="shared" si="34"/>
        <v>0</v>
      </c>
      <c r="U130" s="233">
        <f t="shared" si="34"/>
        <v>0</v>
      </c>
      <c r="V130" s="233">
        <f t="shared" si="34"/>
        <v>0</v>
      </c>
      <c r="W130" s="233">
        <f t="shared" si="34"/>
        <v>0</v>
      </c>
      <c r="X130" s="233">
        <f t="shared" si="34"/>
        <v>0</v>
      </c>
      <c r="Y130" s="233">
        <f t="shared" si="34"/>
        <v>0</v>
      </c>
      <c r="DA130" s="177"/>
    </row>
    <row r="131" spans="1:105" ht="12" customHeight="1" x14ac:dyDescent="0.25">
      <c r="A131" s="56" t="s">
        <v>95</v>
      </c>
      <c r="B131" s="300">
        <f t="shared" ref="B131:Y131" si="35">IF(B$88=0,0,B$88/B$83)</f>
        <v>1</v>
      </c>
      <c r="C131" s="300">
        <f t="shared" si="35"/>
        <v>1</v>
      </c>
      <c r="D131" s="300">
        <f t="shared" si="35"/>
        <v>1</v>
      </c>
      <c r="E131" s="300">
        <f t="shared" si="35"/>
        <v>1</v>
      </c>
      <c r="F131" s="300">
        <f t="shared" si="35"/>
        <v>1</v>
      </c>
      <c r="G131" s="300">
        <f t="shared" si="35"/>
        <v>1</v>
      </c>
      <c r="H131" s="300">
        <f t="shared" si="35"/>
        <v>1</v>
      </c>
      <c r="I131" s="300">
        <f t="shared" si="35"/>
        <v>1</v>
      </c>
      <c r="J131" s="300">
        <f t="shared" si="35"/>
        <v>1</v>
      </c>
      <c r="K131" s="300">
        <f t="shared" si="35"/>
        <v>1</v>
      </c>
      <c r="L131" s="300">
        <f t="shared" si="35"/>
        <v>1</v>
      </c>
      <c r="M131" s="300">
        <f t="shared" si="35"/>
        <v>1</v>
      </c>
      <c r="N131" s="300">
        <f t="shared" si="35"/>
        <v>1</v>
      </c>
      <c r="O131" s="300">
        <f t="shared" si="35"/>
        <v>1</v>
      </c>
      <c r="P131" s="300">
        <f t="shared" si="35"/>
        <v>1</v>
      </c>
      <c r="Q131" s="300">
        <f t="shared" si="35"/>
        <v>1</v>
      </c>
      <c r="R131" s="300">
        <f t="shared" si="35"/>
        <v>1</v>
      </c>
      <c r="S131" s="300">
        <f t="shared" si="35"/>
        <v>1</v>
      </c>
      <c r="T131" s="300">
        <f t="shared" si="35"/>
        <v>1</v>
      </c>
      <c r="U131" s="300">
        <f t="shared" si="35"/>
        <v>1</v>
      </c>
      <c r="V131" s="300">
        <f t="shared" si="35"/>
        <v>1</v>
      </c>
      <c r="W131" s="300">
        <f t="shared" si="35"/>
        <v>1</v>
      </c>
      <c r="X131" s="300">
        <f t="shared" si="35"/>
        <v>1</v>
      </c>
      <c r="Y131" s="300">
        <f t="shared" si="35"/>
        <v>1</v>
      </c>
      <c r="DA131" s="68"/>
    </row>
    <row r="132" spans="1:105" ht="12" customHeight="1" x14ac:dyDescent="0.25">
      <c r="A132" s="41" t="s">
        <v>1939</v>
      </c>
      <c r="B132" s="235">
        <f t="shared" ref="B132:Y132" si="36">IF(B$94=0,0,B$94/B$83)</f>
        <v>0</v>
      </c>
      <c r="C132" s="235">
        <f t="shared" si="36"/>
        <v>0</v>
      </c>
      <c r="D132" s="235">
        <f t="shared" si="36"/>
        <v>0</v>
      </c>
      <c r="E132" s="235">
        <f t="shared" si="36"/>
        <v>0</v>
      </c>
      <c r="F132" s="235">
        <f t="shared" si="36"/>
        <v>0</v>
      </c>
      <c r="G132" s="235">
        <f t="shared" si="36"/>
        <v>0</v>
      </c>
      <c r="H132" s="235">
        <f t="shared" si="36"/>
        <v>0</v>
      </c>
      <c r="I132" s="235">
        <f t="shared" si="36"/>
        <v>0</v>
      </c>
      <c r="J132" s="235">
        <f t="shared" si="36"/>
        <v>0</v>
      </c>
      <c r="K132" s="235">
        <f t="shared" si="36"/>
        <v>0</v>
      </c>
      <c r="L132" s="235">
        <f t="shared" si="36"/>
        <v>0</v>
      </c>
      <c r="M132" s="235">
        <f t="shared" si="36"/>
        <v>0</v>
      </c>
      <c r="N132" s="235">
        <f t="shared" si="36"/>
        <v>0</v>
      </c>
      <c r="O132" s="235">
        <f t="shared" si="36"/>
        <v>0</v>
      </c>
      <c r="P132" s="235">
        <f t="shared" si="36"/>
        <v>0</v>
      </c>
      <c r="Q132" s="235">
        <f t="shared" si="36"/>
        <v>0</v>
      </c>
      <c r="R132" s="235">
        <f t="shared" si="36"/>
        <v>0</v>
      </c>
      <c r="S132" s="235">
        <f t="shared" si="36"/>
        <v>0</v>
      </c>
      <c r="T132" s="235">
        <f t="shared" si="36"/>
        <v>0</v>
      </c>
      <c r="U132" s="235">
        <f t="shared" si="36"/>
        <v>0</v>
      </c>
      <c r="V132" s="235">
        <f t="shared" si="36"/>
        <v>0</v>
      </c>
      <c r="W132" s="235">
        <f t="shared" si="36"/>
        <v>0</v>
      </c>
      <c r="X132" s="235">
        <f t="shared" si="36"/>
        <v>0</v>
      </c>
      <c r="Y132" s="235">
        <f t="shared" si="36"/>
        <v>0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430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54</v>
      </c>
      <c r="B136" s="320">
        <f>IF(B$5=0,0,B$5/PPA_fec!B$5)</f>
        <v>0.88140776822311995</v>
      </c>
      <c r="C136" s="320">
        <f>IF(C$5=0,0,C$5/PPA_fec!C$5)</f>
        <v>0.79325992718649452</v>
      </c>
      <c r="D136" s="320">
        <f>IF(D$5=0,0,D$5/PPA_fec!D$5)</f>
        <v>0.76655120695718704</v>
      </c>
      <c r="E136" s="320">
        <f>IF(E$5=0,0,E$5/PPA_fec!E$5)</f>
        <v>1.7496560213936272</v>
      </c>
      <c r="F136" s="320">
        <f>IF(F$5=0,0,F$5/PPA_fec!F$5)</f>
        <v>1.2702628854279627</v>
      </c>
      <c r="G136" s="320">
        <f>IF(G$5=0,0,G$5/PPA_fec!G$5)</f>
        <v>1.1324986938499728</v>
      </c>
      <c r="H136" s="320">
        <f>IF(H$5=0,0,H$5/PPA_fec!H$5)</f>
        <v>0.92939440164927867</v>
      </c>
      <c r="I136" s="320">
        <f>IF(I$5=0,0,I$5/PPA_fec!I$5)</f>
        <v>0.85775814904099723</v>
      </c>
      <c r="J136" s="320">
        <f>IF(J$5=0,0,J$5/PPA_fec!J$5)</f>
        <v>0.89294665841801024</v>
      </c>
      <c r="K136" s="320">
        <f>IF(K$5=0,0,K$5/PPA_fec!K$5)</f>
        <v>1.0484879185051605</v>
      </c>
      <c r="L136" s="320">
        <f>IF(L$5=0,0,L$5/PPA_fec!L$5)</f>
        <v>1.0571606692333668</v>
      </c>
      <c r="M136" s="320">
        <f>IF(M$5=0,0,M$5/PPA_fec!M$5)</f>
        <v>1.0833487842409562</v>
      </c>
      <c r="N136" s="320">
        <f>IF(N$5=0,0,N$5/PPA_fec!N$5)</f>
        <v>0.97545649889379049</v>
      </c>
      <c r="O136" s="320">
        <f>IF(O$5=0,0,O$5/PPA_fec!O$5)</f>
        <v>0.99706740558371498</v>
      </c>
      <c r="P136" s="320">
        <f>IF(P$5=0,0,P$5/PPA_fec!P$5)</f>
        <v>0.82444757241361277</v>
      </c>
      <c r="Q136" s="320">
        <f>IF(Q$5=0,0,Q$5/PPA_fec!Q$5)</f>
        <v>0.80099663463695381</v>
      </c>
      <c r="R136" s="320">
        <f>IF(R$5=0,0,R$5/PPA_fec!R$5)</f>
        <v>0.86398597095215846</v>
      </c>
      <c r="S136" s="320">
        <f>IF(S$5=0,0,S$5/PPA_fec!S$5)</f>
        <v>0.66937060388502256</v>
      </c>
      <c r="T136" s="320">
        <f>IF(T$5=0,0,T$5/PPA_fec!T$5)</f>
        <v>0.81115215226577364</v>
      </c>
      <c r="U136" s="320">
        <f>IF(U$5=0,0,U$5/PPA_fec!U$5)</f>
        <v>1.0068208478290326</v>
      </c>
      <c r="V136" s="320">
        <f>IF(V$5=0,0,V$5/PPA_fec!V$5)</f>
        <v>1.0017132006065337</v>
      </c>
      <c r="W136" s="320">
        <f>IF(W$5=0,0,W$5/PPA_fec!W$5)</f>
        <v>0.87400768622056191</v>
      </c>
      <c r="X136" s="320">
        <f>IF(X$5=0,0,X$5/PPA_fec!X$5)</f>
        <v>0.73726939788329082</v>
      </c>
      <c r="Y136" s="320">
        <f>IF(Y$5=0,0,Y$5/PPA_fec!Y$5)</f>
        <v>0.57246025264652867</v>
      </c>
      <c r="DA136" s="95"/>
    </row>
    <row r="137" spans="1:105" ht="12" customHeight="1" x14ac:dyDescent="0.25">
      <c r="A137" s="55" t="s">
        <v>91</v>
      </c>
      <c r="B137" s="273">
        <f>IF(B$6=0,0,B$6/PPA_fec!B$6)</f>
        <v>0</v>
      </c>
      <c r="C137" s="273">
        <f>IF(C$6=0,0,C$6/PPA_fec!C$6)</f>
        <v>0</v>
      </c>
      <c r="D137" s="273">
        <f>IF(D$6=0,0,D$6/PPA_fec!D$6)</f>
        <v>0</v>
      </c>
      <c r="E137" s="273">
        <f>IF(E$6=0,0,E$6/PPA_fec!E$6)</f>
        <v>0</v>
      </c>
      <c r="F137" s="273">
        <f>IF(F$6=0,0,F$6/PPA_fec!F$6)</f>
        <v>0</v>
      </c>
      <c r="G137" s="273">
        <f>IF(G$6=0,0,G$6/PPA_fec!G$6)</f>
        <v>0</v>
      </c>
      <c r="H137" s="273">
        <f>IF(H$6=0,0,H$6/PPA_fec!H$6)</f>
        <v>0</v>
      </c>
      <c r="I137" s="273">
        <f>IF(I$6=0,0,I$6/PPA_fec!I$6)</f>
        <v>0</v>
      </c>
      <c r="J137" s="273">
        <f>IF(J$6=0,0,J$6/PPA_fec!J$6)</f>
        <v>0</v>
      </c>
      <c r="K137" s="273">
        <f>IF(K$6=0,0,K$6/PPA_fec!K$6)</f>
        <v>0</v>
      </c>
      <c r="L137" s="273">
        <f>IF(L$6=0,0,L$6/PPA_fec!L$6)</f>
        <v>0</v>
      </c>
      <c r="M137" s="273">
        <f>IF(M$6=0,0,M$6/PPA_fec!M$6)</f>
        <v>0</v>
      </c>
      <c r="N137" s="273">
        <f>IF(N$6=0,0,N$6/PPA_fec!N$6)</f>
        <v>0</v>
      </c>
      <c r="O137" s="273">
        <f>IF(O$6=0,0,O$6/PPA_fec!O$6)</f>
        <v>0</v>
      </c>
      <c r="P137" s="273">
        <f>IF(P$6=0,0,P$6/PPA_fec!P$6)</f>
        <v>0</v>
      </c>
      <c r="Q137" s="273">
        <f>IF(Q$6=0,0,Q$6/PPA_fec!Q$6)</f>
        <v>0</v>
      </c>
      <c r="R137" s="273">
        <f>IF(R$6=0,0,R$6/PPA_fec!R$6)</f>
        <v>0</v>
      </c>
      <c r="S137" s="273">
        <f>IF(S$6=0,0,S$6/PPA_fec!S$6)</f>
        <v>0</v>
      </c>
      <c r="T137" s="273">
        <f>IF(T$6=0,0,T$6/PPA_fec!T$6)</f>
        <v>0</v>
      </c>
      <c r="U137" s="273">
        <f>IF(U$6=0,0,U$6/PPA_fec!U$6)</f>
        <v>0</v>
      </c>
      <c r="V137" s="273">
        <f>IF(V$6=0,0,V$6/PPA_fec!V$6)</f>
        <v>0</v>
      </c>
      <c r="W137" s="273">
        <f>IF(W$6=0,0,W$6/PPA_fec!W$6)</f>
        <v>0</v>
      </c>
      <c r="X137" s="273">
        <f>IF(X$6=0,0,X$6/PPA_fec!X$6)</f>
        <v>0</v>
      </c>
      <c r="Y137" s="273">
        <f>IF(Y$6=0,0,Y$6/PPA_fec!Y$6)</f>
        <v>0</v>
      </c>
      <c r="DA137" s="76"/>
    </row>
    <row r="138" spans="1:105" ht="12" customHeight="1" x14ac:dyDescent="0.25">
      <c r="A138" s="173" t="s">
        <v>92</v>
      </c>
      <c r="B138" s="274">
        <f>IF(B$7=0,0,B$7/PPA_fec!B$7)</f>
        <v>0</v>
      </c>
      <c r="C138" s="274">
        <f>IF(C$7=0,0,C$7/PPA_fec!C$7)</f>
        <v>0</v>
      </c>
      <c r="D138" s="274">
        <f>IF(D$7=0,0,D$7/PPA_fec!D$7)</f>
        <v>0</v>
      </c>
      <c r="E138" s="274">
        <f>IF(E$7=0,0,E$7/PPA_fec!E$7)</f>
        <v>0</v>
      </c>
      <c r="F138" s="274">
        <f>IF(F$7=0,0,F$7/PPA_fec!F$7)</f>
        <v>0</v>
      </c>
      <c r="G138" s="274">
        <f>IF(G$7=0,0,G$7/PPA_fec!G$7)</f>
        <v>0</v>
      </c>
      <c r="H138" s="274">
        <f>IF(H$7=0,0,H$7/PPA_fec!H$7)</f>
        <v>0</v>
      </c>
      <c r="I138" s="274">
        <f>IF(I$7=0,0,I$7/PPA_fec!I$7)</f>
        <v>0</v>
      </c>
      <c r="J138" s="274">
        <f>IF(J$7=0,0,J$7/PPA_fec!J$7)</f>
        <v>0</v>
      </c>
      <c r="K138" s="274">
        <f>IF(K$7=0,0,K$7/PPA_fec!K$7)</f>
        <v>0</v>
      </c>
      <c r="L138" s="274">
        <f>IF(L$7=0,0,L$7/PPA_fec!L$7)</f>
        <v>0</v>
      </c>
      <c r="M138" s="274">
        <f>IF(M$7=0,0,M$7/PPA_fec!M$7)</f>
        <v>0</v>
      </c>
      <c r="N138" s="274">
        <f>IF(N$7=0,0,N$7/PPA_fec!N$7)</f>
        <v>0</v>
      </c>
      <c r="O138" s="274">
        <f>IF(O$7=0,0,O$7/PPA_fec!O$7)</f>
        <v>0</v>
      </c>
      <c r="P138" s="274">
        <f>IF(P$7=0,0,P$7/PPA_fec!P$7)</f>
        <v>0</v>
      </c>
      <c r="Q138" s="274">
        <f>IF(Q$7=0,0,Q$7/PPA_fec!Q$7)</f>
        <v>0</v>
      </c>
      <c r="R138" s="274">
        <f>IF(R$7=0,0,R$7/PPA_fec!R$7)</f>
        <v>0</v>
      </c>
      <c r="S138" s="274">
        <f>IF(S$7=0,0,S$7/PPA_fec!S$7)</f>
        <v>0</v>
      </c>
      <c r="T138" s="274">
        <f>IF(T$7=0,0,T$7/PPA_fec!T$7)</f>
        <v>0</v>
      </c>
      <c r="U138" s="274">
        <f>IF(U$7=0,0,U$7/PPA_fec!U$7)</f>
        <v>0</v>
      </c>
      <c r="V138" s="274">
        <f>IF(V$7=0,0,V$7/PPA_fec!V$7)</f>
        <v>0</v>
      </c>
      <c r="W138" s="274">
        <f>IF(W$7=0,0,W$7/PPA_fec!W$7)</f>
        <v>0</v>
      </c>
      <c r="X138" s="274">
        <f>IF(X$7=0,0,X$7/PPA_fec!X$7)</f>
        <v>0</v>
      </c>
      <c r="Y138" s="274">
        <f>IF(Y$7=0,0,Y$7/PPA_fec!Y$7)</f>
        <v>0</v>
      </c>
      <c r="DA138" s="77"/>
    </row>
    <row r="139" spans="1:105" ht="12" customHeight="1" x14ac:dyDescent="0.25">
      <c r="A139" s="173" t="s">
        <v>93</v>
      </c>
      <c r="B139" s="274">
        <f>IF(B$8=0,0,B$8/PPA_fec!B$8)</f>
        <v>0</v>
      </c>
      <c r="C139" s="274">
        <f>IF(C$8=0,0,C$8/PPA_fec!C$8)</f>
        <v>0</v>
      </c>
      <c r="D139" s="274">
        <f>IF(D$8=0,0,D$8/PPA_fec!D$8)</f>
        <v>0</v>
      </c>
      <c r="E139" s="274">
        <f>IF(E$8=0,0,E$8/PPA_fec!E$8)</f>
        <v>0</v>
      </c>
      <c r="F139" s="274">
        <f>IF(F$8=0,0,F$8/PPA_fec!F$8)</f>
        <v>0</v>
      </c>
      <c r="G139" s="274">
        <f>IF(G$8=0,0,G$8/PPA_fec!G$8)</f>
        <v>0</v>
      </c>
      <c r="H139" s="274">
        <f>IF(H$8=0,0,H$8/PPA_fec!H$8)</f>
        <v>0</v>
      </c>
      <c r="I139" s="274">
        <f>IF(I$8=0,0,I$8/PPA_fec!I$8)</f>
        <v>0</v>
      </c>
      <c r="J139" s="274">
        <f>IF(J$8=0,0,J$8/PPA_fec!J$8)</f>
        <v>0</v>
      </c>
      <c r="K139" s="274">
        <f>IF(K$8=0,0,K$8/PPA_fec!K$8)</f>
        <v>0</v>
      </c>
      <c r="L139" s="274">
        <f>IF(L$8=0,0,L$8/PPA_fec!L$8)</f>
        <v>0</v>
      </c>
      <c r="M139" s="274">
        <f>IF(M$8=0,0,M$8/PPA_fec!M$8)</f>
        <v>0</v>
      </c>
      <c r="N139" s="274">
        <f>IF(N$8=0,0,N$8/PPA_fec!N$8)</f>
        <v>0</v>
      </c>
      <c r="O139" s="274">
        <f>IF(O$8=0,0,O$8/PPA_fec!O$8)</f>
        <v>0</v>
      </c>
      <c r="P139" s="274">
        <f>IF(P$8=0,0,P$8/PPA_fec!P$8)</f>
        <v>0</v>
      </c>
      <c r="Q139" s="274">
        <f>IF(Q$8=0,0,Q$8/PPA_fec!Q$8)</f>
        <v>0</v>
      </c>
      <c r="R139" s="274">
        <f>IF(R$8=0,0,R$8/PPA_fec!R$8)</f>
        <v>0</v>
      </c>
      <c r="S139" s="274">
        <f>IF(S$8=0,0,S$8/PPA_fec!S$8)</f>
        <v>0</v>
      </c>
      <c r="T139" s="274">
        <f>IF(T$8=0,0,T$8/PPA_fec!T$8)</f>
        <v>0</v>
      </c>
      <c r="U139" s="274">
        <f>IF(U$8=0,0,U$8/PPA_fec!U$8)</f>
        <v>0</v>
      </c>
      <c r="V139" s="274">
        <f>IF(V$8=0,0,V$8/PPA_fec!V$8)</f>
        <v>0</v>
      </c>
      <c r="W139" s="274">
        <f>IF(W$8=0,0,W$8/PPA_fec!W$8)</f>
        <v>0</v>
      </c>
      <c r="X139" s="274">
        <f>IF(X$8=0,0,X$8/PPA_fec!X$8)</f>
        <v>0</v>
      </c>
      <c r="Y139" s="274">
        <f>IF(Y$8=0,0,Y$8/PPA_fec!Y$8)</f>
        <v>0</v>
      </c>
      <c r="DA139" s="77"/>
    </row>
    <row r="140" spans="1:105" ht="12" customHeight="1" x14ac:dyDescent="0.25">
      <c r="A140" s="173" t="s">
        <v>94</v>
      </c>
      <c r="B140" s="274">
        <f>IF(B$9=0,0,B$9/PPA_fec!B$9)</f>
        <v>0</v>
      </c>
      <c r="C140" s="274">
        <f>IF(C$9=0,0,C$9/PPA_fec!C$9)</f>
        <v>0</v>
      </c>
      <c r="D140" s="274">
        <f>IF(D$9=0,0,D$9/PPA_fec!D$9)</f>
        <v>0</v>
      </c>
      <c r="E140" s="274">
        <f>IF(E$9=0,0,E$9/PPA_fec!E$9)</f>
        <v>0</v>
      </c>
      <c r="F140" s="274">
        <f>IF(F$9=0,0,F$9/PPA_fec!F$9)</f>
        <v>0</v>
      </c>
      <c r="G140" s="274">
        <f>IF(G$9=0,0,G$9/PPA_fec!G$9)</f>
        <v>0</v>
      </c>
      <c r="H140" s="274">
        <f>IF(H$9=0,0,H$9/PPA_fec!H$9)</f>
        <v>0</v>
      </c>
      <c r="I140" s="274">
        <f>IF(I$9=0,0,I$9/PPA_fec!I$9)</f>
        <v>0</v>
      </c>
      <c r="J140" s="274">
        <f>IF(J$9=0,0,J$9/PPA_fec!J$9)</f>
        <v>0</v>
      </c>
      <c r="K140" s="274">
        <f>IF(K$9=0,0,K$9/PPA_fec!K$9)</f>
        <v>0</v>
      </c>
      <c r="L140" s="274">
        <f>IF(L$9=0,0,L$9/PPA_fec!L$9)</f>
        <v>0</v>
      </c>
      <c r="M140" s="274">
        <f>IF(M$9=0,0,M$9/PPA_fec!M$9)</f>
        <v>0</v>
      </c>
      <c r="N140" s="274">
        <f>IF(N$9=0,0,N$9/PPA_fec!N$9)</f>
        <v>0</v>
      </c>
      <c r="O140" s="274">
        <f>IF(O$9=0,0,O$9/PPA_fec!O$9)</f>
        <v>0</v>
      </c>
      <c r="P140" s="274">
        <f>IF(P$9=0,0,P$9/PPA_fec!P$9)</f>
        <v>0</v>
      </c>
      <c r="Q140" s="274">
        <f>IF(Q$9=0,0,Q$9/PPA_fec!Q$9)</f>
        <v>0</v>
      </c>
      <c r="R140" s="274">
        <f>IF(R$9=0,0,R$9/PPA_fec!R$9)</f>
        <v>0</v>
      </c>
      <c r="S140" s="274">
        <f>IF(S$9=0,0,S$9/PPA_fec!S$9)</f>
        <v>0</v>
      </c>
      <c r="T140" s="274">
        <f>IF(T$9=0,0,T$9/PPA_fec!T$9)</f>
        <v>0</v>
      </c>
      <c r="U140" s="274">
        <f>IF(U$9=0,0,U$9/PPA_fec!U$9)</f>
        <v>0</v>
      </c>
      <c r="V140" s="274">
        <f>IF(V$9=0,0,V$9/PPA_fec!V$9)</f>
        <v>0</v>
      </c>
      <c r="W140" s="274">
        <f>IF(W$9=0,0,W$9/PPA_fec!W$9)</f>
        <v>0</v>
      </c>
      <c r="X140" s="274">
        <f>IF(X$9=0,0,X$9/PPA_fec!X$9)</f>
        <v>0</v>
      </c>
      <c r="Y140" s="274">
        <f>IF(Y$9=0,0,Y$9/PPA_fec!Y$9)</f>
        <v>0</v>
      </c>
      <c r="DA140" s="77"/>
    </row>
    <row r="141" spans="1:105" ht="12" customHeight="1" x14ac:dyDescent="0.25">
      <c r="A141" s="56" t="s">
        <v>95</v>
      </c>
      <c r="B141" s="275">
        <f>IF(B$10=0,0,B$10/PPA_fec!B$10)</f>
        <v>2.2937379997822251</v>
      </c>
      <c r="C141" s="275">
        <f>IF(C$10=0,0,C$10/PPA_fec!C$10)</f>
        <v>2.2224508827860014</v>
      </c>
      <c r="D141" s="275">
        <f>IF(D$10=0,0,D$10/PPA_fec!D$10)</f>
        <v>2.0361689299690449</v>
      </c>
      <c r="E141" s="275">
        <f>IF(E$10=0,0,E$10/PPA_fec!E$10)</f>
        <v>2.3218632715608369</v>
      </c>
      <c r="F141" s="275">
        <f>IF(F$10=0,0,F$10/PPA_fec!F$10)</f>
        <v>1.7703095790165195</v>
      </c>
      <c r="G141" s="275">
        <f>IF(G$10=0,0,G$10/PPA_fec!G$10)</f>
        <v>1.4653759647921361</v>
      </c>
      <c r="H141" s="275">
        <f>IF(H$10=0,0,H$10/PPA_fec!H$10)</f>
        <v>0.63062779639444333</v>
      </c>
      <c r="I141" s="275">
        <f>IF(I$10=0,0,I$10/PPA_fec!I$10)</f>
        <v>0.49928227899324656</v>
      </c>
      <c r="J141" s="275">
        <f>IF(J$10=0,0,J$10/PPA_fec!J$10)</f>
        <v>0.50238362609347365</v>
      </c>
      <c r="K141" s="275">
        <f>IF(K$10=0,0,K$10/PPA_fec!K$10)</f>
        <v>1.0553572775867694</v>
      </c>
      <c r="L141" s="275">
        <f>IF(L$10=0,0,L$10/PPA_fec!L$10)</f>
        <v>1.1102317662209831</v>
      </c>
      <c r="M141" s="275">
        <f>IF(M$10=0,0,M$10/PPA_fec!M$10)</f>
        <v>1.0725772230619099</v>
      </c>
      <c r="N141" s="275">
        <f>IF(N$10=0,0,N$10/PPA_fec!N$10)</f>
        <v>0.76843672167702026</v>
      </c>
      <c r="O141" s="275">
        <f>IF(O$10=0,0,O$10/PPA_fec!O$10)</f>
        <v>0.7419500521223148</v>
      </c>
      <c r="P141" s="275">
        <f>IF(P$10=0,0,P$10/PPA_fec!P$10)</f>
        <v>0.4850435650302477</v>
      </c>
      <c r="Q141" s="275">
        <f>IF(Q$10=0,0,Q$10/PPA_fec!Q$10)</f>
        <v>0.48527811509586793</v>
      </c>
      <c r="R141" s="275">
        <f>IF(R$10=0,0,R$10/PPA_fec!R$10)</f>
        <v>0.37649485892581253</v>
      </c>
      <c r="S141" s="275">
        <f>IF(S$10=0,0,S$10/PPA_fec!S$10)</f>
        <v>0.22943840727501058</v>
      </c>
      <c r="T141" s="275">
        <f>IF(T$10=0,0,T$10/PPA_fec!T$10)</f>
        <v>0.3984828646836141</v>
      </c>
      <c r="U141" s="275">
        <f>IF(U$10=0,0,U$10/PPA_fec!U$10)</f>
        <v>0.79186270157682315</v>
      </c>
      <c r="V141" s="275">
        <f>IF(V$10=0,0,V$10/PPA_fec!V$10)</f>
        <v>0.78638131488628737</v>
      </c>
      <c r="W141" s="275">
        <f>IF(W$10=0,0,W$10/PPA_fec!W$10)</f>
        <v>0.55817859481752152</v>
      </c>
      <c r="X141" s="275">
        <f>IF(X$10=0,0,X$10/PPA_fec!X$10)</f>
        <v>0.41500706252378428</v>
      </c>
      <c r="Y141" s="275">
        <f>IF(Y$10=0,0,Y$10/PPA_fec!Y$10)</f>
        <v>0.5293297572615463</v>
      </c>
      <c r="DA141" s="78"/>
    </row>
    <row r="142" spans="1:105" ht="12" customHeight="1" x14ac:dyDescent="0.25">
      <c r="A142" s="174" t="s">
        <v>1853</v>
      </c>
      <c r="B142" s="276">
        <f>IF(B$16=0,0,B$16/PPA_fec!B$16)</f>
        <v>0</v>
      </c>
      <c r="C142" s="276">
        <f>IF(C$16=0,0,C$16/PPA_fec!C$16)</f>
        <v>0</v>
      </c>
      <c r="D142" s="276">
        <f>IF(D$16=0,0,D$16/PPA_fec!D$16)</f>
        <v>0</v>
      </c>
      <c r="E142" s="276">
        <f>IF(E$16=0,0,E$16/PPA_fec!E$16)</f>
        <v>0</v>
      </c>
      <c r="F142" s="276">
        <f>IF(F$16=0,0,F$16/PPA_fec!F$16)</f>
        <v>0</v>
      </c>
      <c r="G142" s="276">
        <f>IF(G$16=0,0,G$16/PPA_fec!G$16)</f>
        <v>0</v>
      </c>
      <c r="H142" s="276">
        <f>IF(H$16=0,0,H$16/PPA_fec!H$16)</f>
        <v>0</v>
      </c>
      <c r="I142" s="276">
        <f>IF(I$16=0,0,I$16/PPA_fec!I$16)</f>
        <v>0</v>
      </c>
      <c r="J142" s="276">
        <f>IF(J$16=0,0,J$16/PPA_fec!J$16)</f>
        <v>0</v>
      </c>
      <c r="K142" s="276">
        <f>IF(K$16=0,0,K$16/PPA_fec!K$16)</f>
        <v>0</v>
      </c>
      <c r="L142" s="276">
        <f>IF(L$16=0,0,L$16/PPA_fec!L$16)</f>
        <v>0</v>
      </c>
      <c r="M142" s="276">
        <f>IF(M$16=0,0,M$16/PPA_fec!M$16)</f>
        <v>0</v>
      </c>
      <c r="N142" s="276">
        <f>IF(N$16=0,0,N$16/PPA_fec!N$16)</f>
        <v>0</v>
      </c>
      <c r="O142" s="276">
        <f>IF(O$16=0,0,O$16/PPA_fec!O$16)</f>
        <v>0</v>
      </c>
      <c r="P142" s="276">
        <f>IF(P$16=0,0,P$16/PPA_fec!P$16)</f>
        <v>0</v>
      </c>
      <c r="Q142" s="276">
        <f>IF(Q$16=0,0,Q$16/PPA_fec!Q$16)</f>
        <v>0</v>
      </c>
      <c r="R142" s="276">
        <f>IF(R$16=0,0,R$16/PPA_fec!R$16)</f>
        <v>0</v>
      </c>
      <c r="S142" s="276">
        <f>IF(S$16=0,0,S$16/PPA_fec!S$16)</f>
        <v>0</v>
      </c>
      <c r="T142" s="276">
        <f>IF(T$16=0,0,T$16/PPA_fec!T$16)</f>
        <v>0</v>
      </c>
      <c r="U142" s="276">
        <f>IF(U$16=0,0,U$16/PPA_fec!U$16)</f>
        <v>0</v>
      </c>
      <c r="V142" s="276">
        <f>IF(V$16=0,0,V$16/PPA_fec!V$16)</f>
        <v>0</v>
      </c>
      <c r="W142" s="276">
        <f>IF(W$16=0,0,W$16/PPA_fec!W$16)</f>
        <v>0</v>
      </c>
      <c r="X142" s="276">
        <f>IF(X$16=0,0,X$16/PPA_fec!X$16)</f>
        <v>0</v>
      </c>
      <c r="Y142" s="276">
        <f>IF(Y$16=0,0,Y$16/PPA_fec!Y$16)</f>
        <v>0</v>
      </c>
      <c r="DA142" s="79"/>
    </row>
    <row r="143" spans="1:105" ht="12" customHeight="1" x14ac:dyDescent="0.25">
      <c r="A143" s="174" t="s">
        <v>1855</v>
      </c>
      <c r="B143" s="276">
        <f>IF(B$17=0,0,B$17/PPA_fec!B$17)</f>
        <v>0.96906081761867657</v>
      </c>
      <c r="C143" s="276">
        <f>IF(C$17=0,0,C$17/PPA_fec!C$17)</f>
        <v>0.87901067576962089</v>
      </c>
      <c r="D143" s="276">
        <f>IF(D$17=0,0,D$17/PPA_fec!D$17)</f>
        <v>0.86008791299505738</v>
      </c>
      <c r="E143" s="276">
        <f>IF(E$17=0,0,E$17/PPA_fec!E$17)</f>
        <v>1.993606348296262</v>
      </c>
      <c r="F143" s="276">
        <f>IF(F$17=0,0,F$17/PPA_fec!F$17)</f>
        <v>1.4973427864277695</v>
      </c>
      <c r="G143" s="276">
        <f>IF(G$17=0,0,G$17/PPA_fec!G$17)</f>
        <v>1.3568739632247733</v>
      </c>
      <c r="H143" s="276">
        <f>IF(H$17=0,0,H$17/PPA_fec!H$17)</f>
        <v>1.1647419593395278</v>
      </c>
      <c r="I143" s="276">
        <f>IF(I$17=0,0,I$17/PPA_fec!I$17)</f>
        <v>1.0822901712700954</v>
      </c>
      <c r="J143" s="276">
        <f>IF(J$17=0,0,J$17/PPA_fec!J$17)</f>
        <v>1.1270552695971179</v>
      </c>
      <c r="K143" s="276">
        <f>IF(K$17=0,0,K$17/PPA_fec!K$17)</f>
        <v>1.2747275635857589</v>
      </c>
      <c r="L143" s="276">
        <f>IF(L$17=0,0,L$17/PPA_fec!L$17)</f>
        <v>1.2816111467100519</v>
      </c>
      <c r="M143" s="276">
        <f>IF(M$17=0,0,M$17/PPA_fec!M$17)</f>
        <v>1.316128850377932</v>
      </c>
      <c r="N143" s="276">
        <f>IF(N$17=0,0,N$17/PPA_fec!N$17)</f>
        <v>1.2066741978511919</v>
      </c>
      <c r="O143" s="276">
        <f>IF(O$17=0,0,O$17/PPA_fec!O$17)</f>
        <v>1.2370375903756257</v>
      </c>
      <c r="P143" s="276">
        <f>IF(P$17=0,0,P$17/PPA_fec!P$17)</f>
        <v>1.0383700848183199</v>
      </c>
      <c r="Q143" s="276">
        <f>IF(Q$17=0,0,Q$17/PPA_fec!Q$17)</f>
        <v>1.0068311890538943</v>
      </c>
      <c r="R143" s="276">
        <f>IF(R$17=0,0,R$17/PPA_fec!R$17)</f>
        <v>1.1048631365283947</v>
      </c>
      <c r="S143" s="276">
        <f>IF(S$17=0,0,S$17/PPA_fec!S$17)</f>
        <v>0.86822391006824995</v>
      </c>
      <c r="T143" s="276">
        <f>IF(T$17=0,0,T$17/PPA_fec!T$17)</f>
        <v>1.0317890547326554</v>
      </c>
      <c r="U143" s="276">
        <f>IF(U$17=0,0,U$17/PPA_fec!U$17)</f>
        <v>1.244681886322669</v>
      </c>
      <c r="V143" s="276">
        <f>IF(V$17=0,0,V$17/PPA_fec!V$17)</f>
        <v>1.2385177694631195</v>
      </c>
      <c r="W143" s="276">
        <f>IF(W$17=0,0,W$17/PPA_fec!W$17)</f>
        <v>1.0962372152231223</v>
      </c>
      <c r="X143" s="276">
        <f>IF(X$17=0,0,X$17/PPA_fec!X$17)</f>
        <v>0.93191979626758825</v>
      </c>
      <c r="Y143" s="276">
        <f>IF(Y$17=0,0,Y$17/PPA_fec!Y$17)</f>
        <v>0.70201602438478194</v>
      </c>
      <c r="DA143" s="79"/>
    </row>
    <row r="144" spans="1:105" ht="12" customHeight="1" x14ac:dyDescent="0.25">
      <c r="A144" s="41" t="s">
        <v>1870</v>
      </c>
      <c r="B144" s="277">
        <f>IF(B$30=0,0,B$30/PPA_fec!B$30)</f>
        <v>0</v>
      </c>
      <c r="C144" s="277">
        <f>IF(C$30=0,0,C$30/PPA_fec!C$30)</f>
        <v>0</v>
      </c>
      <c r="D144" s="277">
        <f>IF(D$30=0,0,D$30/PPA_fec!D$30)</f>
        <v>0</v>
      </c>
      <c r="E144" s="277">
        <f>IF(E$30=0,0,E$30/PPA_fec!E$30)</f>
        <v>0</v>
      </c>
      <c r="F144" s="277">
        <f>IF(F$30=0,0,F$30/PPA_fec!F$30)</f>
        <v>0</v>
      </c>
      <c r="G144" s="277">
        <f>IF(G$30=0,0,G$30/PPA_fec!G$30)</f>
        <v>0</v>
      </c>
      <c r="H144" s="277">
        <f>IF(H$30=0,0,H$30/PPA_fec!H$30)</f>
        <v>0</v>
      </c>
      <c r="I144" s="277">
        <f>IF(I$30=0,0,I$30/PPA_fec!I$30)</f>
        <v>0</v>
      </c>
      <c r="J144" s="277">
        <f>IF(J$30=0,0,J$30/PPA_fec!J$30)</f>
        <v>0</v>
      </c>
      <c r="K144" s="277">
        <f>IF(K$30=0,0,K$30/PPA_fec!K$30)</f>
        <v>0</v>
      </c>
      <c r="L144" s="277">
        <f>IF(L$30=0,0,L$30/PPA_fec!L$30)</f>
        <v>0</v>
      </c>
      <c r="M144" s="277">
        <f>IF(M$30=0,0,M$30/PPA_fec!M$30)</f>
        <v>0</v>
      </c>
      <c r="N144" s="277">
        <f>IF(N$30=0,0,N$30/PPA_fec!N$30)</f>
        <v>0</v>
      </c>
      <c r="O144" s="277">
        <f>IF(O$30=0,0,O$30/PPA_fec!O$30)</f>
        <v>0</v>
      </c>
      <c r="P144" s="277">
        <f>IF(P$30=0,0,P$30/PPA_fec!P$30)</f>
        <v>0</v>
      </c>
      <c r="Q144" s="277">
        <f>IF(Q$30=0,0,Q$30/PPA_fec!Q$30)</f>
        <v>0</v>
      </c>
      <c r="R144" s="277">
        <f>IF(R$30=0,0,R$30/PPA_fec!R$30)</f>
        <v>0</v>
      </c>
      <c r="S144" s="277">
        <f>IF(S$30=0,0,S$30/PPA_fec!S$30)</f>
        <v>0</v>
      </c>
      <c r="T144" s="277">
        <f>IF(T$30=0,0,T$30/PPA_fec!T$30)</f>
        <v>0</v>
      </c>
      <c r="U144" s="277">
        <f>IF(U$30=0,0,U$30/PPA_fec!U$30)</f>
        <v>0</v>
      </c>
      <c r="V144" s="277">
        <f>IF(V$30=0,0,V$30/PPA_fec!V$30)</f>
        <v>0</v>
      </c>
      <c r="W144" s="277">
        <f>IF(W$30=0,0,W$30/PPA_fec!W$30)</f>
        <v>0</v>
      </c>
      <c r="X144" s="277">
        <f>IF(X$30=0,0,X$30/PPA_fec!X$30)</f>
        <v>0</v>
      </c>
      <c r="Y144" s="277">
        <f>IF(Y$30=0,0,Y$30/PPA_fec!Y$30)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55</v>
      </c>
      <c r="B146" s="320">
        <f>IF(B$32=0,0,B$32/PPA_fec!B$32)</f>
        <v>0.96973163686913855</v>
      </c>
      <c r="C146" s="320">
        <f>IF(C$32=0,0,C$32/PPA_fec!C$32)</f>
        <v>0.89712197609514355</v>
      </c>
      <c r="D146" s="320">
        <f>IF(D$32=0,0,D$32/PPA_fec!D$32)</f>
        <v>0.89148177489740321</v>
      </c>
      <c r="E146" s="320">
        <f>IF(E$32=0,0,E$32/PPA_fec!E$32)</f>
        <v>2.0389461478672253</v>
      </c>
      <c r="F146" s="320">
        <f>IF(F$32=0,0,F$32/PPA_fec!F$32)</f>
        <v>1.6407056043217731</v>
      </c>
      <c r="G146" s="320">
        <f>IF(G$32=0,0,G$32/PPA_fec!G$32)</f>
        <v>1.5339289013885569</v>
      </c>
      <c r="H146" s="320">
        <f>IF(H$32=0,0,H$32/PPA_fec!H$32)</f>
        <v>1.4259967995578371</v>
      </c>
      <c r="I146" s="320">
        <f>IF(I$32=0,0,I$32/PPA_fec!I$32)</f>
        <v>1.3408178506832684</v>
      </c>
      <c r="J146" s="320">
        <f>IF(J$32=0,0,J$32/PPA_fec!J$32)</f>
        <v>1.3962219992252414</v>
      </c>
      <c r="K146" s="320">
        <f>IF(K$32=0,0,K$32/PPA_fec!K$32)</f>
        <v>1.4732258546603192</v>
      </c>
      <c r="L146" s="320">
        <f>IF(L$32=0,0,L$32/PPA_fec!L$32)</f>
        <v>1.4740913846053976</v>
      </c>
      <c r="M146" s="320">
        <f>IF(M$32=0,0,M$32/PPA_fec!M$32)</f>
        <v>1.5176015120632627</v>
      </c>
      <c r="N146" s="320">
        <f>IF(N$32=0,0,N$32/PPA_fec!N$32)</f>
        <v>1.438970397937738</v>
      </c>
      <c r="O146" s="320">
        <f>IF(O$32=0,0,O$32/PPA_fec!O$32)</f>
        <v>1.482789191159904</v>
      </c>
      <c r="P146" s="320">
        <f>IF(P$32=0,0,P$32/PPA_fec!P$32)</f>
        <v>1.2812177514775018</v>
      </c>
      <c r="Q146" s="320">
        <f>IF(Q$32=0,0,Q$32/PPA_fec!Q$32)</f>
        <v>1.2373114484653287</v>
      </c>
      <c r="R146" s="320">
        <f>IF(R$32=0,0,R$32/PPA_fec!R$32)</f>
        <v>1.4057419634901271</v>
      </c>
      <c r="S146" s="320">
        <f>IF(S$32=0,0,S$32/PPA_fec!S$32)</f>
        <v>1.1381992144518323</v>
      </c>
      <c r="T146" s="320">
        <f>IF(T$32=0,0,T$32/PPA_fec!T$32)</f>
        <v>1.2983236018190403</v>
      </c>
      <c r="U146" s="320">
        <f>IF(U$32=0,0,U$32/PPA_fec!U$32)</f>
        <v>1.4820973962449442</v>
      </c>
      <c r="V146" s="320">
        <f>IF(V$32=0,0,V$32/PPA_fec!V$32)</f>
        <v>1.4750811846044463</v>
      </c>
      <c r="W146" s="320">
        <f>IF(W$32=0,0,W$32/PPA_fec!W$32)</f>
        <v>1.3422125377277232</v>
      </c>
      <c r="X146" s="320">
        <f>IF(X$32=0,0,X$32/PPA_fec!X$32)</f>
        <v>1.1580508754183818</v>
      </c>
      <c r="Y146" s="320">
        <f>IF(Y$32=0,0,Y$32/PPA_fec!Y$32)</f>
        <v>0.82462921498225661</v>
      </c>
      <c r="DA146" s="95"/>
    </row>
    <row r="147" spans="1:105" ht="12" customHeight="1" x14ac:dyDescent="0.25">
      <c r="A147" s="55" t="s">
        <v>91</v>
      </c>
      <c r="B147" s="273">
        <f>IF(B$33=0,0,B$33/PPA_fec!B$33)</f>
        <v>0</v>
      </c>
      <c r="C147" s="273">
        <f>IF(C$33=0,0,C$33/PPA_fec!C$33)</f>
        <v>0</v>
      </c>
      <c r="D147" s="273">
        <f>IF(D$33=0,0,D$33/PPA_fec!D$33)</f>
        <v>0</v>
      </c>
      <c r="E147" s="273">
        <f>IF(E$33=0,0,E$33/PPA_fec!E$33)</f>
        <v>0</v>
      </c>
      <c r="F147" s="273">
        <f>IF(F$33=0,0,F$33/PPA_fec!F$33)</f>
        <v>0</v>
      </c>
      <c r="G147" s="273">
        <f>IF(G$33=0,0,G$33/PPA_fec!G$33)</f>
        <v>0</v>
      </c>
      <c r="H147" s="273">
        <f>IF(H$33=0,0,H$33/PPA_fec!H$33)</f>
        <v>0</v>
      </c>
      <c r="I147" s="273">
        <f>IF(I$33=0,0,I$33/PPA_fec!I$33)</f>
        <v>0</v>
      </c>
      <c r="J147" s="273">
        <f>IF(J$33=0,0,J$33/PPA_fec!J$33)</f>
        <v>0</v>
      </c>
      <c r="K147" s="273">
        <f>IF(K$33=0,0,K$33/PPA_fec!K$33)</f>
        <v>0</v>
      </c>
      <c r="L147" s="273">
        <f>IF(L$33=0,0,L$33/PPA_fec!L$33)</f>
        <v>0</v>
      </c>
      <c r="M147" s="273">
        <f>IF(M$33=0,0,M$33/PPA_fec!M$33)</f>
        <v>0</v>
      </c>
      <c r="N147" s="273">
        <f>IF(N$33=0,0,N$33/PPA_fec!N$33)</f>
        <v>0</v>
      </c>
      <c r="O147" s="273">
        <f>IF(O$33=0,0,O$33/PPA_fec!O$33)</f>
        <v>0</v>
      </c>
      <c r="P147" s="273">
        <f>IF(P$33=0,0,P$33/PPA_fec!P$33)</f>
        <v>0</v>
      </c>
      <c r="Q147" s="273">
        <f>IF(Q$33=0,0,Q$33/PPA_fec!Q$33)</f>
        <v>0</v>
      </c>
      <c r="R147" s="273">
        <f>IF(R$33=0,0,R$33/PPA_fec!R$33)</f>
        <v>0</v>
      </c>
      <c r="S147" s="273">
        <f>IF(S$33=0,0,S$33/PPA_fec!S$33)</f>
        <v>0</v>
      </c>
      <c r="T147" s="273">
        <f>IF(T$33=0,0,T$33/PPA_fec!T$33)</f>
        <v>0</v>
      </c>
      <c r="U147" s="273">
        <f>IF(U$33=0,0,U$33/PPA_fec!U$33)</f>
        <v>0</v>
      </c>
      <c r="V147" s="273">
        <f>IF(V$33=0,0,V$33/PPA_fec!V$33)</f>
        <v>0</v>
      </c>
      <c r="W147" s="273">
        <f>IF(W$33=0,0,W$33/PPA_fec!W$33)</f>
        <v>0</v>
      </c>
      <c r="X147" s="273">
        <f>IF(X$33=0,0,X$33/PPA_fec!X$33)</f>
        <v>0</v>
      </c>
      <c r="Y147" s="273">
        <f>IF(Y$33=0,0,Y$33/PPA_fec!Y$33)</f>
        <v>0</v>
      </c>
      <c r="DA147" s="76"/>
    </row>
    <row r="148" spans="1:105" ht="12" customHeight="1" x14ac:dyDescent="0.25">
      <c r="A148" s="173" t="s">
        <v>92</v>
      </c>
      <c r="B148" s="274">
        <f>IF(B$34=0,0,B$34/PPA_fec!B$34)</f>
        <v>0</v>
      </c>
      <c r="C148" s="274">
        <f>IF(C$34=0,0,C$34/PPA_fec!C$34)</f>
        <v>0</v>
      </c>
      <c r="D148" s="274">
        <f>IF(D$34=0,0,D$34/PPA_fec!D$34)</f>
        <v>0</v>
      </c>
      <c r="E148" s="274">
        <f>IF(E$34=0,0,E$34/PPA_fec!E$34)</f>
        <v>0</v>
      </c>
      <c r="F148" s="274">
        <f>IF(F$34=0,0,F$34/PPA_fec!F$34)</f>
        <v>0</v>
      </c>
      <c r="G148" s="274">
        <f>IF(G$34=0,0,G$34/PPA_fec!G$34)</f>
        <v>0</v>
      </c>
      <c r="H148" s="274">
        <f>IF(H$34=0,0,H$34/PPA_fec!H$34)</f>
        <v>0</v>
      </c>
      <c r="I148" s="274">
        <f>IF(I$34=0,0,I$34/PPA_fec!I$34)</f>
        <v>0</v>
      </c>
      <c r="J148" s="274">
        <f>IF(J$34=0,0,J$34/PPA_fec!J$34)</f>
        <v>0</v>
      </c>
      <c r="K148" s="274">
        <f>IF(K$34=0,0,K$34/PPA_fec!K$34)</f>
        <v>0</v>
      </c>
      <c r="L148" s="274">
        <f>IF(L$34=0,0,L$34/PPA_fec!L$34)</f>
        <v>0</v>
      </c>
      <c r="M148" s="274">
        <f>IF(M$34=0,0,M$34/PPA_fec!M$34)</f>
        <v>0</v>
      </c>
      <c r="N148" s="274">
        <f>IF(N$34=0,0,N$34/PPA_fec!N$34)</f>
        <v>0</v>
      </c>
      <c r="O148" s="274">
        <f>IF(O$34=0,0,O$34/PPA_fec!O$34)</f>
        <v>0</v>
      </c>
      <c r="P148" s="274">
        <f>IF(P$34=0,0,P$34/PPA_fec!P$34)</f>
        <v>0</v>
      </c>
      <c r="Q148" s="274">
        <f>IF(Q$34=0,0,Q$34/PPA_fec!Q$34)</f>
        <v>0</v>
      </c>
      <c r="R148" s="274">
        <f>IF(R$34=0,0,R$34/PPA_fec!R$34)</f>
        <v>0</v>
      </c>
      <c r="S148" s="274">
        <f>IF(S$34=0,0,S$34/PPA_fec!S$34)</f>
        <v>0</v>
      </c>
      <c r="T148" s="274">
        <f>IF(T$34=0,0,T$34/PPA_fec!T$34)</f>
        <v>0</v>
      </c>
      <c r="U148" s="274">
        <f>IF(U$34=0,0,U$34/PPA_fec!U$34)</f>
        <v>0</v>
      </c>
      <c r="V148" s="274">
        <f>IF(V$34=0,0,V$34/PPA_fec!V$34)</f>
        <v>0</v>
      </c>
      <c r="W148" s="274">
        <f>IF(W$34=0,0,W$34/PPA_fec!W$34)</f>
        <v>0</v>
      </c>
      <c r="X148" s="274">
        <f>IF(X$34=0,0,X$34/PPA_fec!X$34)</f>
        <v>0</v>
      </c>
      <c r="Y148" s="274">
        <f>IF(Y$34=0,0,Y$34/PPA_fec!Y$34)</f>
        <v>0</v>
      </c>
      <c r="DA148" s="77"/>
    </row>
    <row r="149" spans="1:105" ht="12" customHeight="1" x14ac:dyDescent="0.25">
      <c r="A149" s="173" t="s">
        <v>93</v>
      </c>
      <c r="B149" s="274">
        <f>IF(B$35=0,0,B$35/PPA_fec!B$35)</f>
        <v>0</v>
      </c>
      <c r="C149" s="274">
        <f>IF(C$35=0,0,C$35/PPA_fec!C$35)</f>
        <v>0</v>
      </c>
      <c r="D149" s="274">
        <f>IF(D$35=0,0,D$35/PPA_fec!D$35)</f>
        <v>0</v>
      </c>
      <c r="E149" s="274">
        <f>IF(E$35=0,0,E$35/PPA_fec!E$35)</f>
        <v>0</v>
      </c>
      <c r="F149" s="274">
        <f>IF(F$35=0,0,F$35/PPA_fec!F$35)</f>
        <v>0</v>
      </c>
      <c r="G149" s="274">
        <f>IF(G$35=0,0,G$35/PPA_fec!G$35)</f>
        <v>0</v>
      </c>
      <c r="H149" s="274">
        <f>IF(H$35=0,0,H$35/PPA_fec!H$35)</f>
        <v>0</v>
      </c>
      <c r="I149" s="274">
        <f>IF(I$35=0,0,I$35/PPA_fec!I$35)</f>
        <v>0</v>
      </c>
      <c r="J149" s="274">
        <f>IF(J$35=0,0,J$35/PPA_fec!J$35)</f>
        <v>0</v>
      </c>
      <c r="K149" s="274">
        <f>IF(K$35=0,0,K$35/PPA_fec!K$35)</f>
        <v>0</v>
      </c>
      <c r="L149" s="274">
        <f>IF(L$35=0,0,L$35/PPA_fec!L$35)</f>
        <v>0</v>
      </c>
      <c r="M149" s="274">
        <f>IF(M$35=0,0,M$35/PPA_fec!M$35)</f>
        <v>0</v>
      </c>
      <c r="N149" s="274">
        <f>IF(N$35=0,0,N$35/PPA_fec!N$35)</f>
        <v>0</v>
      </c>
      <c r="O149" s="274">
        <f>IF(O$35=0,0,O$35/PPA_fec!O$35)</f>
        <v>0</v>
      </c>
      <c r="P149" s="274">
        <f>IF(P$35=0,0,P$35/PPA_fec!P$35)</f>
        <v>0</v>
      </c>
      <c r="Q149" s="274">
        <f>IF(Q$35=0,0,Q$35/PPA_fec!Q$35)</f>
        <v>0</v>
      </c>
      <c r="R149" s="274">
        <f>IF(R$35=0,0,R$35/PPA_fec!R$35)</f>
        <v>0</v>
      </c>
      <c r="S149" s="274">
        <f>IF(S$35=0,0,S$35/PPA_fec!S$35)</f>
        <v>0</v>
      </c>
      <c r="T149" s="274">
        <f>IF(T$35=0,0,T$35/PPA_fec!T$35)</f>
        <v>0</v>
      </c>
      <c r="U149" s="274">
        <f>IF(U$35=0,0,U$35/PPA_fec!U$35)</f>
        <v>0</v>
      </c>
      <c r="V149" s="274">
        <f>IF(V$35=0,0,V$35/PPA_fec!V$35)</f>
        <v>0</v>
      </c>
      <c r="W149" s="274">
        <f>IF(W$35=0,0,W$35/PPA_fec!W$35)</f>
        <v>0</v>
      </c>
      <c r="X149" s="274">
        <f>IF(X$35=0,0,X$35/PPA_fec!X$35)</f>
        <v>0</v>
      </c>
      <c r="Y149" s="274">
        <f>IF(Y$35=0,0,Y$35/PPA_fec!Y$35)</f>
        <v>0</v>
      </c>
      <c r="DA149" s="77"/>
    </row>
    <row r="150" spans="1:105" ht="12" customHeight="1" x14ac:dyDescent="0.25">
      <c r="A150" s="173" t="s">
        <v>94</v>
      </c>
      <c r="B150" s="274">
        <f>IF(B$36=0,0,B$36/PPA_fec!B$36)</f>
        <v>0</v>
      </c>
      <c r="C150" s="274">
        <f>IF(C$36=0,0,C$36/PPA_fec!C$36)</f>
        <v>0</v>
      </c>
      <c r="D150" s="274">
        <f>IF(D$36=0,0,D$36/PPA_fec!D$36)</f>
        <v>0</v>
      </c>
      <c r="E150" s="274">
        <f>IF(E$36=0,0,E$36/PPA_fec!E$36)</f>
        <v>0</v>
      </c>
      <c r="F150" s="274">
        <f>IF(F$36=0,0,F$36/PPA_fec!F$36)</f>
        <v>0</v>
      </c>
      <c r="G150" s="274">
        <f>IF(G$36=0,0,G$36/PPA_fec!G$36)</f>
        <v>0</v>
      </c>
      <c r="H150" s="274">
        <f>IF(H$36=0,0,H$36/PPA_fec!H$36)</f>
        <v>0</v>
      </c>
      <c r="I150" s="274">
        <f>IF(I$36=0,0,I$36/PPA_fec!I$36)</f>
        <v>0</v>
      </c>
      <c r="J150" s="274">
        <f>IF(J$36=0,0,J$36/PPA_fec!J$36)</f>
        <v>0</v>
      </c>
      <c r="K150" s="274">
        <f>IF(K$36=0,0,K$36/PPA_fec!K$36)</f>
        <v>0</v>
      </c>
      <c r="L150" s="274">
        <f>IF(L$36=0,0,L$36/PPA_fec!L$36)</f>
        <v>0</v>
      </c>
      <c r="M150" s="274">
        <f>IF(M$36=0,0,M$36/PPA_fec!M$36)</f>
        <v>0</v>
      </c>
      <c r="N150" s="274">
        <f>IF(N$36=0,0,N$36/PPA_fec!N$36)</f>
        <v>0</v>
      </c>
      <c r="O150" s="274">
        <f>IF(O$36=0,0,O$36/PPA_fec!O$36)</f>
        <v>0</v>
      </c>
      <c r="P150" s="274">
        <f>IF(P$36=0,0,P$36/PPA_fec!P$36)</f>
        <v>0</v>
      </c>
      <c r="Q150" s="274">
        <f>IF(Q$36=0,0,Q$36/PPA_fec!Q$36)</f>
        <v>0</v>
      </c>
      <c r="R150" s="274">
        <f>IF(R$36=0,0,R$36/PPA_fec!R$36)</f>
        <v>0</v>
      </c>
      <c r="S150" s="274">
        <f>IF(S$36=0,0,S$36/PPA_fec!S$36)</f>
        <v>0</v>
      </c>
      <c r="T150" s="274">
        <f>IF(T$36=0,0,T$36/PPA_fec!T$36)</f>
        <v>0</v>
      </c>
      <c r="U150" s="274">
        <f>IF(U$36=0,0,U$36/PPA_fec!U$36)</f>
        <v>0</v>
      </c>
      <c r="V150" s="274">
        <f>IF(V$36=0,0,V$36/PPA_fec!V$36)</f>
        <v>0</v>
      </c>
      <c r="W150" s="274">
        <f>IF(W$36=0,0,W$36/PPA_fec!W$36)</f>
        <v>0</v>
      </c>
      <c r="X150" s="274">
        <f>IF(X$36=0,0,X$36/PPA_fec!X$36)</f>
        <v>0</v>
      </c>
      <c r="Y150" s="274">
        <f>IF(Y$36=0,0,Y$36/PPA_fec!Y$36)</f>
        <v>0</v>
      </c>
      <c r="DA150" s="77"/>
    </row>
    <row r="151" spans="1:105" ht="12" customHeight="1" x14ac:dyDescent="0.25">
      <c r="A151" s="56" t="s">
        <v>95</v>
      </c>
      <c r="B151" s="275">
        <f>IF(B$37=0,0,B$37/PPA_fec!B$37)</f>
        <v>2.2937379997822247</v>
      </c>
      <c r="C151" s="275">
        <f>IF(C$37=0,0,C$37/PPA_fec!C$37)</f>
        <v>2.2224508827860014</v>
      </c>
      <c r="D151" s="275">
        <f>IF(D$37=0,0,D$37/PPA_fec!D$37)</f>
        <v>2.0361689299690449</v>
      </c>
      <c r="E151" s="275">
        <f>IF(E$37=0,0,E$37/PPA_fec!E$37)</f>
        <v>2.3218632715608374</v>
      </c>
      <c r="F151" s="275">
        <f>IF(F$37=0,0,F$37/PPA_fec!F$37)</f>
        <v>1.7703095790165191</v>
      </c>
      <c r="G151" s="275">
        <f>IF(G$37=0,0,G$37/PPA_fec!G$37)</f>
        <v>1.4653759647921361</v>
      </c>
      <c r="H151" s="275">
        <f>IF(H$37=0,0,H$37/PPA_fec!H$37)</f>
        <v>0.63062779639444333</v>
      </c>
      <c r="I151" s="275">
        <f>IF(I$37=0,0,I$37/PPA_fec!I$37)</f>
        <v>0.49928227899324656</v>
      </c>
      <c r="J151" s="275">
        <f>IF(J$37=0,0,J$37/PPA_fec!J$37)</f>
        <v>0.50238362609347387</v>
      </c>
      <c r="K151" s="275">
        <f>IF(K$37=0,0,K$37/PPA_fec!K$37)</f>
        <v>1.0553572775867692</v>
      </c>
      <c r="L151" s="275">
        <f>IF(L$37=0,0,L$37/PPA_fec!L$37)</f>
        <v>1.1102317662209829</v>
      </c>
      <c r="M151" s="275">
        <f>IF(M$37=0,0,M$37/PPA_fec!M$37)</f>
        <v>1.0725772230619104</v>
      </c>
      <c r="N151" s="275">
        <f>IF(N$37=0,0,N$37/PPA_fec!N$37)</f>
        <v>0.76843672167702037</v>
      </c>
      <c r="O151" s="275">
        <f>IF(O$37=0,0,O$37/PPA_fec!O$37)</f>
        <v>0.74195005212231513</v>
      </c>
      <c r="P151" s="275">
        <f>IF(P$37=0,0,P$37/PPA_fec!P$37)</f>
        <v>0.48504356503024809</v>
      </c>
      <c r="Q151" s="275">
        <f>IF(Q$37=0,0,Q$37/PPA_fec!Q$37)</f>
        <v>0.48527811509586821</v>
      </c>
      <c r="R151" s="275">
        <f>IF(R$37=0,0,R$37/PPA_fec!R$37)</f>
        <v>0.37649485892581269</v>
      </c>
      <c r="S151" s="275">
        <f>IF(S$37=0,0,S$37/PPA_fec!S$37)</f>
        <v>0.2294384072750105</v>
      </c>
      <c r="T151" s="275">
        <f>IF(T$37=0,0,T$37/PPA_fec!T$37)</f>
        <v>0.39848286468361405</v>
      </c>
      <c r="U151" s="275">
        <f>IF(U$37=0,0,U$37/PPA_fec!U$37)</f>
        <v>0.7918627015768227</v>
      </c>
      <c r="V151" s="275">
        <f>IF(V$37=0,0,V$37/PPA_fec!V$37)</f>
        <v>0.78638131488628737</v>
      </c>
      <c r="W151" s="275">
        <f>IF(W$37=0,0,W$37/PPA_fec!W$37)</f>
        <v>0.55817859481752141</v>
      </c>
      <c r="X151" s="275">
        <f>IF(X$37=0,0,X$37/PPA_fec!X$37)</f>
        <v>0.41500706252378422</v>
      </c>
      <c r="Y151" s="275">
        <f>IF(Y$37=0,0,Y$37/PPA_fec!Y$37)</f>
        <v>0.5293297572615463</v>
      </c>
      <c r="DA151" s="78"/>
    </row>
    <row r="152" spans="1:105" ht="12" customHeight="1" x14ac:dyDescent="0.25">
      <c r="A152" s="174" t="s">
        <v>1883</v>
      </c>
      <c r="B152" s="276">
        <f>IF(B$43=0,0,B$43/PPA_fec!B$43)</f>
        <v>0.7165444178756295</v>
      </c>
      <c r="C152" s="276">
        <f>IF(C$43=0,0,C$43/PPA_fec!C$43)</f>
        <v>0.60956745234226783</v>
      </c>
      <c r="D152" s="276">
        <f>IF(D$43=0,0,D$43/PPA_fec!D$43)</f>
        <v>0.56279358494609477</v>
      </c>
      <c r="E152" s="276">
        <f>IF(E$43=0,0,E$43/PPA_fec!E$43)</f>
        <v>1.3084224122824677</v>
      </c>
      <c r="F152" s="276">
        <f>IF(F$43=0,0,F$43/PPA_fec!F$43)</f>
        <v>0.81223640047098444</v>
      </c>
      <c r="G152" s="276">
        <f>IF(G$43=0,0,G$43/PPA_fec!G$43)</f>
        <v>0.68308081357817763</v>
      </c>
      <c r="H152" s="276">
        <f>IF(H$43=0,0,H$43/PPA_fec!H$43)</f>
        <v>0.49602383875395639</v>
      </c>
      <c r="I152" s="276">
        <f>IF(I$43=0,0,I$43/PPA_fec!I$43)</f>
        <v>0.45078764477403632</v>
      </c>
      <c r="J152" s="276">
        <f>IF(J$43=0,0,J$43/PPA_fec!J$43)</f>
        <v>0.46931014773821311</v>
      </c>
      <c r="K152" s="276">
        <f>IF(K$43=0,0,K$43/PPA_fec!K$43)</f>
        <v>0.60885343813133874</v>
      </c>
      <c r="L152" s="276">
        <f>IF(L$43=0,0,L$43/PPA_fec!L$43)</f>
        <v>0.61875982208906943</v>
      </c>
      <c r="M152" s="276">
        <f>IF(M$43=0,0,M$43/PPA_fec!M$43)</f>
        <v>0.63138926618041646</v>
      </c>
      <c r="N152" s="276">
        <f>IF(N$43=0,0,N$43/PPA_fec!N$43)</f>
        <v>0.5398547132882402</v>
      </c>
      <c r="O152" s="276">
        <f>IF(O$43=0,0,O$43/PPA_fec!O$43)</f>
        <v>0.54775898378577759</v>
      </c>
      <c r="P152" s="276">
        <f>IF(P$43=0,0,P$43/PPA_fec!P$43)</f>
        <v>0.43553084053460617</v>
      </c>
      <c r="Q152" s="276">
        <f>IF(Q$43=0,0,Q$43/PPA_fec!Q$43)</f>
        <v>0.42534895495353414</v>
      </c>
      <c r="R152" s="276">
        <f>IF(R$43=0,0,R$43/PPA_fec!R$43)</f>
        <v>0.43967869363742085</v>
      </c>
      <c r="S152" s="276">
        <f>IF(S$43=0,0,S$43/PPA_fec!S$43)</f>
        <v>0.32944808077318444</v>
      </c>
      <c r="T152" s="276">
        <f>IF(T$43=0,0,T$43/PPA_fec!T$43)</f>
        <v>0.4181747475965758</v>
      </c>
      <c r="U152" s="276">
        <f>IF(U$43=0,0,U$43/PPA_fec!U$43)</f>
        <v>0.5584153332131585</v>
      </c>
      <c r="V152" s="276">
        <f>IF(V$43=0,0,V$43/PPA_fec!V$43)</f>
        <v>0.55540398386302303</v>
      </c>
      <c r="W152" s="276">
        <f>IF(W$43=0,0,W$43/PPA_fec!W$43)</f>
        <v>0.46638310923386928</v>
      </c>
      <c r="X152" s="276">
        <f>IF(X$43=0,0,X$43/PPA_fec!X$43)</f>
        <v>0.38593679455889168</v>
      </c>
      <c r="Y152" s="276">
        <f>IF(Y$43=0,0,Y$43/PPA_fec!Y$43)</f>
        <v>0.3239687591334296</v>
      </c>
      <c r="DA152" s="79"/>
    </row>
    <row r="153" spans="1:105" ht="12" customHeight="1" x14ac:dyDescent="0.25">
      <c r="A153" s="174" t="s">
        <v>1898</v>
      </c>
      <c r="B153" s="276">
        <f>IF(B$56=0,0,B$56/PPA_fec!B$56)</f>
        <v>1.0489774591083352</v>
      </c>
      <c r="C153" s="276">
        <f>IF(C$56=0,0,C$56/PPA_fec!C$56)</f>
        <v>0.97188247116860327</v>
      </c>
      <c r="D153" s="276">
        <f>IF(D$56=0,0,D$56/PPA_fec!D$56)</f>
        <v>0.97097187407338648</v>
      </c>
      <c r="E153" s="276">
        <f>IF(E$56=0,0,E$56/PPA_fec!E$56)</f>
        <v>2.2481148464103664</v>
      </c>
      <c r="F153" s="276">
        <f>IF(F$56=0,0,F$56/PPA_fec!F$56)</f>
        <v>1.8312706874115121</v>
      </c>
      <c r="G153" s="276">
        <f>IF(G$56=0,0,G$56/PPA_fec!G$56)</f>
        <v>1.7246463890023962</v>
      </c>
      <c r="H153" s="276">
        <f>IF(H$56=0,0,H$56/PPA_fec!H$56)</f>
        <v>1.643840449213487</v>
      </c>
      <c r="I153" s="276">
        <f>IF(I$56=0,0,I$56/PPA_fec!I$56)</f>
        <v>1.5524496690291332</v>
      </c>
      <c r="J153" s="276">
        <f>IF(J$56=0,0,J$56/PPA_fec!J$56)</f>
        <v>1.6169760728193987</v>
      </c>
      <c r="K153" s="276">
        <f>IF(K$56=0,0,K$56/PPA_fec!K$56)</f>
        <v>1.6694328323462875</v>
      </c>
      <c r="L153" s="276">
        <f>IF(L$56=0,0,L$56/PPA_fec!L$56)</f>
        <v>1.6678727425375288</v>
      </c>
      <c r="M153" s="276">
        <f>IF(M$56=0,0,M$56/PPA_fec!M$56)</f>
        <v>1.7191969999340166</v>
      </c>
      <c r="N153" s="276">
        <f>IF(N$56=0,0,N$56/PPA_fec!N$56)</f>
        <v>1.6462748448192912</v>
      </c>
      <c r="O153" s="276">
        <f>IF(O$56=0,0,O$56/PPA_fec!O$56)</f>
        <v>1.6993166183249842</v>
      </c>
      <c r="P153" s="276">
        <f>IF(P$56=0,0,P$56/PPA_fec!P$56)</f>
        <v>1.4817589158735016</v>
      </c>
      <c r="Q153" s="276">
        <f>IF(Q$56=0,0,Q$56/PPA_fec!Q$56)</f>
        <v>1.4292232535183185</v>
      </c>
      <c r="R153" s="276">
        <f>IF(R$56=0,0,R$56/PPA_fec!R$56)</f>
        <v>1.6418519757220218</v>
      </c>
      <c r="S153" s="276">
        <f>IF(S$56=0,0,S$56/PPA_fec!S$56)</f>
        <v>1.3430556255043633</v>
      </c>
      <c r="T153" s="276">
        <f>IF(T$56=0,0,T$56/PPA_fec!T$56)</f>
        <v>1.511161635836153</v>
      </c>
      <c r="U153" s="276">
        <f>IF(U$56=0,0,U$56/PPA_fec!U$56)</f>
        <v>1.6950146585094696</v>
      </c>
      <c r="V153" s="276">
        <f>IF(V$56=0,0,V$56/PPA_fec!V$56)</f>
        <v>1.6871104332455744</v>
      </c>
      <c r="W153" s="276">
        <f>IF(W$56=0,0,W$56/PPA_fec!W$56)</f>
        <v>1.5482678135287684</v>
      </c>
      <c r="X153" s="276">
        <f>IF(X$56=0,0,X$56/PPA_fec!X$56)</f>
        <v>1.3425052046560173</v>
      </c>
      <c r="Y153" s="276">
        <f>IF(Y$56=0,0,Y$56/PPA_fec!Y$56)</f>
        <v>0.93886441906517848</v>
      </c>
      <c r="DA153" s="79"/>
    </row>
    <row r="154" spans="1:105" ht="12" customHeight="1" x14ac:dyDescent="0.25">
      <c r="A154" s="41" t="s">
        <v>1913</v>
      </c>
      <c r="B154" s="277">
        <f>IF(B$69=0,0,B$69/PPA_fec!B$69)</f>
        <v>0.89382199155566422</v>
      </c>
      <c r="C154" s="277">
        <f>IF(C$69=0,0,C$69/PPA_fec!C$69)</f>
        <v>0.83416781912449112</v>
      </c>
      <c r="D154" s="277">
        <f>IF(D$69=0,0,D$69/PPA_fec!D$69)</f>
        <v>0.83958539533610654</v>
      </c>
      <c r="E154" s="277">
        <f>IF(E$69=0,0,E$69/PPA_fec!E$69)</f>
        <v>1.9427003390309914</v>
      </c>
      <c r="F154" s="277">
        <f>IF(F$69=0,0,F$69/PPA_fec!F$69)</f>
        <v>1.6317532765563572</v>
      </c>
      <c r="G154" s="277">
        <f>IF(G$69=0,0,G$69/PPA_fec!G$69)</f>
        <v>1.5611173307872377</v>
      </c>
      <c r="H154" s="277">
        <f>IF(H$69=0,0,H$69/PPA_fec!H$69)</f>
        <v>1.5596368351970913</v>
      </c>
      <c r="I154" s="277">
        <f>IF(I$69=0,0,I$69/PPA_fec!I$69)</f>
        <v>1.4845704746742154</v>
      </c>
      <c r="J154" s="277">
        <f>IF(J$69=0,0,J$69/PPA_fec!J$69)</f>
        <v>1.5464289070047947</v>
      </c>
      <c r="K154" s="277">
        <f>IF(K$69=0,0,K$69/PPA_fec!K$69)</f>
        <v>1.5305430126688437</v>
      </c>
      <c r="L154" s="277">
        <f>IF(L$69=0,0,L$69/PPA_fec!L$69)</f>
        <v>1.5249347536018178</v>
      </c>
      <c r="M154" s="277">
        <f>IF(M$69=0,0,M$69/PPA_fec!M$69)</f>
        <v>1.5743982754295347</v>
      </c>
      <c r="N154" s="277">
        <f>IF(N$69=0,0,N$69/PPA_fec!N$69)</f>
        <v>1.537170968126669</v>
      </c>
      <c r="O154" s="277">
        <f>IF(O$69=0,0,O$69/PPA_fec!O$69)</f>
        <v>1.5917449407747084</v>
      </c>
      <c r="P154" s="277">
        <f>IF(P$69=0,0,P$69/PPA_fec!P$69)</f>
        <v>1.4133735592377579</v>
      </c>
      <c r="Q154" s="277">
        <f>IF(Q$69=0,0,Q$69/PPA_fec!Q$69)</f>
        <v>1.3597632696441957</v>
      </c>
      <c r="R154" s="277">
        <f>IF(R$69=0,0,R$69/PPA_fec!R$69)</f>
        <v>1.5985667650667701</v>
      </c>
      <c r="S154" s="277">
        <f>IF(S$69=0,0,S$69/PPA_fec!S$69)</f>
        <v>1.3359769629759348</v>
      </c>
      <c r="T154" s="277">
        <f>IF(T$69=0,0,T$69/PPA_fec!T$69)</f>
        <v>1.4602732313174667</v>
      </c>
      <c r="U154" s="277">
        <f>IF(U$69=0,0,U$69/PPA_fec!U$69)</f>
        <v>1.5813594097900709</v>
      </c>
      <c r="V154" s="277">
        <f>IF(V$69=0,0,V$69/PPA_fec!V$69)</f>
        <v>1.5741937004632853</v>
      </c>
      <c r="W154" s="277">
        <f>IF(W$69=0,0,W$69/PPA_fec!W$69)</f>
        <v>1.4694168215788943</v>
      </c>
      <c r="X154" s="277">
        <f>IF(X$69=0,0,X$69/PPA_fec!X$69)</f>
        <v>1.286472228670378</v>
      </c>
      <c r="Y154" s="277">
        <f>IF(Y$69=0,0,Y$69/PPA_fec!Y$69)</f>
        <v>0.86868064193671746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62</v>
      </c>
      <c r="B156" s="320">
        <f>IF(B$83=0,0,B$83/PPA_fec!B$83)</f>
        <v>0.87279617615338267</v>
      </c>
      <c r="C156" s="320">
        <f>IF(C$83=0,0,C$83/PPA_fec!C$83)</f>
        <v>0.74435739984247951</v>
      </c>
      <c r="D156" s="320">
        <f>IF(D$83=0,0,D$83/PPA_fec!D$83)</f>
        <v>0.59784798322840371</v>
      </c>
      <c r="E156" s="320">
        <f>IF(E$83=0,0,E$83/PPA_fec!E$83)</f>
        <v>0.72944588582580117</v>
      </c>
      <c r="F156" s="320">
        <f>IF(F$83=0,0,F$83/PPA_fec!F$83)</f>
        <v>0.39357304012231653</v>
      </c>
      <c r="G156" s="320">
        <f>IF(G$83=0,0,G$83/PPA_fec!G$83)</f>
        <v>0.29141422134876138</v>
      </c>
      <c r="H156" s="320">
        <f>IF(H$83=0,0,H$83/PPA_fec!H$83)</f>
        <v>0.10913865860700404</v>
      </c>
      <c r="I156" s="320">
        <f>IF(I$83=0,0,I$83/PPA_fec!I$83)</f>
        <v>8.6503936089171674E-2</v>
      </c>
      <c r="J156" s="320">
        <f>IF(J$83=0,0,J$83/PPA_fec!J$83)</f>
        <v>8.6977618943201565E-2</v>
      </c>
      <c r="K156" s="320">
        <f>IF(K$83=0,0,K$83/PPA_fec!K$83)</f>
        <v>0.19818496402953065</v>
      </c>
      <c r="L156" s="320">
        <f>IF(L$83=0,0,L$83/PPA_fec!L$83)</f>
        <v>0.21057270296876349</v>
      </c>
      <c r="M156" s="320">
        <f>IF(M$83=0,0,M$83/PPA_fec!M$83)</f>
        <v>0.20218419947105229</v>
      </c>
      <c r="N156" s="320">
        <f>IF(N$83=0,0,N$83/PPA_fec!N$83)</f>
        <v>0.13721081441007704</v>
      </c>
      <c r="O156" s="320">
        <f>IF(O$83=0,0,O$83/PPA_fec!O$83)</f>
        <v>0.13147844408320855</v>
      </c>
      <c r="P156" s="320">
        <f>IF(P$83=0,0,P$83/PPA_fec!P$83)</f>
        <v>8.4150643712371465E-2</v>
      </c>
      <c r="Q156" s="320">
        <f>IF(Q$83=0,0,Q$83/PPA_fec!Q$83)</f>
        <v>8.4502818844234426E-2</v>
      </c>
      <c r="R156" s="320">
        <f>IF(R$83=0,0,R$83/PPA_fec!R$83)</f>
        <v>6.3471681630663579E-2</v>
      </c>
      <c r="S156" s="320">
        <f>IF(S$83=0,0,S$83/PPA_fec!S$83)</f>
        <v>3.9063173151090647E-2</v>
      </c>
      <c r="T156" s="320">
        <f>IF(T$83=0,0,T$83/PPA_fec!T$83)</f>
        <v>6.8337539525984425E-2</v>
      </c>
      <c r="U156" s="320">
        <f>IF(U$83=0,0,U$83/PPA_fec!U$83)</f>
        <v>0.14135639300987243</v>
      </c>
      <c r="V156" s="320">
        <f>IF(V$83=0,0,V$83/PPA_fec!V$83)</f>
        <v>0.14036863491112767</v>
      </c>
      <c r="W156" s="320">
        <f>IF(W$83=0,0,W$83/PPA_fec!W$83)</f>
        <v>9.7329653108860409E-2</v>
      </c>
      <c r="X156" s="320">
        <f>IF(X$83=0,0,X$83/PPA_fec!X$83)</f>
        <v>7.2525544132249556E-2</v>
      </c>
      <c r="Y156" s="320">
        <f>IF(Y$83=0,0,Y$83/PPA_fec!Y$83)</f>
        <v>9.8603736566480693E-2</v>
      </c>
      <c r="DA156" s="95"/>
    </row>
    <row r="157" spans="1:105" ht="12" customHeight="1" x14ac:dyDescent="0.25">
      <c r="A157" s="55" t="s">
        <v>91</v>
      </c>
      <c r="B157" s="330">
        <f>IF(B$84=0,0,B$84/PPA_fec!B$84)</f>
        <v>0</v>
      </c>
      <c r="C157" s="330">
        <f>IF(C$84=0,0,C$84/PPA_fec!C$84)</f>
        <v>0</v>
      </c>
      <c r="D157" s="330">
        <f>IF(D$84=0,0,D$84/PPA_fec!D$84)</f>
        <v>0</v>
      </c>
      <c r="E157" s="330">
        <f>IF(E$84=0,0,E$84/PPA_fec!E$84)</f>
        <v>0</v>
      </c>
      <c r="F157" s="330">
        <f>IF(F$84=0,0,F$84/PPA_fec!F$84)</f>
        <v>0</v>
      </c>
      <c r="G157" s="330">
        <f>IF(G$84=0,0,G$84/PPA_fec!G$84)</f>
        <v>0</v>
      </c>
      <c r="H157" s="330">
        <f>IF(H$84=0,0,H$84/PPA_fec!H$84)</f>
        <v>0</v>
      </c>
      <c r="I157" s="330">
        <f>IF(I$84=0,0,I$84/PPA_fec!I$84)</f>
        <v>0</v>
      </c>
      <c r="J157" s="330">
        <f>IF(J$84=0,0,J$84/PPA_fec!J$84)</f>
        <v>0</v>
      </c>
      <c r="K157" s="330">
        <f>IF(K$84=0,0,K$84/PPA_fec!K$84)</f>
        <v>0</v>
      </c>
      <c r="L157" s="330">
        <f>IF(L$84=0,0,L$84/PPA_fec!L$84)</f>
        <v>0</v>
      </c>
      <c r="M157" s="330">
        <f>IF(M$84=0,0,M$84/PPA_fec!M$84)</f>
        <v>0</v>
      </c>
      <c r="N157" s="330">
        <f>IF(N$84=0,0,N$84/PPA_fec!N$84)</f>
        <v>0</v>
      </c>
      <c r="O157" s="330">
        <f>IF(O$84=0,0,O$84/PPA_fec!O$84)</f>
        <v>0</v>
      </c>
      <c r="P157" s="330">
        <f>IF(P$84=0,0,P$84/PPA_fec!P$84)</f>
        <v>0</v>
      </c>
      <c r="Q157" s="330">
        <f>IF(Q$84=0,0,Q$84/PPA_fec!Q$84)</f>
        <v>0</v>
      </c>
      <c r="R157" s="330">
        <f>IF(R$84=0,0,R$84/PPA_fec!R$84)</f>
        <v>0</v>
      </c>
      <c r="S157" s="330">
        <f>IF(S$84=0,0,S$84/PPA_fec!S$84)</f>
        <v>0</v>
      </c>
      <c r="T157" s="330">
        <f>IF(T$84=0,0,T$84/PPA_fec!T$84)</f>
        <v>0</v>
      </c>
      <c r="U157" s="330">
        <f>IF(U$84=0,0,U$84/PPA_fec!U$84)</f>
        <v>0</v>
      </c>
      <c r="V157" s="330">
        <f>IF(V$84=0,0,V$84/PPA_fec!V$84)</f>
        <v>0</v>
      </c>
      <c r="W157" s="330">
        <f>IF(W$84=0,0,W$84/PPA_fec!W$84)</f>
        <v>0</v>
      </c>
      <c r="X157" s="330">
        <f>IF(X$84=0,0,X$84/PPA_fec!X$84)</f>
        <v>0</v>
      </c>
      <c r="Y157" s="330">
        <f>IF(Y$84=0,0,Y$84/PPA_fec!Y$84)</f>
        <v>0</v>
      </c>
      <c r="DA157" s="67"/>
    </row>
    <row r="158" spans="1:105" ht="12" customHeight="1" x14ac:dyDescent="0.25">
      <c r="A158" s="173" t="s">
        <v>92</v>
      </c>
      <c r="B158" s="331">
        <f>IF(B$85=0,0,B$85/PPA_fec!B$85)</f>
        <v>0</v>
      </c>
      <c r="C158" s="331">
        <f>IF(C$85=0,0,C$85/PPA_fec!C$85)</f>
        <v>0</v>
      </c>
      <c r="D158" s="331">
        <f>IF(D$85=0,0,D$85/PPA_fec!D$85)</f>
        <v>0</v>
      </c>
      <c r="E158" s="331">
        <f>IF(E$85=0,0,E$85/PPA_fec!E$85)</f>
        <v>0</v>
      </c>
      <c r="F158" s="331">
        <f>IF(F$85=0,0,F$85/PPA_fec!F$85)</f>
        <v>0</v>
      </c>
      <c r="G158" s="331">
        <f>IF(G$85=0,0,G$85/PPA_fec!G$85)</f>
        <v>0</v>
      </c>
      <c r="H158" s="331">
        <f>IF(H$85=0,0,H$85/PPA_fec!H$85)</f>
        <v>0</v>
      </c>
      <c r="I158" s="331">
        <f>IF(I$85=0,0,I$85/PPA_fec!I$85)</f>
        <v>0</v>
      </c>
      <c r="J158" s="331">
        <f>IF(J$85=0,0,J$85/PPA_fec!J$85)</f>
        <v>0</v>
      </c>
      <c r="K158" s="331">
        <f>IF(K$85=0,0,K$85/PPA_fec!K$85)</f>
        <v>0</v>
      </c>
      <c r="L158" s="331">
        <f>IF(L$85=0,0,L$85/PPA_fec!L$85)</f>
        <v>0</v>
      </c>
      <c r="M158" s="331">
        <f>IF(M$85=0,0,M$85/PPA_fec!M$85)</f>
        <v>0</v>
      </c>
      <c r="N158" s="331">
        <f>IF(N$85=0,0,N$85/PPA_fec!N$85)</f>
        <v>0</v>
      </c>
      <c r="O158" s="331">
        <f>IF(O$85=0,0,O$85/PPA_fec!O$85)</f>
        <v>0</v>
      </c>
      <c r="P158" s="331">
        <f>IF(P$85=0,0,P$85/PPA_fec!P$85)</f>
        <v>0</v>
      </c>
      <c r="Q158" s="331">
        <f>IF(Q$85=0,0,Q$85/PPA_fec!Q$85)</f>
        <v>0</v>
      </c>
      <c r="R158" s="331">
        <f>IF(R$85=0,0,R$85/PPA_fec!R$85)</f>
        <v>0</v>
      </c>
      <c r="S158" s="331">
        <f>IF(S$85=0,0,S$85/PPA_fec!S$85)</f>
        <v>0</v>
      </c>
      <c r="T158" s="331">
        <f>IF(T$85=0,0,T$85/PPA_fec!T$85)</f>
        <v>0</v>
      </c>
      <c r="U158" s="331">
        <f>IF(U$85=0,0,U$85/PPA_fec!U$85)</f>
        <v>0</v>
      </c>
      <c r="V158" s="331">
        <f>IF(V$85=0,0,V$85/PPA_fec!V$85)</f>
        <v>0</v>
      </c>
      <c r="W158" s="331">
        <f>IF(W$85=0,0,W$85/PPA_fec!W$85)</f>
        <v>0</v>
      </c>
      <c r="X158" s="331">
        <f>IF(X$85=0,0,X$85/PPA_fec!X$85)</f>
        <v>0</v>
      </c>
      <c r="Y158" s="331">
        <f>IF(Y$85=0,0,Y$85/PPA_fec!Y$85)</f>
        <v>0</v>
      </c>
      <c r="DA158" s="177"/>
    </row>
    <row r="159" spans="1:105" ht="12" customHeight="1" x14ac:dyDescent="0.25">
      <c r="A159" s="173" t="s">
        <v>93</v>
      </c>
      <c r="B159" s="331">
        <f>IF(B$86=0,0,B$86/PPA_fec!B$86)</f>
        <v>0</v>
      </c>
      <c r="C159" s="331">
        <f>IF(C$86=0,0,C$86/PPA_fec!C$86)</f>
        <v>0</v>
      </c>
      <c r="D159" s="331">
        <f>IF(D$86=0,0,D$86/PPA_fec!D$86)</f>
        <v>0</v>
      </c>
      <c r="E159" s="331">
        <f>IF(E$86=0,0,E$86/PPA_fec!E$86)</f>
        <v>0</v>
      </c>
      <c r="F159" s="331">
        <f>IF(F$86=0,0,F$86/PPA_fec!F$86)</f>
        <v>0</v>
      </c>
      <c r="G159" s="331">
        <f>IF(G$86=0,0,G$86/PPA_fec!G$86)</f>
        <v>0</v>
      </c>
      <c r="H159" s="331">
        <f>IF(H$86=0,0,H$86/PPA_fec!H$86)</f>
        <v>0</v>
      </c>
      <c r="I159" s="331">
        <f>IF(I$86=0,0,I$86/PPA_fec!I$86)</f>
        <v>0</v>
      </c>
      <c r="J159" s="331">
        <f>IF(J$86=0,0,J$86/PPA_fec!J$86)</f>
        <v>0</v>
      </c>
      <c r="K159" s="331">
        <f>IF(K$86=0,0,K$86/PPA_fec!K$86)</f>
        <v>0</v>
      </c>
      <c r="L159" s="331">
        <f>IF(L$86=0,0,L$86/PPA_fec!L$86)</f>
        <v>0</v>
      </c>
      <c r="M159" s="331">
        <f>IF(M$86=0,0,M$86/PPA_fec!M$86)</f>
        <v>0</v>
      </c>
      <c r="N159" s="331">
        <f>IF(N$86=0,0,N$86/PPA_fec!N$86)</f>
        <v>0</v>
      </c>
      <c r="O159" s="331">
        <f>IF(O$86=0,0,O$86/PPA_fec!O$86)</f>
        <v>0</v>
      </c>
      <c r="P159" s="331">
        <f>IF(P$86=0,0,P$86/PPA_fec!P$86)</f>
        <v>0</v>
      </c>
      <c r="Q159" s="331">
        <f>IF(Q$86=0,0,Q$86/PPA_fec!Q$86)</f>
        <v>0</v>
      </c>
      <c r="R159" s="331">
        <f>IF(R$86=0,0,R$86/PPA_fec!R$86)</f>
        <v>0</v>
      </c>
      <c r="S159" s="331">
        <f>IF(S$86=0,0,S$86/PPA_fec!S$86)</f>
        <v>0</v>
      </c>
      <c r="T159" s="331">
        <f>IF(T$86=0,0,T$86/PPA_fec!T$86)</f>
        <v>0</v>
      </c>
      <c r="U159" s="331">
        <f>IF(U$86=0,0,U$86/PPA_fec!U$86)</f>
        <v>0</v>
      </c>
      <c r="V159" s="331">
        <f>IF(V$86=0,0,V$86/PPA_fec!V$86)</f>
        <v>0</v>
      </c>
      <c r="W159" s="331">
        <f>IF(W$86=0,0,W$86/PPA_fec!W$86)</f>
        <v>0</v>
      </c>
      <c r="X159" s="331">
        <f>IF(X$86=0,0,X$86/PPA_fec!X$86)</f>
        <v>0</v>
      </c>
      <c r="Y159" s="331">
        <f>IF(Y$86=0,0,Y$86/PPA_fec!Y$86)</f>
        <v>0</v>
      </c>
      <c r="DA159" s="177"/>
    </row>
    <row r="160" spans="1:105" ht="12" customHeight="1" x14ac:dyDescent="0.25">
      <c r="A160" s="173" t="s">
        <v>94</v>
      </c>
      <c r="B160" s="331">
        <f>IF(B$87=0,0,B$87/PPA_fec!B$87)</f>
        <v>0</v>
      </c>
      <c r="C160" s="331">
        <f>IF(C$87=0,0,C$87/PPA_fec!C$87)</f>
        <v>0</v>
      </c>
      <c r="D160" s="331">
        <f>IF(D$87=0,0,D$87/PPA_fec!D$87)</f>
        <v>0</v>
      </c>
      <c r="E160" s="331">
        <f>IF(E$87=0,0,E$87/PPA_fec!E$87)</f>
        <v>0</v>
      </c>
      <c r="F160" s="331">
        <f>IF(F$87=0,0,F$87/PPA_fec!F$87)</f>
        <v>0</v>
      </c>
      <c r="G160" s="331">
        <f>IF(G$87=0,0,G$87/PPA_fec!G$87)</f>
        <v>0</v>
      </c>
      <c r="H160" s="331">
        <f>IF(H$87=0,0,H$87/PPA_fec!H$87)</f>
        <v>0</v>
      </c>
      <c r="I160" s="331">
        <f>IF(I$87=0,0,I$87/PPA_fec!I$87)</f>
        <v>0</v>
      </c>
      <c r="J160" s="331">
        <f>IF(J$87=0,0,J$87/PPA_fec!J$87)</f>
        <v>0</v>
      </c>
      <c r="K160" s="331">
        <f>IF(K$87=0,0,K$87/PPA_fec!K$87)</f>
        <v>0</v>
      </c>
      <c r="L160" s="331">
        <f>IF(L$87=0,0,L$87/PPA_fec!L$87)</f>
        <v>0</v>
      </c>
      <c r="M160" s="331">
        <f>IF(M$87=0,0,M$87/PPA_fec!M$87)</f>
        <v>0</v>
      </c>
      <c r="N160" s="331">
        <f>IF(N$87=0,0,N$87/PPA_fec!N$87)</f>
        <v>0</v>
      </c>
      <c r="O160" s="331">
        <f>IF(O$87=0,0,O$87/PPA_fec!O$87)</f>
        <v>0</v>
      </c>
      <c r="P160" s="331">
        <f>IF(P$87=0,0,P$87/PPA_fec!P$87)</f>
        <v>0</v>
      </c>
      <c r="Q160" s="331">
        <f>IF(Q$87=0,0,Q$87/PPA_fec!Q$87)</f>
        <v>0</v>
      </c>
      <c r="R160" s="331">
        <f>IF(R$87=0,0,R$87/PPA_fec!R$87)</f>
        <v>0</v>
      </c>
      <c r="S160" s="331">
        <f>IF(S$87=0,0,S$87/PPA_fec!S$87)</f>
        <v>0</v>
      </c>
      <c r="T160" s="331">
        <f>IF(T$87=0,0,T$87/PPA_fec!T$87)</f>
        <v>0</v>
      </c>
      <c r="U160" s="331">
        <f>IF(U$87=0,0,U$87/PPA_fec!U$87)</f>
        <v>0</v>
      </c>
      <c r="V160" s="331">
        <f>IF(V$87=0,0,V$87/PPA_fec!V$87)</f>
        <v>0</v>
      </c>
      <c r="W160" s="331">
        <f>IF(W$87=0,0,W$87/PPA_fec!W$87)</f>
        <v>0</v>
      </c>
      <c r="X160" s="331">
        <f>IF(X$87=0,0,X$87/PPA_fec!X$87)</f>
        <v>0</v>
      </c>
      <c r="Y160" s="331">
        <f>IF(Y$87=0,0,Y$87/PPA_fec!Y$87)</f>
        <v>0</v>
      </c>
      <c r="DA160" s="177"/>
    </row>
    <row r="161" spans="1:105" ht="12" customHeight="1" x14ac:dyDescent="0.25">
      <c r="A161" s="56" t="s">
        <v>95</v>
      </c>
      <c r="B161" s="332">
        <f>IF(B$88=0,0,B$88/PPA_fec!B$88)</f>
        <v>2.2937379997822251</v>
      </c>
      <c r="C161" s="332">
        <f>IF(C$88=0,0,C$88/PPA_fec!C$88)</f>
        <v>2.2224508827860019</v>
      </c>
      <c r="D161" s="332">
        <f>IF(D$88=0,0,D$88/PPA_fec!D$88)</f>
        <v>2.0361689299690457</v>
      </c>
      <c r="E161" s="332">
        <f>IF(E$88=0,0,E$88/PPA_fec!E$88)</f>
        <v>2.3218632715608374</v>
      </c>
      <c r="F161" s="332">
        <f>IF(F$88=0,0,F$88/PPA_fec!F$88)</f>
        <v>1.7703095790165193</v>
      </c>
      <c r="G161" s="332">
        <f>IF(G$88=0,0,G$88/PPA_fec!G$88)</f>
        <v>1.4653759647921361</v>
      </c>
      <c r="H161" s="332">
        <f>IF(H$88=0,0,H$88/PPA_fec!H$88)</f>
        <v>0.63062779639444344</v>
      </c>
      <c r="I161" s="332">
        <f>IF(I$88=0,0,I$88/PPA_fec!I$88)</f>
        <v>0.4992822789932464</v>
      </c>
      <c r="J161" s="332">
        <f>IF(J$88=0,0,J$88/PPA_fec!J$88)</f>
        <v>0.50238362609347365</v>
      </c>
      <c r="K161" s="332">
        <f>IF(K$88=0,0,K$88/PPA_fec!K$88)</f>
        <v>1.0553572775867694</v>
      </c>
      <c r="L161" s="332">
        <f>IF(L$88=0,0,L$88/PPA_fec!L$88)</f>
        <v>1.1102317662209831</v>
      </c>
      <c r="M161" s="332">
        <f>IF(M$88=0,0,M$88/PPA_fec!M$88)</f>
        <v>1.0725772230619095</v>
      </c>
      <c r="N161" s="332">
        <f>IF(N$88=0,0,N$88/PPA_fec!N$88)</f>
        <v>0.76843672167702037</v>
      </c>
      <c r="O161" s="332">
        <f>IF(O$88=0,0,O$88/PPA_fec!O$88)</f>
        <v>0.74195005212231457</v>
      </c>
      <c r="P161" s="332">
        <f>IF(P$88=0,0,P$88/PPA_fec!P$88)</f>
        <v>0.48504356503024787</v>
      </c>
      <c r="Q161" s="332">
        <f>IF(Q$88=0,0,Q$88/PPA_fec!Q$88)</f>
        <v>0.48527811509586805</v>
      </c>
      <c r="R161" s="332">
        <f>IF(R$88=0,0,R$88/PPA_fec!R$88)</f>
        <v>0.37649485892581253</v>
      </c>
      <c r="S161" s="332">
        <f>IF(S$88=0,0,S$88/PPA_fec!S$88)</f>
        <v>0.22943840727501047</v>
      </c>
      <c r="T161" s="332">
        <f>IF(T$88=0,0,T$88/PPA_fec!T$88)</f>
        <v>0.39848286468361421</v>
      </c>
      <c r="U161" s="332">
        <f>IF(U$88=0,0,U$88/PPA_fec!U$88)</f>
        <v>0.79186270157682292</v>
      </c>
      <c r="V161" s="332">
        <f>IF(V$88=0,0,V$88/PPA_fec!V$88)</f>
        <v>0.78638131488628749</v>
      </c>
      <c r="W161" s="332">
        <f>IF(W$88=0,0,W$88/PPA_fec!W$88)</f>
        <v>0.5581785948175213</v>
      </c>
      <c r="X161" s="332">
        <f>IF(X$88=0,0,X$88/PPA_fec!X$88)</f>
        <v>0.41500706252378422</v>
      </c>
      <c r="Y161" s="332">
        <f>IF(Y$88=0,0,Y$88/PPA_fec!Y$88)</f>
        <v>0.52932975726154619</v>
      </c>
      <c r="DA161" s="68"/>
    </row>
    <row r="162" spans="1:105" ht="12" customHeight="1" x14ac:dyDescent="0.25">
      <c r="A162" s="41" t="s">
        <v>1939</v>
      </c>
      <c r="B162" s="333">
        <f>IF(B$94=0,0,B$94/PPA_fec!B$94)</f>
        <v>0</v>
      </c>
      <c r="C162" s="333">
        <f>IF(C$94=0,0,C$94/PPA_fec!C$94)</f>
        <v>0</v>
      </c>
      <c r="D162" s="333">
        <f>IF(D$94=0,0,D$94/PPA_fec!D$94)</f>
        <v>0</v>
      </c>
      <c r="E162" s="333">
        <f>IF(E$94=0,0,E$94/PPA_fec!E$94)</f>
        <v>0</v>
      </c>
      <c r="F162" s="333">
        <f>IF(F$94=0,0,F$94/PPA_fec!F$94)</f>
        <v>0</v>
      </c>
      <c r="G162" s="333">
        <f>IF(G$94=0,0,G$94/PPA_fec!G$94)</f>
        <v>0</v>
      </c>
      <c r="H162" s="333">
        <f>IF(H$94=0,0,H$94/PPA_fec!H$94)</f>
        <v>0</v>
      </c>
      <c r="I162" s="333">
        <f>IF(I$94=0,0,I$94/PPA_fec!I$94)</f>
        <v>0</v>
      </c>
      <c r="J162" s="333">
        <f>IF(J$94=0,0,J$94/PPA_fec!J$94)</f>
        <v>0</v>
      </c>
      <c r="K162" s="333">
        <f>IF(K$94=0,0,K$94/PPA_fec!K$94)</f>
        <v>0</v>
      </c>
      <c r="L162" s="333">
        <f>IF(L$94=0,0,L$94/PPA_fec!L$94)</f>
        <v>0</v>
      </c>
      <c r="M162" s="333">
        <f>IF(M$94=0,0,M$94/PPA_fec!M$94)</f>
        <v>0</v>
      </c>
      <c r="N162" s="333">
        <f>IF(N$94=0,0,N$94/PPA_fec!N$94)</f>
        <v>0</v>
      </c>
      <c r="O162" s="333">
        <f>IF(O$94=0,0,O$94/PPA_fec!O$94)</f>
        <v>0</v>
      </c>
      <c r="P162" s="333">
        <f>IF(P$94=0,0,P$94/PPA_fec!P$94)</f>
        <v>0</v>
      </c>
      <c r="Q162" s="333">
        <f>IF(Q$94=0,0,Q$94/PPA_fec!Q$94)</f>
        <v>0</v>
      </c>
      <c r="R162" s="333">
        <f>IF(R$94=0,0,R$94/PPA_fec!R$94)</f>
        <v>0</v>
      </c>
      <c r="S162" s="333">
        <f>IF(S$94=0,0,S$94/PPA_fec!S$94)</f>
        <v>0</v>
      </c>
      <c r="T162" s="333">
        <f>IF(T$94=0,0,T$94/PPA_fec!T$94)</f>
        <v>0</v>
      </c>
      <c r="U162" s="333">
        <f>IF(U$94=0,0,U$94/PPA_fec!U$94)</f>
        <v>0</v>
      </c>
      <c r="V162" s="333">
        <f>IF(V$94=0,0,V$94/PPA_fec!V$94)</f>
        <v>0</v>
      </c>
      <c r="W162" s="333">
        <f>IF(W$94=0,0,W$94/PPA_fec!W$94)</f>
        <v>0</v>
      </c>
      <c r="X162" s="333">
        <f>IF(X$94=0,0,X$94/PPA_fec!X$94)</f>
        <v>0</v>
      </c>
      <c r="Y162" s="333">
        <f>IF(Y$94=0,0,Y$94/PPA_fec!Y$94)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tobacco"</f>
        <v>EE: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545.61662311955649</v>
      </c>
      <c r="C3" s="203">
        <v>564.43933381366742</v>
      </c>
      <c r="D3" s="203">
        <v>534.54908011137343</v>
      </c>
      <c r="E3" s="203">
        <v>547.47825763216679</v>
      </c>
      <c r="F3" s="203">
        <v>489.98879850927648</v>
      </c>
      <c r="G3" s="203">
        <v>526.52918228409703</v>
      </c>
      <c r="H3" s="203">
        <v>558.29367791000641</v>
      </c>
      <c r="I3" s="203">
        <v>554.11910673694206</v>
      </c>
      <c r="J3" s="203">
        <v>553.61296475303539</v>
      </c>
      <c r="K3" s="203">
        <v>581.08398704656952</v>
      </c>
      <c r="L3" s="203">
        <v>502.52229965156789</v>
      </c>
      <c r="M3" s="203">
        <v>507.30955575886958</v>
      </c>
      <c r="N3" s="203">
        <v>524.25347789355101</v>
      </c>
      <c r="O3" s="203">
        <v>543.19547498652969</v>
      </c>
      <c r="P3" s="203">
        <v>627.91698221804847</v>
      </c>
      <c r="Q3" s="203">
        <v>594.78107799999998</v>
      </c>
      <c r="R3" s="203">
        <v>591.31279560521341</v>
      </c>
      <c r="S3" s="203">
        <v>587.95190565359655</v>
      </c>
      <c r="T3" s="203">
        <v>606.33629776021075</v>
      </c>
      <c r="U3" s="203">
        <v>615.86854973319373</v>
      </c>
      <c r="V3" s="203">
        <v>613.01029423049056</v>
      </c>
      <c r="W3" s="203">
        <v>576.13651401152254</v>
      </c>
      <c r="X3" s="203">
        <v>568.37435330132894</v>
      </c>
      <c r="Y3" s="203">
        <v>601.6</v>
      </c>
      <c r="DA3" s="112" t="s">
        <v>2109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791.90276250040108</v>
      </c>
      <c r="C5" s="203">
        <v>828.45943815660337</v>
      </c>
      <c r="D5" s="203">
        <v>817.62411218971249</v>
      </c>
      <c r="E5" s="203">
        <v>618.6342495809821</v>
      </c>
      <c r="F5" s="203">
        <v>725.74027610936866</v>
      </c>
      <c r="G5" s="203">
        <v>779.0922154056841</v>
      </c>
      <c r="H5" s="203">
        <v>750.81585106198133</v>
      </c>
      <c r="I5" s="203">
        <v>780.59568051381848</v>
      </c>
      <c r="J5" s="203">
        <v>719.03040970729512</v>
      </c>
      <c r="K5" s="203">
        <v>653.69805785702158</v>
      </c>
      <c r="L5" s="203">
        <v>699.90236684721935</v>
      </c>
      <c r="M5" s="203">
        <v>619.37826493934699</v>
      </c>
      <c r="N5" s="203">
        <v>606.36741711926095</v>
      </c>
      <c r="O5" s="203">
        <v>648.76278508263135</v>
      </c>
      <c r="P5" s="203">
        <v>652.51102153166926</v>
      </c>
      <c r="Q5" s="203">
        <v>673.73852856914482</v>
      </c>
      <c r="R5" s="203">
        <v>687.71965124811095</v>
      </c>
      <c r="S5" s="203">
        <v>581.37946462289187</v>
      </c>
      <c r="T5" s="203">
        <v>574.44219970882364</v>
      </c>
      <c r="U5" s="203">
        <v>683.47439810710353</v>
      </c>
      <c r="V5" s="203">
        <v>732.99342764018343</v>
      </c>
      <c r="W5" s="203">
        <v>659.15047649711221</v>
      </c>
      <c r="X5" s="203">
        <v>538.44050810596127</v>
      </c>
      <c r="Y5" s="203">
        <v>626.92822920914637</v>
      </c>
      <c r="DA5" s="112" t="s">
        <v>2111</v>
      </c>
    </row>
    <row r="6" spans="1:105" ht="12" customHeight="1" x14ac:dyDescent="0.25">
      <c r="A6" s="154" t="s">
        <v>2112</v>
      </c>
      <c r="B6" s="338">
        <v>989.87845312550132</v>
      </c>
      <c r="C6" s="338">
        <v>940.38453046922621</v>
      </c>
      <c r="D6" s="338">
        <v>890.89060781295109</v>
      </c>
      <c r="E6" s="338">
        <v>890.89060781295109</v>
      </c>
      <c r="F6" s="338">
        <v>841.39668515667597</v>
      </c>
      <c r="G6" s="338">
        <v>841.39668515667597</v>
      </c>
      <c r="H6" s="338">
        <v>841.39668515667597</v>
      </c>
      <c r="I6" s="338">
        <v>841.39668515667597</v>
      </c>
      <c r="J6" s="338">
        <v>841.39668515667597</v>
      </c>
      <c r="K6" s="338">
        <v>791.90276250040085</v>
      </c>
      <c r="L6" s="338">
        <v>742.40883984412574</v>
      </c>
      <c r="M6" s="338">
        <v>692.91491718785062</v>
      </c>
      <c r="N6" s="338">
        <v>692.91491718785062</v>
      </c>
      <c r="O6" s="338">
        <v>692.91491718785062</v>
      </c>
      <c r="P6" s="338">
        <v>692.91491718785062</v>
      </c>
      <c r="Q6" s="338">
        <v>742.40883984412574</v>
      </c>
      <c r="R6" s="338">
        <v>742.40883984412574</v>
      </c>
      <c r="S6" s="338">
        <v>742.40883984412574</v>
      </c>
      <c r="T6" s="338">
        <v>692.91491718785062</v>
      </c>
      <c r="U6" s="338">
        <v>742.40883984412574</v>
      </c>
      <c r="V6" s="338">
        <v>791.90276250040085</v>
      </c>
      <c r="W6" s="338">
        <v>742.40883984412574</v>
      </c>
      <c r="X6" s="338">
        <v>692.91491718785062</v>
      </c>
      <c r="Y6" s="338">
        <v>692.91491718785062</v>
      </c>
      <c r="DA6" s="160" t="s">
        <v>2113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0</v>
      </c>
      <c r="F7" s="340">
        <v>0</v>
      </c>
      <c r="G7" s="340">
        <v>49.493922656275068</v>
      </c>
      <c r="H7" s="340">
        <v>0</v>
      </c>
      <c r="I7" s="340">
        <v>49.493922656275068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49.493922656275068</v>
      </c>
      <c r="P7" s="340">
        <v>0</v>
      </c>
      <c r="Q7" s="340">
        <v>98.987845312550135</v>
      </c>
      <c r="R7" s="340">
        <v>49.493922656275068</v>
      </c>
      <c r="S7" s="340">
        <v>0</v>
      </c>
      <c r="T7" s="340">
        <v>0</v>
      </c>
      <c r="U7" s="340">
        <v>98.987845312550135</v>
      </c>
      <c r="V7" s="340">
        <v>49.493922656275068</v>
      </c>
      <c r="W7" s="340">
        <v>0</v>
      </c>
      <c r="X7" s="340">
        <v>0</v>
      </c>
      <c r="Y7" s="340">
        <v>49.493922656275068</v>
      </c>
      <c r="DA7" s="161" t="s">
        <v>2115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49.493922656275117</v>
      </c>
      <c r="D8" s="342">
        <f t="shared" si="0"/>
        <v>49.493922656275117</v>
      </c>
      <c r="E8" s="342">
        <f t="shared" si="0"/>
        <v>0</v>
      </c>
      <c r="F8" s="342">
        <f t="shared" si="0"/>
        <v>49.493922656275117</v>
      </c>
      <c r="G8" s="342">
        <f t="shared" si="0"/>
        <v>49.493922656275117</v>
      </c>
      <c r="H8" s="342">
        <f t="shared" si="0"/>
        <v>0</v>
      </c>
      <c r="I8" s="342">
        <f t="shared" si="0"/>
        <v>49.493922656275117</v>
      </c>
      <c r="J8" s="342">
        <f t="shared" si="0"/>
        <v>0</v>
      </c>
      <c r="K8" s="342">
        <f t="shared" si="0"/>
        <v>49.493922656275117</v>
      </c>
      <c r="L8" s="342">
        <f t="shared" si="0"/>
        <v>49.493922656275117</v>
      </c>
      <c r="M8" s="342">
        <f t="shared" si="0"/>
        <v>49.493922656275117</v>
      </c>
      <c r="N8" s="342">
        <f t="shared" si="0"/>
        <v>0</v>
      </c>
      <c r="O8" s="342">
        <f t="shared" si="0"/>
        <v>49.493922656275117</v>
      </c>
      <c r="P8" s="342">
        <f t="shared" si="0"/>
        <v>0</v>
      </c>
      <c r="Q8" s="342">
        <f t="shared" si="0"/>
        <v>49.493922656275004</v>
      </c>
      <c r="R8" s="342">
        <f t="shared" si="0"/>
        <v>49.493922656275117</v>
      </c>
      <c r="S8" s="342">
        <f t="shared" si="0"/>
        <v>0</v>
      </c>
      <c r="T8" s="342">
        <f t="shared" si="0"/>
        <v>49.493922656275117</v>
      </c>
      <c r="U8" s="342">
        <f t="shared" si="0"/>
        <v>49.493922656275004</v>
      </c>
      <c r="V8" s="342">
        <f t="shared" si="0"/>
        <v>0</v>
      </c>
      <c r="W8" s="342">
        <f t="shared" si="0"/>
        <v>49.493922656275117</v>
      </c>
      <c r="X8" s="342">
        <f t="shared" si="0"/>
        <v>49.493922656275117</v>
      </c>
      <c r="Y8" s="342">
        <f t="shared" si="0"/>
        <v>49.493922656275117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197.97569062510024</v>
      </c>
      <c r="C9" s="343">
        <f t="shared" si="1"/>
        <v>111.92509231262284</v>
      </c>
      <c r="D9" s="343">
        <f t="shared" si="1"/>
        <v>73.266495623238598</v>
      </c>
      <c r="E9" s="343">
        <f t="shared" si="1"/>
        <v>272.25635823196899</v>
      </c>
      <c r="F9" s="343">
        <f t="shared" si="1"/>
        <v>115.65640904730731</v>
      </c>
      <c r="G9" s="343">
        <f t="shared" si="1"/>
        <v>62.304469750991871</v>
      </c>
      <c r="H9" s="343">
        <f t="shared" si="1"/>
        <v>90.580834094694637</v>
      </c>
      <c r="I9" s="343">
        <f t="shared" si="1"/>
        <v>60.801004642857492</v>
      </c>
      <c r="J9" s="343">
        <f t="shared" si="1"/>
        <v>122.36627544938085</v>
      </c>
      <c r="K9" s="343">
        <f t="shared" si="1"/>
        <v>138.20470464337927</v>
      </c>
      <c r="L9" s="343">
        <f t="shared" si="1"/>
        <v>42.506472996906382</v>
      </c>
      <c r="M9" s="343">
        <f t="shared" si="1"/>
        <v>73.536652248503628</v>
      </c>
      <c r="N9" s="343">
        <f t="shared" si="1"/>
        <v>86.54750006858967</v>
      </c>
      <c r="O9" s="343">
        <f t="shared" si="1"/>
        <v>44.152132105219266</v>
      </c>
      <c r="P9" s="343">
        <f t="shared" si="1"/>
        <v>40.403895656181362</v>
      </c>
      <c r="Q9" s="343">
        <f t="shared" si="1"/>
        <v>68.670311274980918</v>
      </c>
      <c r="R9" s="343">
        <f t="shared" si="1"/>
        <v>54.689188596014787</v>
      </c>
      <c r="S9" s="343">
        <f t="shared" si="1"/>
        <v>161.02937522123386</v>
      </c>
      <c r="T9" s="343">
        <f t="shared" si="1"/>
        <v>118.47271747902698</v>
      </c>
      <c r="U9" s="343">
        <f t="shared" si="1"/>
        <v>58.934441737022212</v>
      </c>
      <c r="V9" s="343">
        <f t="shared" si="1"/>
        <v>58.909334860217427</v>
      </c>
      <c r="W9" s="343">
        <f t="shared" si="1"/>
        <v>83.258363347013528</v>
      </c>
      <c r="X9" s="343">
        <f t="shared" si="1"/>
        <v>154.47440908188935</v>
      </c>
      <c r="Y9" s="343">
        <f t="shared" si="1"/>
        <v>65.986687978704254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86.277214101461738</v>
      </c>
      <c r="C12" s="210">
        <v>90.463886500429908</v>
      </c>
      <c r="D12" s="210">
        <v>91.186930352536535</v>
      </c>
      <c r="E12" s="210">
        <v>69.310404127257087</v>
      </c>
      <c r="F12" s="210">
        <v>79.882889079965622</v>
      </c>
      <c r="G12" s="210">
        <v>82.396044711951845</v>
      </c>
      <c r="H12" s="210">
        <v>76.332760103181428</v>
      </c>
      <c r="I12" s="210">
        <v>79.15588993981082</v>
      </c>
      <c r="J12" s="210">
        <v>72.234135855545986</v>
      </c>
      <c r="K12" s="210">
        <v>63.191401547721398</v>
      </c>
      <c r="L12" s="210">
        <v>69.426655202063614</v>
      </c>
      <c r="M12" s="210">
        <v>61.450042992261388</v>
      </c>
      <c r="N12" s="210">
        <v>60.634393809114357</v>
      </c>
      <c r="O12" s="210">
        <v>63.99681857265692</v>
      </c>
      <c r="P12" s="210">
        <v>63.480997420464313</v>
      </c>
      <c r="Q12" s="210">
        <v>64.439122957867582</v>
      </c>
      <c r="R12" s="210">
        <v>66.949011177987956</v>
      </c>
      <c r="S12" s="210">
        <v>56.794926913155628</v>
      </c>
      <c r="T12" s="210">
        <v>56.390971625107468</v>
      </c>
      <c r="U12" s="210">
        <v>65.59131556319862</v>
      </c>
      <c r="V12" s="210">
        <v>70.82777300085985</v>
      </c>
      <c r="W12" s="210">
        <v>66.456577815993114</v>
      </c>
      <c r="X12" s="210">
        <v>53.842390369733451</v>
      </c>
      <c r="Y12" s="210">
        <v>57.051504729148753</v>
      </c>
      <c r="DA12" s="109" t="s">
        <v>2118</v>
      </c>
    </row>
    <row r="13" spans="1:105" ht="12" customHeight="1" x14ac:dyDescent="0.25">
      <c r="A13" s="24" t="s">
        <v>28</v>
      </c>
      <c r="B13" s="213">
        <v>1.016423043852106</v>
      </c>
      <c r="C13" s="213">
        <v>1.4770421324161651</v>
      </c>
      <c r="D13" s="213">
        <v>1.063198624247635</v>
      </c>
      <c r="E13" s="213">
        <v>1.234479793637145</v>
      </c>
      <c r="F13" s="213">
        <v>0.2181427343078246</v>
      </c>
      <c r="G13" s="213">
        <v>0.221152192605331</v>
      </c>
      <c r="H13" s="213">
        <v>0</v>
      </c>
      <c r="I13" s="213">
        <v>0</v>
      </c>
      <c r="J13" s="213">
        <v>0</v>
      </c>
      <c r="K13" s="213">
        <v>0</v>
      </c>
      <c r="L13" s="213">
        <v>0.64866723989681851</v>
      </c>
      <c r="M13" s="213">
        <v>0.65081685296646596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5.9587274290627677E-2</v>
      </c>
      <c r="DA13" s="85" t="s">
        <v>2119</v>
      </c>
    </row>
    <row r="14" spans="1:105" ht="12" customHeight="1" x14ac:dyDescent="0.25">
      <c r="A14" s="14" t="s">
        <v>29</v>
      </c>
      <c r="B14" s="204">
        <f t="shared" ref="B14:Y14" si="2">SUM(B15:B19)</f>
        <v>32.798280309544282</v>
      </c>
      <c r="C14" s="204">
        <f t="shared" si="2"/>
        <v>31.864402407566637</v>
      </c>
      <c r="D14" s="204">
        <f t="shared" si="2"/>
        <v>32.68847807394669</v>
      </c>
      <c r="E14" s="204">
        <f t="shared" si="2"/>
        <v>13.833963886500428</v>
      </c>
      <c r="F14" s="204">
        <f t="shared" si="2"/>
        <v>25.026311263972488</v>
      </c>
      <c r="G14" s="204">
        <f t="shared" si="2"/>
        <v>21.233361994840926</v>
      </c>
      <c r="H14" s="204">
        <f t="shared" si="2"/>
        <v>16.368099742046432</v>
      </c>
      <c r="I14" s="204">
        <f t="shared" si="2"/>
        <v>16.554428202923475</v>
      </c>
      <c r="J14" s="204">
        <f t="shared" si="2"/>
        <v>14.595872742906277</v>
      </c>
      <c r="K14" s="204">
        <f t="shared" si="2"/>
        <v>11.68907996560619</v>
      </c>
      <c r="L14" s="204">
        <f t="shared" si="2"/>
        <v>13.585554600171967</v>
      </c>
      <c r="M14" s="204">
        <f t="shared" si="2"/>
        <v>6.5572656921754078</v>
      </c>
      <c r="N14" s="204">
        <f t="shared" si="2"/>
        <v>7.5675838349097155</v>
      </c>
      <c r="O14" s="204">
        <f t="shared" si="2"/>
        <v>10.672141014617369</v>
      </c>
      <c r="P14" s="204">
        <f t="shared" si="2"/>
        <v>10.672141014617369</v>
      </c>
      <c r="Q14" s="204">
        <f t="shared" si="2"/>
        <v>10.598538263112639</v>
      </c>
      <c r="R14" s="204">
        <f t="shared" si="2"/>
        <v>11.758899398108341</v>
      </c>
      <c r="S14" s="204">
        <f t="shared" si="2"/>
        <v>4.0067927773000864</v>
      </c>
      <c r="T14" s="204">
        <f t="shared" si="2"/>
        <v>2.020636285468616</v>
      </c>
      <c r="U14" s="204">
        <f t="shared" si="2"/>
        <v>11.889595872742907</v>
      </c>
      <c r="V14" s="204">
        <f t="shared" si="2"/>
        <v>8.9969045571797075</v>
      </c>
      <c r="W14" s="204">
        <f t="shared" si="2"/>
        <v>7.1000859845227859</v>
      </c>
      <c r="X14" s="204">
        <f t="shared" si="2"/>
        <v>8.469303525365433</v>
      </c>
      <c r="Y14" s="204">
        <f t="shared" si="2"/>
        <v>6.2604471195184859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2120</v>
      </c>
    </row>
    <row r="16" spans="1:105" ht="12" customHeight="1" x14ac:dyDescent="0.25">
      <c r="A16" s="18" t="s">
        <v>31</v>
      </c>
      <c r="B16" s="204">
        <v>0</v>
      </c>
      <c r="C16" s="204">
        <v>1.086758383490972</v>
      </c>
      <c r="D16" s="204">
        <v>1.086758383490972</v>
      </c>
      <c r="E16" s="204">
        <v>0</v>
      </c>
      <c r="F16" s="204">
        <v>0</v>
      </c>
      <c r="G16" s="204">
        <v>0</v>
      </c>
      <c r="H16" s="204">
        <v>0</v>
      </c>
      <c r="I16" s="204">
        <v>0</v>
      </c>
      <c r="J16" s="204">
        <v>0</v>
      </c>
      <c r="K16" s="204">
        <v>0</v>
      </c>
      <c r="L16" s="204">
        <v>0</v>
      </c>
      <c r="M16" s="204">
        <v>0</v>
      </c>
      <c r="N16" s="204">
        <v>0</v>
      </c>
      <c r="O16" s="204">
        <v>0</v>
      </c>
      <c r="P16" s="204">
        <v>0</v>
      </c>
      <c r="Q16" s="204">
        <v>0</v>
      </c>
      <c r="R16" s="204">
        <v>1.086758383490972</v>
      </c>
      <c r="S16" s="204">
        <v>1.086758383490972</v>
      </c>
      <c r="T16" s="204">
        <v>0</v>
      </c>
      <c r="U16" s="204">
        <v>1.086758383490972</v>
      </c>
      <c r="V16" s="204">
        <v>0.51074806534823736</v>
      </c>
      <c r="W16" s="204">
        <v>0.40206362854686162</v>
      </c>
      <c r="X16" s="204">
        <v>0.74987102321582111</v>
      </c>
      <c r="Y16" s="204">
        <v>1.1628546861564919</v>
      </c>
      <c r="DA16" s="71" t="s">
        <v>2121</v>
      </c>
    </row>
    <row r="17" spans="1:105" ht="12" customHeight="1" x14ac:dyDescent="0.25">
      <c r="A17" s="18" t="s">
        <v>71</v>
      </c>
      <c r="B17" s="204">
        <v>9.0928632846087698</v>
      </c>
      <c r="C17" s="204">
        <v>7.0722269991401543</v>
      </c>
      <c r="D17" s="204">
        <v>5.0515907136715388</v>
      </c>
      <c r="E17" s="204">
        <v>9.0928632846087698</v>
      </c>
      <c r="F17" s="204">
        <v>6.0619088564058474</v>
      </c>
      <c r="G17" s="204">
        <v>6.0619088564058474</v>
      </c>
      <c r="H17" s="204">
        <v>4.041272570937231</v>
      </c>
      <c r="I17" s="204">
        <v>7.0722269991401543</v>
      </c>
      <c r="J17" s="204">
        <v>6.0619088564058474</v>
      </c>
      <c r="K17" s="204">
        <v>5.0515907136715388</v>
      </c>
      <c r="L17" s="204">
        <v>5.0515907136715388</v>
      </c>
      <c r="M17" s="204">
        <v>0</v>
      </c>
      <c r="N17" s="204">
        <v>1.010318142734308</v>
      </c>
      <c r="O17" s="204">
        <v>5.0515907136715388</v>
      </c>
      <c r="P17" s="204">
        <v>5.0515907136715388</v>
      </c>
      <c r="Q17" s="204">
        <v>4.041272570937231</v>
      </c>
      <c r="R17" s="204">
        <v>5.0515907136715388</v>
      </c>
      <c r="S17" s="204">
        <v>1.8691315563198621</v>
      </c>
      <c r="T17" s="204">
        <v>2.020636285468616</v>
      </c>
      <c r="U17" s="204">
        <v>3.9402407566638011</v>
      </c>
      <c r="V17" s="204">
        <v>2.4247635425623391</v>
      </c>
      <c r="W17" s="204">
        <v>3.0309544282029228</v>
      </c>
      <c r="X17" s="204">
        <v>5.0515907136715388</v>
      </c>
      <c r="Y17" s="204">
        <v>2.88950988822012</v>
      </c>
      <c r="DA17" s="71" t="s">
        <v>2122</v>
      </c>
    </row>
    <row r="18" spans="1:105" ht="12" customHeight="1" x14ac:dyDescent="0.25">
      <c r="A18" s="18" t="s">
        <v>32</v>
      </c>
      <c r="B18" s="204">
        <v>23.70541702493551</v>
      </c>
      <c r="C18" s="204">
        <v>23.70541702493551</v>
      </c>
      <c r="D18" s="204">
        <v>26.55012897678418</v>
      </c>
      <c r="E18" s="204">
        <v>4.7411006018916586</v>
      </c>
      <c r="F18" s="204">
        <v>18.964402407566642</v>
      </c>
      <c r="G18" s="204">
        <v>15.17145313843508</v>
      </c>
      <c r="H18" s="204">
        <v>12.326827171109199</v>
      </c>
      <c r="I18" s="204">
        <v>9.482201203783319</v>
      </c>
      <c r="J18" s="204">
        <v>8.5339638865004286</v>
      </c>
      <c r="K18" s="204">
        <v>6.6374892519346513</v>
      </c>
      <c r="L18" s="204">
        <v>8.5339638865004286</v>
      </c>
      <c r="M18" s="204">
        <v>6.5572656921754078</v>
      </c>
      <c r="N18" s="204">
        <v>6.5572656921754078</v>
      </c>
      <c r="O18" s="204">
        <v>5.6205503009458297</v>
      </c>
      <c r="P18" s="204">
        <v>5.6205503009458297</v>
      </c>
      <c r="Q18" s="204">
        <v>6.5572656921754078</v>
      </c>
      <c r="R18" s="204">
        <v>5.6205503009458297</v>
      </c>
      <c r="S18" s="204">
        <v>0</v>
      </c>
      <c r="T18" s="204">
        <v>0</v>
      </c>
      <c r="U18" s="204">
        <v>5.8116938950988821</v>
      </c>
      <c r="V18" s="204">
        <v>5.7460877042132408</v>
      </c>
      <c r="W18" s="204">
        <v>3.5619948409286328</v>
      </c>
      <c r="X18" s="204">
        <v>2.61530524505589</v>
      </c>
      <c r="Y18" s="204">
        <v>2.14505588993981</v>
      </c>
      <c r="DA18" s="71" t="s">
        <v>2123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1.050902837489252</v>
      </c>
      <c r="T19" s="204">
        <v>0</v>
      </c>
      <c r="U19" s="204">
        <v>1.050902837489252</v>
      </c>
      <c r="V19" s="204">
        <v>0.31530524505588992</v>
      </c>
      <c r="W19" s="204">
        <v>0.105073086844368</v>
      </c>
      <c r="X19" s="204">
        <v>5.2536543422184001E-2</v>
      </c>
      <c r="Y19" s="204">
        <v>6.3026655202063617E-2</v>
      </c>
      <c r="DA19" s="71" t="s">
        <v>2124</v>
      </c>
    </row>
    <row r="20" spans="1:105" ht="12" customHeight="1" x14ac:dyDescent="0.25">
      <c r="A20" s="14" t="s">
        <v>34</v>
      </c>
      <c r="B20" s="204">
        <f t="shared" ref="B20:Y20" si="3">B21+B22</f>
        <v>26.375752364574371</v>
      </c>
      <c r="C20" s="204">
        <f t="shared" si="3"/>
        <v>28.718830610490109</v>
      </c>
      <c r="D20" s="204">
        <f t="shared" si="3"/>
        <v>26.54772141014617</v>
      </c>
      <c r="E20" s="204">
        <f t="shared" si="3"/>
        <v>25.451418744625961</v>
      </c>
      <c r="F20" s="204">
        <f t="shared" si="3"/>
        <v>22.44196044711952</v>
      </c>
      <c r="G20" s="204">
        <f t="shared" si="3"/>
        <v>27.493551160791061</v>
      </c>
      <c r="H20" s="204">
        <f t="shared" si="3"/>
        <v>26.827171109200339</v>
      </c>
      <c r="I20" s="204">
        <f t="shared" si="3"/>
        <v>27.300085984522781</v>
      </c>
      <c r="J20" s="204">
        <f t="shared" si="3"/>
        <v>24.03267411865864</v>
      </c>
      <c r="K20" s="204">
        <f t="shared" si="3"/>
        <v>24.527085124677551</v>
      </c>
      <c r="L20" s="204">
        <f t="shared" si="3"/>
        <v>26.225279449699048</v>
      </c>
      <c r="M20" s="204">
        <f t="shared" si="3"/>
        <v>26.01031814273431</v>
      </c>
      <c r="N20" s="204">
        <f t="shared" si="3"/>
        <v>22.098022355975921</v>
      </c>
      <c r="O20" s="204">
        <f t="shared" si="3"/>
        <v>25.408426483233011</v>
      </c>
      <c r="P20" s="204">
        <f t="shared" si="3"/>
        <v>22.098022355975921</v>
      </c>
      <c r="Q20" s="204">
        <f t="shared" si="3"/>
        <v>22.226999140154771</v>
      </c>
      <c r="R20" s="204">
        <f t="shared" si="3"/>
        <v>24.14015477214101</v>
      </c>
      <c r="S20" s="204">
        <f t="shared" si="3"/>
        <v>22.803439380911431</v>
      </c>
      <c r="T20" s="204">
        <f t="shared" si="3"/>
        <v>25.950741310922702</v>
      </c>
      <c r="U20" s="204">
        <f t="shared" si="3"/>
        <v>24.571483267305091</v>
      </c>
      <c r="V20" s="204">
        <f t="shared" si="3"/>
        <v>29.901112422271002</v>
      </c>
      <c r="W20" s="204">
        <f t="shared" si="3"/>
        <v>25.542569839410511</v>
      </c>
      <c r="X20" s="204">
        <f t="shared" si="3"/>
        <v>15.10117335016038</v>
      </c>
      <c r="Y20" s="204">
        <f t="shared" si="3"/>
        <v>11.62536047945804</v>
      </c>
      <c r="DA20" s="71"/>
    </row>
    <row r="21" spans="1:105" ht="12" customHeight="1" x14ac:dyDescent="0.25">
      <c r="A21" s="18" t="s">
        <v>73</v>
      </c>
      <c r="B21" s="204">
        <v>26.375752364574371</v>
      </c>
      <c r="C21" s="204">
        <v>28.718830610490109</v>
      </c>
      <c r="D21" s="204">
        <v>26.54772141014617</v>
      </c>
      <c r="E21" s="204">
        <v>25.451418744625961</v>
      </c>
      <c r="F21" s="204">
        <v>22.44196044711952</v>
      </c>
      <c r="G21" s="204">
        <v>27.493551160791061</v>
      </c>
      <c r="H21" s="204">
        <v>26.827171109200339</v>
      </c>
      <c r="I21" s="204">
        <v>27.300085984522781</v>
      </c>
      <c r="J21" s="204">
        <v>24.03267411865864</v>
      </c>
      <c r="K21" s="204">
        <v>24.527085124677551</v>
      </c>
      <c r="L21" s="204">
        <v>26.225279449699048</v>
      </c>
      <c r="M21" s="204">
        <v>26.01031814273431</v>
      </c>
      <c r="N21" s="204">
        <v>22.098022355975921</v>
      </c>
      <c r="O21" s="204">
        <v>25.408426483233011</v>
      </c>
      <c r="P21" s="204">
        <v>22.098022355975921</v>
      </c>
      <c r="Q21" s="204">
        <v>22.226999140154771</v>
      </c>
      <c r="R21" s="204">
        <v>24.14015477214101</v>
      </c>
      <c r="S21" s="204">
        <v>22.803439380911431</v>
      </c>
      <c r="T21" s="204">
        <v>25.950741310922702</v>
      </c>
      <c r="U21" s="204">
        <v>24.571483267305091</v>
      </c>
      <c r="V21" s="204">
        <v>29.901112422271002</v>
      </c>
      <c r="W21" s="204">
        <v>25.542569839410511</v>
      </c>
      <c r="X21" s="204">
        <v>15.10117335016038</v>
      </c>
      <c r="Y21" s="204">
        <v>11.62536047945804</v>
      </c>
      <c r="DA21" s="71" t="s">
        <v>2125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2126</v>
      </c>
    </row>
    <row r="23" spans="1:105" ht="12" customHeight="1" x14ac:dyDescent="0.25">
      <c r="A23" s="14" t="s">
        <v>37</v>
      </c>
      <c r="B23" s="204">
        <f t="shared" ref="B23:Y23" si="4">B24+B25+B26+B27+B28+B29</f>
        <v>2.1735167669819431</v>
      </c>
      <c r="C23" s="204">
        <f t="shared" si="4"/>
        <v>1.7435941530524499</v>
      </c>
      <c r="D23" s="204">
        <f t="shared" si="4"/>
        <v>1.7435941530524499</v>
      </c>
      <c r="E23" s="204">
        <f t="shared" si="4"/>
        <v>1.337575236457438</v>
      </c>
      <c r="F23" s="204">
        <f t="shared" si="4"/>
        <v>0.90765262252794487</v>
      </c>
      <c r="G23" s="204">
        <f t="shared" si="4"/>
        <v>1.0748065348237319</v>
      </c>
      <c r="H23" s="204">
        <f t="shared" si="4"/>
        <v>1.050902837489252</v>
      </c>
      <c r="I23" s="204">
        <f t="shared" si="4"/>
        <v>1.886844368013757</v>
      </c>
      <c r="J23" s="204">
        <f t="shared" si="4"/>
        <v>0.81203783319002576</v>
      </c>
      <c r="K23" s="204">
        <f t="shared" si="4"/>
        <v>0.83594153052450548</v>
      </c>
      <c r="L23" s="204">
        <f t="shared" si="4"/>
        <v>0.3821152192605331</v>
      </c>
      <c r="M23" s="204">
        <f t="shared" si="4"/>
        <v>0.35829750644883918</v>
      </c>
      <c r="N23" s="204">
        <f t="shared" si="4"/>
        <v>0.42992261392949271</v>
      </c>
      <c r="O23" s="204">
        <f t="shared" si="4"/>
        <v>0.50154772141014614</v>
      </c>
      <c r="P23" s="204">
        <f t="shared" si="4"/>
        <v>0.64488392089423896</v>
      </c>
      <c r="Q23" s="204">
        <f t="shared" si="4"/>
        <v>0.7165090283748925</v>
      </c>
      <c r="R23" s="204">
        <f t="shared" si="4"/>
        <v>0.19105760963026661</v>
      </c>
      <c r="S23" s="204">
        <f t="shared" si="4"/>
        <v>0.3821152192605331</v>
      </c>
      <c r="T23" s="204">
        <f t="shared" si="4"/>
        <v>0.59405662544875326</v>
      </c>
      <c r="U23" s="204">
        <f t="shared" si="4"/>
        <v>0.92851673269490953</v>
      </c>
      <c r="V23" s="204">
        <f t="shared" si="4"/>
        <v>2.3001773455707859</v>
      </c>
      <c r="W23" s="204">
        <f t="shared" si="4"/>
        <v>2.3351601691879322</v>
      </c>
      <c r="X23" s="204">
        <f t="shared" si="4"/>
        <v>1.2960751451104722</v>
      </c>
      <c r="Y23" s="204">
        <f t="shared" si="4"/>
        <v>3.9582164766898491</v>
      </c>
      <c r="DA23" s="71"/>
    </row>
    <row r="24" spans="1:105" ht="12" customHeight="1" x14ac:dyDescent="0.25">
      <c r="A24" s="18" t="s">
        <v>38</v>
      </c>
      <c r="B24" s="204">
        <v>2.1735167669819431</v>
      </c>
      <c r="C24" s="204">
        <v>1.7435941530524499</v>
      </c>
      <c r="D24" s="204">
        <v>1.7435941530524499</v>
      </c>
      <c r="E24" s="204">
        <v>1.337575236457438</v>
      </c>
      <c r="F24" s="204">
        <v>0.90765262252794487</v>
      </c>
      <c r="G24" s="204">
        <v>1.0748065348237319</v>
      </c>
      <c r="H24" s="204">
        <v>1.050902837489252</v>
      </c>
      <c r="I24" s="204">
        <v>1.886844368013757</v>
      </c>
      <c r="J24" s="204">
        <v>0.81203783319002576</v>
      </c>
      <c r="K24" s="204">
        <v>0.83594153052450548</v>
      </c>
      <c r="L24" s="204">
        <v>0.3821152192605331</v>
      </c>
      <c r="M24" s="204">
        <v>0.35829750644883918</v>
      </c>
      <c r="N24" s="204">
        <v>0.42992261392949271</v>
      </c>
      <c r="O24" s="204">
        <v>0.50154772141014614</v>
      </c>
      <c r="P24" s="204">
        <v>0.64488392089423896</v>
      </c>
      <c r="Q24" s="204">
        <v>0.7165090283748925</v>
      </c>
      <c r="R24" s="204">
        <v>0.19105760963026661</v>
      </c>
      <c r="S24" s="204">
        <v>0.3821152192605331</v>
      </c>
      <c r="T24" s="204">
        <v>0.47773000859845233</v>
      </c>
      <c r="U24" s="204">
        <v>0.5970765262252794</v>
      </c>
      <c r="V24" s="204">
        <v>0.86036113499570077</v>
      </c>
      <c r="W24" s="204">
        <v>1.055460017196904</v>
      </c>
      <c r="X24" s="204">
        <v>0.77480653482373163</v>
      </c>
      <c r="Y24" s="204">
        <v>3.408770421324161</v>
      </c>
      <c r="DA24" s="71" t="s">
        <v>2127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0.11632661685030091</v>
      </c>
      <c r="U25" s="204">
        <v>0.33144020646963018</v>
      </c>
      <c r="V25" s="204">
        <v>1.4398162105750849</v>
      </c>
      <c r="W25" s="204">
        <v>1.279700151991028</v>
      </c>
      <c r="X25" s="204">
        <v>0.52126861028674043</v>
      </c>
      <c r="Y25" s="204">
        <v>0.54944605536568825</v>
      </c>
      <c r="DA25" s="71" t="s">
        <v>2128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2129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2130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2131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2132</v>
      </c>
    </row>
    <row r="30" spans="1:105" ht="12" customHeight="1" x14ac:dyDescent="0.25">
      <c r="A30" s="14" t="s">
        <v>39</v>
      </c>
      <c r="B30" s="204">
        <v>0.95537403267411869</v>
      </c>
      <c r="C30" s="204">
        <v>1.982459157351677</v>
      </c>
      <c r="D30" s="204">
        <v>4.0364574376612206</v>
      </c>
      <c r="E30" s="204">
        <v>2.603439380911436</v>
      </c>
      <c r="F30" s="204">
        <v>5.4934651762682716</v>
      </c>
      <c r="G30" s="204">
        <v>6.2338779019776434</v>
      </c>
      <c r="H30" s="204">
        <v>6.8071367153912297</v>
      </c>
      <c r="I30" s="204">
        <v>6.3294067067927768</v>
      </c>
      <c r="J30" s="204">
        <v>6.1383490971625099</v>
      </c>
      <c r="K30" s="204">
        <v>4.7291487532244192</v>
      </c>
      <c r="L30" s="204">
        <v>4.6813413585554597</v>
      </c>
      <c r="M30" s="204">
        <v>5.0874462596732588</v>
      </c>
      <c r="N30" s="204">
        <v>2.937833190025795</v>
      </c>
      <c r="O30" s="204">
        <v>2.6511607910576092</v>
      </c>
      <c r="P30" s="204">
        <v>2.7228718830610492</v>
      </c>
      <c r="Q30" s="204">
        <v>3.2960447119518479</v>
      </c>
      <c r="R30" s="204">
        <v>3.3438521066208078</v>
      </c>
      <c r="S30" s="204">
        <v>3.0333619948409281</v>
      </c>
      <c r="T30" s="204">
        <v>2.8900257953568351</v>
      </c>
      <c r="U30" s="204">
        <v>2.6273430782459162</v>
      </c>
      <c r="V30" s="204">
        <v>2.9855546001719691</v>
      </c>
      <c r="W30" s="204">
        <v>2.603439380911436</v>
      </c>
      <c r="X30" s="204">
        <v>2.4840068787618228</v>
      </c>
      <c r="Y30" s="204">
        <v>7.686328460877041</v>
      </c>
      <c r="DA30" s="71" t="s">
        <v>2133</v>
      </c>
    </row>
    <row r="31" spans="1:105" ht="12" customHeight="1" x14ac:dyDescent="0.25">
      <c r="A31" s="21" t="s">
        <v>40</v>
      </c>
      <c r="B31" s="207">
        <v>22.957867583834911</v>
      </c>
      <c r="C31" s="207">
        <v>24.677558039552881</v>
      </c>
      <c r="D31" s="207">
        <v>25.107480653482369</v>
      </c>
      <c r="E31" s="207">
        <v>24.849527085124681</v>
      </c>
      <c r="F31" s="207">
        <v>25.79535683576956</v>
      </c>
      <c r="G31" s="207">
        <v>26.139294926913159</v>
      </c>
      <c r="H31" s="207">
        <v>25.279449699054169</v>
      </c>
      <c r="I31" s="207">
        <v>27.085124677558039</v>
      </c>
      <c r="J31" s="207">
        <v>26.65520206362854</v>
      </c>
      <c r="K31" s="207">
        <v>21.41014617368873</v>
      </c>
      <c r="L31" s="207">
        <v>23.903697334479791</v>
      </c>
      <c r="M31" s="207">
        <v>22.785898538263108</v>
      </c>
      <c r="N31" s="207">
        <v>27.60103181427343</v>
      </c>
      <c r="O31" s="207">
        <v>24.763542562338781</v>
      </c>
      <c r="P31" s="207">
        <v>27.343078245915731</v>
      </c>
      <c r="Q31" s="207">
        <v>27.60103181427343</v>
      </c>
      <c r="R31" s="207">
        <v>27.51504729148753</v>
      </c>
      <c r="S31" s="207">
        <v>26.569217540842651</v>
      </c>
      <c r="T31" s="207">
        <v>24.93551160791057</v>
      </c>
      <c r="U31" s="207">
        <v>25.5743766122098</v>
      </c>
      <c r="V31" s="207">
        <v>26.64402407566638</v>
      </c>
      <c r="W31" s="207">
        <v>28.875322441960449</v>
      </c>
      <c r="X31" s="207">
        <v>26.491831470335342</v>
      </c>
      <c r="Y31" s="207">
        <v>27.4615649183147</v>
      </c>
      <c r="DA31" s="86" t="s">
        <v>2134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FBT_emi!B5</f>
        <v>171.1963893329619</v>
      </c>
      <c r="C33" s="203">
        <f>FBT_emi!C5</f>
        <v>175.34520333654461</v>
      </c>
      <c r="D33" s="203">
        <f>FBT_emi!D5</f>
        <v>171.36589238497211</v>
      </c>
      <c r="E33" s="203">
        <f>FBT_emi!E5</f>
        <v>108.5422966434528</v>
      </c>
      <c r="F33" s="203">
        <f>FBT_emi!F5</f>
        <v>133.93579033308691</v>
      </c>
      <c r="G33" s="203">
        <f>FBT_emi!G5</f>
        <v>133.5223882115136</v>
      </c>
      <c r="H33" s="203">
        <f>FBT_emi!H5</f>
        <v>115.495349041099</v>
      </c>
      <c r="I33" s="203">
        <f>FBT_emi!I5</f>
        <v>116.791171921968</v>
      </c>
      <c r="J33" s="203">
        <f>FBT_emi!J5</f>
        <v>102.90942000164959</v>
      </c>
      <c r="K33" s="203">
        <f>FBT_emi!K5</f>
        <v>94.790576161495537</v>
      </c>
      <c r="L33" s="203">
        <f>FBT_emi!L5</f>
        <v>107.52428469271651</v>
      </c>
      <c r="M33" s="203">
        <f>FBT_emi!M5</f>
        <v>84.949890043617245</v>
      </c>
      <c r="N33" s="203">
        <f>FBT_emi!N5</f>
        <v>76.287515041424157</v>
      </c>
      <c r="O33" s="203">
        <f>FBT_emi!O5</f>
        <v>93.565190882268126</v>
      </c>
      <c r="P33" s="203">
        <f>FBT_emi!P5</f>
        <v>85.789730882149371</v>
      </c>
      <c r="Q33" s="203">
        <f>FBT_emi!Q5</f>
        <v>85.993745042084853</v>
      </c>
      <c r="R33" s="203">
        <f>FBT_emi!R5</f>
        <v>93.457356121571763</v>
      </c>
      <c r="S33" s="203">
        <f>FBT_emi!S5</f>
        <v>65.279648521655787</v>
      </c>
      <c r="T33" s="203">
        <f>FBT_emi!T5</f>
        <v>67.221826248167858</v>
      </c>
      <c r="U33" s="203">
        <f>FBT_emi!U5</f>
        <v>94.69114652758627</v>
      </c>
      <c r="V33" s="203">
        <f>FBT_emi!V5</f>
        <v>98.639058213569797</v>
      </c>
      <c r="W33" s="203">
        <f>FBT_emi!W5</f>
        <v>82.307550578417704</v>
      </c>
      <c r="X33" s="203">
        <f>FBT_emi!X5</f>
        <v>61.750316319906922</v>
      </c>
      <c r="Y33" s="203">
        <f>FBT_emi!Y5</f>
        <v>46.712329213673513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158.12790601608287</v>
      </c>
      <c r="C35" s="284">
        <f t="shared" si="5"/>
        <v>160.27211620636953</v>
      </c>
      <c r="D35" s="284">
        <f t="shared" si="5"/>
        <v>170.58663786969331</v>
      </c>
      <c r="E35" s="284">
        <f t="shared" si="5"/>
        <v>126.59937296327217</v>
      </c>
      <c r="F35" s="284">
        <f t="shared" si="5"/>
        <v>163.03003114152469</v>
      </c>
      <c r="G35" s="284">
        <f t="shared" si="5"/>
        <v>156.48903704542207</v>
      </c>
      <c r="H35" s="284">
        <f t="shared" si="5"/>
        <v>136.72510208056809</v>
      </c>
      <c r="I35" s="284">
        <f t="shared" si="5"/>
        <v>142.84995586226671</v>
      </c>
      <c r="J35" s="284">
        <f t="shared" si="5"/>
        <v>130.47768107773516</v>
      </c>
      <c r="K35" s="284">
        <f t="shared" si="5"/>
        <v>108.74744951912963</v>
      </c>
      <c r="L35" s="284">
        <f t="shared" si="5"/>
        <v>138.15636689198018</v>
      </c>
      <c r="M35" s="284">
        <f t="shared" si="5"/>
        <v>121.12928348124659</v>
      </c>
      <c r="N35" s="284">
        <f t="shared" si="5"/>
        <v>115.65854375014007</v>
      </c>
      <c r="O35" s="284">
        <f t="shared" si="5"/>
        <v>117.8154486177263</v>
      </c>
      <c r="P35" s="284">
        <f t="shared" si="5"/>
        <v>101.09775530552557</v>
      </c>
      <c r="Q35" s="284">
        <f t="shared" si="5"/>
        <v>108.34090952346602</v>
      </c>
      <c r="R35" s="284">
        <f t="shared" si="5"/>
        <v>113.22097488092594</v>
      </c>
      <c r="S35" s="284">
        <f t="shared" si="5"/>
        <v>96.597912800400849</v>
      </c>
      <c r="T35" s="284">
        <f t="shared" si="5"/>
        <v>93.002797017783905</v>
      </c>
      <c r="U35" s="284">
        <f t="shared" si="5"/>
        <v>106.50213522287193</v>
      </c>
      <c r="V35" s="284">
        <f t="shared" si="5"/>
        <v>115.54091940620619</v>
      </c>
      <c r="W35" s="284">
        <f t="shared" si="5"/>
        <v>115.34866511630958</v>
      </c>
      <c r="X35" s="284">
        <f t="shared" si="5"/>
        <v>94.730506499804022</v>
      </c>
      <c r="Y35" s="284">
        <f t="shared" si="5"/>
        <v>94.832953339675456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108.9492525938979</v>
      </c>
      <c r="C36" s="344">
        <f t="shared" si="6"/>
        <v>109.1953116035713</v>
      </c>
      <c r="D36" s="344">
        <f t="shared" si="6"/>
        <v>111.52671379556689</v>
      </c>
      <c r="E36" s="344">
        <f t="shared" si="6"/>
        <v>112.03777381256036</v>
      </c>
      <c r="F36" s="344">
        <f t="shared" si="6"/>
        <v>110.07090512905103</v>
      </c>
      <c r="G36" s="344">
        <f t="shared" si="6"/>
        <v>105.75903992192643</v>
      </c>
      <c r="H36" s="344">
        <f t="shared" si="6"/>
        <v>101.66642059462862</v>
      </c>
      <c r="I36" s="344">
        <f t="shared" si="6"/>
        <v>101.40446830003893</v>
      </c>
      <c r="J36" s="344">
        <f t="shared" si="6"/>
        <v>100.46047410561017</v>
      </c>
      <c r="K36" s="344">
        <f t="shared" si="6"/>
        <v>96.667568135169176</v>
      </c>
      <c r="L36" s="344">
        <f t="shared" si="6"/>
        <v>99.194771286176632</v>
      </c>
      <c r="M36" s="344">
        <f t="shared" si="6"/>
        <v>99.212462675420042</v>
      </c>
      <c r="N36" s="344">
        <f t="shared" si="6"/>
        <v>99.996127920555338</v>
      </c>
      <c r="O36" s="344">
        <f t="shared" si="6"/>
        <v>98.644404463652762</v>
      </c>
      <c r="P36" s="344">
        <f t="shared" si="6"/>
        <v>97.287241633792547</v>
      </c>
      <c r="Q36" s="344">
        <f t="shared" si="6"/>
        <v>95.644111514181105</v>
      </c>
      <c r="R36" s="344">
        <f t="shared" si="6"/>
        <v>97.3492775093532</v>
      </c>
      <c r="S36" s="344">
        <f t="shared" si="6"/>
        <v>97.689943262779835</v>
      </c>
      <c r="T36" s="344">
        <f t="shared" si="6"/>
        <v>98.166485076638224</v>
      </c>
      <c r="U36" s="344">
        <f t="shared" si="6"/>
        <v>95.967479901010378</v>
      </c>
      <c r="V36" s="344">
        <f t="shared" si="6"/>
        <v>96.62811470067949</v>
      </c>
      <c r="W36" s="344">
        <f t="shared" si="6"/>
        <v>100.82155772557385</v>
      </c>
      <c r="X36" s="344">
        <f t="shared" si="6"/>
        <v>99.996916203670267</v>
      </c>
      <c r="Y36" s="344">
        <f t="shared" si="6"/>
        <v>91.001652296177099</v>
      </c>
      <c r="DA36" s="119"/>
    </row>
    <row r="37" spans="1:105" ht="12" customHeight="1" x14ac:dyDescent="0.25">
      <c r="A37" s="158" t="s">
        <v>2136</v>
      </c>
      <c r="B37" s="344">
        <f>IF(FBT_ued!B$5=0,"",FBT_ued!B$5/B$5*1000)</f>
        <v>50.480516344881096</v>
      </c>
      <c r="C37" s="344">
        <f>IF(FBT_ued!C$5=0,"",FBT_ued!C$5/C$5*1000)</f>
        <v>50.843677302798071</v>
      </c>
      <c r="D37" s="344">
        <f>IF(FBT_ued!D$5=0,"",FBT_ued!D$5/D$5*1000)</f>
        <v>51.885517104907592</v>
      </c>
      <c r="E37" s="344">
        <f>IF(FBT_ued!E$5=0,"",FBT_ued!E$5/E$5*1000)</f>
        <v>54.361206156654397</v>
      </c>
      <c r="F37" s="344">
        <f>IF(FBT_ued!F$5=0,"",FBT_ued!F$5/F$5*1000)</f>
        <v>52.217907473362395</v>
      </c>
      <c r="G37" s="344">
        <f>IF(FBT_ued!G$5=0,"",FBT_ued!G$5/G$5*1000)</f>
        <v>50.494375551960871</v>
      </c>
      <c r="H37" s="344">
        <f>IF(FBT_ued!H$5=0,"",FBT_ued!H$5/H$5*1000)</f>
        <v>48.918803525203302</v>
      </c>
      <c r="I37" s="344">
        <f>IF(FBT_ued!I$5=0,"",FBT_ued!I$5/I$5*1000)</f>
        <v>48.985640431892641</v>
      </c>
      <c r="J37" s="344">
        <f>IF(FBT_ued!J$5=0,"",FBT_ued!J$5/J$5*1000)</f>
        <v>48.904173199817066</v>
      </c>
      <c r="K37" s="344">
        <f>IF(FBT_ued!K$5=0,"",FBT_ued!K$5/K$5*1000)</f>
        <v>46.855388277932541</v>
      </c>
      <c r="L37" s="344">
        <f>IF(FBT_ued!L$5=0,"",FBT_ued!L$5/L$5*1000)</f>
        <v>48.00641136138006</v>
      </c>
      <c r="M37" s="344">
        <f>IF(FBT_ued!M$5=0,"",FBT_ued!M$5/M$5*1000)</f>
        <v>48.578356232113656</v>
      </c>
      <c r="N37" s="344">
        <f>IF(FBT_ued!N$5=0,"",FBT_ued!N$5/N$5*1000)</f>
        <v>49.718086123439505</v>
      </c>
      <c r="O37" s="344">
        <f>IF(FBT_ued!O$5=0,"",FBT_ued!O$5/O$5*1000)</f>
        <v>48.366111317397376</v>
      </c>
      <c r="P37" s="344">
        <f>IF(FBT_ued!P$5=0,"",FBT_ued!P$5/P$5*1000)</f>
        <v>48.075159238943421</v>
      </c>
      <c r="Q37" s="344">
        <f>IF(FBT_ued!Q$5=0,"",FBT_ued!Q$5/Q$5*1000)</f>
        <v>47.207632598459945</v>
      </c>
      <c r="R37" s="344">
        <f>IF(FBT_ued!R$5=0,"",FBT_ued!R$5/R$5*1000)</f>
        <v>48.00722455163767</v>
      </c>
      <c r="S37" s="344">
        <f>IF(FBT_ued!S$5=0,"",FBT_ued!S$5/S$5*1000)</f>
        <v>49.208170835911503</v>
      </c>
      <c r="T37" s="344">
        <f>IF(FBT_ued!T$5=0,"",FBT_ued!T$5/T$5*1000)</f>
        <v>49.328085928809145</v>
      </c>
      <c r="U37" s="344">
        <f>IF(FBT_ued!U$5=0,"",FBT_ued!U$5/U$5*1000)</f>
        <v>47.001667309835454</v>
      </c>
      <c r="V37" s="344">
        <f>IF(FBT_ued!V$5=0,"",FBT_ued!V$5/V$5*1000)</f>
        <v>47.381713751036074</v>
      </c>
      <c r="W37" s="344">
        <f>IF(FBT_ued!W$5=0,"",FBT_ued!W$5/W$5*1000)</f>
        <v>50.121004611641652</v>
      </c>
      <c r="X37" s="344">
        <f>IF(FBT_ued!X$5=0,"",FBT_ued!X$5/X$5*1000)</f>
        <v>50.154133277237925</v>
      </c>
      <c r="Y37" s="344">
        <f>IF(FBT_ued!Y$5=0,"",FBT_ued!Y$5/Y$5*1000)</f>
        <v>45.522469169387335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1.9842595883037608</v>
      </c>
      <c r="C38" s="345">
        <f t="shared" si="7"/>
        <v>1.9382895221477283</v>
      </c>
      <c r="D38" s="345">
        <f t="shared" si="7"/>
        <v>1.8792812930806728</v>
      </c>
      <c r="E38" s="345">
        <f t="shared" si="7"/>
        <v>1.5660317958060692</v>
      </c>
      <c r="F38" s="345">
        <f t="shared" si="7"/>
        <v>1.6766518071099357</v>
      </c>
      <c r="G38" s="345">
        <f t="shared" si="7"/>
        <v>1.6204951181612446</v>
      </c>
      <c r="H38" s="345">
        <f t="shared" si="7"/>
        <v>1.513050869442953</v>
      </c>
      <c r="I38" s="345">
        <f t="shared" si="7"/>
        <v>1.4754577582385164</v>
      </c>
      <c r="J38" s="345">
        <f t="shared" si="7"/>
        <v>1.4246646517298707</v>
      </c>
      <c r="K38" s="345">
        <f t="shared" si="7"/>
        <v>1.500054973300613</v>
      </c>
      <c r="L38" s="345">
        <f t="shared" si="7"/>
        <v>1.5487464343452988</v>
      </c>
      <c r="M38" s="345">
        <f t="shared" si="7"/>
        <v>1.3824219790100924</v>
      </c>
      <c r="N38" s="345">
        <f t="shared" si="7"/>
        <v>1.258155813045448</v>
      </c>
      <c r="O38" s="345">
        <f t="shared" si="7"/>
        <v>1.4620287846971896</v>
      </c>
      <c r="P38" s="345">
        <f t="shared" si="7"/>
        <v>1.3514238018965563</v>
      </c>
      <c r="Q38" s="345">
        <f t="shared" si="7"/>
        <v>1.3344958946494414</v>
      </c>
      <c r="R38" s="345">
        <f t="shared" si="7"/>
        <v>1.3959482668550516</v>
      </c>
      <c r="S38" s="345">
        <f t="shared" si="7"/>
        <v>1.1493922445128599</v>
      </c>
      <c r="T38" s="345">
        <f t="shared" si="7"/>
        <v>1.1920671751333696</v>
      </c>
      <c r="U38" s="345">
        <f t="shared" si="7"/>
        <v>1.4436537171807349</v>
      </c>
      <c r="V38" s="345">
        <f t="shared" si="7"/>
        <v>1.3926607322860811</v>
      </c>
      <c r="W38" s="345">
        <f t="shared" si="7"/>
        <v>1.2385162354629999</v>
      </c>
      <c r="X38" s="345">
        <f t="shared" si="7"/>
        <v>1.1468717472584347</v>
      </c>
      <c r="Y38" s="345">
        <f t="shared" si="7"/>
        <v>0.81877470954429099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final energy consumption"</f>
        <v>EE: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86.277214101461752</v>
      </c>
      <c r="C5" s="223">
        <v>90.463886500429908</v>
      </c>
      <c r="D5" s="223">
        <v>91.186930352536535</v>
      </c>
      <c r="E5" s="223">
        <v>69.310404127257087</v>
      </c>
      <c r="F5" s="223">
        <v>79.882889079965608</v>
      </c>
      <c r="G5" s="223">
        <v>82.396044711951859</v>
      </c>
      <c r="H5" s="223">
        <v>76.332760103181442</v>
      </c>
      <c r="I5" s="223">
        <v>79.155889939810834</v>
      </c>
      <c r="J5" s="223">
        <v>72.234135855545986</v>
      </c>
      <c r="K5" s="223">
        <v>63.191401547721398</v>
      </c>
      <c r="L5" s="223">
        <v>69.426655202063642</v>
      </c>
      <c r="M5" s="223">
        <v>61.450042992261388</v>
      </c>
      <c r="N5" s="223">
        <v>60.63439380911435</v>
      </c>
      <c r="O5" s="223">
        <v>63.99681857265692</v>
      </c>
      <c r="P5" s="223">
        <v>63.480997420464327</v>
      </c>
      <c r="Q5" s="223">
        <v>64.439122957867568</v>
      </c>
      <c r="R5" s="223">
        <v>66.949011177987956</v>
      </c>
      <c r="S5" s="223">
        <v>56.794926913155649</v>
      </c>
      <c r="T5" s="223">
        <v>56.390971625107468</v>
      </c>
      <c r="U5" s="223">
        <v>65.591315563198606</v>
      </c>
      <c r="V5" s="223">
        <v>70.82777300085985</v>
      </c>
      <c r="W5" s="223">
        <v>66.456577815993128</v>
      </c>
      <c r="X5" s="223">
        <v>53.84239036973343</v>
      </c>
      <c r="Y5" s="223">
        <v>57.051504729148753</v>
      </c>
      <c r="DA5" s="89" t="s">
        <v>2118</v>
      </c>
    </row>
    <row r="6" spans="1:105" ht="12" customHeight="1" x14ac:dyDescent="0.25">
      <c r="A6" s="55" t="s">
        <v>91</v>
      </c>
      <c r="B6" s="259">
        <v>1.1422867981567699</v>
      </c>
      <c r="C6" s="259">
        <v>1.220400735621832</v>
      </c>
      <c r="D6" s="259">
        <v>1.234013198766478</v>
      </c>
      <c r="E6" s="259">
        <v>1.154382640091872</v>
      </c>
      <c r="F6" s="259">
        <v>1.2204789188135421</v>
      </c>
      <c r="G6" s="259">
        <v>1.2429965456239089</v>
      </c>
      <c r="H6" s="259">
        <v>1.186959820711571</v>
      </c>
      <c r="I6" s="259">
        <v>1.2623762497322031</v>
      </c>
      <c r="J6" s="259">
        <v>1.219064342296003</v>
      </c>
      <c r="K6" s="259">
        <v>1.0036955285094</v>
      </c>
      <c r="L6" s="259">
        <v>1.1178424094977859</v>
      </c>
      <c r="M6" s="259">
        <v>1.0422037724295159</v>
      </c>
      <c r="N6" s="259">
        <v>1.2017576984766409</v>
      </c>
      <c r="O6" s="259">
        <v>1.1284943127730951</v>
      </c>
      <c r="P6" s="259">
        <v>1.2095527949170619</v>
      </c>
      <c r="Q6" s="259">
        <v>1.2202698387764861</v>
      </c>
      <c r="R6" s="259">
        <v>1.232346967053684</v>
      </c>
      <c r="S6" s="259">
        <v>1.1466766874411061</v>
      </c>
      <c r="T6" s="259">
        <v>1.096687848267992</v>
      </c>
      <c r="U6" s="259">
        <v>1.1592107553504061</v>
      </c>
      <c r="V6" s="259">
        <v>1.2214574858031231</v>
      </c>
      <c r="W6" s="259">
        <v>1.2745894158550011</v>
      </c>
      <c r="X6" s="259">
        <v>1.1307333104362871</v>
      </c>
      <c r="Y6" s="259">
        <v>1.1466402295847129</v>
      </c>
      <c r="DA6" s="67" t="s">
        <v>2137</v>
      </c>
    </row>
    <row r="7" spans="1:105" ht="12" customHeight="1" x14ac:dyDescent="0.25">
      <c r="A7" s="173" t="s">
        <v>92</v>
      </c>
      <c r="B7" s="224">
        <v>1.3326679311828979</v>
      </c>
      <c r="C7" s="224">
        <v>1.423800858225472</v>
      </c>
      <c r="D7" s="224">
        <v>1.439682065227557</v>
      </c>
      <c r="E7" s="224">
        <v>1.3467797467738509</v>
      </c>
      <c r="F7" s="224">
        <v>1.423892071949133</v>
      </c>
      <c r="G7" s="224">
        <v>1.450162636561227</v>
      </c>
      <c r="H7" s="224">
        <v>1.384786457496832</v>
      </c>
      <c r="I7" s="224">
        <v>1.4727722913542369</v>
      </c>
      <c r="J7" s="224">
        <v>1.42224173267867</v>
      </c>
      <c r="K7" s="224">
        <v>1.1709781165943001</v>
      </c>
      <c r="L7" s="224">
        <v>1.304149477747417</v>
      </c>
      <c r="M7" s="224">
        <v>1.2159044011677691</v>
      </c>
      <c r="N7" s="224">
        <v>1.4020506482227479</v>
      </c>
      <c r="O7" s="224">
        <v>1.316576698235278</v>
      </c>
      <c r="P7" s="224">
        <v>1.411144927403239</v>
      </c>
      <c r="Q7" s="224">
        <v>1.423648145239234</v>
      </c>
      <c r="R7" s="224">
        <v>1.437738128229298</v>
      </c>
      <c r="S7" s="224">
        <v>1.3377894686812899</v>
      </c>
      <c r="T7" s="224">
        <v>1.2794691563126579</v>
      </c>
      <c r="U7" s="224">
        <v>1.3524125479088069</v>
      </c>
      <c r="V7" s="224">
        <v>1.4250337334369769</v>
      </c>
      <c r="W7" s="224">
        <v>1.4870209851641669</v>
      </c>
      <c r="X7" s="224">
        <v>1.319188862175668</v>
      </c>
      <c r="Y7" s="224">
        <v>1.3377469345154991</v>
      </c>
      <c r="DA7" s="177" t="s">
        <v>2138</v>
      </c>
    </row>
    <row r="8" spans="1:105" ht="12" customHeight="1" x14ac:dyDescent="0.25">
      <c r="A8" s="173" t="s">
        <v>93</v>
      </c>
      <c r="B8" s="224">
        <v>3.0460981284180528</v>
      </c>
      <c r="C8" s="224">
        <v>3.2544019616582198</v>
      </c>
      <c r="D8" s="224">
        <v>3.2907018633772731</v>
      </c>
      <c r="E8" s="224">
        <v>3.0783537069116589</v>
      </c>
      <c r="F8" s="224">
        <v>3.2546104501694462</v>
      </c>
      <c r="G8" s="224">
        <v>3.314657454997092</v>
      </c>
      <c r="H8" s="224">
        <v>3.1652261885641888</v>
      </c>
      <c r="I8" s="224">
        <v>3.366336665952542</v>
      </c>
      <c r="J8" s="224">
        <v>3.2508382461226759</v>
      </c>
      <c r="K8" s="224">
        <v>2.6765214093584002</v>
      </c>
      <c r="L8" s="224">
        <v>2.9809130919940952</v>
      </c>
      <c r="M8" s="224">
        <v>2.7792100598120419</v>
      </c>
      <c r="N8" s="224">
        <v>3.2046871959377108</v>
      </c>
      <c r="O8" s="224">
        <v>3.0093181673949201</v>
      </c>
      <c r="P8" s="224">
        <v>3.225474119778831</v>
      </c>
      <c r="Q8" s="224">
        <v>3.254052903403962</v>
      </c>
      <c r="R8" s="224">
        <v>3.2862585788098242</v>
      </c>
      <c r="S8" s="224">
        <v>3.0578044998429501</v>
      </c>
      <c r="T8" s="224">
        <v>2.9245009287146471</v>
      </c>
      <c r="U8" s="224">
        <v>3.0912286809344161</v>
      </c>
      <c r="V8" s="224">
        <v>3.2572199621416611</v>
      </c>
      <c r="W8" s="224">
        <v>3.39890510894667</v>
      </c>
      <c r="X8" s="224">
        <v>3.0152888278300991</v>
      </c>
      <c r="Y8" s="224">
        <v>3.057707278892567</v>
      </c>
      <c r="DA8" s="177" t="s">
        <v>2139</v>
      </c>
    </row>
    <row r="9" spans="1:105" ht="12" customHeight="1" x14ac:dyDescent="0.25">
      <c r="A9" s="173" t="s">
        <v>94</v>
      </c>
      <c r="B9" s="224">
        <v>2.2845735963135398</v>
      </c>
      <c r="C9" s="224">
        <v>2.440801471243665</v>
      </c>
      <c r="D9" s="224">
        <v>2.4680263975329551</v>
      </c>
      <c r="E9" s="224">
        <v>2.3087652801837448</v>
      </c>
      <c r="F9" s="224">
        <v>2.4409578376270842</v>
      </c>
      <c r="G9" s="224">
        <v>2.4859930912478179</v>
      </c>
      <c r="H9" s="224">
        <v>2.3739196414231412</v>
      </c>
      <c r="I9" s="224">
        <v>2.5247524994644062</v>
      </c>
      <c r="J9" s="224">
        <v>2.438128684592006</v>
      </c>
      <c r="K9" s="224">
        <v>2.0073910570188001</v>
      </c>
      <c r="L9" s="224">
        <v>2.2356848189955718</v>
      </c>
      <c r="M9" s="224">
        <v>2.0844075448590318</v>
      </c>
      <c r="N9" s="224">
        <v>2.4035153969532832</v>
      </c>
      <c r="O9" s="224">
        <v>2.2569886255461902</v>
      </c>
      <c r="P9" s="224">
        <v>2.4191055898341229</v>
      </c>
      <c r="Q9" s="224">
        <v>2.4405396775529722</v>
      </c>
      <c r="R9" s="224">
        <v>2.4646939341073679</v>
      </c>
      <c r="S9" s="224">
        <v>2.2933533748822121</v>
      </c>
      <c r="T9" s="224">
        <v>2.193375696535985</v>
      </c>
      <c r="U9" s="224">
        <v>2.3184215107008121</v>
      </c>
      <c r="V9" s="224">
        <v>2.4429149716062462</v>
      </c>
      <c r="W9" s="224">
        <v>2.5491788317100021</v>
      </c>
      <c r="X9" s="224">
        <v>2.2614666208725729</v>
      </c>
      <c r="Y9" s="224">
        <v>2.2932804591694258</v>
      </c>
      <c r="DA9" s="177" t="s">
        <v>2140</v>
      </c>
    </row>
    <row r="10" spans="1:105" ht="12" customHeight="1" x14ac:dyDescent="0.25">
      <c r="A10" s="56" t="s">
        <v>95</v>
      </c>
      <c r="B10" s="260">
        <v>1.680968294937077</v>
      </c>
      <c r="C10" s="260">
        <v>1.760271142427299</v>
      </c>
      <c r="D10" s="260">
        <v>1.7593478405612759</v>
      </c>
      <c r="E10" s="260">
        <v>1.403236749589613</v>
      </c>
      <c r="F10" s="260">
        <v>1.5815953677046031</v>
      </c>
      <c r="G10" s="260">
        <v>1.626024570511255</v>
      </c>
      <c r="H10" s="260">
        <v>1.516061964003053</v>
      </c>
      <c r="I10" s="260">
        <v>1.5821761529859479</v>
      </c>
      <c r="J10" s="260">
        <v>1.4741825547643079</v>
      </c>
      <c r="K10" s="260">
        <v>1.2620233277807249</v>
      </c>
      <c r="L10" s="260">
        <v>1.3938912798184979</v>
      </c>
      <c r="M10" s="260">
        <v>1.256273053291076</v>
      </c>
      <c r="N10" s="260">
        <v>1.360544746056948</v>
      </c>
      <c r="O10" s="260">
        <v>1.3243967254203901</v>
      </c>
      <c r="P10" s="260">
        <v>1.37464347722665</v>
      </c>
      <c r="Q10" s="260">
        <v>1.3956588308338309</v>
      </c>
      <c r="R10" s="260">
        <v>1.4205882240059171</v>
      </c>
      <c r="S10" s="260">
        <v>1.2719311228309349</v>
      </c>
      <c r="T10" s="260">
        <v>1.217650992585634</v>
      </c>
      <c r="U10" s="260">
        <v>1.363509680234066</v>
      </c>
      <c r="V10" s="260">
        <v>1.4524163749750081</v>
      </c>
      <c r="W10" s="260">
        <v>1.4379601188706099</v>
      </c>
      <c r="X10" s="260">
        <v>1.258734657092049</v>
      </c>
      <c r="Y10" s="260">
        <v>1.336261634990348</v>
      </c>
      <c r="DA10" s="68" t="s">
        <v>2141</v>
      </c>
    </row>
    <row r="11" spans="1:105" ht="12" customHeight="1" x14ac:dyDescent="0.25">
      <c r="A11" s="37" t="s">
        <v>159</v>
      </c>
      <c r="B11" s="226">
        <v>0.30495766181970618</v>
      </c>
      <c r="C11" s="226">
        <v>0.23698071986132779</v>
      </c>
      <c r="D11" s="226">
        <v>0.18140500811059659</v>
      </c>
      <c r="E11" s="226">
        <v>0.1895170731096458</v>
      </c>
      <c r="F11" s="226">
        <v>0.1752840458966379</v>
      </c>
      <c r="G11" s="226">
        <v>0.16693850874562541</v>
      </c>
      <c r="H11" s="226">
        <v>0.1053719648822419</v>
      </c>
      <c r="I11" s="226">
        <v>0.16948876574700919</v>
      </c>
      <c r="J11" s="226">
        <v>0.13237530145999951</v>
      </c>
      <c r="K11" s="226">
        <v>0.117877736754431</v>
      </c>
      <c r="L11" s="226">
        <v>0.1178730963578353</v>
      </c>
      <c r="M11" s="226">
        <v>0</v>
      </c>
      <c r="N11" s="226">
        <v>1.51377198327534E-2</v>
      </c>
      <c r="O11" s="226">
        <v>9.5627646733064314E-2</v>
      </c>
      <c r="P11" s="226">
        <v>8.192365599237296E-2</v>
      </c>
      <c r="Q11" s="226">
        <v>6.7633652662733315E-2</v>
      </c>
      <c r="R11" s="226">
        <v>8.9325507405105836E-2</v>
      </c>
      <c r="S11" s="226">
        <v>2.4966299984852659E-2</v>
      </c>
      <c r="T11" s="226">
        <v>2.9032809850306849E-2</v>
      </c>
      <c r="U11" s="226">
        <v>7.646376048711255E-2</v>
      </c>
      <c r="V11" s="226">
        <v>4.8044446077185533E-2</v>
      </c>
      <c r="W11" s="226">
        <v>4.7265933872169548E-2</v>
      </c>
      <c r="X11" s="226">
        <v>6.1881220181670103E-2</v>
      </c>
      <c r="Y11" s="226">
        <v>4.1737000351522099E-2</v>
      </c>
      <c r="DA11" s="69" t="s">
        <v>2142</v>
      </c>
    </row>
    <row r="12" spans="1:105" ht="12" customHeight="1" x14ac:dyDescent="0.25">
      <c r="A12" s="37" t="s">
        <v>35</v>
      </c>
      <c r="B12" s="226">
        <v>0.83377248740692478</v>
      </c>
      <c r="C12" s="226">
        <v>0.90942244169729236</v>
      </c>
      <c r="D12" s="226">
        <v>0.89665062398094941</v>
      </c>
      <c r="E12" s="226">
        <v>0.50736463922747388</v>
      </c>
      <c r="F12" s="226">
        <v>0.61090222539167371</v>
      </c>
      <c r="G12" s="226">
        <v>0.71939919472194758</v>
      </c>
      <c r="H12" s="226">
        <v>0.66687196030679619</v>
      </c>
      <c r="I12" s="226">
        <v>0.62354266037616957</v>
      </c>
      <c r="J12" s="226">
        <v>0.50002993284425445</v>
      </c>
      <c r="K12" s="226">
        <v>0.54826570915140749</v>
      </c>
      <c r="L12" s="226">
        <v>0.58563746271845329</v>
      </c>
      <c r="M12" s="226">
        <v>0.53851393471406273</v>
      </c>
      <c r="N12" s="226">
        <v>0.31825304855630893</v>
      </c>
      <c r="O12" s="226">
        <v>0.46220846853060021</v>
      </c>
      <c r="P12" s="226">
        <v>0.34332643087084702</v>
      </c>
      <c r="Q12" s="226">
        <v>0.35618708871174909</v>
      </c>
      <c r="R12" s="226">
        <v>0.40909387833748623</v>
      </c>
      <c r="S12" s="226">
        <v>0.29405823232427603</v>
      </c>
      <c r="T12" s="226">
        <v>0.36282189143699101</v>
      </c>
      <c r="U12" s="226">
        <v>0.46364718367037983</v>
      </c>
      <c r="V12" s="226">
        <v>0.5989265964736008</v>
      </c>
      <c r="W12" s="226">
        <v>0.40316751132786233</v>
      </c>
      <c r="X12" s="226">
        <v>0.18259683380850589</v>
      </c>
      <c r="Y12" s="226">
        <v>0.1649568901828129</v>
      </c>
      <c r="DA12" s="69" t="s">
        <v>2143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2144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2145</v>
      </c>
    </row>
    <row r="15" spans="1:105" ht="12" customHeight="1" x14ac:dyDescent="0.25">
      <c r="A15" s="37" t="s">
        <v>40</v>
      </c>
      <c r="B15" s="226">
        <v>0.54223814571044548</v>
      </c>
      <c r="C15" s="226">
        <v>0.61386798086867844</v>
      </c>
      <c r="D15" s="226">
        <v>0.6812922084697296</v>
      </c>
      <c r="E15" s="226">
        <v>0.70635503725249349</v>
      </c>
      <c r="F15" s="226">
        <v>0.79540909641629132</v>
      </c>
      <c r="G15" s="226">
        <v>0.73968686704368181</v>
      </c>
      <c r="H15" s="226">
        <v>0.74381803881401454</v>
      </c>
      <c r="I15" s="226">
        <v>0.78914472686276893</v>
      </c>
      <c r="J15" s="226">
        <v>0.84177732046005405</v>
      </c>
      <c r="K15" s="226">
        <v>0.59587988187488683</v>
      </c>
      <c r="L15" s="226">
        <v>0.69038072074220902</v>
      </c>
      <c r="M15" s="226">
        <v>0.71775911857701324</v>
      </c>
      <c r="N15" s="226">
        <v>1.027153977667886</v>
      </c>
      <c r="O15" s="226">
        <v>0.76656061015672561</v>
      </c>
      <c r="P15" s="226">
        <v>0.94939339036342962</v>
      </c>
      <c r="Q15" s="226">
        <v>0.97183808945934869</v>
      </c>
      <c r="R15" s="226">
        <v>0.92216883826332507</v>
      </c>
      <c r="S15" s="226">
        <v>0.95290659052180626</v>
      </c>
      <c r="T15" s="226">
        <v>0.82579629129833609</v>
      </c>
      <c r="U15" s="226">
        <v>0.82339873607657343</v>
      </c>
      <c r="V15" s="226">
        <v>0.80544533242422134</v>
      </c>
      <c r="W15" s="226">
        <v>0.98752667367057845</v>
      </c>
      <c r="X15" s="226">
        <v>1.0142566031018729</v>
      </c>
      <c r="Y15" s="226">
        <v>1.129567744456013</v>
      </c>
      <c r="DA15" s="69" t="s">
        <v>2146</v>
      </c>
    </row>
    <row r="16" spans="1:105" ht="12" customHeight="1" x14ac:dyDescent="0.25">
      <c r="A16" s="57" t="s">
        <v>2147</v>
      </c>
      <c r="B16" s="261">
        <f t="shared" ref="B16:Y16" si="0">B17+B23+B24</f>
        <v>5.2865430713971699</v>
      </c>
      <c r="C16" s="261">
        <f t="shared" si="0"/>
        <v>5.5290295948076675</v>
      </c>
      <c r="D16" s="261">
        <f t="shared" si="0"/>
        <v>5.5517321938601301</v>
      </c>
      <c r="E16" s="261">
        <f t="shared" si="0"/>
        <v>4.2829611544020878</v>
      </c>
      <c r="F16" s="261">
        <f t="shared" si="0"/>
        <v>4.856209232688709</v>
      </c>
      <c r="G16" s="261">
        <f t="shared" si="0"/>
        <v>4.9972942294697438</v>
      </c>
      <c r="H16" s="261">
        <f t="shared" si="0"/>
        <v>4.6396660390853599</v>
      </c>
      <c r="I16" s="261">
        <f t="shared" si="0"/>
        <v>4.8328273932757329</v>
      </c>
      <c r="J16" s="261">
        <f t="shared" si="0"/>
        <v>4.4792448032972638</v>
      </c>
      <c r="K16" s="261">
        <f t="shared" si="0"/>
        <v>3.8587935200823256</v>
      </c>
      <c r="L16" s="261">
        <f t="shared" si="0"/>
        <v>4.2549010560523186</v>
      </c>
      <c r="M16" s="261">
        <f t="shared" si="0"/>
        <v>3.8165322005510713</v>
      </c>
      <c r="N16" s="261">
        <f t="shared" si="0"/>
        <v>4.0752889523961198</v>
      </c>
      <c r="O16" s="261">
        <f t="shared" si="0"/>
        <v>4.0274414703782426</v>
      </c>
      <c r="P16" s="261">
        <f t="shared" si="0"/>
        <v>4.1533375295867963</v>
      </c>
      <c r="Q16" s="261">
        <f t="shared" si="0"/>
        <v>4.2059271874415867</v>
      </c>
      <c r="R16" s="261">
        <f t="shared" si="0"/>
        <v>4.2964410647022193</v>
      </c>
      <c r="S16" s="261">
        <f t="shared" si="0"/>
        <v>3.8894720901847553</v>
      </c>
      <c r="T16" s="261">
        <f t="shared" si="0"/>
        <v>3.7406880056183422</v>
      </c>
      <c r="U16" s="261">
        <f t="shared" si="0"/>
        <v>4.1346113177906387</v>
      </c>
      <c r="V16" s="261">
        <f t="shared" si="0"/>
        <v>4.4222869546309971</v>
      </c>
      <c r="W16" s="261">
        <f t="shared" si="0"/>
        <v>4.3674309912665352</v>
      </c>
      <c r="X16" s="261">
        <f t="shared" si="0"/>
        <v>3.798743583401214</v>
      </c>
      <c r="Y16" s="261">
        <f t="shared" si="0"/>
        <v>4.0212561680874037</v>
      </c>
      <c r="DA16" s="70"/>
    </row>
    <row r="17" spans="1:105" ht="12" customHeight="1" x14ac:dyDescent="0.25">
      <c r="A17" s="60" t="s">
        <v>2148</v>
      </c>
      <c r="B17" s="329">
        <v>4.0856036576175416</v>
      </c>
      <c r="C17" s="329">
        <v>4.1831321539054054</v>
      </c>
      <c r="D17" s="329">
        <v>4.1395008046987574</v>
      </c>
      <c r="E17" s="329">
        <v>2.2564792372000291</v>
      </c>
      <c r="F17" s="329">
        <v>3.0003804373731162</v>
      </c>
      <c r="G17" s="329">
        <v>3.1408172180001741</v>
      </c>
      <c r="H17" s="329">
        <v>2.71356203594295</v>
      </c>
      <c r="I17" s="329">
        <v>2.674480210805608</v>
      </c>
      <c r="J17" s="329">
        <v>2.1660472717632908</v>
      </c>
      <c r="K17" s="329">
        <v>2.1935915826449142</v>
      </c>
      <c r="L17" s="329">
        <v>2.382913419142596</v>
      </c>
      <c r="M17" s="329">
        <v>1.8390950394033529</v>
      </c>
      <c r="N17" s="329">
        <v>1.1802488049030671</v>
      </c>
      <c r="O17" s="329">
        <v>1.8308160563500011</v>
      </c>
      <c r="P17" s="329">
        <v>1.431825568251637</v>
      </c>
      <c r="Q17" s="329">
        <v>1.4594006473053549</v>
      </c>
      <c r="R17" s="329">
        <v>1.686295688210008</v>
      </c>
      <c r="S17" s="329">
        <v>0.98507920550231665</v>
      </c>
      <c r="T17" s="329">
        <v>1.175564103861894</v>
      </c>
      <c r="U17" s="329">
        <v>1.8232016728806659</v>
      </c>
      <c r="V17" s="329">
        <v>2.1184685508516878</v>
      </c>
      <c r="W17" s="329">
        <v>1.458706555883748</v>
      </c>
      <c r="X17" s="329">
        <v>0.81613365327308063</v>
      </c>
      <c r="Y17" s="329">
        <v>0.72613707515662163</v>
      </c>
      <c r="DA17" s="72" t="s">
        <v>2149</v>
      </c>
    </row>
    <row r="18" spans="1:105" ht="12" customHeight="1" x14ac:dyDescent="0.25">
      <c r="A18" s="59" t="s">
        <v>28</v>
      </c>
      <c r="B18" s="230">
        <v>7.2175202556598622E-2</v>
      </c>
      <c r="C18" s="230">
        <v>0.1041318720384255</v>
      </c>
      <c r="D18" s="230">
        <v>7.6351615115407875E-2</v>
      </c>
      <c r="E18" s="230">
        <v>7.1951851289461966E-2</v>
      </c>
      <c r="F18" s="230">
        <v>1.435794073169437E-2</v>
      </c>
      <c r="G18" s="230">
        <v>1.4876447176193229E-2</v>
      </c>
      <c r="H18" s="230">
        <v>0</v>
      </c>
      <c r="I18" s="230">
        <v>0</v>
      </c>
      <c r="J18" s="230">
        <v>0</v>
      </c>
      <c r="K18" s="230">
        <v>0</v>
      </c>
      <c r="L18" s="230">
        <v>4.0014549286765087E-2</v>
      </c>
      <c r="M18" s="230">
        <v>3.7744406717984527E-2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2.4766614649680031E-3</v>
      </c>
      <c r="DA18" s="71" t="s">
        <v>2150</v>
      </c>
    </row>
    <row r="19" spans="1:105" ht="12" customHeight="1" x14ac:dyDescent="0.25">
      <c r="A19" s="59" t="s">
        <v>31</v>
      </c>
      <c r="B19" s="230">
        <v>0</v>
      </c>
      <c r="C19" s="230">
        <v>7.6616761595858701E-2</v>
      </c>
      <c r="D19" s="230">
        <v>7.8043515037900621E-2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5.3279632818425973E-2</v>
      </c>
      <c r="S19" s="230">
        <v>4.3426423278655528E-2</v>
      </c>
      <c r="T19" s="230">
        <v>0</v>
      </c>
      <c r="U19" s="230">
        <v>5.7950829865406402E-2</v>
      </c>
      <c r="V19" s="230">
        <v>2.8278837090771961E-2</v>
      </c>
      <c r="W19" s="230">
        <v>1.8102792536957561E-2</v>
      </c>
      <c r="X19" s="230">
        <v>2.6518157092200619E-2</v>
      </c>
      <c r="Y19" s="230">
        <v>4.8332423740587709E-2</v>
      </c>
      <c r="DA19" s="71" t="s">
        <v>2151</v>
      </c>
    </row>
    <row r="20" spans="1:105" ht="12" customHeight="1" x14ac:dyDescent="0.25">
      <c r="A20" s="59" t="s">
        <v>159</v>
      </c>
      <c r="B20" s="230">
        <v>0.62402055149137303</v>
      </c>
      <c r="C20" s="230">
        <v>0.48188672163382101</v>
      </c>
      <c r="D20" s="230">
        <v>0.34974325215548008</v>
      </c>
      <c r="E20" s="230">
        <v>0.51893295126431815</v>
      </c>
      <c r="F20" s="230">
        <v>0.38745186910386109</v>
      </c>
      <c r="G20" s="230">
        <v>0.39654237178953439</v>
      </c>
      <c r="H20" s="230">
        <v>0.25940696544916869</v>
      </c>
      <c r="I20" s="230">
        <v>0.44186940714741479</v>
      </c>
      <c r="J20" s="230">
        <v>0.3484297956948928</v>
      </c>
      <c r="K20" s="230">
        <v>0.31352823400093188</v>
      </c>
      <c r="L20" s="230">
        <v>0.30434786069407882</v>
      </c>
      <c r="M20" s="230">
        <v>0</v>
      </c>
      <c r="N20" s="230">
        <v>4.1248885630378908E-2</v>
      </c>
      <c r="O20" s="230">
        <v>0.26276447809888243</v>
      </c>
      <c r="P20" s="230">
        <v>0.22649086555279729</v>
      </c>
      <c r="Q20" s="230">
        <v>0.18434667201588109</v>
      </c>
      <c r="R20" s="230">
        <v>0.24328100169624101</v>
      </c>
      <c r="S20" s="230">
        <v>7.369209406061196E-2</v>
      </c>
      <c r="T20" s="230">
        <v>8.709842955092055E-2</v>
      </c>
      <c r="U20" s="230">
        <v>0.2060339140186942</v>
      </c>
      <c r="V20" s="230">
        <v>0.13159296471184809</v>
      </c>
      <c r="W20" s="230">
        <v>0.134339666592037</v>
      </c>
      <c r="X20" s="230">
        <v>0.17645421158606961</v>
      </c>
      <c r="Y20" s="230">
        <v>0.1183636851379178</v>
      </c>
      <c r="DA20" s="71" t="s">
        <v>2152</v>
      </c>
    </row>
    <row r="21" spans="1:105" ht="12" customHeight="1" x14ac:dyDescent="0.25">
      <c r="A21" s="59" t="s">
        <v>32</v>
      </c>
      <c r="B21" s="230">
        <v>1.683298392152855</v>
      </c>
      <c r="C21" s="230">
        <v>1.671238347290819</v>
      </c>
      <c r="D21" s="230">
        <v>1.9066477163045219</v>
      </c>
      <c r="E21" s="230">
        <v>0.27633580331891361</v>
      </c>
      <c r="F21" s="230">
        <v>1.248218358699086</v>
      </c>
      <c r="G21" s="230">
        <v>1.020552039485318</v>
      </c>
      <c r="H21" s="230">
        <v>0.8124353610848305</v>
      </c>
      <c r="I21" s="230">
        <v>0.60699022369121858</v>
      </c>
      <c r="J21" s="230">
        <v>0.50147069173113279</v>
      </c>
      <c r="K21" s="230">
        <v>0.42180003034144598</v>
      </c>
      <c r="L21" s="230">
        <v>0.52643743593735859</v>
      </c>
      <c r="M21" s="230">
        <v>0.3802914784938855</v>
      </c>
      <c r="N21" s="230">
        <v>0.27178981455040729</v>
      </c>
      <c r="O21" s="230">
        <v>0.29800080156152048</v>
      </c>
      <c r="P21" s="230">
        <v>0.25615464532529902</v>
      </c>
      <c r="Q21" s="230">
        <v>0.30420733557787072</v>
      </c>
      <c r="R21" s="230">
        <v>0.27555421777372002</v>
      </c>
      <c r="S21" s="230">
        <v>0</v>
      </c>
      <c r="T21" s="230">
        <v>0</v>
      </c>
      <c r="U21" s="230">
        <v>0.30990557722943418</v>
      </c>
      <c r="V21" s="230">
        <v>0.31814643876515419</v>
      </c>
      <c r="W21" s="230">
        <v>0.16037773388280671</v>
      </c>
      <c r="X21" s="230">
        <v>9.2486671954635266E-2</v>
      </c>
      <c r="Y21" s="230">
        <v>8.9156238912780336E-2</v>
      </c>
      <c r="DA21" s="71" t="s">
        <v>2153</v>
      </c>
    </row>
    <row r="22" spans="1:105" ht="12" customHeight="1" x14ac:dyDescent="0.25">
      <c r="A22" s="59" t="s">
        <v>35</v>
      </c>
      <c r="B22" s="230">
        <v>1.7061095114167151</v>
      </c>
      <c r="C22" s="230">
        <v>1.8492584513464809</v>
      </c>
      <c r="D22" s="230">
        <v>1.728714706085446</v>
      </c>
      <c r="E22" s="230">
        <v>1.3892586313273361</v>
      </c>
      <c r="F22" s="230">
        <v>1.3503522688384739</v>
      </c>
      <c r="G22" s="230">
        <v>1.708846359549127</v>
      </c>
      <c r="H22" s="230">
        <v>1.641719709408952</v>
      </c>
      <c r="I22" s="230">
        <v>1.625620579966975</v>
      </c>
      <c r="J22" s="230">
        <v>1.3161467843372661</v>
      </c>
      <c r="K22" s="230">
        <v>1.458263318302536</v>
      </c>
      <c r="L22" s="230">
        <v>1.512113573224394</v>
      </c>
      <c r="M22" s="230">
        <v>1.421059154191483</v>
      </c>
      <c r="N22" s="230">
        <v>0.86721010472228033</v>
      </c>
      <c r="O22" s="230">
        <v>1.2700507766895981</v>
      </c>
      <c r="P22" s="230">
        <v>0.94918005737354061</v>
      </c>
      <c r="Q22" s="230">
        <v>0.97084663971160323</v>
      </c>
      <c r="R22" s="230">
        <v>1.114180835921621</v>
      </c>
      <c r="S22" s="230">
        <v>0.86796068816304917</v>
      </c>
      <c r="T22" s="230">
        <v>1.0884656743109731</v>
      </c>
      <c r="U22" s="230">
        <v>1.2493113517671319</v>
      </c>
      <c r="V22" s="230">
        <v>1.6404503102839141</v>
      </c>
      <c r="W22" s="230">
        <v>1.1458863628719469</v>
      </c>
      <c r="X22" s="230">
        <v>0.52067461264017512</v>
      </c>
      <c r="Y22" s="230">
        <v>0.46780806590036789</v>
      </c>
      <c r="DA22" s="71" t="s">
        <v>2154</v>
      </c>
    </row>
    <row r="23" spans="1:105" ht="12" customHeight="1" x14ac:dyDescent="0.25">
      <c r="A23" s="60" t="s">
        <v>2155</v>
      </c>
      <c r="B23" s="329">
        <v>1.109556469927087</v>
      </c>
      <c r="C23" s="329">
        <v>1.248265382052516</v>
      </c>
      <c r="D23" s="329">
        <v>1.313510333260054</v>
      </c>
      <c r="E23" s="329">
        <v>1.9341313059947089</v>
      </c>
      <c r="F23" s="329">
        <v>1.7581904818105101</v>
      </c>
      <c r="G23" s="329">
        <v>1.757037287819657</v>
      </c>
      <c r="H23" s="329">
        <v>1.8311472174854839</v>
      </c>
      <c r="I23" s="329">
        <v>2.0573570824915488</v>
      </c>
      <c r="J23" s="329">
        <v>2.215672384150293</v>
      </c>
      <c r="K23" s="329">
        <v>1.584906295156659</v>
      </c>
      <c r="L23" s="329">
        <v>1.7825602441499</v>
      </c>
      <c r="M23" s="329">
        <v>1.894060859353357</v>
      </c>
      <c r="N23" s="329">
        <v>2.798899531614921</v>
      </c>
      <c r="O23" s="329">
        <v>2.1063458690063941</v>
      </c>
      <c r="P23" s="329">
        <v>2.6247477377417949</v>
      </c>
      <c r="Q23" s="329">
        <v>2.6489049530341129</v>
      </c>
      <c r="R23" s="329">
        <v>2.5115576191279159</v>
      </c>
      <c r="S23" s="329">
        <v>2.81265874968715</v>
      </c>
      <c r="T23" s="329">
        <v>2.4773888738950092</v>
      </c>
      <c r="U23" s="329">
        <v>2.2186727844819401</v>
      </c>
      <c r="V23" s="329">
        <v>2.2061018049150589</v>
      </c>
      <c r="W23" s="329">
        <v>2.8067572821143871</v>
      </c>
      <c r="X23" s="329">
        <v>2.8921512652932302</v>
      </c>
      <c r="Y23" s="329">
        <v>3.203387874564005</v>
      </c>
      <c r="DA23" s="72" t="s">
        <v>2156</v>
      </c>
    </row>
    <row r="24" spans="1:105" ht="12" customHeight="1" x14ac:dyDescent="0.25">
      <c r="A24" s="60" t="s">
        <v>2157</v>
      </c>
      <c r="B24" s="329">
        <v>9.1382943852541587E-2</v>
      </c>
      <c r="C24" s="329">
        <v>9.7632058849746586E-2</v>
      </c>
      <c r="D24" s="329">
        <v>9.8721055901318203E-2</v>
      </c>
      <c r="E24" s="329">
        <v>9.2350611207349761E-2</v>
      </c>
      <c r="F24" s="329">
        <v>9.7638313505083382E-2</v>
      </c>
      <c r="G24" s="329">
        <v>9.9439723649912715E-2</v>
      </c>
      <c r="H24" s="329">
        <v>9.4956785656925627E-2</v>
      </c>
      <c r="I24" s="329">
        <v>0.10099009997857621</v>
      </c>
      <c r="J24" s="329">
        <v>9.7525147383680247E-2</v>
      </c>
      <c r="K24" s="329">
        <v>8.0295642280751978E-2</v>
      </c>
      <c r="L24" s="329">
        <v>8.9427392759822866E-2</v>
      </c>
      <c r="M24" s="329">
        <v>8.3376301794361271E-2</v>
      </c>
      <c r="N24" s="329">
        <v>9.6140615878131275E-2</v>
      </c>
      <c r="O24" s="329">
        <v>9.0279545021847582E-2</v>
      </c>
      <c r="P24" s="329">
        <v>9.6764223593364923E-2</v>
      </c>
      <c r="Q24" s="329">
        <v>9.7621587102118906E-2</v>
      </c>
      <c r="R24" s="329">
        <v>9.8587757364294704E-2</v>
      </c>
      <c r="S24" s="329">
        <v>9.1734134995288472E-2</v>
      </c>
      <c r="T24" s="329">
        <v>8.7735027861439385E-2</v>
      </c>
      <c r="U24" s="329">
        <v>9.2736860428032503E-2</v>
      </c>
      <c r="V24" s="329">
        <v>9.7716598864249812E-2</v>
      </c>
      <c r="W24" s="329">
        <v>0.1019671532684001</v>
      </c>
      <c r="X24" s="329">
        <v>9.0458664834902933E-2</v>
      </c>
      <c r="Y24" s="329">
        <v>9.1731218366777015E-2</v>
      </c>
      <c r="DA24" s="72" t="s">
        <v>2158</v>
      </c>
    </row>
    <row r="25" spans="1:105" ht="12" customHeight="1" x14ac:dyDescent="0.25">
      <c r="A25" s="57" t="s">
        <v>2159</v>
      </c>
      <c r="B25" s="261">
        <f t="shared" ref="B25:Y25" si="1">B26+B32+B33</f>
        <v>4.4054525594976415</v>
      </c>
      <c r="C25" s="261">
        <f t="shared" si="1"/>
        <v>4.6075246623397224</v>
      </c>
      <c r="D25" s="261">
        <f t="shared" si="1"/>
        <v>4.6264434948834428</v>
      </c>
      <c r="E25" s="261">
        <f t="shared" si="1"/>
        <v>3.5691342953350746</v>
      </c>
      <c r="F25" s="261">
        <f t="shared" si="1"/>
        <v>4.0468410272405899</v>
      </c>
      <c r="G25" s="261">
        <f t="shared" si="1"/>
        <v>4.1644118578914524</v>
      </c>
      <c r="H25" s="261">
        <f t="shared" si="1"/>
        <v>3.8663883659044678</v>
      </c>
      <c r="I25" s="261">
        <f t="shared" si="1"/>
        <v>4.0273561610631115</v>
      </c>
      <c r="J25" s="261">
        <f t="shared" si="1"/>
        <v>3.7327040027477199</v>
      </c>
      <c r="K25" s="261">
        <f t="shared" si="1"/>
        <v>3.215661266735272</v>
      </c>
      <c r="L25" s="261">
        <f t="shared" si="1"/>
        <v>3.5457508800435997</v>
      </c>
      <c r="M25" s="261">
        <f t="shared" si="1"/>
        <v>3.1804435004592269</v>
      </c>
      <c r="N25" s="261">
        <f t="shared" si="1"/>
        <v>3.3960741269967651</v>
      </c>
      <c r="O25" s="261">
        <f t="shared" si="1"/>
        <v>3.356201225315202</v>
      </c>
      <c r="P25" s="261">
        <f t="shared" si="1"/>
        <v>3.4611146079889989</v>
      </c>
      <c r="Q25" s="261">
        <f t="shared" si="1"/>
        <v>3.504939322867989</v>
      </c>
      <c r="R25" s="261">
        <f t="shared" si="1"/>
        <v>3.5803675539185162</v>
      </c>
      <c r="S25" s="261">
        <f t="shared" si="1"/>
        <v>3.2412267418206304</v>
      </c>
      <c r="T25" s="261">
        <f t="shared" si="1"/>
        <v>3.1172400046819519</v>
      </c>
      <c r="U25" s="261">
        <f t="shared" si="1"/>
        <v>3.4455094314922001</v>
      </c>
      <c r="V25" s="261">
        <f t="shared" si="1"/>
        <v>3.6852391288591657</v>
      </c>
      <c r="W25" s="261">
        <f t="shared" si="1"/>
        <v>3.6395258260554457</v>
      </c>
      <c r="X25" s="261">
        <f t="shared" si="1"/>
        <v>3.1656196528343448</v>
      </c>
      <c r="Y25" s="261">
        <f t="shared" si="1"/>
        <v>3.3510468067395021</v>
      </c>
      <c r="DA25" s="70"/>
    </row>
    <row r="26" spans="1:105" ht="12" customHeight="1" x14ac:dyDescent="0.25">
      <c r="A26" s="60" t="s">
        <v>2160</v>
      </c>
      <c r="B26" s="329">
        <v>3.404669714681285</v>
      </c>
      <c r="C26" s="329">
        <v>3.4859434615878371</v>
      </c>
      <c r="D26" s="329">
        <v>3.449584003915632</v>
      </c>
      <c r="E26" s="329">
        <v>1.8803993643333581</v>
      </c>
      <c r="F26" s="329">
        <v>2.5003170311442631</v>
      </c>
      <c r="G26" s="329">
        <v>2.6173476816668111</v>
      </c>
      <c r="H26" s="329">
        <v>2.2613016966191259</v>
      </c>
      <c r="I26" s="329">
        <v>2.228733509004674</v>
      </c>
      <c r="J26" s="329">
        <v>1.805039393136076</v>
      </c>
      <c r="K26" s="329">
        <v>1.8279929855374291</v>
      </c>
      <c r="L26" s="329">
        <v>1.9857611826188299</v>
      </c>
      <c r="M26" s="329">
        <v>1.5325791995027951</v>
      </c>
      <c r="N26" s="329">
        <v>0.98354067075255558</v>
      </c>
      <c r="O26" s="329">
        <v>1.525680046958334</v>
      </c>
      <c r="P26" s="329">
        <v>1.1931879735430311</v>
      </c>
      <c r="Q26" s="329">
        <v>1.2161672060877959</v>
      </c>
      <c r="R26" s="329">
        <v>1.4052464068416739</v>
      </c>
      <c r="S26" s="329">
        <v>0.82089933791859715</v>
      </c>
      <c r="T26" s="329">
        <v>0.97963675321824484</v>
      </c>
      <c r="U26" s="329">
        <v>1.519334727400556</v>
      </c>
      <c r="V26" s="329">
        <v>1.765390459043074</v>
      </c>
      <c r="W26" s="329">
        <v>1.21558879656979</v>
      </c>
      <c r="X26" s="329">
        <v>0.68011137772756725</v>
      </c>
      <c r="Y26" s="329">
        <v>0.60511422929718472</v>
      </c>
      <c r="DA26" s="72" t="s">
        <v>2161</v>
      </c>
    </row>
    <row r="27" spans="1:105" ht="12" customHeight="1" x14ac:dyDescent="0.25">
      <c r="A27" s="59" t="s">
        <v>28</v>
      </c>
      <c r="B27" s="230">
        <v>6.0146002130498852E-2</v>
      </c>
      <c r="C27" s="230">
        <v>8.6776560032021235E-2</v>
      </c>
      <c r="D27" s="230">
        <v>6.362634592950657E-2</v>
      </c>
      <c r="E27" s="230">
        <v>5.9959876074551638E-2</v>
      </c>
      <c r="F27" s="230">
        <v>1.19649506097453E-2</v>
      </c>
      <c r="G27" s="230">
        <v>1.2397039313494359E-2</v>
      </c>
      <c r="H27" s="230">
        <v>0</v>
      </c>
      <c r="I27" s="230">
        <v>0</v>
      </c>
      <c r="J27" s="230">
        <v>0</v>
      </c>
      <c r="K27" s="230">
        <v>0</v>
      </c>
      <c r="L27" s="230">
        <v>3.3345457738970907E-2</v>
      </c>
      <c r="M27" s="230">
        <v>3.1453672264987118E-2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2.0638845541400019E-3</v>
      </c>
      <c r="DA27" s="71" t="s">
        <v>2162</v>
      </c>
    </row>
    <row r="28" spans="1:105" ht="12" customHeight="1" x14ac:dyDescent="0.25">
      <c r="A28" s="59" t="s">
        <v>31</v>
      </c>
      <c r="B28" s="230">
        <v>0</v>
      </c>
      <c r="C28" s="230">
        <v>6.3847301329882256E-2</v>
      </c>
      <c r="D28" s="230">
        <v>6.5036262531583858E-2</v>
      </c>
      <c r="E28" s="230">
        <v>0</v>
      </c>
      <c r="F28" s="230">
        <v>0</v>
      </c>
      <c r="G28" s="230">
        <v>0</v>
      </c>
      <c r="H28" s="230">
        <v>0</v>
      </c>
      <c r="I28" s="230">
        <v>0</v>
      </c>
      <c r="J28" s="230">
        <v>0</v>
      </c>
      <c r="K28" s="230">
        <v>0</v>
      </c>
      <c r="L28" s="230">
        <v>0</v>
      </c>
      <c r="M28" s="230">
        <v>0</v>
      </c>
      <c r="N28" s="230">
        <v>0</v>
      </c>
      <c r="O28" s="230">
        <v>0</v>
      </c>
      <c r="P28" s="230">
        <v>0</v>
      </c>
      <c r="Q28" s="230">
        <v>0</v>
      </c>
      <c r="R28" s="230">
        <v>4.4399694015354978E-2</v>
      </c>
      <c r="S28" s="230">
        <v>3.6188686065546267E-2</v>
      </c>
      <c r="T28" s="230">
        <v>0</v>
      </c>
      <c r="U28" s="230">
        <v>4.8292358221172019E-2</v>
      </c>
      <c r="V28" s="230">
        <v>2.35656975756433E-2</v>
      </c>
      <c r="W28" s="230">
        <v>1.5085660447464641E-2</v>
      </c>
      <c r="X28" s="230">
        <v>2.209846424350052E-2</v>
      </c>
      <c r="Y28" s="230">
        <v>4.0277019783823101E-2</v>
      </c>
      <c r="DA28" s="71" t="s">
        <v>2163</v>
      </c>
    </row>
    <row r="29" spans="1:105" ht="12" customHeight="1" x14ac:dyDescent="0.25">
      <c r="A29" s="59" t="s">
        <v>159</v>
      </c>
      <c r="B29" s="230">
        <v>0.52001712624281082</v>
      </c>
      <c r="C29" s="230">
        <v>0.40157226802818408</v>
      </c>
      <c r="D29" s="230">
        <v>0.29145271012956681</v>
      </c>
      <c r="E29" s="230">
        <v>0.43244412605359861</v>
      </c>
      <c r="F29" s="230">
        <v>0.32287655758655082</v>
      </c>
      <c r="G29" s="230">
        <v>0.33045197649127861</v>
      </c>
      <c r="H29" s="230">
        <v>0.21617247120764049</v>
      </c>
      <c r="I29" s="230">
        <v>0.36822450595617912</v>
      </c>
      <c r="J29" s="230">
        <v>0.29035816307907741</v>
      </c>
      <c r="K29" s="230">
        <v>0.26127352833410988</v>
      </c>
      <c r="L29" s="230">
        <v>0.25362321724506559</v>
      </c>
      <c r="M29" s="230">
        <v>0</v>
      </c>
      <c r="N29" s="230">
        <v>3.4374071358649089E-2</v>
      </c>
      <c r="O29" s="230">
        <v>0.21897039841573529</v>
      </c>
      <c r="P29" s="230">
        <v>0.18874238796066439</v>
      </c>
      <c r="Q29" s="230">
        <v>0.15362222667990089</v>
      </c>
      <c r="R29" s="230">
        <v>0.20273416808020089</v>
      </c>
      <c r="S29" s="230">
        <v>6.1410078383843297E-2</v>
      </c>
      <c r="T29" s="230">
        <v>7.2582024625767128E-2</v>
      </c>
      <c r="U29" s="230">
        <v>0.1716949283489119</v>
      </c>
      <c r="V29" s="230">
        <v>0.1096608039265401</v>
      </c>
      <c r="W29" s="230">
        <v>0.1119497221600308</v>
      </c>
      <c r="X29" s="230">
        <v>0.1470451763217247</v>
      </c>
      <c r="Y29" s="230">
        <v>9.8636404281598117E-2</v>
      </c>
      <c r="DA29" s="71" t="s">
        <v>2164</v>
      </c>
    </row>
    <row r="30" spans="1:105" ht="12" customHeight="1" x14ac:dyDescent="0.25">
      <c r="A30" s="59" t="s">
        <v>32</v>
      </c>
      <c r="B30" s="230">
        <v>1.40274866012738</v>
      </c>
      <c r="C30" s="230">
        <v>1.392698622742349</v>
      </c>
      <c r="D30" s="230">
        <v>1.5888730969204361</v>
      </c>
      <c r="E30" s="230">
        <v>0.23027983609909469</v>
      </c>
      <c r="F30" s="230">
        <v>1.0401819655825719</v>
      </c>
      <c r="G30" s="230">
        <v>0.85046003290443173</v>
      </c>
      <c r="H30" s="230">
        <v>0.67702946757069205</v>
      </c>
      <c r="I30" s="230">
        <v>0.50582518640934893</v>
      </c>
      <c r="J30" s="230">
        <v>0.41789224310927731</v>
      </c>
      <c r="K30" s="230">
        <v>0.35150002528453839</v>
      </c>
      <c r="L30" s="230">
        <v>0.43869786328113208</v>
      </c>
      <c r="M30" s="230">
        <v>0.31690956541157128</v>
      </c>
      <c r="N30" s="230">
        <v>0.22649151212533941</v>
      </c>
      <c r="O30" s="230">
        <v>0.24833400130126709</v>
      </c>
      <c r="P30" s="230">
        <v>0.2134622044377493</v>
      </c>
      <c r="Q30" s="230">
        <v>0.2535061129815589</v>
      </c>
      <c r="R30" s="230">
        <v>0.2296285148114334</v>
      </c>
      <c r="S30" s="230">
        <v>0</v>
      </c>
      <c r="T30" s="230">
        <v>0</v>
      </c>
      <c r="U30" s="230">
        <v>0.25825464769119533</v>
      </c>
      <c r="V30" s="230">
        <v>0.26512203230429532</v>
      </c>
      <c r="W30" s="230">
        <v>0.1336481115690055</v>
      </c>
      <c r="X30" s="230">
        <v>7.7072226628862733E-2</v>
      </c>
      <c r="Y30" s="230">
        <v>7.4296865760650282E-2</v>
      </c>
      <c r="DA30" s="71" t="s">
        <v>2165</v>
      </c>
    </row>
    <row r="31" spans="1:105" ht="12" customHeight="1" x14ac:dyDescent="0.25">
      <c r="A31" s="59" t="s">
        <v>35</v>
      </c>
      <c r="B31" s="230">
        <v>1.4217579261805959</v>
      </c>
      <c r="C31" s="230">
        <v>1.5410487094554</v>
      </c>
      <c r="D31" s="230">
        <v>1.4405955884045389</v>
      </c>
      <c r="E31" s="230">
        <v>1.1577155261061129</v>
      </c>
      <c r="F31" s="230">
        <v>1.125293557365395</v>
      </c>
      <c r="G31" s="230">
        <v>1.424038632957606</v>
      </c>
      <c r="H31" s="230">
        <v>1.368099757840793</v>
      </c>
      <c r="I31" s="230">
        <v>1.3546838166391459</v>
      </c>
      <c r="J31" s="230">
        <v>1.096788986947721</v>
      </c>
      <c r="K31" s="230">
        <v>1.2152194319187799</v>
      </c>
      <c r="L31" s="230">
        <v>1.2600946443536609</v>
      </c>
      <c r="M31" s="230">
        <v>1.1842159618262369</v>
      </c>
      <c r="N31" s="230">
        <v>0.72267508726856711</v>
      </c>
      <c r="O31" s="230">
        <v>1.0583756472413319</v>
      </c>
      <c r="P31" s="230">
        <v>0.79098338114461741</v>
      </c>
      <c r="Q31" s="230">
        <v>0.80903886642633593</v>
      </c>
      <c r="R31" s="230">
        <v>0.92848402993468448</v>
      </c>
      <c r="S31" s="230">
        <v>0.72330057346920762</v>
      </c>
      <c r="T31" s="230">
        <v>0.90705472859247771</v>
      </c>
      <c r="U31" s="230">
        <v>1.0410927931392759</v>
      </c>
      <c r="V31" s="230">
        <v>1.367041925236596</v>
      </c>
      <c r="W31" s="230">
        <v>0.95490530239328941</v>
      </c>
      <c r="X31" s="230">
        <v>0.4338955105334793</v>
      </c>
      <c r="Y31" s="230">
        <v>0.38984005491697332</v>
      </c>
      <c r="DA31" s="71" t="s">
        <v>2166</v>
      </c>
    </row>
    <row r="32" spans="1:105" ht="12" customHeight="1" x14ac:dyDescent="0.25">
      <c r="A32" s="60" t="s">
        <v>2167</v>
      </c>
      <c r="B32" s="329">
        <v>0.92463039160590577</v>
      </c>
      <c r="C32" s="329">
        <v>1.0402211517104301</v>
      </c>
      <c r="D32" s="329">
        <v>1.0945919443833789</v>
      </c>
      <c r="E32" s="329">
        <v>1.6117760883289249</v>
      </c>
      <c r="F32" s="329">
        <v>1.4651587348420909</v>
      </c>
      <c r="G32" s="329">
        <v>1.4641977398497139</v>
      </c>
      <c r="H32" s="329">
        <v>1.525956014571237</v>
      </c>
      <c r="I32" s="329">
        <v>1.714464235409624</v>
      </c>
      <c r="J32" s="329">
        <v>1.846393653458577</v>
      </c>
      <c r="K32" s="329">
        <v>1.3207552459638829</v>
      </c>
      <c r="L32" s="329">
        <v>1.485466870124917</v>
      </c>
      <c r="M32" s="329">
        <v>1.578384049461131</v>
      </c>
      <c r="N32" s="329">
        <v>2.332416276345767</v>
      </c>
      <c r="O32" s="329">
        <v>1.7552882241719949</v>
      </c>
      <c r="P32" s="329">
        <v>2.1872897814514971</v>
      </c>
      <c r="Q32" s="329">
        <v>2.2074207941950941</v>
      </c>
      <c r="R32" s="329">
        <v>2.0929646826065968</v>
      </c>
      <c r="S32" s="329">
        <v>2.3438822914059592</v>
      </c>
      <c r="T32" s="329">
        <v>2.0644907282458411</v>
      </c>
      <c r="U32" s="329">
        <v>1.8488939870682839</v>
      </c>
      <c r="V32" s="329">
        <v>1.83841817076255</v>
      </c>
      <c r="W32" s="329">
        <v>2.3389644017619888</v>
      </c>
      <c r="X32" s="329">
        <v>2.410126054411025</v>
      </c>
      <c r="Y32" s="329">
        <v>2.669489895470003</v>
      </c>
      <c r="DA32" s="72" t="s">
        <v>2168</v>
      </c>
    </row>
    <row r="33" spans="1:105" ht="12" customHeight="1" x14ac:dyDescent="0.25">
      <c r="A33" s="60" t="s">
        <v>2169</v>
      </c>
      <c r="B33" s="329">
        <v>7.6152453210451318E-2</v>
      </c>
      <c r="C33" s="329">
        <v>8.1360049041455496E-2</v>
      </c>
      <c r="D33" s="329">
        <v>8.2267546584431847E-2</v>
      </c>
      <c r="E33" s="329">
        <v>7.6958842672791489E-2</v>
      </c>
      <c r="F33" s="329">
        <v>8.1365261254236154E-2</v>
      </c>
      <c r="G33" s="329">
        <v>8.2866436374927258E-2</v>
      </c>
      <c r="H33" s="329">
        <v>7.9130654714104728E-2</v>
      </c>
      <c r="I33" s="329">
        <v>8.4158416648813544E-2</v>
      </c>
      <c r="J33" s="329">
        <v>8.127095615306687E-2</v>
      </c>
      <c r="K33" s="329">
        <v>6.6913035233959986E-2</v>
      </c>
      <c r="L33" s="329">
        <v>7.4522827299852393E-2</v>
      </c>
      <c r="M33" s="329">
        <v>6.9480251495301071E-2</v>
      </c>
      <c r="N33" s="329">
        <v>8.0117179898442761E-2</v>
      </c>
      <c r="O33" s="329">
        <v>7.523295418487301E-2</v>
      </c>
      <c r="P33" s="329">
        <v>8.0636852994470751E-2</v>
      </c>
      <c r="Q33" s="329">
        <v>8.1351322585099056E-2</v>
      </c>
      <c r="R33" s="329">
        <v>8.2156464470245605E-2</v>
      </c>
      <c r="S33" s="329">
        <v>7.6445112496073719E-2</v>
      </c>
      <c r="T33" s="329">
        <v>7.3112523217866168E-2</v>
      </c>
      <c r="U33" s="329">
        <v>7.728071702336041E-2</v>
      </c>
      <c r="V33" s="329">
        <v>8.1430499053541522E-2</v>
      </c>
      <c r="W33" s="329">
        <v>8.4972627723666719E-2</v>
      </c>
      <c r="X33" s="329">
        <v>7.5382220695752442E-2</v>
      </c>
      <c r="Y33" s="329">
        <v>7.64426819723142E-2</v>
      </c>
      <c r="DA33" s="72" t="s">
        <v>2170</v>
      </c>
    </row>
    <row r="34" spans="1:105" ht="12" customHeight="1" x14ac:dyDescent="0.25">
      <c r="A34" s="57" t="s">
        <v>2171</v>
      </c>
      <c r="B34" s="261">
        <v>45.416359583509511</v>
      </c>
      <c r="C34" s="261">
        <v>47.313449571076639</v>
      </c>
      <c r="D34" s="261">
        <v>47.707598344771483</v>
      </c>
      <c r="E34" s="261">
        <v>32.909350332339848</v>
      </c>
      <c r="F34" s="261">
        <v>39.731449374925603</v>
      </c>
      <c r="G34" s="261">
        <v>41.238742308041878</v>
      </c>
      <c r="H34" s="261">
        <v>37.669654311046237</v>
      </c>
      <c r="I34" s="261">
        <v>38.55767565595503</v>
      </c>
      <c r="J34" s="261">
        <v>34.061863754346589</v>
      </c>
      <c r="K34" s="261">
        <v>30.827030758808899</v>
      </c>
      <c r="L34" s="261">
        <v>33.60617951541559</v>
      </c>
      <c r="M34" s="261">
        <v>28.880634535290419</v>
      </c>
      <c r="N34" s="261">
        <v>25.355941347155849</v>
      </c>
      <c r="O34" s="261">
        <v>29.324359229625738</v>
      </c>
      <c r="P34" s="261">
        <v>27.474549524304411</v>
      </c>
      <c r="Q34" s="261">
        <v>28.021093475455331</v>
      </c>
      <c r="R34" s="261">
        <v>29.763451530619889</v>
      </c>
      <c r="S34" s="261">
        <v>23.34326992927371</v>
      </c>
      <c r="T34" s="261">
        <v>24.003029192039818</v>
      </c>
      <c r="U34" s="261">
        <v>30.012548249873891</v>
      </c>
      <c r="V34" s="261">
        <v>32.92797166686843</v>
      </c>
      <c r="W34" s="261">
        <v>28.610542995467188</v>
      </c>
      <c r="X34" s="261">
        <v>21.269623263395861</v>
      </c>
      <c r="Y34" s="261">
        <v>23.38946358114945</v>
      </c>
      <c r="DA34" s="70" t="s">
        <v>2172</v>
      </c>
    </row>
    <row r="35" spans="1:105" ht="12" customHeight="1" x14ac:dyDescent="0.25">
      <c r="A35" s="64" t="s">
        <v>28</v>
      </c>
      <c r="B35" s="229">
        <v>0.75141104594466523</v>
      </c>
      <c r="C35" s="229">
        <v>1.092369201069902</v>
      </c>
      <c r="D35" s="229">
        <v>0.78177065656191103</v>
      </c>
      <c r="E35" s="229">
        <v>0.93364600239365414</v>
      </c>
      <c r="F35" s="229">
        <v>0.16192079111550209</v>
      </c>
      <c r="G35" s="229">
        <v>0.1634473055206509</v>
      </c>
      <c r="H35" s="229">
        <v>0</v>
      </c>
      <c r="I35" s="229">
        <v>0</v>
      </c>
      <c r="J35" s="229">
        <v>0</v>
      </c>
      <c r="K35" s="229">
        <v>0</v>
      </c>
      <c r="L35" s="229">
        <v>0.48602230298268589</v>
      </c>
      <c r="M35" s="229">
        <v>0.48980231692080112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4.4727874832674173E-2</v>
      </c>
      <c r="DA35" s="73" t="s">
        <v>2173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2174</v>
      </c>
    </row>
    <row r="37" spans="1:105" ht="12" customHeight="1" x14ac:dyDescent="0.25">
      <c r="A37" s="64" t="s">
        <v>31</v>
      </c>
      <c r="B37" s="229">
        <v>0</v>
      </c>
      <c r="C37" s="229">
        <v>0.80372885855876675</v>
      </c>
      <c r="D37" s="229">
        <v>0.79909416322571769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0.83754176068702901</v>
      </c>
      <c r="S37" s="229">
        <v>0.84774533782496653</v>
      </c>
      <c r="T37" s="229">
        <v>0</v>
      </c>
      <c r="U37" s="229">
        <v>0.82881076580782065</v>
      </c>
      <c r="V37" s="229">
        <v>0.3883925033751579</v>
      </c>
      <c r="W37" s="229">
        <v>0.31204458229471932</v>
      </c>
      <c r="X37" s="229">
        <v>0.59201749989048003</v>
      </c>
      <c r="Y37" s="229">
        <v>0.87287125431036872</v>
      </c>
      <c r="DA37" s="73" t="s">
        <v>2175</v>
      </c>
    </row>
    <row r="38" spans="1:105" ht="12" customHeight="1" x14ac:dyDescent="0.25">
      <c r="A38" s="64" t="s">
        <v>159</v>
      </c>
      <c r="B38" s="229">
        <v>6.4966348368665621</v>
      </c>
      <c r="C38" s="229">
        <v>5.0551113968553816</v>
      </c>
      <c r="D38" s="229">
        <v>3.5810507931286879</v>
      </c>
      <c r="E38" s="229">
        <v>6.7336651771353582</v>
      </c>
      <c r="F38" s="229">
        <v>4.3694645587991419</v>
      </c>
      <c r="G38" s="229">
        <v>4.3568051851445402</v>
      </c>
      <c r="H38" s="229">
        <v>2.9092988623879279</v>
      </c>
      <c r="I38" s="229">
        <v>5.1202807857601451</v>
      </c>
      <c r="J38" s="229">
        <v>4.4495722610868214</v>
      </c>
      <c r="K38" s="229">
        <v>3.6735787345587241</v>
      </c>
      <c r="L38" s="229">
        <v>3.6966516129500628</v>
      </c>
      <c r="M38" s="229">
        <v>0</v>
      </c>
      <c r="N38" s="229">
        <v>0.77778111716418474</v>
      </c>
      <c r="O38" s="229">
        <v>3.792025447560488</v>
      </c>
      <c r="P38" s="229">
        <v>3.85542552827259</v>
      </c>
      <c r="Q38" s="229">
        <v>3.072767191372372</v>
      </c>
      <c r="R38" s="229">
        <v>3.824313114108159</v>
      </c>
      <c r="S38" s="229">
        <v>1.4385741320111971</v>
      </c>
      <c r="T38" s="229">
        <v>1.5486178089457421</v>
      </c>
      <c r="U38" s="229">
        <v>2.9466899172422929</v>
      </c>
      <c r="V38" s="229">
        <v>1.807348754368395</v>
      </c>
      <c r="W38" s="229">
        <v>2.31566290459015</v>
      </c>
      <c r="X38" s="229">
        <v>3.9393378968652031</v>
      </c>
      <c r="Y38" s="229">
        <v>2.1376179863367941</v>
      </c>
      <c r="DA38" s="73" t="s">
        <v>2176</v>
      </c>
    </row>
    <row r="39" spans="1:105" ht="12" customHeight="1" x14ac:dyDescent="0.25">
      <c r="A39" s="64" t="s">
        <v>32</v>
      </c>
      <c r="B39" s="229">
        <v>17.524703231593652</v>
      </c>
      <c r="C39" s="229">
        <v>17.53170535101674</v>
      </c>
      <c r="D39" s="229">
        <v>19.52232752057208</v>
      </c>
      <c r="E39" s="229">
        <v>3.585728698612781</v>
      </c>
      <c r="F39" s="229">
        <v>14.076705559822891</v>
      </c>
      <c r="G39" s="229">
        <v>11.21279019256832</v>
      </c>
      <c r="H39" s="229">
        <v>9.1116183702899747</v>
      </c>
      <c r="I39" s="229">
        <v>7.0336627275794452</v>
      </c>
      <c r="J39" s="229">
        <v>6.4039588670217</v>
      </c>
      <c r="K39" s="229">
        <v>4.9421884655337136</v>
      </c>
      <c r="L39" s="229">
        <v>6.3941826048557244</v>
      </c>
      <c r="M39" s="229">
        <v>4.9349735091421874</v>
      </c>
      <c r="N39" s="229">
        <v>5.1248168856997198</v>
      </c>
      <c r="O39" s="229">
        <v>4.3005303878611087</v>
      </c>
      <c r="P39" s="229">
        <v>4.3603752246800997</v>
      </c>
      <c r="Q39" s="229">
        <v>5.0706547067904699</v>
      </c>
      <c r="R39" s="229">
        <v>4.3316395498717464</v>
      </c>
      <c r="S39" s="229">
        <v>0</v>
      </c>
      <c r="T39" s="229">
        <v>0</v>
      </c>
      <c r="U39" s="229">
        <v>4.432258854414953</v>
      </c>
      <c r="V39" s="229">
        <v>4.3695464348571837</v>
      </c>
      <c r="W39" s="229">
        <v>2.7644907754792651</v>
      </c>
      <c r="X39" s="229">
        <v>2.0647637056150492</v>
      </c>
      <c r="Y39" s="229">
        <v>1.6101389515883431</v>
      </c>
      <c r="DA39" s="73" t="s">
        <v>2177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0.96778539549329878</v>
      </c>
      <c r="T40" s="229">
        <v>0</v>
      </c>
      <c r="U40" s="229">
        <v>0.96778539547785603</v>
      </c>
      <c r="V40" s="229">
        <v>0.29036729219872048</v>
      </c>
      <c r="W40" s="229">
        <v>9.6762702771618969E-2</v>
      </c>
      <c r="X40" s="229">
        <v>4.838135138616427E-2</v>
      </c>
      <c r="Y40" s="229">
        <v>5.8041784887576102E-2</v>
      </c>
      <c r="DA40" s="73" t="s">
        <v>2178</v>
      </c>
    </row>
    <row r="41" spans="1:105" ht="12" customHeight="1" x14ac:dyDescent="0.25">
      <c r="A41" s="64" t="s">
        <v>35</v>
      </c>
      <c r="B41" s="229">
        <v>17.762188217822601</v>
      </c>
      <c r="C41" s="229">
        <v>19.399180457676731</v>
      </c>
      <c r="D41" s="229">
        <v>17.700456352388588</v>
      </c>
      <c r="E41" s="229">
        <v>18.026996445324482</v>
      </c>
      <c r="F41" s="229">
        <v>15.228514432594141</v>
      </c>
      <c r="G41" s="229">
        <v>18.775069726597899</v>
      </c>
      <c r="H41" s="229">
        <v>18.412201363495068</v>
      </c>
      <c r="I41" s="229">
        <v>18.837316378783079</v>
      </c>
      <c r="J41" s="229">
        <v>16.80766196078666</v>
      </c>
      <c r="K41" s="229">
        <v>17.08632440256503</v>
      </c>
      <c r="L41" s="229">
        <v>18.366342601114219</v>
      </c>
      <c r="M41" s="229">
        <v>18.44082678011344</v>
      </c>
      <c r="N41" s="229">
        <v>16.351948271063371</v>
      </c>
      <c r="O41" s="229">
        <v>18.328447207725532</v>
      </c>
      <c r="P41" s="229">
        <v>16.15735369809925</v>
      </c>
      <c r="Q41" s="229">
        <v>16.182476579251372</v>
      </c>
      <c r="R41" s="229">
        <v>17.51462856776326</v>
      </c>
      <c r="S41" s="229">
        <v>16.943822936650449</v>
      </c>
      <c r="T41" s="229">
        <v>19.35301630988241</v>
      </c>
      <c r="U41" s="229">
        <v>17.867607773614029</v>
      </c>
      <c r="V41" s="229">
        <v>22.530580045727451</v>
      </c>
      <c r="W41" s="229">
        <v>19.75207033553545</v>
      </c>
      <c r="X41" s="229">
        <v>11.624053713835981</v>
      </c>
      <c r="Y41" s="229">
        <v>8.4484944403079165</v>
      </c>
      <c r="DA41" s="73" t="s">
        <v>2179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2180</v>
      </c>
    </row>
    <row r="43" spans="1:105" ht="12" customHeight="1" x14ac:dyDescent="0.25">
      <c r="A43" s="64" t="s">
        <v>38</v>
      </c>
      <c r="B43" s="229">
        <v>2.0016101477893691</v>
      </c>
      <c r="C43" s="229">
        <v>1.605690742027565</v>
      </c>
      <c r="D43" s="229">
        <v>1.605690742028834</v>
      </c>
      <c r="E43" s="229">
        <v>1.2317844552523729</v>
      </c>
      <c r="F43" s="229">
        <v>0.83586504947358964</v>
      </c>
      <c r="G43" s="229">
        <v>0.9897985144427156</v>
      </c>
      <c r="H43" s="229">
        <v>0.96778539547627163</v>
      </c>
      <c r="I43" s="229">
        <v>1.7376110880805531</v>
      </c>
      <c r="J43" s="229">
        <v>0.74781257363357934</v>
      </c>
      <c r="K43" s="229">
        <v>0.76982569259454647</v>
      </c>
      <c r="L43" s="229">
        <v>0.3518931678571407</v>
      </c>
      <c r="M43" s="229">
        <v>0.32995923277572858</v>
      </c>
      <c r="N43" s="229">
        <v>0.39591940577891738</v>
      </c>
      <c r="O43" s="229">
        <v>0.46187957878497132</v>
      </c>
      <c r="P43" s="229">
        <v>0.59387910867295257</v>
      </c>
      <c r="Q43" s="229">
        <v>0.6598392816756673</v>
      </c>
      <c r="R43" s="229">
        <v>0.17594658392784179</v>
      </c>
      <c r="S43" s="229">
        <v>0.35189316785896091</v>
      </c>
      <c r="T43" s="229">
        <v>0.43994564369913591</v>
      </c>
      <c r="U43" s="229">
        <v>0.54985287074114153</v>
      </c>
      <c r="V43" s="229">
        <v>0.7923139148460312</v>
      </c>
      <c r="W43" s="229">
        <v>0.97198214117972359</v>
      </c>
      <c r="X43" s="229">
        <v>0.71352595309447808</v>
      </c>
      <c r="Y43" s="229">
        <v>3.139165784560801</v>
      </c>
      <c r="DA43" s="73" t="s">
        <v>2181</v>
      </c>
    </row>
    <row r="44" spans="1:105" ht="12" customHeight="1" x14ac:dyDescent="0.25">
      <c r="A44" s="64" t="s">
        <v>39</v>
      </c>
      <c r="B44" s="229">
        <v>0.87981210349266881</v>
      </c>
      <c r="C44" s="229">
        <v>1.825663563871563</v>
      </c>
      <c r="D44" s="229">
        <v>3.717208116865649</v>
      </c>
      <c r="E44" s="229">
        <v>2.3975295536211978</v>
      </c>
      <c r="F44" s="229">
        <v>5.058978983120328</v>
      </c>
      <c r="G44" s="229">
        <v>5.7408313837677492</v>
      </c>
      <c r="H44" s="229">
        <v>6.2687503193969878</v>
      </c>
      <c r="I44" s="229">
        <v>5.8288046757518046</v>
      </c>
      <c r="J44" s="229">
        <v>5.6528580918178317</v>
      </c>
      <c r="K44" s="229">
        <v>4.3551134635568864</v>
      </c>
      <c r="L44" s="229">
        <v>4.3110872256557533</v>
      </c>
      <c r="M44" s="229">
        <v>4.6850726963382634</v>
      </c>
      <c r="N44" s="229">
        <v>2.7054756674496541</v>
      </c>
      <c r="O44" s="229">
        <v>2.4414766076936441</v>
      </c>
      <c r="P44" s="229">
        <v>2.5075159645795191</v>
      </c>
      <c r="Q44" s="229">
        <v>3.0353557163654572</v>
      </c>
      <c r="R44" s="229">
        <v>3.0793819542618528</v>
      </c>
      <c r="S44" s="229">
        <v>2.793448959434838</v>
      </c>
      <c r="T44" s="229">
        <v>2.6614494295125359</v>
      </c>
      <c r="U44" s="229">
        <v>2.4195426725757949</v>
      </c>
      <c r="V44" s="229">
        <v>2.7494227214954932</v>
      </c>
      <c r="W44" s="229">
        <v>2.397529553616268</v>
      </c>
      <c r="X44" s="229">
        <v>2.2875431427085098</v>
      </c>
      <c r="Y44" s="229">
        <v>7.0784055043249712</v>
      </c>
      <c r="DA44" s="73" t="s">
        <v>2182</v>
      </c>
    </row>
    <row r="45" spans="1:105" ht="12" customHeight="1" x14ac:dyDescent="0.25">
      <c r="A45" s="57" t="s">
        <v>2183</v>
      </c>
      <c r="B45" s="261">
        <f t="shared" ref="B45:Y45" si="2">B46+B52+B63+B64+B65</f>
        <v>8.3702568517780946</v>
      </c>
      <c r="C45" s="261">
        <f t="shared" si="2"/>
        <v>8.7483777519711001</v>
      </c>
      <c r="D45" s="261">
        <f t="shared" si="2"/>
        <v>8.8052074504268667</v>
      </c>
      <c r="E45" s="261">
        <f t="shared" si="2"/>
        <v>6.4041380472567635</v>
      </c>
      <c r="F45" s="261">
        <f t="shared" si="2"/>
        <v>7.527453083742345</v>
      </c>
      <c r="G45" s="261">
        <f t="shared" si="2"/>
        <v>7.7798357343019688</v>
      </c>
      <c r="H45" s="261">
        <f t="shared" si="2"/>
        <v>7.1506982545344204</v>
      </c>
      <c r="I45" s="261">
        <f t="shared" si="2"/>
        <v>7.3694696538894107</v>
      </c>
      <c r="J45" s="261">
        <f t="shared" si="2"/>
        <v>6.627781222909582</v>
      </c>
      <c r="K45" s="261">
        <f t="shared" si="2"/>
        <v>5.8960474283546054</v>
      </c>
      <c r="L45" s="261">
        <f t="shared" si="2"/>
        <v>6.4635499290030722</v>
      </c>
      <c r="M45" s="261">
        <f t="shared" si="2"/>
        <v>5.6334099759083314</v>
      </c>
      <c r="N45" s="261">
        <f t="shared" si="2"/>
        <v>5.2717016666028167</v>
      </c>
      <c r="O45" s="261">
        <f t="shared" si="2"/>
        <v>5.8184214703692447</v>
      </c>
      <c r="P45" s="261">
        <f t="shared" si="2"/>
        <v>5.613602477385073</v>
      </c>
      <c r="Q45" s="261">
        <f t="shared" si="2"/>
        <v>5.7060038762390395</v>
      </c>
      <c r="R45" s="261">
        <f t="shared" si="2"/>
        <v>5.9973701394929453</v>
      </c>
      <c r="S45" s="261">
        <f t="shared" si="2"/>
        <v>4.8858227723558159</v>
      </c>
      <c r="T45" s="261">
        <f t="shared" si="2"/>
        <v>4.944125952498724</v>
      </c>
      <c r="U45" s="261">
        <f t="shared" si="2"/>
        <v>5.9504548739755521</v>
      </c>
      <c r="V45" s="261">
        <f t="shared" si="2"/>
        <v>6.4781924559131863</v>
      </c>
      <c r="W45" s="261">
        <f t="shared" si="2"/>
        <v>5.8598784564581132</v>
      </c>
      <c r="X45" s="261">
        <f t="shared" si="2"/>
        <v>4.5516913313492395</v>
      </c>
      <c r="Y45" s="261">
        <f t="shared" si="2"/>
        <v>4.8240572559470847</v>
      </c>
      <c r="DA45" s="70"/>
    </row>
    <row r="46" spans="1:105" ht="12" customHeight="1" x14ac:dyDescent="0.25">
      <c r="A46" s="165" t="s">
        <v>2184</v>
      </c>
      <c r="B46" s="346">
        <v>3.858116938261634</v>
      </c>
      <c r="C46" s="346">
        <v>4.0150309065074854</v>
      </c>
      <c r="D46" s="346">
        <v>4.0287190624353526</v>
      </c>
      <c r="E46" s="346">
        <v>2.7828668259022979</v>
      </c>
      <c r="F46" s="346">
        <v>3.3419794734686041</v>
      </c>
      <c r="G46" s="346">
        <v>3.4611848414197519</v>
      </c>
      <c r="H46" s="346">
        <v>3.150321170974363</v>
      </c>
      <c r="I46" s="346">
        <v>3.2237161795065239</v>
      </c>
      <c r="J46" s="346">
        <v>2.8535762725454061</v>
      </c>
      <c r="K46" s="346">
        <v>2.5875069514814619</v>
      </c>
      <c r="L46" s="346">
        <v>2.831259935691679</v>
      </c>
      <c r="M46" s="346">
        <v>2.4240766180609779</v>
      </c>
      <c r="N46" s="346">
        <v>2.1453144010643399</v>
      </c>
      <c r="O46" s="346">
        <v>2.484113614171378</v>
      </c>
      <c r="P46" s="346">
        <v>2.3257089296651712</v>
      </c>
      <c r="Q46" s="346">
        <v>2.3670724621585699</v>
      </c>
      <c r="R46" s="346">
        <v>2.51951402916277</v>
      </c>
      <c r="S46" s="346">
        <v>1.964196820012843</v>
      </c>
      <c r="T46" s="346">
        <v>2.0286399705075291</v>
      </c>
      <c r="U46" s="346">
        <v>2.5333396594054358</v>
      </c>
      <c r="V46" s="346">
        <v>2.7833582047930112</v>
      </c>
      <c r="W46" s="346">
        <v>2.4198629610416389</v>
      </c>
      <c r="X46" s="346">
        <v>1.7970952377308611</v>
      </c>
      <c r="Y46" s="346">
        <v>1.899132103213117</v>
      </c>
      <c r="DA46" s="167" t="s">
        <v>2185</v>
      </c>
    </row>
    <row r="47" spans="1:105" ht="12" customHeight="1" x14ac:dyDescent="0.25">
      <c r="A47" s="59" t="s">
        <v>28</v>
      </c>
      <c r="B47" s="230">
        <v>6.8156481842503905E-2</v>
      </c>
      <c r="C47" s="230">
        <v>9.9947280937903518E-2</v>
      </c>
      <c r="D47" s="230">
        <v>7.4308285413065833E-2</v>
      </c>
      <c r="E47" s="230">
        <v>8.8736655190392588E-2</v>
      </c>
      <c r="F47" s="230">
        <v>1.5992619672128009E-2</v>
      </c>
      <c r="G47" s="230">
        <v>1.6393864999634258E-2</v>
      </c>
      <c r="H47" s="230">
        <v>0</v>
      </c>
      <c r="I47" s="230">
        <v>0</v>
      </c>
      <c r="J47" s="230">
        <v>0</v>
      </c>
      <c r="K47" s="230">
        <v>0</v>
      </c>
      <c r="L47" s="230">
        <v>4.7543309517784238E-2</v>
      </c>
      <c r="M47" s="230">
        <v>4.9750193343642127E-2</v>
      </c>
      <c r="N47" s="230">
        <v>0</v>
      </c>
      <c r="O47" s="230">
        <v>0</v>
      </c>
      <c r="P47" s="230">
        <v>0</v>
      </c>
      <c r="Q47" s="230">
        <v>0</v>
      </c>
      <c r="R47" s="230">
        <v>0</v>
      </c>
      <c r="S47" s="230">
        <v>0</v>
      </c>
      <c r="T47" s="230">
        <v>0</v>
      </c>
      <c r="U47" s="230">
        <v>0</v>
      </c>
      <c r="V47" s="230">
        <v>0</v>
      </c>
      <c r="W47" s="230">
        <v>0</v>
      </c>
      <c r="X47" s="230">
        <v>0</v>
      </c>
      <c r="Y47" s="230">
        <v>6.4774371917272729E-3</v>
      </c>
      <c r="DA47" s="71" t="s">
        <v>2186</v>
      </c>
    </row>
    <row r="48" spans="1:105" ht="12" customHeight="1" x14ac:dyDescent="0.25">
      <c r="A48" s="59" t="s">
        <v>31</v>
      </c>
      <c r="B48" s="230">
        <v>0</v>
      </c>
      <c r="C48" s="230">
        <v>7.3537878901744305E-2</v>
      </c>
      <c r="D48" s="230">
        <v>7.5954906537463784E-2</v>
      </c>
      <c r="E48" s="230">
        <v>0</v>
      </c>
      <c r="F48" s="230">
        <v>0</v>
      </c>
      <c r="G48" s="230">
        <v>0</v>
      </c>
      <c r="H48" s="230">
        <v>0</v>
      </c>
      <c r="I48" s="230">
        <v>0</v>
      </c>
      <c r="J48" s="230">
        <v>0</v>
      </c>
      <c r="K48" s="230">
        <v>0</v>
      </c>
      <c r="L48" s="230">
        <v>0</v>
      </c>
      <c r="M48" s="230">
        <v>0</v>
      </c>
      <c r="N48" s="230">
        <v>0</v>
      </c>
      <c r="O48" s="230">
        <v>0</v>
      </c>
      <c r="P48" s="230">
        <v>0</v>
      </c>
      <c r="Q48" s="230">
        <v>0</v>
      </c>
      <c r="R48" s="230">
        <v>7.9605719977353995E-2</v>
      </c>
      <c r="S48" s="230">
        <v>8.6590034620587966E-2</v>
      </c>
      <c r="T48" s="230">
        <v>0</v>
      </c>
      <c r="U48" s="230">
        <v>8.0522707815165601E-2</v>
      </c>
      <c r="V48" s="230">
        <v>3.7154260896137048E-2</v>
      </c>
      <c r="W48" s="230">
        <v>3.0030904416594499E-2</v>
      </c>
      <c r="X48" s="230">
        <v>5.839197248229009E-2</v>
      </c>
      <c r="Y48" s="230">
        <v>0.1264081682264353</v>
      </c>
      <c r="DA48" s="71" t="s">
        <v>2187</v>
      </c>
    </row>
    <row r="49" spans="1:105" ht="12" customHeight="1" x14ac:dyDescent="0.25">
      <c r="A49" s="59" t="s">
        <v>159</v>
      </c>
      <c r="B49" s="230">
        <v>0.58927504018736721</v>
      </c>
      <c r="C49" s="230">
        <v>0.46252186390741329</v>
      </c>
      <c r="D49" s="230">
        <v>0.34038338760981479</v>
      </c>
      <c r="E49" s="230">
        <v>0.63998873605103268</v>
      </c>
      <c r="F49" s="230">
        <v>0.43156400347544471</v>
      </c>
      <c r="G49" s="230">
        <v>0.43699023246328123</v>
      </c>
      <c r="H49" s="230">
        <v>0.30115959920140628</v>
      </c>
      <c r="I49" s="230">
        <v>0.53261248720213916</v>
      </c>
      <c r="J49" s="230">
        <v>0.45902553033082888</v>
      </c>
      <c r="K49" s="230">
        <v>0.36983023247424601</v>
      </c>
      <c r="L49" s="230">
        <v>0.36161108396739999</v>
      </c>
      <c r="M49" s="230">
        <v>0</v>
      </c>
      <c r="N49" s="230">
        <v>7.49772658130127E-2</v>
      </c>
      <c r="O49" s="230">
        <v>0.35652779813794983</v>
      </c>
      <c r="P49" s="230">
        <v>0.36788826808487318</v>
      </c>
      <c r="Q49" s="230">
        <v>0.29900077927543139</v>
      </c>
      <c r="R49" s="230">
        <v>0.36348897829009641</v>
      </c>
      <c r="S49" s="230">
        <v>0.146938211674189</v>
      </c>
      <c r="T49" s="230">
        <v>0.15030346280136961</v>
      </c>
      <c r="U49" s="230">
        <v>0.28628422918315921</v>
      </c>
      <c r="V49" s="230">
        <v>0.17289393221178931</v>
      </c>
      <c r="W49" s="230">
        <v>0.22285742260738881</v>
      </c>
      <c r="X49" s="230">
        <v>0.38854545704265331</v>
      </c>
      <c r="Y49" s="230">
        <v>0.30956727316470373</v>
      </c>
      <c r="DA49" s="71" t="s">
        <v>2188</v>
      </c>
    </row>
    <row r="50" spans="1:105" ht="12" customHeight="1" x14ac:dyDescent="0.25">
      <c r="A50" s="59" t="s">
        <v>32</v>
      </c>
      <c r="B50" s="230">
        <v>1.589572210903246</v>
      </c>
      <c r="C50" s="230">
        <v>1.604078802590196</v>
      </c>
      <c r="D50" s="230">
        <v>1.8556218158734861</v>
      </c>
      <c r="E50" s="230">
        <v>0.34079894341039618</v>
      </c>
      <c r="F50" s="230">
        <v>1.3903303998446459</v>
      </c>
      <c r="G50" s="230">
        <v>1.1246497340573349</v>
      </c>
      <c r="H50" s="230">
        <v>0.94320022323880692</v>
      </c>
      <c r="I50" s="230">
        <v>0.73164280558510775</v>
      </c>
      <c r="J50" s="230">
        <v>0.66064341529166393</v>
      </c>
      <c r="K50" s="230">
        <v>0.49754499391706247</v>
      </c>
      <c r="L50" s="230">
        <v>0.62548693924179299</v>
      </c>
      <c r="M50" s="230">
        <v>0.50125505279158344</v>
      </c>
      <c r="N50" s="230">
        <v>0.49402685331715512</v>
      </c>
      <c r="O50" s="230">
        <v>0.40433764256404231</v>
      </c>
      <c r="P50" s="230">
        <v>0.41607103492061942</v>
      </c>
      <c r="Q50" s="230">
        <v>0.49340858397080301</v>
      </c>
      <c r="R50" s="230">
        <v>0.41170876633908499</v>
      </c>
      <c r="S50" s="230">
        <v>0</v>
      </c>
      <c r="T50" s="230">
        <v>0</v>
      </c>
      <c r="U50" s="230">
        <v>0.43061395847986728</v>
      </c>
      <c r="V50" s="230">
        <v>0.41799794493369541</v>
      </c>
      <c r="W50" s="230">
        <v>0.26605223403803319</v>
      </c>
      <c r="X50" s="230">
        <v>0.2036521310653979</v>
      </c>
      <c r="Y50" s="230">
        <v>0.23317839195096721</v>
      </c>
      <c r="DA50" s="71" t="s">
        <v>2189</v>
      </c>
    </row>
    <row r="51" spans="1:105" ht="12" customHeight="1" x14ac:dyDescent="0.25">
      <c r="A51" s="59" t="s">
        <v>35</v>
      </c>
      <c r="B51" s="230">
        <v>1.611113205328516</v>
      </c>
      <c r="C51" s="230">
        <v>1.774945080170228</v>
      </c>
      <c r="D51" s="230">
        <v>1.6824506670015229</v>
      </c>
      <c r="E51" s="230">
        <v>1.713342491250476</v>
      </c>
      <c r="F51" s="230">
        <v>1.5040924504763851</v>
      </c>
      <c r="G51" s="230">
        <v>1.883151009899501</v>
      </c>
      <c r="H51" s="230">
        <v>1.90596134853415</v>
      </c>
      <c r="I51" s="230">
        <v>1.9594608867192771</v>
      </c>
      <c r="J51" s="230">
        <v>1.7339073269229131</v>
      </c>
      <c r="K51" s="230">
        <v>1.720131725090154</v>
      </c>
      <c r="L51" s="230">
        <v>1.796618602964702</v>
      </c>
      <c r="M51" s="230">
        <v>1.873071371925753</v>
      </c>
      <c r="N51" s="230">
        <v>1.5763102819341721</v>
      </c>
      <c r="O51" s="230">
        <v>1.723248173469385</v>
      </c>
      <c r="P51" s="230">
        <v>1.541749626659678</v>
      </c>
      <c r="Q51" s="230">
        <v>1.574663098912336</v>
      </c>
      <c r="R51" s="230">
        <v>1.664710564556235</v>
      </c>
      <c r="S51" s="230">
        <v>1.730668573718066</v>
      </c>
      <c r="T51" s="230">
        <v>1.8783365077061589</v>
      </c>
      <c r="U51" s="230">
        <v>1.735918763927244</v>
      </c>
      <c r="V51" s="230">
        <v>2.1553120667513892</v>
      </c>
      <c r="W51" s="230">
        <v>1.9009223999796221</v>
      </c>
      <c r="X51" s="230">
        <v>1.14650567714052</v>
      </c>
      <c r="Y51" s="230">
        <v>1.223500832679284</v>
      </c>
      <c r="DA51" s="71" t="s">
        <v>2190</v>
      </c>
    </row>
    <row r="52" spans="1:105" ht="12" customHeight="1" x14ac:dyDescent="0.25">
      <c r="A52" s="165" t="s">
        <v>2191</v>
      </c>
      <c r="B52" s="346">
        <v>3.2822777941676722</v>
      </c>
      <c r="C52" s="346">
        <v>3.4193820534441088</v>
      </c>
      <c r="D52" s="346">
        <v>3.4478675106529399</v>
      </c>
      <c r="E52" s="346">
        <v>2.378385912188882</v>
      </c>
      <c r="F52" s="346">
        <v>2.871424641017827</v>
      </c>
      <c r="G52" s="346">
        <v>2.9803579454271412</v>
      </c>
      <c r="H52" s="346">
        <v>2.7224170099272671</v>
      </c>
      <c r="I52" s="346">
        <v>2.7865950455045478</v>
      </c>
      <c r="J52" s="346">
        <v>2.4616790084921458</v>
      </c>
      <c r="K52" s="346">
        <v>2.2278949578446898</v>
      </c>
      <c r="L52" s="346">
        <v>2.4287463324187759</v>
      </c>
      <c r="M52" s="346">
        <v>2.0872272961982419</v>
      </c>
      <c r="N52" s="346">
        <v>1.8324948101786269</v>
      </c>
      <c r="O52" s="346">
        <v>2.1192956461121679</v>
      </c>
      <c r="P52" s="346">
        <v>1.9856083718591999</v>
      </c>
      <c r="Q52" s="346">
        <v>2.025107554331119</v>
      </c>
      <c r="R52" s="346">
        <v>2.1510292091357091</v>
      </c>
      <c r="S52" s="346">
        <v>1.687037385531382</v>
      </c>
      <c r="T52" s="346">
        <v>1.734718732022656</v>
      </c>
      <c r="U52" s="346">
        <v>2.1690316346428462</v>
      </c>
      <c r="V52" s="346">
        <v>2.3797316914054791</v>
      </c>
      <c r="W52" s="346">
        <v>2.067707557679257</v>
      </c>
      <c r="X52" s="346">
        <v>1.537173229381976</v>
      </c>
      <c r="Y52" s="346">
        <v>1.6903758388810941</v>
      </c>
      <c r="DA52" s="167" t="s">
        <v>2192</v>
      </c>
    </row>
    <row r="53" spans="1:105" ht="12" customHeight="1" x14ac:dyDescent="0.25">
      <c r="A53" s="64" t="s">
        <v>28</v>
      </c>
      <c r="B53" s="229">
        <v>5.4305096511786402E-2</v>
      </c>
      <c r="C53" s="229">
        <v>7.8946423812583252E-2</v>
      </c>
      <c r="D53" s="229">
        <v>5.6499210630187577E-2</v>
      </c>
      <c r="E53" s="229">
        <v>6.7475367232709887E-2</v>
      </c>
      <c r="F53" s="229">
        <v>1.1702149224779541E-2</v>
      </c>
      <c r="G53" s="229">
        <v>1.181247168083821E-2</v>
      </c>
      <c r="H53" s="229">
        <v>0</v>
      </c>
      <c r="I53" s="229">
        <v>0</v>
      </c>
      <c r="J53" s="229">
        <v>0</v>
      </c>
      <c r="K53" s="229">
        <v>0</v>
      </c>
      <c r="L53" s="229">
        <v>3.5125233003693537E-2</v>
      </c>
      <c r="M53" s="229">
        <v>3.5398417731058278E-2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3.23252043294336E-3</v>
      </c>
      <c r="DA53" s="73" t="s">
        <v>2193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2194</v>
      </c>
    </row>
    <row r="55" spans="1:105" ht="12" customHeight="1" x14ac:dyDescent="0.25">
      <c r="A55" s="64" t="s">
        <v>31</v>
      </c>
      <c r="B55" s="229">
        <v>0</v>
      </c>
      <c r="C55" s="229">
        <v>5.8086148012995692E-2</v>
      </c>
      <c r="D55" s="229">
        <v>5.7751194755757483E-2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6.0529834359275579E-2</v>
      </c>
      <c r="S55" s="229">
        <v>6.1267255301157703E-2</v>
      </c>
      <c r="T55" s="229">
        <v>0</v>
      </c>
      <c r="U55" s="229">
        <v>5.9898838152714337E-2</v>
      </c>
      <c r="V55" s="229">
        <v>2.806944680155192E-2</v>
      </c>
      <c r="W55" s="229">
        <v>2.255171952681501E-2</v>
      </c>
      <c r="X55" s="229">
        <v>4.2785593373598788E-2</v>
      </c>
      <c r="Y55" s="229">
        <v>6.3083126024712846E-2</v>
      </c>
      <c r="DA55" s="73" t="s">
        <v>2195</v>
      </c>
    </row>
    <row r="56" spans="1:105" ht="12" customHeight="1" x14ac:dyDescent="0.25">
      <c r="A56" s="64" t="s">
        <v>159</v>
      </c>
      <c r="B56" s="229">
        <v>0.46951716204056559</v>
      </c>
      <c r="C56" s="229">
        <v>0.36533707318467962</v>
      </c>
      <c r="D56" s="229">
        <v>0.25880549665060892</v>
      </c>
      <c r="E56" s="229">
        <v>0.48664754037874403</v>
      </c>
      <c r="F56" s="229">
        <v>0.31578481025935229</v>
      </c>
      <c r="G56" s="229">
        <v>0.31486990687617428</v>
      </c>
      <c r="H56" s="229">
        <v>0.21025743014595141</v>
      </c>
      <c r="I56" s="229">
        <v>0.37004691871222051</v>
      </c>
      <c r="J56" s="229">
        <v>0.32157426002529332</v>
      </c>
      <c r="K56" s="229">
        <v>0.26549256735114402</v>
      </c>
      <c r="L56" s="229">
        <v>0.26716006331704528</v>
      </c>
      <c r="M56" s="229">
        <v>0</v>
      </c>
      <c r="N56" s="229">
        <v>5.6210883324912538E-2</v>
      </c>
      <c r="O56" s="229">
        <v>0.27405280906675261</v>
      </c>
      <c r="P56" s="229">
        <v>0.27863478523080709</v>
      </c>
      <c r="Q56" s="229">
        <v>0.22207142120987089</v>
      </c>
      <c r="R56" s="229">
        <v>0.27638626537868022</v>
      </c>
      <c r="S56" s="229">
        <v>0.1039669399323421</v>
      </c>
      <c r="T56" s="229">
        <v>0.11191988729543211</v>
      </c>
      <c r="U56" s="229">
        <v>0.21295971254318599</v>
      </c>
      <c r="V56" s="229">
        <v>0.13061858627995249</v>
      </c>
      <c r="W56" s="229">
        <v>0.1673548694835027</v>
      </c>
      <c r="X56" s="229">
        <v>0.28469920137101129</v>
      </c>
      <c r="Y56" s="229">
        <v>0.15448741628147239</v>
      </c>
      <c r="DA56" s="73" t="s">
        <v>2196</v>
      </c>
    </row>
    <row r="57" spans="1:105" ht="12" customHeight="1" x14ac:dyDescent="0.25">
      <c r="A57" s="64" t="s">
        <v>32</v>
      </c>
      <c r="B57" s="229">
        <v>1.266524767593304</v>
      </c>
      <c r="C57" s="229">
        <v>1.267030816543621</v>
      </c>
      <c r="D57" s="229">
        <v>1.410894723814643</v>
      </c>
      <c r="E57" s="229">
        <v>0.25914357274112909</v>
      </c>
      <c r="F57" s="229">
        <v>1.017335129846463</v>
      </c>
      <c r="G57" s="229">
        <v>0.81035760235373899</v>
      </c>
      <c r="H57" s="229">
        <v>0.6585041804317594</v>
      </c>
      <c r="I57" s="229">
        <v>0.50832861096998672</v>
      </c>
      <c r="J57" s="229">
        <v>0.46281939320430698</v>
      </c>
      <c r="K57" s="229">
        <v>0.35717603973046991</v>
      </c>
      <c r="L57" s="229">
        <v>0.46211285466815799</v>
      </c>
      <c r="M57" s="229">
        <v>0.35665460887676509</v>
      </c>
      <c r="N57" s="229">
        <v>0.37037474639899071</v>
      </c>
      <c r="O57" s="229">
        <v>0.31080288082678231</v>
      </c>
      <c r="P57" s="229">
        <v>0.31512791658015171</v>
      </c>
      <c r="Q57" s="229">
        <v>0.36646040102327471</v>
      </c>
      <c r="R57" s="229">
        <v>0.31305116564307028</v>
      </c>
      <c r="S57" s="229">
        <v>0</v>
      </c>
      <c r="T57" s="229">
        <v>0</v>
      </c>
      <c r="U57" s="229">
        <v>0.32032300583447743</v>
      </c>
      <c r="V57" s="229">
        <v>0.31579072750964821</v>
      </c>
      <c r="W57" s="229">
        <v>0.19979203017917849</v>
      </c>
      <c r="X57" s="229">
        <v>0.14922217727914011</v>
      </c>
      <c r="Y57" s="229">
        <v>0.1163660710543116</v>
      </c>
      <c r="DA57" s="73" t="s">
        <v>2197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6.9942649350980129E-2</v>
      </c>
      <c r="T58" s="229">
        <v>0</v>
      </c>
      <c r="U58" s="229">
        <v>6.9942649349864078E-2</v>
      </c>
      <c r="V58" s="229">
        <v>2.0985083878948992E-2</v>
      </c>
      <c r="W58" s="229">
        <v>6.9931203981010281E-3</v>
      </c>
      <c r="X58" s="229">
        <v>3.496560199076155E-3</v>
      </c>
      <c r="Y58" s="229">
        <v>4.194727702030986E-3</v>
      </c>
      <c r="DA58" s="73" t="s">
        <v>2198</v>
      </c>
    </row>
    <row r="59" spans="1:105" ht="12" customHeight="1" x14ac:dyDescent="0.25">
      <c r="A59" s="64" t="s">
        <v>35</v>
      </c>
      <c r="B59" s="229">
        <v>1.28368800357029</v>
      </c>
      <c r="C59" s="229">
        <v>1.401994783932514</v>
      </c>
      <c r="D59" s="229">
        <v>1.279226590701344</v>
      </c>
      <c r="E59" s="229">
        <v>1.3028259127469191</v>
      </c>
      <c r="F59" s="229">
        <v>1.1005773077949359</v>
      </c>
      <c r="G59" s="229">
        <v>1.356889786250894</v>
      </c>
      <c r="H59" s="229">
        <v>1.3306649901346761</v>
      </c>
      <c r="I59" s="229">
        <v>1.3613884031832579</v>
      </c>
      <c r="J59" s="229">
        <v>1.2147036030998339</v>
      </c>
      <c r="K59" s="229">
        <v>1.234842767777617</v>
      </c>
      <c r="L59" s="229">
        <v>1.3273507395251809</v>
      </c>
      <c r="M59" s="229">
        <v>1.3327337726213591</v>
      </c>
      <c r="N59" s="229">
        <v>1.1817687985933969</v>
      </c>
      <c r="O59" s="229">
        <v>1.3246120081657859</v>
      </c>
      <c r="P59" s="229">
        <v>1.167705288185187</v>
      </c>
      <c r="Q59" s="229">
        <v>1.1695209395427</v>
      </c>
      <c r="R59" s="229">
        <v>1.2657966633225639</v>
      </c>
      <c r="S59" s="229">
        <v>1.2245440692139919</v>
      </c>
      <c r="T59" s="229">
        <v>1.398658462867119</v>
      </c>
      <c r="U59" s="229">
        <v>1.2913067618815779</v>
      </c>
      <c r="V59" s="229">
        <v>1.628303616846031</v>
      </c>
      <c r="W59" s="229">
        <v>1.42749842668381</v>
      </c>
      <c r="X59" s="229">
        <v>0.84007995649632417</v>
      </c>
      <c r="Y59" s="229">
        <v>0.610579666663562</v>
      </c>
      <c r="DA59" s="73" t="s">
        <v>2199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2200</v>
      </c>
    </row>
    <row r="61" spans="1:105" ht="12" customHeight="1" x14ac:dyDescent="0.25">
      <c r="A61" s="64" t="s">
        <v>38</v>
      </c>
      <c r="B61" s="229">
        <v>0.14465801752756949</v>
      </c>
      <c r="C61" s="229">
        <v>0.1160445952777624</v>
      </c>
      <c r="D61" s="229">
        <v>0.1160445952778542</v>
      </c>
      <c r="E61" s="229">
        <v>8.9022079306942142E-2</v>
      </c>
      <c r="F61" s="229">
        <v>6.0408657055907991E-2</v>
      </c>
      <c r="G61" s="229">
        <v>7.1533555627278783E-2</v>
      </c>
      <c r="H61" s="229">
        <v>6.9942649349749558E-2</v>
      </c>
      <c r="I61" s="229">
        <v>0.12557858757523971</v>
      </c>
      <c r="J61" s="229">
        <v>5.4045031947653123E-2</v>
      </c>
      <c r="K61" s="229">
        <v>5.5635938224786539E-2</v>
      </c>
      <c r="L61" s="229">
        <v>2.5431609696788399E-2</v>
      </c>
      <c r="M61" s="229">
        <v>2.3846426103989529E-2</v>
      </c>
      <c r="N61" s="229">
        <v>2.8613422251043848E-2</v>
      </c>
      <c r="O61" s="229">
        <v>3.3380418398305259E-2</v>
      </c>
      <c r="P61" s="229">
        <v>4.2920133376896527E-2</v>
      </c>
      <c r="Q61" s="229">
        <v>4.7687129523916613E-2</v>
      </c>
      <c r="R61" s="229">
        <v>1.271580484834155E-2</v>
      </c>
      <c r="S61" s="229">
        <v>2.543160969691995E-2</v>
      </c>
      <c r="T61" s="229">
        <v>3.179523480518668E-2</v>
      </c>
      <c r="U61" s="229">
        <v>3.9738320821915897E-2</v>
      </c>
      <c r="V61" s="229">
        <v>5.7261180608880163E-2</v>
      </c>
      <c r="W61" s="229">
        <v>7.0245951625769285E-2</v>
      </c>
      <c r="X61" s="229">
        <v>5.1567109580810518E-2</v>
      </c>
      <c r="Y61" s="229">
        <v>0.2268701023455886</v>
      </c>
      <c r="DA61" s="73" t="s">
        <v>2201</v>
      </c>
    </row>
    <row r="62" spans="1:105" ht="12" customHeight="1" x14ac:dyDescent="0.25">
      <c r="A62" s="64" t="s">
        <v>39</v>
      </c>
      <c r="B62" s="229">
        <v>6.3584746924156388E-2</v>
      </c>
      <c r="C62" s="229">
        <v>0.13194221267995321</v>
      </c>
      <c r="D62" s="229">
        <v>0.26864569882254602</v>
      </c>
      <c r="E62" s="229">
        <v>0.17327143978243731</v>
      </c>
      <c r="F62" s="229">
        <v>0.36561658683638748</v>
      </c>
      <c r="G62" s="229">
        <v>0.41489462263821669</v>
      </c>
      <c r="H62" s="229">
        <v>0.45304775986513018</v>
      </c>
      <c r="I62" s="229">
        <v>0.42125252506384298</v>
      </c>
      <c r="J62" s="229">
        <v>0.40853672021505821</v>
      </c>
      <c r="K62" s="229">
        <v>0.31474764476067257</v>
      </c>
      <c r="L62" s="229">
        <v>0.31156583220790912</v>
      </c>
      <c r="M62" s="229">
        <v>0.33859407086507037</v>
      </c>
      <c r="N62" s="229">
        <v>0.19552695961028299</v>
      </c>
      <c r="O62" s="229">
        <v>0.1764475296545425</v>
      </c>
      <c r="P62" s="229">
        <v>0.1812202484861577</v>
      </c>
      <c r="Q62" s="229">
        <v>0.21936766303135671</v>
      </c>
      <c r="R62" s="229">
        <v>0.22254947558377791</v>
      </c>
      <c r="S62" s="229">
        <v>0.20188486203599049</v>
      </c>
      <c r="T62" s="229">
        <v>0.19234514705491881</v>
      </c>
      <c r="U62" s="229">
        <v>0.17486234605911041</v>
      </c>
      <c r="V62" s="229">
        <v>0.19870304948046541</v>
      </c>
      <c r="W62" s="229">
        <v>0.17327143978208101</v>
      </c>
      <c r="X62" s="229">
        <v>0.16532263108201481</v>
      </c>
      <c r="Y62" s="229">
        <v>0.51156220837647204</v>
      </c>
      <c r="DA62" s="73" t="s">
        <v>2202</v>
      </c>
    </row>
    <row r="63" spans="1:105" ht="12" customHeight="1" x14ac:dyDescent="0.25">
      <c r="A63" s="166" t="s">
        <v>2203</v>
      </c>
      <c r="B63" s="347">
        <v>0.3617241527496437</v>
      </c>
      <c r="C63" s="347">
        <v>0.38646023294691362</v>
      </c>
      <c r="D63" s="347">
        <v>0.39077084627605119</v>
      </c>
      <c r="E63" s="347">
        <v>0.36555450269575962</v>
      </c>
      <c r="F63" s="347">
        <v>0.38648499095762168</v>
      </c>
      <c r="G63" s="347">
        <v>0.39361557278090448</v>
      </c>
      <c r="H63" s="347">
        <v>0.37587060989199728</v>
      </c>
      <c r="I63" s="347">
        <v>0.39975247908186429</v>
      </c>
      <c r="J63" s="347">
        <v>0.3860370417270676</v>
      </c>
      <c r="K63" s="347">
        <v>0.31783691736130992</v>
      </c>
      <c r="L63" s="347">
        <v>0.35398342967429902</v>
      </c>
      <c r="M63" s="347">
        <v>0.33003119460267999</v>
      </c>
      <c r="N63" s="347">
        <v>0.38055660451760298</v>
      </c>
      <c r="O63" s="347">
        <v>0.3573565323781468</v>
      </c>
      <c r="P63" s="347">
        <v>0.38302505172373602</v>
      </c>
      <c r="Q63" s="347">
        <v>0.38641878227922061</v>
      </c>
      <c r="R63" s="347">
        <v>0.39024320623366671</v>
      </c>
      <c r="S63" s="347">
        <v>0.36311428435635029</v>
      </c>
      <c r="T63" s="347">
        <v>0.34728448528486427</v>
      </c>
      <c r="U63" s="347">
        <v>0.36708340586096189</v>
      </c>
      <c r="V63" s="347">
        <v>0.38679487050432232</v>
      </c>
      <c r="W63" s="347">
        <v>0.40361998168741692</v>
      </c>
      <c r="X63" s="347">
        <v>0.35806554830482412</v>
      </c>
      <c r="Y63" s="347">
        <v>0.36310273936849241</v>
      </c>
      <c r="DA63" s="168" t="s">
        <v>2204</v>
      </c>
    </row>
    <row r="64" spans="1:105" ht="12" customHeight="1" x14ac:dyDescent="0.25">
      <c r="A64" s="60" t="s">
        <v>2205</v>
      </c>
      <c r="B64" s="262">
        <v>0.7234483054992874</v>
      </c>
      <c r="C64" s="262">
        <v>0.77292046589382712</v>
      </c>
      <c r="D64" s="262">
        <v>0.78154169255210248</v>
      </c>
      <c r="E64" s="262">
        <v>0.73110900539151913</v>
      </c>
      <c r="F64" s="262">
        <v>0.77296998191524346</v>
      </c>
      <c r="G64" s="262">
        <v>0.78723114556180906</v>
      </c>
      <c r="H64" s="262">
        <v>0.75174121978399455</v>
      </c>
      <c r="I64" s="262">
        <v>0.79950495816372857</v>
      </c>
      <c r="J64" s="262">
        <v>0.7720740834541352</v>
      </c>
      <c r="K64" s="262">
        <v>0.63567383472261985</v>
      </c>
      <c r="L64" s="262">
        <v>0.70796685934859793</v>
      </c>
      <c r="M64" s="262">
        <v>0.66006238920535998</v>
      </c>
      <c r="N64" s="262">
        <v>0.76111320903520607</v>
      </c>
      <c r="O64" s="262">
        <v>0.71471306475629359</v>
      </c>
      <c r="P64" s="262">
        <v>0.76605010344747204</v>
      </c>
      <c r="Q64" s="262">
        <v>0.7728375645584411</v>
      </c>
      <c r="R64" s="262">
        <v>0.7804864124673333</v>
      </c>
      <c r="S64" s="262">
        <v>0.72622856871270058</v>
      </c>
      <c r="T64" s="262">
        <v>0.69456897056972855</v>
      </c>
      <c r="U64" s="262">
        <v>0.73416681172192388</v>
      </c>
      <c r="V64" s="262">
        <v>0.77358974100864464</v>
      </c>
      <c r="W64" s="262">
        <v>0.80723996337483384</v>
      </c>
      <c r="X64" s="262">
        <v>0.71613109660964824</v>
      </c>
      <c r="Y64" s="262">
        <v>0.72620547873698482</v>
      </c>
      <c r="DA64" s="72" t="s">
        <v>2206</v>
      </c>
    </row>
    <row r="65" spans="1:105" ht="12" customHeight="1" x14ac:dyDescent="0.25">
      <c r="A65" s="101" t="s">
        <v>2207</v>
      </c>
      <c r="B65" s="278">
        <v>0.14468966109985751</v>
      </c>
      <c r="C65" s="278">
        <v>0.15458409317876551</v>
      </c>
      <c r="D65" s="278">
        <v>0.15630833851042061</v>
      </c>
      <c r="E65" s="278">
        <v>0.14622180107830379</v>
      </c>
      <c r="F65" s="278">
        <v>0.15459399638304869</v>
      </c>
      <c r="G65" s="278">
        <v>0.15744622911236181</v>
      </c>
      <c r="H65" s="278">
        <v>0.15034824395679899</v>
      </c>
      <c r="I65" s="278">
        <v>0.15990099163274571</v>
      </c>
      <c r="J65" s="278">
        <v>0.1544148166908271</v>
      </c>
      <c r="K65" s="278">
        <v>0.12713476694452391</v>
      </c>
      <c r="L65" s="278">
        <v>0.1415933718697196</v>
      </c>
      <c r="M65" s="278">
        <v>0.13201247784107201</v>
      </c>
      <c r="N65" s="278">
        <v>0.1522226418070412</v>
      </c>
      <c r="O65" s="278">
        <v>0.14294261295125871</v>
      </c>
      <c r="P65" s="278">
        <v>0.15321002068949441</v>
      </c>
      <c r="Q65" s="278">
        <v>0.15456751291168819</v>
      </c>
      <c r="R65" s="278">
        <v>0.1560972824934666</v>
      </c>
      <c r="S65" s="278">
        <v>0.14524571374254011</v>
      </c>
      <c r="T65" s="278">
        <v>0.13891379411394569</v>
      </c>
      <c r="U65" s="278">
        <v>0.14683336234438479</v>
      </c>
      <c r="V65" s="278">
        <v>0.15471794820172891</v>
      </c>
      <c r="W65" s="278">
        <v>0.16144799267496679</v>
      </c>
      <c r="X65" s="278">
        <v>0.14322621932192961</v>
      </c>
      <c r="Y65" s="278">
        <v>0.14524109574739699</v>
      </c>
      <c r="DA65" s="102" t="s">
        <v>2208</v>
      </c>
    </row>
    <row r="66" spans="1:105" ht="12" customHeight="1" x14ac:dyDescent="0.25">
      <c r="A66" s="57" t="s">
        <v>2209</v>
      </c>
      <c r="B66" s="261">
        <f t="shared" ref="B66:Y66" si="3">B67+B68+B79</f>
        <v>6.8489485822999852</v>
      </c>
      <c r="C66" s="261">
        <f t="shared" si="3"/>
        <v>7.2608013889099503</v>
      </c>
      <c r="D66" s="261">
        <f t="shared" si="3"/>
        <v>7.3221308245083527</v>
      </c>
      <c r="E66" s="261">
        <f t="shared" si="3"/>
        <v>6.3218051967327558</v>
      </c>
      <c r="F66" s="261">
        <f t="shared" si="3"/>
        <v>6.8939319924575422</v>
      </c>
      <c r="G66" s="261">
        <f t="shared" si="3"/>
        <v>7.0630518281654417</v>
      </c>
      <c r="H66" s="261">
        <f t="shared" si="3"/>
        <v>6.6635803948261021</v>
      </c>
      <c r="I66" s="261">
        <f t="shared" si="3"/>
        <v>7.0176223951534071</v>
      </c>
      <c r="J66" s="261">
        <f t="shared" si="3"/>
        <v>6.6306204630803789</v>
      </c>
      <c r="K66" s="261">
        <f t="shared" si="3"/>
        <v>5.5943498341724833</v>
      </c>
      <c r="L66" s="261">
        <f t="shared" si="3"/>
        <v>6.1990403905572258</v>
      </c>
      <c r="M66" s="261">
        <f t="shared" si="3"/>
        <v>5.6642350040867067</v>
      </c>
      <c r="N66" s="261">
        <f t="shared" si="3"/>
        <v>6.16328697233463</v>
      </c>
      <c r="O66" s="261">
        <f t="shared" si="3"/>
        <v>6.0495998259284383</v>
      </c>
      <c r="P66" s="261">
        <f t="shared" si="3"/>
        <v>6.294822658398413</v>
      </c>
      <c r="Q66" s="261">
        <f t="shared" si="3"/>
        <v>6.362702952259772</v>
      </c>
      <c r="R66" s="261">
        <f t="shared" si="3"/>
        <v>6.4971359174585555</v>
      </c>
      <c r="S66" s="261">
        <f t="shared" si="3"/>
        <v>5.8396835283004558</v>
      </c>
      <c r="T66" s="261">
        <f t="shared" si="3"/>
        <v>5.6691440023514117</v>
      </c>
      <c r="U66" s="261">
        <f t="shared" si="3"/>
        <v>6.2045940611652179</v>
      </c>
      <c r="V66" s="261">
        <f t="shared" si="3"/>
        <v>6.6040338119509947</v>
      </c>
      <c r="W66" s="261">
        <f t="shared" si="3"/>
        <v>6.6199181712917934</v>
      </c>
      <c r="X66" s="261">
        <f t="shared" si="3"/>
        <v>5.6736111898975849</v>
      </c>
      <c r="Y66" s="261">
        <f t="shared" si="3"/>
        <v>5.8063539610824435</v>
      </c>
      <c r="DA66" s="70"/>
    </row>
    <row r="67" spans="1:105" ht="12" customHeight="1" x14ac:dyDescent="0.25">
      <c r="A67" s="165" t="s">
        <v>2210</v>
      </c>
      <c r="B67" s="346">
        <v>1.5153202861476149</v>
      </c>
      <c r="C67" s="346">
        <v>1.578893025852502</v>
      </c>
      <c r="D67" s="346">
        <v>1.578664531899501</v>
      </c>
      <c r="E67" s="346">
        <v>1.1085074478272909</v>
      </c>
      <c r="F67" s="346">
        <v>1.3149172438799701</v>
      </c>
      <c r="G67" s="346">
        <v>1.3705650233173541</v>
      </c>
      <c r="H67" s="346">
        <v>1.2510004026432699</v>
      </c>
      <c r="I67" s="346">
        <v>1.281634446523944</v>
      </c>
      <c r="J67" s="346">
        <v>1.13462708916983</v>
      </c>
      <c r="K67" s="346">
        <v>1.0314358084595341</v>
      </c>
      <c r="L67" s="346">
        <v>1.1270945402044461</v>
      </c>
      <c r="M67" s="346">
        <v>0.96885590312791225</v>
      </c>
      <c r="N67" s="346">
        <v>0.85725211520547451</v>
      </c>
      <c r="O67" s="346">
        <v>0.99197279882429445</v>
      </c>
      <c r="P67" s="346">
        <v>0.92776830744497796</v>
      </c>
      <c r="Q67" s="346">
        <v>0.9439683550355451</v>
      </c>
      <c r="R67" s="346">
        <v>1.0048276202276281</v>
      </c>
      <c r="S67" s="346">
        <v>0.78842226720801789</v>
      </c>
      <c r="T67" s="346">
        <v>0.81525514149465539</v>
      </c>
      <c r="U67" s="346">
        <v>1.0108010072457381</v>
      </c>
      <c r="V67" s="346">
        <v>1.1135976013712909</v>
      </c>
      <c r="W67" s="346">
        <v>0.96892798252548096</v>
      </c>
      <c r="X67" s="346">
        <v>0.71639344841112462</v>
      </c>
      <c r="Y67" s="346">
        <v>0.75461434808274874</v>
      </c>
      <c r="DA67" s="167" t="s">
        <v>2211</v>
      </c>
    </row>
    <row r="68" spans="1:105" ht="12" customHeight="1" x14ac:dyDescent="0.25">
      <c r="A68" s="165" t="s">
        <v>2212</v>
      </c>
      <c r="B68" s="346">
        <v>0.61826839336122319</v>
      </c>
      <c r="C68" s="346">
        <v>0.64409412641052455</v>
      </c>
      <c r="D68" s="346">
        <v>0.64945980810083059</v>
      </c>
      <c r="E68" s="346">
        <v>0.44800621060621593</v>
      </c>
      <c r="F68" s="346">
        <v>0.5408777717152693</v>
      </c>
      <c r="G68" s="346">
        <v>0.56139706451259175</v>
      </c>
      <c r="H68" s="346">
        <v>0.5128098522854686</v>
      </c>
      <c r="I68" s="346">
        <v>0.52489878973492865</v>
      </c>
      <c r="J68" s="346">
        <v>0.4636957689126478</v>
      </c>
      <c r="K68" s="346">
        <v>0.41965888402614659</v>
      </c>
      <c r="L68" s="346">
        <v>0.45749238394591879</v>
      </c>
      <c r="M68" s="346">
        <v>0.393161928369752</v>
      </c>
      <c r="N68" s="346">
        <v>0.34517907781758073</v>
      </c>
      <c r="O68" s="346">
        <v>0.39920250397680751</v>
      </c>
      <c r="P68" s="346">
        <v>0.37402041353580501</v>
      </c>
      <c r="Q68" s="346">
        <v>0.3814607027548923</v>
      </c>
      <c r="R68" s="346">
        <v>0.4051800172333192</v>
      </c>
      <c r="S68" s="346">
        <v>0.31777989533555129</v>
      </c>
      <c r="T68" s="346">
        <v>0.32676142320648383</v>
      </c>
      <c r="U68" s="346">
        <v>0.40857105583300141</v>
      </c>
      <c r="V68" s="346">
        <v>0.44825970918441149</v>
      </c>
      <c r="W68" s="346">
        <v>0.38948508011686822</v>
      </c>
      <c r="X68" s="346">
        <v>0.28955063600546899</v>
      </c>
      <c r="Y68" s="346">
        <v>0.31840874527400098</v>
      </c>
      <c r="DA68" s="167" t="s">
        <v>2213</v>
      </c>
    </row>
    <row r="69" spans="1:105" ht="12" customHeight="1" x14ac:dyDescent="0.25">
      <c r="A69" s="64" t="s">
        <v>28</v>
      </c>
      <c r="B69" s="229">
        <v>1.022921485540574E-2</v>
      </c>
      <c r="C69" s="229">
        <v>1.4870794513173569E-2</v>
      </c>
      <c r="D69" s="229">
        <v>1.064251058961981E-2</v>
      </c>
      <c r="E69" s="229">
        <v>1.2710041473197429E-2</v>
      </c>
      <c r="F69" s="229">
        <v>2.2042829564681678E-3</v>
      </c>
      <c r="G69" s="229">
        <v>2.2250639177202182E-3</v>
      </c>
      <c r="H69" s="229">
        <v>0</v>
      </c>
      <c r="I69" s="229">
        <v>0</v>
      </c>
      <c r="J69" s="229">
        <v>0</v>
      </c>
      <c r="K69" s="229">
        <v>0</v>
      </c>
      <c r="L69" s="229">
        <v>6.6163873801971191E-3</v>
      </c>
      <c r="M69" s="229">
        <v>6.667845999202112E-3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6.0889581562367985E-4</v>
      </c>
      <c r="DA69" s="73" t="s">
        <v>2214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2215</v>
      </c>
    </row>
    <row r="71" spans="1:105" ht="12" customHeight="1" x14ac:dyDescent="0.25">
      <c r="A71" s="64" t="s">
        <v>31</v>
      </c>
      <c r="B71" s="229">
        <v>0</v>
      </c>
      <c r="C71" s="229">
        <v>1.094143508278035E-2</v>
      </c>
      <c r="D71" s="229">
        <v>1.0878341394436299E-2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1.1401741652162709E-2</v>
      </c>
      <c r="S71" s="229">
        <v>1.15406464279189E-2</v>
      </c>
      <c r="T71" s="229">
        <v>0</v>
      </c>
      <c r="U71" s="229">
        <v>1.12828836409545E-2</v>
      </c>
      <c r="V71" s="229">
        <v>5.2873196191288944E-3</v>
      </c>
      <c r="W71" s="229">
        <v>4.2479693291507482E-3</v>
      </c>
      <c r="X71" s="229">
        <v>8.0593361479355044E-3</v>
      </c>
      <c r="Y71" s="229">
        <v>1.1882694098837869E-2</v>
      </c>
      <c r="DA71" s="73" t="s">
        <v>2216</v>
      </c>
    </row>
    <row r="72" spans="1:105" ht="12" customHeight="1" x14ac:dyDescent="0.25">
      <c r="A72" s="64" t="s">
        <v>159</v>
      </c>
      <c r="B72" s="229">
        <v>8.8440905869136971E-2</v>
      </c>
      <c r="C72" s="229">
        <v>6.8816955613734646E-2</v>
      </c>
      <c r="D72" s="229">
        <v>4.8750065851084212E-2</v>
      </c>
      <c r="E72" s="229">
        <v>9.1667680736162327E-2</v>
      </c>
      <c r="F72" s="229">
        <v>5.948301135079212E-2</v>
      </c>
      <c r="G72" s="229">
        <v>5.9310674979445588E-2</v>
      </c>
      <c r="H72" s="229">
        <v>3.9605277700622443E-2</v>
      </c>
      <c r="I72" s="229">
        <v>6.9704128732495818E-2</v>
      </c>
      <c r="J72" s="229">
        <v>6.0573544824708961E-2</v>
      </c>
      <c r="K72" s="229">
        <v>5.0009680276669792E-2</v>
      </c>
      <c r="L72" s="229">
        <v>5.0323779239775823E-2</v>
      </c>
      <c r="M72" s="229">
        <v>0</v>
      </c>
      <c r="N72" s="229">
        <v>1.05881996290694E-2</v>
      </c>
      <c r="O72" s="229">
        <v>5.1622135779886932E-2</v>
      </c>
      <c r="P72" s="229">
        <v>5.2485222702755907E-2</v>
      </c>
      <c r="Q72" s="229">
        <v>4.183062781792582E-2</v>
      </c>
      <c r="R72" s="229">
        <v>5.2061678797092101E-2</v>
      </c>
      <c r="S72" s="229">
        <v>1.9583800319665549E-2</v>
      </c>
      <c r="T72" s="229">
        <v>2.1081862426840389E-2</v>
      </c>
      <c r="U72" s="229">
        <v>4.0114294883480998E-2</v>
      </c>
      <c r="V72" s="229">
        <v>2.4604055033342859E-2</v>
      </c>
      <c r="W72" s="229">
        <v>3.1523908933180543E-2</v>
      </c>
      <c r="X72" s="229">
        <v>5.3627550396755583E-2</v>
      </c>
      <c r="Y72" s="229">
        <v>2.9100122734460179E-2</v>
      </c>
      <c r="DA72" s="73" t="s">
        <v>2217</v>
      </c>
    </row>
    <row r="73" spans="1:105" ht="12" customHeight="1" x14ac:dyDescent="0.25">
      <c r="A73" s="64" t="s">
        <v>32</v>
      </c>
      <c r="B73" s="229">
        <v>0.23856976231674401</v>
      </c>
      <c r="C73" s="229">
        <v>0.23866508455669319</v>
      </c>
      <c r="D73" s="229">
        <v>0.26576410310081899</v>
      </c>
      <c r="E73" s="229">
        <v>4.881374777395231E-2</v>
      </c>
      <c r="F73" s="229">
        <v>0.19163099398769939</v>
      </c>
      <c r="G73" s="229">
        <v>0.15264353728546889</v>
      </c>
      <c r="H73" s="229">
        <v>0.1240395686131846</v>
      </c>
      <c r="I73" s="229">
        <v>9.575164971179799E-2</v>
      </c>
      <c r="J73" s="229">
        <v>8.7179276282251708E-2</v>
      </c>
      <c r="K73" s="229">
        <v>6.7279697234548352E-2</v>
      </c>
      <c r="L73" s="229">
        <v>8.7046188690954943E-2</v>
      </c>
      <c r="M73" s="229">
        <v>6.7181477572354639E-2</v>
      </c>
      <c r="N73" s="229">
        <v>6.9765880208120121E-2</v>
      </c>
      <c r="O73" s="229">
        <v>5.8544586970141831E-2</v>
      </c>
      <c r="P73" s="229">
        <v>5.935927514529174E-2</v>
      </c>
      <c r="Q73" s="229">
        <v>6.9028551993303808E-2</v>
      </c>
      <c r="R73" s="229">
        <v>5.8968086603126822E-2</v>
      </c>
      <c r="S73" s="229">
        <v>0</v>
      </c>
      <c r="T73" s="229">
        <v>0</v>
      </c>
      <c r="U73" s="229">
        <v>6.0337851514527599E-2</v>
      </c>
      <c r="V73" s="229">
        <v>5.948412595749606E-2</v>
      </c>
      <c r="W73" s="229">
        <v>3.7633955823224742E-2</v>
      </c>
      <c r="X73" s="229">
        <v>2.8108332562275691E-2</v>
      </c>
      <c r="Y73" s="229">
        <v>2.1919370724911881E-2</v>
      </c>
      <c r="DA73" s="73" t="s">
        <v>2218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1.3174792675530881E-2</v>
      </c>
      <c r="T74" s="229">
        <v>0</v>
      </c>
      <c r="U74" s="229">
        <v>1.317479267532066E-2</v>
      </c>
      <c r="V74" s="229">
        <v>3.9528689855083971E-3</v>
      </c>
      <c r="W74" s="229">
        <v>1.3172636760965921E-3</v>
      </c>
      <c r="X74" s="229">
        <v>6.5863183805312604E-4</v>
      </c>
      <c r="Y74" s="229">
        <v>7.9014261423298346E-4</v>
      </c>
      <c r="DA74" s="73" t="s">
        <v>2219</v>
      </c>
    </row>
    <row r="75" spans="1:105" ht="12" customHeight="1" x14ac:dyDescent="0.25">
      <c r="A75" s="64" t="s">
        <v>35</v>
      </c>
      <c r="B75" s="229">
        <v>0.2418027264342929</v>
      </c>
      <c r="C75" s="229">
        <v>0.26408766013133222</v>
      </c>
      <c r="D75" s="229">
        <v>0.24096234949498979</v>
      </c>
      <c r="E75" s="229">
        <v>0.2454076511545443</v>
      </c>
      <c r="F75" s="229">
        <v>0.20731096102508489</v>
      </c>
      <c r="G75" s="229">
        <v>0.25559142788105482</v>
      </c>
      <c r="H75" s="229">
        <v>0.25065157708908031</v>
      </c>
      <c r="I75" s="229">
        <v>0.25643881278798208</v>
      </c>
      <c r="J75" s="229">
        <v>0.22880843493293271</v>
      </c>
      <c r="K75" s="229">
        <v>0.2326019617974458</v>
      </c>
      <c r="L75" s="229">
        <v>0.25002728611554659</v>
      </c>
      <c r="M75" s="229">
        <v>0.25104126464889859</v>
      </c>
      <c r="N75" s="229">
        <v>0.2226046490425235</v>
      </c>
      <c r="O75" s="229">
        <v>0.24951140320020351</v>
      </c>
      <c r="P75" s="229">
        <v>0.21995556674956429</v>
      </c>
      <c r="Q75" s="229">
        <v>0.22029757309945611</v>
      </c>
      <c r="R75" s="229">
        <v>0.23843261248181261</v>
      </c>
      <c r="S75" s="229">
        <v>0.23066204073836971</v>
      </c>
      <c r="T75" s="229">
        <v>0.26345921184200582</v>
      </c>
      <c r="U75" s="229">
        <v>0.24323783880317801</v>
      </c>
      <c r="V75" s="229">
        <v>0.30671647076324132</v>
      </c>
      <c r="W75" s="229">
        <v>0.26889167040027417</v>
      </c>
      <c r="X75" s="229">
        <v>0.15824220787188381</v>
      </c>
      <c r="Y75" s="229">
        <v>0.1150122363798399</v>
      </c>
      <c r="DA75" s="73" t="s">
        <v>2220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2221</v>
      </c>
    </row>
    <row r="77" spans="1:105" ht="12" customHeight="1" x14ac:dyDescent="0.25">
      <c r="A77" s="64" t="s">
        <v>38</v>
      </c>
      <c r="B77" s="229">
        <v>2.724860163954217E-2</v>
      </c>
      <c r="C77" s="229">
        <v>2.185881573099125E-2</v>
      </c>
      <c r="D77" s="229">
        <v>2.1858815731008532E-2</v>
      </c>
      <c r="E77" s="229">
        <v>1.6768701919313209E-2</v>
      </c>
      <c r="F77" s="229">
        <v>1.137891601053114E-2</v>
      </c>
      <c r="G77" s="229">
        <v>1.347446477189739E-2</v>
      </c>
      <c r="H77" s="229">
        <v>1.317479267529909E-2</v>
      </c>
      <c r="I77" s="229">
        <v>2.3654692396444028E-2</v>
      </c>
      <c r="J77" s="229">
        <v>1.0180227624488669E-2</v>
      </c>
      <c r="K77" s="229">
        <v>1.0479899721012421E-2</v>
      </c>
      <c r="L77" s="229">
        <v>4.7904417157385347E-3</v>
      </c>
      <c r="M77" s="229">
        <v>4.4918475763747563E-3</v>
      </c>
      <c r="N77" s="229">
        <v>5.3897859087838843E-3</v>
      </c>
      <c r="O77" s="229">
        <v>6.2877242412320176E-3</v>
      </c>
      <c r="P77" s="229">
        <v>8.0846788632381265E-3</v>
      </c>
      <c r="Q77" s="229">
        <v>8.9826171956408039E-3</v>
      </c>
      <c r="R77" s="229">
        <v>2.3952208578593508E-3</v>
      </c>
      <c r="S77" s="229">
        <v>4.7904417157633144E-3</v>
      </c>
      <c r="T77" s="229">
        <v>5.9891301018080182E-3</v>
      </c>
      <c r="U77" s="229">
        <v>7.4853346700561813E-3</v>
      </c>
      <c r="V77" s="229">
        <v>1.0786039560675489E-2</v>
      </c>
      <c r="W77" s="229">
        <v>1.3231924405962081E-2</v>
      </c>
      <c r="X77" s="229">
        <v>9.7134721648064123E-3</v>
      </c>
      <c r="Y77" s="229">
        <v>4.2734534513850467E-2</v>
      </c>
      <c r="DA77" s="73" t="s">
        <v>2222</v>
      </c>
    </row>
    <row r="78" spans="1:105" ht="12" customHeight="1" x14ac:dyDescent="0.25">
      <c r="A78" s="64" t="s">
        <v>39</v>
      </c>
      <c r="B78" s="229">
        <v>1.197718224610147E-2</v>
      </c>
      <c r="C78" s="229">
        <v>2.485338078181944E-2</v>
      </c>
      <c r="D78" s="229">
        <v>5.0603621938872898E-2</v>
      </c>
      <c r="E78" s="229">
        <v>3.2638387549046348E-2</v>
      </c>
      <c r="F78" s="229">
        <v>6.8869606384693485E-2</v>
      </c>
      <c r="G78" s="229">
        <v>7.8151895677004826E-2</v>
      </c>
      <c r="H78" s="229">
        <v>8.5338636207282187E-2</v>
      </c>
      <c r="I78" s="229">
        <v>7.9349506106208639E-2</v>
      </c>
      <c r="J78" s="229">
        <v>7.6954285248265766E-2</v>
      </c>
      <c r="K78" s="229">
        <v>5.9287644996470178E-2</v>
      </c>
      <c r="L78" s="229">
        <v>5.8688300803705871E-2</v>
      </c>
      <c r="M78" s="229">
        <v>6.3779492572921828E-2</v>
      </c>
      <c r="N78" s="229">
        <v>3.6830563029083788E-2</v>
      </c>
      <c r="O78" s="229">
        <v>3.3236653785343191E-2</v>
      </c>
      <c r="P78" s="229">
        <v>3.4135670074954917E-2</v>
      </c>
      <c r="Q78" s="229">
        <v>4.1321332648565808E-2</v>
      </c>
      <c r="R78" s="229">
        <v>4.1920676841265637E-2</v>
      </c>
      <c r="S78" s="229">
        <v>3.8028173458302929E-2</v>
      </c>
      <c r="T78" s="229">
        <v>3.6231218835829603E-2</v>
      </c>
      <c r="U78" s="229">
        <v>3.2938059645483388E-2</v>
      </c>
      <c r="V78" s="229">
        <v>3.7428829265018428E-2</v>
      </c>
      <c r="W78" s="229">
        <v>3.2638387548979228E-2</v>
      </c>
      <c r="X78" s="229">
        <v>3.1141105023759011E-2</v>
      </c>
      <c r="Y78" s="229">
        <v>9.6360748392244011E-2</v>
      </c>
      <c r="DA78" s="73" t="s">
        <v>2223</v>
      </c>
    </row>
    <row r="79" spans="1:105" ht="12" customHeight="1" x14ac:dyDescent="0.25">
      <c r="A79" s="165" t="s">
        <v>2224</v>
      </c>
      <c r="B79" s="346">
        <v>4.715359902791147</v>
      </c>
      <c r="C79" s="346">
        <v>5.0378142366469243</v>
      </c>
      <c r="D79" s="346">
        <v>5.0940064845080206</v>
      </c>
      <c r="E79" s="346">
        <v>4.7652915382992491</v>
      </c>
      <c r="F79" s="346">
        <v>5.0381369768623028</v>
      </c>
      <c r="G79" s="346">
        <v>5.1310897403354963</v>
      </c>
      <c r="H79" s="346">
        <v>4.8997701398973641</v>
      </c>
      <c r="I79" s="346">
        <v>5.2110891588945343</v>
      </c>
      <c r="J79" s="346">
        <v>5.0322976049979014</v>
      </c>
      <c r="K79" s="346">
        <v>4.1432551416868026</v>
      </c>
      <c r="L79" s="346">
        <v>4.6144534664068608</v>
      </c>
      <c r="M79" s="346">
        <v>4.3022171725890423</v>
      </c>
      <c r="N79" s="346">
        <v>4.9608557793115748</v>
      </c>
      <c r="O79" s="346">
        <v>4.6584245231273362</v>
      </c>
      <c r="P79" s="346">
        <v>4.9930339374176302</v>
      </c>
      <c r="Q79" s="346">
        <v>5.037273894469334</v>
      </c>
      <c r="R79" s="346">
        <v>5.0871282799976081</v>
      </c>
      <c r="S79" s="346">
        <v>4.7334813657568864</v>
      </c>
      <c r="T79" s="346">
        <v>4.5271274376502726</v>
      </c>
      <c r="U79" s="346">
        <v>4.7852219980864783</v>
      </c>
      <c r="V79" s="346">
        <v>5.0421765013952919</v>
      </c>
      <c r="W79" s="346">
        <v>5.2615051086494447</v>
      </c>
      <c r="X79" s="346">
        <v>4.6676671054809917</v>
      </c>
      <c r="Y79" s="346">
        <v>4.7333308677256936</v>
      </c>
      <c r="DA79" s="167" t="s">
        <v>2225</v>
      </c>
    </row>
    <row r="80" spans="1:105" ht="12" customHeight="1" x14ac:dyDescent="0.25">
      <c r="A80" s="132" t="s">
        <v>2226</v>
      </c>
      <c r="B80" s="316">
        <v>6.4630587039710026</v>
      </c>
      <c r="C80" s="316">
        <v>6.9050273621483296</v>
      </c>
      <c r="D80" s="316">
        <v>6.9820466786207316</v>
      </c>
      <c r="E80" s="316">
        <v>6.5314969776398142</v>
      </c>
      <c r="F80" s="316">
        <v>6.9054697226470214</v>
      </c>
      <c r="G80" s="316">
        <v>7.0328744551400781</v>
      </c>
      <c r="H80" s="316">
        <v>6.7158186655860668</v>
      </c>
      <c r="I80" s="316">
        <v>7.1425248209848053</v>
      </c>
      <c r="J80" s="316">
        <v>6.8974660487107862</v>
      </c>
      <c r="K80" s="316">
        <v>5.6789093003061826</v>
      </c>
      <c r="L80" s="316">
        <v>6.3247523529384733</v>
      </c>
      <c r="M80" s="316">
        <v>5.8967889444062029</v>
      </c>
      <c r="N80" s="316">
        <v>6.7995450579808354</v>
      </c>
      <c r="O80" s="316">
        <v>6.3850208216701718</v>
      </c>
      <c r="P80" s="316">
        <v>6.8436497136407324</v>
      </c>
      <c r="Q80" s="316">
        <v>6.9042867477973582</v>
      </c>
      <c r="R80" s="316">
        <v>6.9726191395897432</v>
      </c>
      <c r="S80" s="316">
        <v>6.4878966975417773</v>
      </c>
      <c r="T80" s="316">
        <v>6.2050598455003021</v>
      </c>
      <c r="U80" s="316">
        <v>6.5588144537725963</v>
      </c>
      <c r="V80" s="316">
        <v>6.9110064546740686</v>
      </c>
      <c r="W80" s="316">
        <v>7.2116269149075958</v>
      </c>
      <c r="X80" s="316">
        <v>6.3976890704485099</v>
      </c>
      <c r="Y80" s="316">
        <v>6.4876904189903062</v>
      </c>
      <c r="DA80" s="139" t="s">
        <v>2227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99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1</v>
      </c>
      <c r="C84" s="232">
        <f t="shared" si="4"/>
        <v>0.99999999999999967</v>
      </c>
      <c r="D84" s="232">
        <f t="shared" si="4"/>
        <v>1</v>
      </c>
      <c r="E84" s="232">
        <f t="shared" si="4"/>
        <v>0.99999999999999989</v>
      </c>
      <c r="F84" s="232">
        <f t="shared" si="4"/>
        <v>1</v>
      </c>
      <c r="G84" s="232">
        <f t="shared" si="4"/>
        <v>1</v>
      </c>
      <c r="H84" s="232">
        <f t="shared" si="4"/>
        <v>1.0000000000000002</v>
      </c>
      <c r="I84" s="232">
        <f t="shared" si="4"/>
        <v>1</v>
      </c>
      <c r="J84" s="232">
        <f t="shared" si="4"/>
        <v>1.0000000000000002</v>
      </c>
      <c r="K84" s="232">
        <f t="shared" si="4"/>
        <v>1</v>
      </c>
      <c r="L84" s="232">
        <f t="shared" si="4"/>
        <v>1</v>
      </c>
      <c r="M84" s="232">
        <f t="shared" si="4"/>
        <v>1</v>
      </c>
      <c r="N84" s="232">
        <f t="shared" si="4"/>
        <v>1</v>
      </c>
      <c r="O84" s="232">
        <f t="shared" si="4"/>
        <v>0.99999999999999967</v>
      </c>
      <c r="P84" s="232">
        <f t="shared" si="4"/>
        <v>1</v>
      </c>
      <c r="Q84" s="232">
        <f t="shared" si="4"/>
        <v>0.99999999999999978</v>
      </c>
      <c r="R84" s="232">
        <f t="shared" si="4"/>
        <v>1</v>
      </c>
      <c r="S84" s="232">
        <f t="shared" si="4"/>
        <v>1</v>
      </c>
      <c r="T84" s="232">
        <f t="shared" si="4"/>
        <v>1</v>
      </c>
      <c r="U84" s="232">
        <f t="shared" si="4"/>
        <v>1</v>
      </c>
      <c r="V84" s="232">
        <f t="shared" si="4"/>
        <v>1.0000000000000002</v>
      </c>
      <c r="W84" s="232">
        <f t="shared" si="4"/>
        <v>1</v>
      </c>
      <c r="X84" s="232">
        <f t="shared" si="4"/>
        <v>0.99999999999999989</v>
      </c>
      <c r="Y84" s="232">
        <f t="shared" si="4"/>
        <v>0.99999999999999989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1.3239727430390183E-2</v>
      </c>
      <c r="C85" s="299">
        <f t="shared" si="5"/>
        <v>1.3490474296790603E-2</v>
      </c>
      <c r="D85" s="299">
        <f t="shared" si="5"/>
        <v>1.3532785827921574E-2</v>
      </c>
      <c r="E85" s="299">
        <f t="shared" si="5"/>
        <v>1.6655257672028176E-2</v>
      </c>
      <c r="F85" s="299">
        <f t="shared" si="5"/>
        <v>1.5278352258789731E-2</v>
      </c>
      <c r="G85" s="299">
        <f t="shared" si="5"/>
        <v>1.5085633660806142E-2</v>
      </c>
      <c r="H85" s="299">
        <f t="shared" si="5"/>
        <v>1.5549808746691714E-2</v>
      </c>
      <c r="I85" s="299">
        <f t="shared" si="5"/>
        <v>1.5947976211146114E-2</v>
      </c>
      <c r="J85" s="299">
        <f t="shared" si="5"/>
        <v>1.6876568506805301E-2</v>
      </c>
      <c r="K85" s="299">
        <f t="shared" si="5"/>
        <v>1.5883419324881107E-2</v>
      </c>
      <c r="L85" s="299">
        <f t="shared" si="5"/>
        <v>1.6101055225033498E-2</v>
      </c>
      <c r="M85" s="299">
        <f t="shared" si="5"/>
        <v>1.6960179711522156E-2</v>
      </c>
      <c r="N85" s="299">
        <f t="shared" si="5"/>
        <v>1.9819736340730053E-2</v>
      </c>
      <c r="O85" s="299">
        <f t="shared" si="5"/>
        <v>1.7633600199858247E-2</v>
      </c>
      <c r="P85" s="299">
        <f t="shared" si="5"/>
        <v>1.905377741476915E-2</v>
      </c>
      <c r="Q85" s="299">
        <f t="shared" si="5"/>
        <v>1.8936785337291741E-2</v>
      </c>
      <c r="R85" s="299">
        <f t="shared" si="5"/>
        <v>1.8407246729565816E-2</v>
      </c>
      <c r="S85" s="299">
        <f t="shared" si="5"/>
        <v>2.0189773097066818E-2</v>
      </c>
      <c r="T85" s="299">
        <f t="shared" si="5"/>
        <v>1.9447933182617901E-2</v>
      </c>
      <c r="U85" s="299">
        <f t="shared" si="5"/>
        <v>1.7673235326915837E-2</v>
      </c>
      <c r="V85" s="299">
        <f t="shared" si="5"/>
        <v>1.724545942999358E-2</v>
      </c>
      <c r="W85" s="299">
        <f t="shared" si="5"/>
        <v>1.9179281536044795E-2</v>
      </c>
      <c r="X85" s="299">
        <f t="shared" si="5"/>
        <v>2.100080071987126E-2</v>
      </c>
      <c r="Y85" s="299">
        <f t="shared" si="5"/>
        <v>2.0098334566780875E-2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1.5446348668788544E-2</v>
      </c>
      <c r="C86" s="233">
        <f t="shared" si="6"/>
        <v>1.5738886679589049E-2</v>
      </c>
      <c r="D86" s="233">
        <f t="shared" si="6"/>
        <v>1.5788250132575163E-2</v>
      </c>
      <c r="E86" s="233">
        <f t="shared" si="6"/>
        <v>1.9431133950699543E-2</v>
      </c>
      <c r="F86" s="233">
        <f t="shared" si="6"/>
        <v>1.7824744301921359E-2</v>
      </c>
      <c r="G86" s="233">
        <f t="shared" si="6"/>
        <v>1.7599905937607165E-2</v>
      </c>
      <c r="H86" s="233">
        <f t="shared" si="6"/>
        <v>1.8141443537806987E-2</v>
      </c>
      <c r="I86" s="233">
        <f t="shared" si="6"/>
        <v>1.8605972246337133E-2</v>
      </c>
      <c r="J86" s="233">
        <f t="shared" si="6"/>
        <v>1.9689329924606182E-2</v>
      </c>
      <c r="K86" s="233">
        <f t="shared" si="6"/>
        <v>1.8530655879027962E-2</v>
      </c>
      <c r="L86" s="233">
        <f t="shared" si="6"/>
        <v>1.8784564429205747E-2</v>
      </c>
      <c r="M86" s="233">
        <f t="shared" si="6"/>
        <v>1.9786876330109192E-2</v>
      </c>
      <c r="N86" s="233">
        <f t="shared" si="6"/>
        <v>2.3123025730851728E-2</v>
      </c>
      <c r="O86" s="233">
        <f t="shared" si="6"/>
        <v>2.0572533566501294E-2</v>
      </c>
      <c r="P86" s="233">
        <f t="shared" si="6"/>
        <v>2.2229406983897346E-2</v>
      </c>
      <c r="Q86" s="233">
        <f t="shared" si="6"/>
        <v>2.2092916226840367E-2</v>
      </c>
      <c r="R86" s="233">
        <f t="shared" si="6"/>
        <v>2.1475121184493452E-2</v>
      </c>
      <c r="S86" s="233">
        <f t="shared" si="6"/>
        <v>2.3554735279911278E-2</v>
      </c>
      <c r="T86" s="233">
        <f t="shared" si="6"/>
        <v>2.2689255379720892E-2</v>
      </c>
      <c r="U86" s="233">
        <f t="shared" si="6"/>
        <v>2.0618774548068472E-2</v>
      </c>
      <c r="V86" s="233">
        <f t="shared" si="6"/>
        <v>2.0119702668325842E-2</v>
      </c>
      <c r="W86" s="233">
        <f t="shared" si="6"/>
        <v>2.237582845871891E-2</v>
      </c>
      <c r="X86" s="233">
        <f t="shared" si="6"/>
        <v>2.450093417318313E-2</v>
      </c>
      <c r="Y86" s="233">
        <f t="shared" si="6"/>
        <v>2.34480569945777E-2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3.530593981437382E-2</v>
      </c>
      <c r="C87" s="233">
        <f t="shared" si="7"/>
        <v>3.5974598124774951E-2</v>
      </c>
      <c r="D87" s="233">
        <f t="shared" si="7"/>
        <v>3.6087428874457511E-2</v>
      </c>
      <c r="E87" s="233">
        <f t="shared" si="7"/>
        <v>4.4414020458741807E-2</v>
      </c>
      <c r="F87" s="233">
        <f t="shared" si="7"/>
        <v>4.0742272690105955E-2</v>
      </c>
      <c r="G87" s="233">
        <f t="shared" si="7"/>
        <v>4.0228356428816399E-2</v>
      </c>
      <c r="H87" s="233">
        <f t="shared" si="7"/>
        <v>4.1466156657844561E-2</v>
      </c>
      <c r="I87" s="233">
        <f t="shared" si="7"/>
        <v>4.2527936563056305E-2</v>
      </c>
      <c r="J87" s="233">
        <f t="shared" si="7"/>
        <v>4.5004182684814154E-2</v>
      </c>
      <c r="K87" s="233">
        <f t="shared" si="7"/>
        <v>4.2355784866349624E-2</v>
      </c>
      <c r="L87" s="233">
        <f t="shared" si="7"/>
        <v>4.2936147266755986E-2</v>
      </c>
      <c r="M87" s="233">
        <f t="shared" si="7"/>
        <v>4.5227145897392414E-2</v>
      </c>
      <c r="N87" s="233">
        <f t="shared" si="7"/>
        <v>5.2852630241946828E-2</v>
      </c>
      <c r="O87" s="233">
        <f t="shared" si="7"/>
        <v>4.7022933866288655E-2</v>
      </c>
      <c r="P87" s="233">
        <f t="shared" si="7"/>
        <v>5.0810073106051054E-2</v>
      </c>
      <c r="Q87" s="233">
        <f t="shared" si="7"/>
        <v>5.0498094232777957E-2</v>
      </c>
      <c r="R87" s="233">
        <f t="shared" si="7"/>
        <v>4.9085991278842174E-2</v>
      </c>
      <c r="S87" s="233">
        <f t="shared" si="7"/>
        <v>5.383939492551152E-2</v>
      </c>
      <c r="T87" s="233">
        <f t="shared" si="7"/>
        <v>5.1861155153647767E-2</v>
      </c>
      <c r="U87" s="233">
        <f t="shared" si="7"/>
        <v>4.7128627538442228E-2</v>
      </c>
      <c r="V87" s="233">
        <f t="shared" si="7"/>
        <v>4.5987891813316202E-2</v>
      </c>
      <c r="W87" s="233">
        <f t="shared" si="7"/>
        <v>5.1144750762786122E-2</v>
      </c>
      <c r="X87" s="233">
        <f t="shared" si="7"/>
        <v>5.6002135252990026E-2</v>
      </c>
      <c r="Y87" s="233">
        <f t="shared" si="7"/>
        <v>5.3595558844748988E-2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2.6479454860780367E-2</v>
      </c>
      <c r="C88" s="233">
        <f t="shared" si="8"/>
        <v>2.6980948593581217E-2</v>
      </c>
      <c r="D88" s="233">
        <f t="shared" si="8"/>
        <v>2.7065571655843137E-2</v>
      </c>
      <c r="E88" s="233">
        <f t="shared" si="8"/>
        <v>3.3310515344056366E-2</v>
      </c>
      <c r="F88" s="233">
        <f t="shared" si="8"/>
        <v>3.0556704517579462E-2</v>
      </c>
      <c r="G88" s="233">
        <f t="shared" si="8"/>
        <v>3.0171267321612284E-2</v>
      </c>
      <c r="H88" s="233">
        <f t="shared" si="8"/>
        <v>3.1099617493383414E-2</v>
      </c>
      <c r="I88" s="233">
        <f t="shared" si="8"/>
        <v>3.1895952422292227E-2</v>
      </c>
      <c r="J88" s="233">
        <f t="shared" si="8"/>
        <v>3.3753137013610601E-2</v>
      </c>
      <c r="K88" s="233">
        <f t="shared" si="8"/>
        <v>3.1766838649762215E-2</v>
      </c>
      <c r="L88" s="233">
        <f t="shared" si="8"/>
        <v>3.2202110450066997E-2</v>
      </c>
      <c r="M88" s="233">
        <f t="shared" si="8"/>
        <v>3.3920359423044312E-2</v>
      </c>
      <c r="N88" s="233">
        <f t="shared" si="8"/>
        <v>3.9639472681460126E-2</v>
      </c>
      <c r="O88" s="233">
        <f t="shared" si="8"/>
        <v>3.5267200399716495E-2</v>
      </c>
      <c r="P88" s="233">
        <f t="shared" si="8"/>
        <v>3.8107554829538287E-2</v>
      </c>
      <c r="Q88" s="233">
        <f t="shared" si="8"/>
        <v>3.7873570674583482E-2</v>
      </c>
      <c r="R88" s="233">
        <f t="shared" si="8"/>
        <v>3.6814493459131632E-2</v>
      </c>
      <c r="S88" s="233">
        <f t="shared" si="8"/>
        <v>4.0379546194133635E-2</v>
      </c>
      <c r="T88" s="233">
        <f t="shared" si="8"/>
        <v>3.8895866365235815E-2</v>
      </c>
      <c r="U88" s="233">
        <f t="shared" si="8"/>
        <v>3.5346470653831674E-2</v>
      </c>
      <c r="V88" s="233">
        <f t="shared" si="8"/>
        <v>3.449091885998716E-2</v>
      </c>
      <c r="W88" s="233">
        <f t="shared" si="8"/>
        <v>3.835856307208959E-2</v>
      </c>
      <c r="X88" s="233">
        <f t="shared" si="8"/>
        <v>4.2001601439742492E-2</v>
      </c>
      <c r="Y88" s="233">
        <f t="shared" si="8"/>
        <v>4.0196669133561749E-2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1.948333998082348E-2</v>
      </c>
      <c r="C89" s="300">
        <f t="shared" si="9"/>
        <v>1.9458274572571384E-2</v>
      </c>
      <c r="D89" s="300">
        <f t="shared" si="9"/>
        <v>1.9293859698527909E-2</v>
      </c>
      <c r="E89" s="300">
        <f t="shared" si="9"/>
        <v>2.0245687025763199E-2</v>
      </c>
      <c r="F89" s="300">
        <f t="shared" si="9"/>
        <v>1.9798925476034925E-2</v>
      </c>
      <c r="G89" s="300">
        <f t="shared" si="9"/>
        <v>1.9734255159888688E-2</v>
      </c>
      <c r="H89" s="300">
        <f t="shared" si="9"/>
        <v>1.9861222913382715E-2</v>
      </c>
      <c r="I89" s="300">
        <f t="shared" si="9"/>
        <v>1.9988103907226804E-2</v>
      </c>
      <c r="J89" s="300">
        <f t="shared" si="9"/>
        <v>2.0408391923070583E-2</v>
      </c>
      <c r="K89" s="300">
        <f t="shared" si="9"/>
        <v>1.9971440684499769E-2</v>
      </c>
      <c r="L89" s="300">
        <f t="shared" si="9"/>
        <v>2.0077177501373649E-2</v>
      </c>
      <c r="M89" s="300">
        <f t="shared" si="9"/>
        <v>2.044381081147954E-2</v>
      </c>
      <c r="N89" s="300">
        <f t="shared" si="9"/>
        <v>2.2438498360190344E-2</v>
      </c>
      <c r="O89" s="300">
        <f t="shared" si="9"/>
        <v>2.0694727565508195E-2</v>
      </c>
      <c r="P89" s="300">
        <f t="shared" si="9"/>
        <v>2.1654408926843786E-2</v>
      </c>
      <c r="Q89" s="300">
        <f t="shared" si="9"/>
        <v>2.1658563412577152E-2</v>
      </c>
      <c r="R89" s="300">
        <f t="shared" si="9"/>
        <v>2.1218957517224538E-2</v>
      </c>
      <c r="S89" s="300">
        <f t="shared" si="9"/>
        <v>2.2395153792095331E-2</v>
      </c>
      <c r="T89" s="300">
        <f t="shared" si="9"/>
        <v>2.1593013163183166E-2</v>
      </c>
      <c r="U89" s="300">
        <f t="shared" si="9"/>
        <v>2.0787960548226785E-2</v>
      </c>
      <c r="V89" s="300">
        <f t="shared" si="9"/>
        <v>2.0506311485430664E-2</v>
      </c>
      <c r="W89" s="300">
        <f t="shared" si="9"/>
        <v>2.163758902620708E-2</v>
      </c>
      <c r="X89" s="300">
        <f t="shared" si="9"/>
        <v>2.33781347456599E-2</v>
      </c>
      <c r="Y89" s="300">
        <f t="shared" si="9"/>
        <v>2.3422022632605958E-2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6.12739194983766E-2</v>
      </c>
      <c r="C90" s="301">
        <f t="shared" si="10"/>
        <v>6.1118638704312049E-2</v>
      </c>
      <c r="D90" s="301">
        <f t="shared" si="10"/>
        <v>6.0882981501807931E-2</v>
      </c>
      <c r="E90" s="301">
        <f t="shared" si="10"/>
        <v>6.1793914035450932E-2</v>
      </c>
      <c r="F90" s="301">
        <f t="shared" si="10"/>
        <v>6.0791607422053438E-2</v>
      </c>
      <c r="G90" s="301">
        <f t="shared" si="10"/>
        <v>6.0649685879216327E-2</v>
      </c>
      <c r="H90" s="301">
        <f t="shared" si="10"/>
        <v>6.0782107614263843E-2</v>
      </c>
      <c r="I90" s="301">
        <f t="shared" si="10"/>
        <v>6.1054551934803025E-2</v>
      </c>
      <c r="J90" s="301">
        <f t="shared" si="10"/>
        <v>6.2010083601676487E-2</v>
      </c>
      <c r="K90" s="301">
        <f t="shared" si="10"/>
        <v>6.1065167500173427E-2</v>
      </c>
      <c r="L90" s="301">
        <f t="shared" si="10"/>
        <v>6.1286274611222318E-2</v>
      </c>
      <c r="M90" s="301">
        <f t="shared" si="10"/>
        <v>6.2107884953501176E-2</v>
      </c>
      <c r="N90" s="301">
        <f t="shared" si="10"/>
        <v>6.721084678813985E-2</v>
      </c>
      <c r="O90" s="301">
        <f t="shared" si="10"/>
        <v>6.2931901307028332E-2</v>
      </c>
      <c r="P90" s="301">
        <f t="shared" si="10"/>
        <v>6.542646931139566E-2</v>
      </c>
      <c r="Q90" s="301">
        <f t="shared" si="10"/>
        <v>6.5269777029578147E-2</v>
      </c>
      <c r="R90" s="301">
        <f t="shared" si="10"/>
        <v>6.4174824827208779E-2</v>
      </c>
      <c r="S90" s="301">
        <f t="shared" si="10"/>
        <v>6.848273783558334E-2</v>
      </c>
      <c r="T90" s="301">
        <f t="shared" si="10"/>
        <v>6.6334874144158951E-2</v>
      </c>
      <c r="U90" s="301">
        <f t="shared" si="10"/>
        <v>6.3035956548346012E-2</v>
      </c>
      <c r="V90" s="301">
        <f t="shared" si="10"/>
        <v>6.2437187663338091E-2</v>
      </c>
      <c r="W90" s="301">
        <f t="shared" si="10"/>
        <v>6.5718565938787929E-2</v>
      </c>
      <c r="X90" s="301">
        <f t="shared" si="10"/>
        <v>7.0553026292395293E-2</v>
      </c>
      <c r="Y90" s="301">
        <f t="shared" si="10"/>
        <v>7.0484664465525718E-2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4.7354376241366389E-2</v>
      </c>
      <c r="C91" s="302">
        <f t="shared" si="11"/>
        <v>4.6240906904718562E-2</v>
      </c>
      <c r="D91" s="302">
        <f t="shared" si="11"/>
        <v>4.5395768765272508E-2</v>
      </c>
      <c r="E91" s="302">
        <f t="shared" si="11"/>
        <v>3.2556140244933932E-2</v>
      </c>
      <c r="F91" s="302">
        <f t="shared" si="11"/>
        <v>3.7559738661550268E-2</v>
      </c>
      <c r="G91" s="302">
        <f t="shared" si="11"/>
        <v>3.8118543541503111E-2</v>
      </c>
      <c r="H91" s="302">
        <f t="shared" si="11"/>
        <v>3.5549114590838073E-2</v>
      </c>
      <c r="I91" s="302">
        <f t="shared" si="11"/>
        <v>3.3787507320544939E-2</v>
      </c>
      <c r="J91" s="302">
        <f t="shared" si="11"/>
        <v>2.9986477253565513E-2</v>
      </c>
      <c r="K91" s="302">
        <f t="shared" si="11"/>
        <v>3.4713450389106178E-2</v>
      </c>
      <c r="L91" s="302">
        <f t="shared" si="11"/>
        <v>3.432274552485954E-2</v>
      </c>
      <c r="M91" s="302">
        <f t="shared" si="11"/>
        <v>2.9928295406318209E-2</v>
      </c>
      <c r="N91" s="302">
        <f t="shared" si="11"/>
        <v>1.9465005432703051E-2</v>
      </c>
      <c r="O91" s="302">
        <f t="shared" si="11"/>
        <v>2.8607922974662209E-2</v>
      </c>
      <c r="P91" s="302">
        <f t="shared" si="11"/>
        <v>2.2555183857115333E-2</v>
      </c>
      <c r="Q91" s="302">
        <f t="shared" si="11"/>
        <v>2.2647742245957621E-2</v>
      </c>
      <c r="R91" s="302">
        <f t="shared" si="11"/>
        <v>2.5187760932374188E-2</v>
      </c>
      <c r="S91" s="302">
        <f t="shared" si="11"/>
        <v>1.7344492880650906E-2</v>
      </c>
      <c r="T91" s="302">
        <f t="shared" si="11"/>
        <v>2.0846672259473658E-2</v>
      </c>
      <c r="U91" s="302">
        <f t="shared" si="11"/>
        <v>2.779638824478178E-2</v>
      </c>
      <c r="V91" s="302">
        <f t="shared" si="11"/>
        <v>2.9910139216518493E-2</v>
      </c>
      <c r="W91" s="302">
        <f t="shared" si="11"/>
        <v>2.1949769365534534E-2</v>
      </c>
      <c r="X91" s="302">
        <f t="shared" si="11"/>
        <v>1.5157827274545673E-2</v>
      </c>
      <c r="Y91" s="302">
        <f t="shared" si="11"/>
        <v>1.2727746246202402E-2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1.2860365062579001E-2</v>
      </c>
      <c r="C92" s="302">
        <f t="shared" si="12"/>
        <v>1.3798493855850245E-2</v>
      </c>
      <c r="D92" s="302">
        <f t="shared" si="12"/>
        <v>1.4404589870301696E-2</v>
      </c>
      <c r="E92" s="302">
        <f t="shared" si="12"/>
        <v>2.7905353176754747E-2</v>
      </c>
      <c r="F92" s="302">
        <f t="shared" si="12"/>
        <v>2.20096005798E-2</v>
      </c>
      <c r="G92" s="302">
        <f t="shared" si="12"/>
        <v>2.1324291644848725E-2</v>
      </c>
      <c r="H92" s="302">
        <f t="shared" si="12"/>
        <v>2.3989008323690424E-2</v>
      </c>
      <c r="I92" s="302">
        <f t="shared" si="12"/>
        <v>2.5991206517366399E-2</v>
      </c>
      <c r="J92" s="302">
        <f t="shared" si="12"/>
        <v>3.0673480867566553E-2</v>
      </c>
      <c r="K92" s="302">
        <f t="shared" si="12"/>
        <v>2.5081043565076754E-2</v>
      </c>
      <c r="L92" s="302">
        <f t="shared" si="12"/>
        <v>2.5675444668360102E-2</v>
      </c>
      <c r="M92" s="302">
        <f t="shared" si="12"/>
        <v>3.0822775170261191E-2</v>
      </c>
      <c r="N92" s="302">
        <f t="shared" si="12"/>
        <v>4.6160262448178384E-2</v>
      </c>
      <c r="O92" s="302">
        <f t="shared" si="12"/>
        <v>3.2913290316377457E-2</v>
      </c>
      <c r="P92" s="302">
        <f t="shared" si="12"/>
        <v>4.1346983261098806E-2</v>
      </c>
      <c r="Q92" s="302">
        <f t="shared" si="12"/>
        <v>4.1107091956637191E-2</v>
      </c>
      <c r="R92" s="302">
        <f t="shared" si="12"/>
        <v>3.751448415646931E-2</v>
      </c>
      <c r="S92" s="302">
        <f t="shared" si="12"/>
        <v>4.9523063107167094E-2</v>
      </c>
      <c r="T92" s="302">
        <f t="shared" si="12"/>
        <v>4.3932367230075861E-2</v>
      </c>
      <c r="U92" s="302">
        <f t="shared" si="12"/>
        <v>3.382570947741096E-2</v>
      </c>
      <c r="V92" s="302">
        <f t="shared" si="12"/>
        <v>3.1147411692420104E-2</v>
      </c>
      <c r="W92" s="302">
        <f t="shared" si="12"/>
        <v>4.2234454050369803E-2</v>
      </c>
      <c r="X92" s="302">
        <f t="shared" si="12"/>
        <v>5.3715134960259918E-2</v>
      </c>
      <c r="Y92" s="302">
        <f t="shared" si="12"/>
        <v>5.6149051453980844E-2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1.0591781944312146E-3</v>
      </c>
      <c r="C93" s="302">
        <f t="shared" si="13"/>
        <v>1.0792379437432485E-3</v>
      </c>
      <c r="D93" s="302">
        <f t="shared" si="13"/>
        <v>1.0826228662337255E-3</v>
      </c>
      <c r="E93" s="302">
        <f t="shared" si="13"/>
        <v>1.3324206137622541E-3</v>
      </c>
      <c r="F93" s="302">
        <f t="shared" si="13"/>
        <v>1.2222681807031786E-3</v>
      </c>
      <c r="G93" s="302">
        <f t="shared" si="13"/>
        <v>1.2068506928644915E-3</v>
      </c>
      <c r="H93" s="302">
        <f t="shared" si="13"/>
        <v>1.2439846997353364E-3</v>
      </c>
      <c r="I93" s="302">
        <f t="shared" si="13"/>
        <v>1.2758380968916885E-3</v>
      </c>
      <c r="J93" s="302">
        <f t="shared" si="13"/>
        <v>1.3501254805444241E-3</v>
      </c>
      <c r="K93" s="302">
        <f t="shared" si="13"/>
        <v>1.2706735459904882E-3</v>
      </c>
      <c r="L93" s="302">
        <f t="shared" si="13"/>
        <v>1.2880844180026797E-3</v>
      </c>
      <c r="M93" s="302">
        <f t="shared" si="13"/>
        <v>1.3568143769217725E-3</v>
      </c>
      <c r="N93" s="302">
        <f t="shared" si="13"/>
        <v>1.5855789072584041E-3</v>
      </c>
      <c r="O93" s="302">
        <f t="shared" si="13"/>
        <v>1.4106880159886594E-3</v>
      </c>
      <c r="P93" s="302">
        <f t="shared" si="13"/>
        <v>1.5243021931815317E-3</v>
      </c>
      <c r="Q93" s="302">
        <f t="shared" si="13"/>
        <v>1.5149428269833395E-3</v>
      </c>
      <c r="R93" s="302">
        <f t="shared" si="13"/>
        <v>1.4725797383652649E-3</v>
      </c>
      <c r="S93" s="302">
        <f t="shared" si="13"/>
        <v>1.6151818477653452E-3</v>
      </c>
      <c r="T93" s="302">
        <f t="shared" si="13"/>
        <v>1.5558346546094325E-3</v>
      </c>
      <c r="U93" s="302">
        <f t="shared" si="13"/>
        <v>1.4138588261532671E-3</v>
      </c>
      <c r="V93" s="302">
        <f t="shared" si="13"/>
        <v>1.3796367543994859E-3</v>
      </c>
      <c r="W93" s="302">
        <f t="shared" si="13"/>
        <v>1.5343425228835838E-3</v>
      </c>
      <c r="X93" s="302">
        <f t="shared" si="13"/>
        <v>1.6800640575896999E-3</v>
      </c>
      <c r="Y93" s="302">
        <f t="shared" si="13"/>
        <v>1.6078667653424696E-3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5.1061599581980498E-2</v>
      </c>
      <c r="C94" s="301">
        <f t="shared" si="14"/>
        <v>5.0932198920260033E-2</v>
      </c>
      <c r="D94" s="301">
        <f t="shared" si="14"/>
        <v>5.073581791817329E-2</v>
      </c>
      <c r="E94" s="301">
        <f t="shared" si="14"/>
        <v>5.1494928362875794E-2</v>
      </c>
      <c r="F94" s="301">
        <f t="shared" si="14"/>
        <v>5.065967285171119E-2</v>
      </c>
      <c r="G94" s="301">
        <f t="shared" si="14"/>
        <v>5.0541404899346928E-2</v>
      </c>
      <c r="H94" s="301">
        <f t="shared" si="14"/>
        <v>5.0651756345219887E-2</v>
      </c>
      <c r="I94" s="301">
        <f t="shared" si="14"/>
        <v>5.0878793279002528E-2</v>
      </c>
      <c r="J94" s="301">
        <f t="shared" si="14"/>
        <v>5.167506966806374E-2</v>
      </c>
      <c r="K94" s="301">
        <f t="shared" si="14"/>
        <v>5.0887639583477869E-2</v>
      </c>
      <c r="L94" s="301">
        <f t="shared" si="14"/>
        <v>5.1071895509351942E-2</v>
      </c>
      <c r="M94" s="301">
        <f t="shared" si="14"/>
        <v>5.1756570794584324E-2</v>
      </c>
      <c r="N94" s="301">
        <f t="shared" si="14"/>
        <v>5.6009038990116514E-2</v>
      </c>
      <c r="O94" s="301">
        <f t="shared" si="14"/>
        <v>5.244325108919027E-2</v>
      </c>
      <c r="P94" s="301">
        <f t="shared" si="14"/>
        <v>5.4522057759496416E-2</v>
      </c>
      <c r="Q94" s="301">
        <f t="shared" si="14"/>
        <v>5.4391480857981796E-2</v>
      </c>
      <c r="R94" s="301">
        <f t="shared" si="14"/>
        <v>5.3479020689340649E-2</v>
      </c>
      <c r="S94" s="301">
        <f t="shared" si="14"/>
        <v>5.7068948196319476E-2</v>
      </c>
      <c r="T94" s="301">
        <f t="shared" si="14"/>
        <v>5.5279061786799123E-2</v>
      </c>
      <c r="U94" s="301">
        <f t="shared" si="14"/>
        <v>5.2529963790288361E-2</v>
      </c>
      <c r="V94" s="301">
        <f t="shared" si="14"/>
        <v>5.2030989719448424E-2</v>
      </c>
      <c r="W94" s="301">
        <f t="shared" si="14"/>
        <v>5.4765471615656598E-2</v>
      </c>
      <c r="X94" s="301">
        <f t="shared" si="14"/>
        <v>5.8794188576996073E-2</v>
      </c>
      <c r="Y94" s="301">
        <f t="shared" si="14"/>
        <v>5.8737220387938084E-2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3.9461980201138662E-2</v>
      </c>
      <c r="C95" s="302">
        <f t="shared" si="15"/>
        <v>3.8534089087265459E-2</v>
      </c>
      <c r="D95" s="302">
        <f t="shared" si="15"/>
        <v>3.7829807304393767E-2</v>
      </c>
      <c r="E95" s="302">
        <f t="shared" si="15"/>
        <v>2.7130116870778282E-2</v>
      </c>
      <c r="F95" s="302">
        <f t="shared" si="15"/>
        <v>3.1299782217958552E-2</v>
      </c>
      <c r="G95" s="302">
        <f t="shared" si="15"/>
        <v>3.1765452951252583E-2</v>
      </c>
      <c r="H95" s="302">
        <f t="shared" si="15"/>
        <v>2.9624262159031741E-2</v>
      </c>
      <c r="I95" s="302">
        <f t="shared" si="15"/>
        <v>2.8156256100454125E-2</v>
      </c>
      <c r="J95" s="302">
        <f t="shared" si="15"/>
        <v>2.4988731044637932E-2</v>
      </c>
      <c r="K95" s="302">
        <f t="shared" si="15"/>
        <v>2.892787532425516E-2</v>
      </c>
      <c r="L95" s="302">
        <f t="shared" si="15"/>
        <v>2.8602287937382946E-2</v>
      </c>
      <c r="M95" s="302">
        <f t="shared" si="15"/>
        <v>2.4940246171931857E-2</v>
      </c>
      <c r="N95" s="302">
        <f t="shared" si="15"/>
        <v>1.6220837860585872E-2</v>
      </c>
      <c r="O95" s="302">
        <f t="shared" si="15"/>
        <v>2.3839935812218504E-2</v>
      </c>
      <c r="P95" s="302">
        <f t="shared" si="15"/>
        <v>1.8795986547596115E-2</v>
      </c>
      <c r="Q95" s="302">
        <f t="shared" si="15"/>
        <v>1.8873118538298018E-2</v>
      </c>
      <c r="R95" s="302">
        <f t="shared" si="15"/>
        <v>2.0989800776978502E-2</v>
      </c>
      <c r="S95" s="302">
        <f t="shared" si="15"/>
        <v>1.4453744067209087E-2</v>
      </c>
      <c r="T95" s="302">
        <f t="shared" si="15"/>
        <v>1.737222688289471E-2</v>
      </c>
      <c r="U95" s="302">
        <f t="shared" si="15"/>
        <v>2.31636568706515E-2</v>
      </c>
      <c r="V95" s="302">
        <f t="shared" si="15"/>
        <v>2.492511601376542E-2</v>
      </c>
      <c r="W95" s="302">
        <f t="shared" si="15"/>
        <v>1.8291474471278782E-2</v>
      </c>
      <c r="X95" s="302">
        <f t="shared" si="15"/>
        <v>1.2631522728788062E-2</v>
      </c>
      <c r="Y95" s="302">
        <f t="shared" si="15"/>
        <v>1.0606455205168669E-2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1.0716970885482499E-2</v>
      </c>
      <c r="C96" s="302">
        <f t="shared" si="16"/>
        <v>1.1498744879875204E-2</v>
      </c>
      <c r="D96" s="302">
        <f t="shared" si="16"/>
        <v>1.2003824891918086E-2</v>
      </c>
      <c r="E96" s="302">
        <f t="shared" si="16"/>
        <v>2.3254460980628968E-2</v>
      </c>
      <c r="F96" s="302">
        <f t="shared" si="16"/>
        <v>1.834133381649999E-2</v>
      </c>
      <c r="G96" s="302">
        <f t="shared" si="16"/>
        <v>1.7770243037373935E-2</v>
      </c>
      <c r="H96" s="302">
        <f t="shared" si="16"/>
        <v>1.9990840269742023E-2</v>
      </c>
      <c r="I96" s="302">
        <f t="shared" si="16"/>
        <v>2.1659338764472E-2</v>
      </c>
      <c r="J96" s="302">
        <f t="shared" si="16"/>
        <v>2.5561234056305455E-2</v>
      </c>
      <c r="K96" s="302">
        <f t="shared" si="16"/>
        <v>2.0900869637563969E-2</v>
      </c>
      <c r="L96" s="302">
        <f t="shared" si="16"/>
        <v>2.139620389030009E-2</v>
      </c>
      <c r="M96" s="302">
        <f t="shared" si="16"/>
        <v>2.568564597521766E-2</v>
      </c>
      <c r="N96" s="302">
        <f t="shared" si="16"/>
        <v>3.8466885373481981E-2</v>
      </c>
      <c r="O96" s="302">
        <f t="shared" si="16"/>
        <v>2.7427741930314546E-2</v>
      </c>
      <c r="P96" s="302">
        <f t="shared" si="16"/>
        <v>3.4455819384249027E-2</v>
      </c>
      <c r="Q96" s="302">
        <f t="shared" si="16"/>
        <v>3.425590996386433E-2</v>
      </c>
      <c r="R96" s="302">
        <f t="shared" si="16"/>
        <v>3.1262070130391097E-2</v>
      </c>
      <c r="S96" s="302">
        <f t="shared" si="16"/>
        <v>4.1269219255972593E-2</v>
      </c>
      <c r="T96" s="302">
        <f t="shared" si="16"/>
        <v>3.6610306025063225E-2</v>
      </c>
      <c r="U96" s="302">
        <f t="shared" si="16"/>
        <v>2.8188091231175806E-2</v>
      </c>
      <c r="V96" s="302">
        <f t="shared" si="16"/>
        <v>2.5956176410350099E-2</v>
      </c>
      <c r="W96" s="302">
        <f t="shared" si="16"/>
        <v>3.5195378375308166E-2</v>
      </c>
      <c r="X96" s="302">
        <f t="shared" si="16"/>
        <v>4.4762612466883261E-2</v>
      </c>
      <c r="Y96" s="302">
        <f t="shared" si="16"/>
        <v>4.6790876211650685E-2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8.8264849535934543E-4</v>
      </c>
      <c r="C97" s="302">
        <f t="shared" si="17"/>
        <v>8.9936495311937383E-4</v>
      </c>
      <c r="D97" s="302">
        <f t="shared" si="17"/>
        <v>9.0218572186143804E-4</v>
      </c>
      <c r="E97" s="302">
        <f t="shared" si="17"/>
        <v>1.1103505114685454E-3</v>
      </c>
      <c r="F97" s="302">
        <f t="shared" si="17"/>
        <v>1.0185568172526489E-3</v>
      </c>
      <c r="G97" s="302">
        <f t="shared" si="17"/>
        <v>1.0057089107204094E-3</v>
      </c>
      <c r="H97" s="302">
        <f t="shared" si="17"/>
        <v>1.0366539164461141E-3</v>
      </c>
      <c r="I97" s="302">
        <f t="shared" si="17"/>
        <v>1.0631984140764075E-3</v>
      </c>
      <c r="J97" s="302">
        <f t="shared" si="17"/>
        <v>1.1251045671203535E-3</v>
      </c>
      <c r="K97" s="302">
        <f t="shared" si="17"/>
        <v>1.0588946216587402E-3</v>
      </c>
      <c r="L97" s="302">
        <f t="shared" si="17"/>
        <v>1.0734036816688998E-3</v>
      </c>
      <c r="M97" s="302">
        <f t="shared" si="17"/>
        <v>1.1306786474348106E-3</v>
      </c>
      <c r="N97" s="302">
        <f t="shared" si="17"/>
        <v>1.3213157560486707E-3</v>
      </c>
      <c r="O97" s="302">
        <f t="shared" si="17"/>
        <v>1.1755733466572167E-3</v>
      </c>
      <c r="P97" s="302">
        <f t="shared" si="17"/>
        <v>1.2702518276512761E-3</v>
      </c>
      <c r="Q97" s="302">
        <f t="shared" si="17"/>
        <v>1.2624523558194491E-3</v>
      </c>
      <c r="R97" s="302">
        <f t="shared" si="17"/>
        <v>1.2271497819710544E-3</v>
      </c>
      <c r="S97" s="302">
        <f t="shared" si="17"/>
        <v>1.3459848731377875E-3</v>
      </c>
      <c r="T97" s="302">
        <f t="shared" si="17"/>
        <v>1.296528878841194E-3</v>
      </c>
      <c r="U97" s="302">
        <f t="shared" si="17"/>
        <v>1.1782156884610558E-3</v>
      </c>
      <c r="V97" s="302">
        <f t="shared" si="17"/>
        <v>1.1496972953329049E-3</v>
      </c>
      <c r="W97" s="302">
        <f t="shared" si="17"/>
        <v>1.2786187690696526E-3</v>
      </c>
      <c r="X97" s="302">
        <f t="shared" si="17"/>
        <v>1.40005338132475E-3</v>
      </c>
      <c r="Y97" s="302">
        <f t="shared" si="17"/>
        <v>1.3398889711187249E-3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0.52640039501159608</v>
      </c>
      <c r="C98" s="301">
        <f t="shared" si="18"/>
        <v>0.52300925155201894</v>
      </c>
      <c r="D98" s="301">
        <f t="shared" si="18"/>
        <v>0.52318460727134686</v>
      </c>
      <c r="E98" s="301">
        <f t="shared" si="18"/>
        <v>0.47481111597498071</v>
      </c>
      <c r="F98" s="301">
        <f t="shared" si="18"/>
        <v>0.49737121218979713</v>
      </c>
      <c r="G98" s="301">
        <f t="shared" si="18"/>
        <v>0.50049419789758476</v>
      </c>
      <c r="H98" s="301">
        <f t="shared" si="18"/>
        <v>0.49349262702052116</v>
      </c>
      <c r="I98" s="301">
        <f t="shared" si="18"/>
        <v>0.48711063302141905</v>
      </c>
      <c r="J98" s="301">
        <f t="shared" si="18"/>
        <v>0.47154802021115882</v>
      </c>
      <c r="K98" s="301">
        <f t="shared" si="18"/>
        <v>0.4878358448107642</v>
      </c>
      <c r="L98" s="301">
        <f t="shared" si="18"/>
        <v>0.48405298249794809</v>
      </c>
      <c r="M98" s="301">
        <f t="shared" si="18"/>
        <v>0.46998558713665106</v>
      </c>
      <c r="N98" s="301">
        <f t="shared" si="18"/>
        <v>0.41817753512931849</v>
      </c>
      <c r="O98" s="301">
        <f t="shared" si="18"/>
        <v>0.45821589078421426</v>
      </c>
      <c r="P98" s="301">
        <f t="shared" si="18"/>
        <v>0.43279958791963558</v>
      </c>
      <c r="Q98" s="301">
        <f t="shared" si="18"/>
        <v>0.43484597848695816</v>
      </c>
      <c r="R98" s="301">
        <f t="shared" si="18"/>
        <v>0.44456894891982751</v>
      </c>
      <c r="S98" s="301">
        <f t="shared" si="18"/>
        <v>0.41100977143552958</v>
      </c>
      <c r="T98" s="301">
        <f t="shared" si="18"/>
        <v>0.42565376159173557</v>
      </c>
      <c r="U98" s="301">
        <f t="shared" si="18"/>
        <v>0.45756893259681874</v>
      </c>
      <c r="V98" s="301">
        <f t="shared" si="18"/>
        <v>0.46490197660836641</v>
      </c>
      <c r="W98" s="301">
        <f t="shared" si="18"/>
        <v>0.43051484045243615</v>
      </c>
      <c r="X98" s="301">
        <f t="shared" si="18"/>
        <v>0.39503489940432163</v>
      </c>
      <c r="Y98" s="301">
        <f t="shared" si="18"/>
        <v>0.40997101990895091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9.7015845248951793E-2</v>
      </c>
      <c r="C99" s="301">
        <f t="shared" si="19"/>
        <v>9.6705747347363036E-2</v>
      </c>
      <c r="D99" s="301">
        <f t="shared" si="19"/>
        <v>9.6562165393496366E-2</v>
      </c>
      <c r="E99" s="301">
        <f t="shared" si="19"/>
        <v>9.2397932574429548E-2</v>
      </c>
      <c r="F99" s="301">
        <f t="shared" si="19"/>
        <v>9.4231107192519009E-2</v>
      </c>
      <c r="G99" s="301">
        <f t="shared" si="19"/>
        <v>9.4420014473989358E-2</v>
      </c>
      <c r="H99" s="301">
        <f t="shared" si="19"/>
        <v>9.3677973190915559E-2</v>
      </c>
      <c r="I99" s="301">
        <f t="shared" si="19"/>
        <v>9.3100711260944255E-2</v>
      </c>
      <c r="J99" s="301">
        <f t="shared" si="19"/>
        <v>9.1754142891164861E-2</v>
      </c>
      <c r="K99" s="301">
        <f t="shared" si="19"/>
        <v>9.3304583914031097E-2</v>
      </c>
      <c r="L99" s="301">
        <f t="shared" si="19"/>
        <v>9.309896768310609E-2</v>
      </c>
      <c r="M99" s="301">
        <f t="shared" si="19"/>
        <v>9.1674630343509533E-2</v>
      </c>
      <c r="N99" s="301">
        <f t="shared" si="19"/>
        <v>8.6942432098832872E-2</v>
      </c>
      <c r="O99" s="301">
        <f t="shared" si="19"/>
        <v>9.0917354958254204E-2</v>
      </c>
      <c r="P99" s="301">
        <f t="shared" si="19"/>
        <v>8.842965147827718E-2</v>
      </c>
      <c r="Q99" s="301">
        <f t="shared" si="19"/>
        <v>8.8548751353580868E-2</v>
      </c>
      <c r="R99" s="301">
        <f t="shared" si="19"/>
        <v>8.9581160856111494E-2</v>
      </c>
      <c r="S99" s="301">
        <f t="shared" si="19"/>
        <v>8.6025689932248017E-2</v>
      </c>
      <c r="T99" s="301">
        <f t="shared" si="19"/>
        <v>8.767584260416264E-2</v>
      </c>
      <c r="U99" s="301">
        <f t="shared" si="19"/>
        <v>9.0720163528998962E-2</v>
      </c>
      <c r="V99" s="301">
        <f t="shared" si="19"/>
        <v>9.1464014488137874E-2</v>
      </c>
      <c r="W99" s="301">
        <f t="shared" si="19"/>
        <v>8.8176048918484976E-2</v>
      </c>
      <c r="X99" s="301">
        <f t="shared" si="19"/>
        <v>8.4537319017468707E-2</v>
      </c>
      <c r="Y99" s="301">
        <f t="shared" si="19"/>
        <v>8.4556179172648141E-2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4.4717681005838922E-2</v>
      </c>
      <c r="C100" s="302">
        <f t="shared" si="20"/>
        <v>4.4382693048329348E-2</v>
      </c>
      <c r="D100" s="302">
        <f t="shared" si="20"/>
        <v>4.4180882576702357E-2</v>
      </c>
      <c r="E100" s="302">
        <f t="shared" si="20"/>
        <v>4.0150780549379379E-2</v>
      </c>
      <c r="F100" s="302">
        <f t="shared" si="20"/>
        <v>4.1835986554306565E-2</v>
      </c>
      <c r="G100" s="302">
        <f t="shared" si="20"/>
        <v>4.2006686771430594E-2</v>
      </c>
      <c r="H100" s="302">
        <f t="shared" si="20"/>
        <v>4.1270892952330988E-2</v>
      </c>
      <c r="I100" s="302">
        <f t="shared" si="20"/>
        <v>4.0726169359700186E-2</v>
      </c>
      <c r="J100" s="302">
        <f t="shared" si="20"/>
        <v>3.9504539491577714E-2</v>
      </c>
      <c r="K100" s="302">
        <f t="shared" si="20"/>
        <v>4.0947136605720122E-2</v>
      </c>
      <c r="L100" s="302">
        <f t="shared" si="20"/>
        <v>4.0780589637386455E-2</v>
      </c>
      <c r="M100" s="302">
        <f t="shared" si="20"/>
        <v>3.9447923874784761E-2</v>
      </c>
      <c r="N100" s="302">
        <f t="shared" si="20"/>
        <v>3.5381147007391436E-2</v>
      </c>
      <c r="O100" s="302">
        <f t="shared" si="20"/>
        <v>3.8816204767290301E-2</v>
      </c>
      <c r="P100" s="302">
        <f t="shared" si="20"/>
        <v>3.663630100612493E-2</v>
      </c>
      <c r="Q100" s="302">
        <f t="shared" si="20"/>
        <v>3.67334680161032E-2</v>
      </c>
      <c r="R100" s="302">
        <f t="shared" si="20"/>
        <v>3.763332698767561E-2</v>
      </c>
      <c r="S100" s="302">
        <f t="shared" si="20"/>
        <v>3.4584018798303404E-2</v>
      </c>
      <c r="T100" s="302">
        <f t="shared" si="20"/>
        <v>3.5974552522239203E-2</v>
      </c>
      <c r="U100" s="302">
        <f t="shared" si="20"/>
        <v>3.8623095720111147E-2</v>
      </c>
      <c r="V100" s="302">
        <f t="shared" si="20"/>
        <v>3.929755358479535E-2</v>
      </c>
      <c r="W100" s="302">
        <f t="shared" si="20"/>
        <v>3.6412692927731319E-2</v>
      </c>
      <c r="X100" s="302">
        <f t="shared" si="20"/>
        <v>3.3376958663801581E-2</v>
      </c>
      <c r="Y100" s="302">
        <f t="shared" si="20"/>
        <v>3.3288028286531983E-2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3.8043391043059448E-2</v>
      </c>
      <c r="C101" s="302">
        <f t="shared" si="21"/>
        <v>3.7798310306155804E-2</v>
      </c>
      <c r="D101" s="302">
        <f t="shared" si="21"/>
        <v>3.7810983408731784E-2</v>
      </c>
      <c r="E101" s="302">
        <f t="shared" si="21"/>
        <v>3.4314991264833145E-2</v>
      </c>
      <c r="F101" s="302">
        <f t="shared" si="21"/>
        <v>3.5945428039582158E-2</v>
      </c>
      <c r="G101" s="302">
        <f t="shared" si="21"/>
        <v>3.6171128794424141E-2</v>
      </c>
      <c r="H101" s="302">
        <f t="shared" si="21"/>
        <v>3.5665119487979846E-2</v>
      </c>
      <c r="I101" s="302">
        <f t="shared" si="21"/>
        <v>3.5203887513910091E-2</v>
      </c>
      <c r="J101" s="302">
        <f t="shared" si="21"/>
        <v>3.4079164640593441E-2</v>
      </c>
      <c r="K101" s="302">
        <f t="shared" si="21"/>
        <v>3.5256299168522319E-2</v>
      </c>
      <c r="L101" s="302">
        <f t="shared" si="21"/>
        <v>3.4982908586766885E-2</v>
      </c>
      <c r="M101" s="302">
        <f t="shared" si="21"/>
        <v>3.3966246312652597E-2</v>
      </c>
      <c r="N101" s="302">
        <f t="shared" si="21"/>
        <v>3.0222035631255421E-2</v>
      </c>
      <c r="O101" s="302">
        <f t="shared" si="21"/>
        <v>3.3115640642449866E-2</v>
      </c>
      <c r="P101" s="302">
        <f t="shared" si="21"/>
        <v>3.1278783455584151E-2</v>
      </c>
      <c r="Q101" s="302">
        <f t="shared" si="21"/>
        <v>3.1426677790993549E-2</v>
      </c>
      <c r="R101" s="302">
        <f t="shared" si="21"/>
        <v>3.2129364889603357E-2</v>
      </c>
      <c r="S101" s="302">
        <f t="shared" si="21"/>
        <v>2.9704015432769338E-2</v>
      </c>
      <c r="T101" s="302">
        <f t="shared" si="21"/>
        <v>3.0762348688638152E-2</v>
      </c>
      <c r="U101" s="302">
        <f t="shared" si="21"/>
        <v>3.3068884440241766E-2</v>
      </c>
      <c r="V101" s="302">
        <f t="shared" si="21"/>
        <v>3.359884958371611E-2</v>
      </c>
      <c r="W101" s="302">
        <f t="shared" si="21"/>
        <v>3.1113662870278766E-2</v>
      </c>
      <c r="X101" s="302">
        <f t="shared" si="21"/>
        <v>2.8549498245272399E-2</v>
      </c>
      <c r="Y101" s="302">
        <f t="shared" si="21"/>
        <v>2.9628944002548757E-2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4.1925803529568898E-3</v>
      </c>
      <c r="C102" s="302">
        <f t="shared" si="22"/>
        <v>4.271983527317026E-3</v>
      </c>
      <c r="D102" s="302">
        <f t="shared" si="22"/>
        <v>4.2853821788418293E-3</v>
      </c>
      <c r="E102" s="302">
        <f t="shared" si="22"/>
        <v>5.2741649294755916E-3</v>
      </c>
      <c r="F102" s="302">
        <f t="shared" si="22"/>
        <v>4.8381448819500815E-3</v>
      </c>
      <c r="G102" s="302">
        <f t="shared" si="22"/>
        <v>4.7771173259219448E-3</v>
      </c>
      <c r="H102" s="302">
        <f t="shared" si="22"/>
        <v>4.9241061031190395E-3</v>
      </c>
      <c r="I102" s="302">
        <f t="shared" si="22"/>
        <v>5.0501924668629357E-3</v>
      </c>
      <c r="J102" s="302">
        <f t="shared" si="22"/>
        <v>5.3442466938216785E-3</v>
      </c>
      <c r="K102" s="302">
        <f t="shared" si="22"/>
        <v>5.0297494528790164E-3</v>
      </c>
      <c r="L102" s="302">
        <f t="shared" si="22"/>
        <v>5.098667487927277E-3</v>
      </c>
      <c r="M102" s="302">
        <f t="shared" si="22"/>
        <v>5.3707235753153492E-3</v>
      </c>
      <c r="N102" s="302">
        <f t="shared" si="22"/>
        <v>6.276249841231183E-3</v>
      </c>
      <c r="O102" s="302">
        <f t="shared" si="22"/>
        <v>5.5839733966217787E-3</v>
      </c>
      <c r="P102" s="302">
        <f t="shared" si="22"/>
        <v>6.0336961813435607E-3</v>
      </c>
      <c r="Q102" s="302">
        <f t="shared" si="22"/>
        <v>5.9966486901423845E-3</v>
      </c>
      <c r="R102" s="302">
        <f t="shared" si="22"/>
        <v>5.8289614643625099E-3</v>
      </c>
      <c r="S102" s="302">
        <f t="shared" si="22"/>
        <v>6.3934281474044927E-3</v>
      </c>
      <c r="T102" s="302">
        <f t="shared" si="22"/>
        <v>6.1585121744956711E-3</v>
      </c>
      <c r="U102" s="302">
        <f t="shared" si="22"/>
        <v>5.5965245201900138E-3</v>
      </c>
      <c r="V102" s="302">
        <f t="shared" si="22"/>
        <v>5.4610621528312997E-3</v>
      </c>
      <c r="W102" s="302">
        <f t="shared" si="22"/>
        <v>6.07343915308085E-3</v>
      </c>
      <c r="X102" s="302">
        <f t="shared" si="22"/>
        <v>6.6502535612925628E-3</v>
      </c>
      <c r="Y102" s="302">
        <f t="shared" si="22"/>
        <v>6.3644726128139432E-3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8.3851607059137797E-3</v>
      </c>
      <c r="C103" s="302">
        <f t="shared" si="23"/>
        <v>8.5439670546340503E-3</v>
      </c>
      <c r="D103" s="302">
        <f t="shared" si="23"/>
        <v>8.5707643576836603E-3</v>
      </c>
      <c r="E103" s="302">
        <f t="shared" si="23"/>
        <v>1.0548329858951181E-2</v>
      </c>
      <c r="F103" s="302">
        <f t="shared" si="23"/>
        <v>9.6762897639001647E-3</v>
      </c>
      <c r="G103" s="302">
        <f t="shared" si="23"/>
        <v>9.5542346518438914E-3</v>
      </c>
      <c r="H103" s="302">
        <f t="shared" si="23"/>
        <v>9.848212206238079E-3</v>
      </c>
      <c r="I103" s="302">
        <f t="shared" si="23"/>
        <v>1.0100384933725871E-2</v>
      </c>
      <c r="J103" s="302">
        <f t="shared" si="23"/>
        <v>1.0688493387643357E-2</v>
      </c>
      <c r="K103" s="302">
        <f t="shared" si="23"/>
        <v>1.0059498905758033E-2</v>
      </c>
      <c r="L103" s="302">
        <f t="shared" si="23"/>
        <v>1.0197334975854552E-2</v>
      </c>
      <c r="M103" s="302">
        <f t="shared" si="23"/>
        <v>1.0741447150630698E-2</v>
      </c>
      <c r="N103" s="302">
        <f t="shared" si="23"/>
        <v>1.2552499682462368E-2</v>
      </c>
      <c r="O103" s="302">
        <f t="shared" si="23"/>
        <v>1.1167946793243557E-2</v>
      </c>
      <c r="P103" s="302">
        <f t="shared" si="23"/>
        <v>1.2067392362687121E-2</v>
      </c>
      <c r="Q103" s="302">
        <f t="shared" si="23"/>
        <v>1.1993297380284767E-2</v>
      </c>
      <c r="R103" s="302">
        <f t="shared" si="23"/>
        <v>1.1657922928725018E-2</v>
      </c>
      <c r="S103" s="302">
        <f t="shared" si="23"/>
        <v>1.2786856294808985E-2</v>
      </c>
      <c r="T103" s="302">
        <f t="shared" si="23"/>
        <v>1.2317024348991342E-2</v>
      </c>
      <c r="U103" s="302">
        <f t="shared" si="23"/>
        <v>1.1193049040380029E-2</v>
      </c>
      <c r="V103" s="302">
        <f t="shared" si="23"/>
        <v>1.0922124305662599E-2</v>
      </c>
      <c r="W103" s="302">
        <f t="shared" si="23"/>
        <v>1.21468783061617E-2</v>
      </c>
      <c r="X103" s="302">
        <f t="shared" si="23"/>
        <v>1.3300507122585126E-2</v>
      </c>
      <c r="Y103" s="302">
        <f t="shared" si="23"/>
        <v>1.2728945225627886E-2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1.6770321411827564E-3</v>
      </c>
      <c r="C104" s="302">
        <f t="shared" si="24"/>
        <v>1.7087934109268109E-3</v>
      </c>
      <c r="D104" s="302">
        <f t="shared" si="24"/>
        <v>1.7141528715367334E-3</v>
      </c>
      <c r="E104" s="302">
        <f t="shared" si="24"/>
        <v>2.1096659717902357E-3</v>
      </c>
      <c r="F104" s="302">
        <f t="shared" si="24"/>
        <v>1.9352579527800329E-3</v>
      </c>
      <c r="G104" s="302">
        <f t="shared" si="24"/>
        <v>1.9108469303687782E-3</v>
      </c>
      <c r="H104" s="302">
        <f t="shared" si="24"/>
        <v>1.9696424412476168E-3</v>
      </c>
      <c r="I104" s="302">
        <f t="shared" si="24"/>
        <v>2.0200769867451743E-3</v>
      </c>
      <c r="J104" s="302">
        <f t="shared" si="24"/>
        <v>2.1376986775286724E-3</v>
      </c>
      <c r="K104" s="302">
        <f t="shared" si="24"/>
        <v>2.0118997811516058E-3</v>
      </c>
      <c r="L104" s="302">
        <f t="shared" si="24"/>
        <v>2.0394669951709103E-3</v>
      </c>
      <c r="M104" s="302">
        <f t="shared" si="24"/>
        <v>2.1482894301261398E-3</v>
      </c>
      <c r="N104" s="302">
        <f t="shared" si="24"/>
        <v>2.5104999364924737E-3</v>
      </c>
      <c r="O104" s="302">
        <f t="shared" si="24"/>
        <v>2.2335893586487112E-3</v>
      </c>
      <c r="P104" s="302">
        <f t="shared" si="24"/>
        <v>2.4134784725374243E-3</v>
      </c>
      <c r="Q104" s="302">
        <f t="shared" si="24"/>
        <v>2.398659476056953E-3</v>
      </c>
      <c r="R104" s="302">
        <f t="shared" si="24"/>
        <v>2.3315845857450027E-3</v>
      </c>
      <c r="S104" s="302">
        <f t="shared" si="24"/>
        <v>2.557371258961797E-3</v>
      </c>
      <c r="T104" s="302">
        <f t="shared" si="24"/>
        <v>2.4634048697982679E-3</v>
      </c>
      <c r="U104" s="302">
        <f t="shared" si="24"/>
        <v>2.2386098080760062E-3</v>
      </c>
      <c r="V104" s="302">
        <f t="shared" si="24"/>
        <v>2.1844248611325198E-3</v>
      </c>
      <c r="W104" s="302">
        <f t="shared" si="24"/>
        <v>2.4293756612323403E-3</v>
      </c>
      <c r="X104" s="302">
        <f t="shared" si="24"/>
        <v>2.6601014245170242E-3</v>
      </c>
      <c r="Y104" s="302">
        <f t="shared" si="24"/>
        <v>2.5457890451255779E-3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7.938305210279091E-2</v>
      </c>
      <c r="C105" s="301">
        <f t="shared" si="25"/>
        <v>8.0261877637497314E-2</v>
      </c>
      <c r="D105" s="301">
        <f t="shared" si="25"/>
        <v>8.0298029511470165E-2</v>
      </c>
      <c r="E105" s="301">
        <f t="shared" si="25"/>
        <v>9.1210046692638394E-2</v>
      </c>
      <c r="F105" s="301">
        <f t="shared" si="25"/>
        <v>8.6300484019255636E-2</v>
      </c>
      <c r="G105" s="301">
        <f t="shared" si="25"/>
        <v>8.5720763088290811E-2</v>
      </c>
      <c r="H105" s="301">
        <f t="shared" si="25"/>
        <v>8.7296468591188461E-2</v>
      </c>
      <c r="I105" s="301">
        <f t="shared" si="25"/>
        <v>8.8655719751107864E-2</v>
      </c>
      <c r="J105" s="301">
        <f t="shared" si="25"/>
        <v>9.1793448963524815E-2</v>
      </c>
      <c r="K105" s="301">
        <f t="shared" si="25"/>
        <v>8.8530238246855408E-2</v>
      </c>
      <c r="L105" s="301">
        <f t="shared" si="25"/>
        <v>8.9289054362696199E-2</v>
      </c>
      <c r="M105" s="301">
        <f t="shared" si="25"/>
        <v>9.2176257790413968E-2</v>
      </c>
      <c r="N105" s="301">
        <f t="shared" si="25"/>
        <v>0.10164671542256247</v>
      </c>
      <c r="O105" s="301">
        <f t="shared" si="25"/>
        <v>9.4529696332641938E-2</v>
      </c>
      <c r="P105" s="301">
        <f t="shared" si="25"/>
        <v>9.916073965733177E-2</v>
      </c>
      <c r="Q105" s="301">
        <f t="shared" si="25"/>
        <v>9.8739750949433588E-2</v>
      </c>
      <c r="R105" s="301">
        <f t="shared" si="25"/>
        <v>9.7046032542370653E-2</v>
      </c>
      <c r="S105" s="301">
        <f t="shared" si="25"/>
        <v>0.10282051312839678</v>
      </c>
      <c r="T105" s="301">
        <f t="shared" si="25"/>
        <v>0.10053283068148602</v>
      </c>
      <c r="U105" s="301">
        <f t="shared" si="25"/>
        <v>9.4594749440373119E-2</v>
      </c>
      <c r="V105" s="301">
        <f t="shared" si="25"/>
        <v>9.324073780875225E-2</v>
      </c>
      <c r="W105" s="301">
        <f t="shared" si="25"/>
        <v>9.9612685287846323E-2</v>
      </c>
      <c r="X105" s="301">
        <f t="shared" si="25"/>
        <v>0.10537442990433997</v>
      </c>
      <c r="Y105" s="301">
        <f t="shared" si="25"/>
        <v>0.10177389691381551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1.7563389151225985E-2</v>
      </c>
      <c r="C106" s="302">
        <f t="shared" si="26"/>
        <v>1.7453296413978397E-2</v>
      </c>
      <c r="D106" s="302">
        <f t="shared" si="26"/>
        <v>1.7312399110226077E-2</v>
      </c>
      <c r="E106" s="302">
        <f t="shared" si="26"/>
        <v>1.5993377354892063E-2</v>
      </c>
      <c r="F106" s="302">
        <f t="shared" si="26"/>
        <v>1.6460561942917354E-2</v>
      </c>
      <c r="G106" s="302">
        <f t="shared" si="26"/>
        <v>1.6633869114818668E-2</v>
      </c>
      <c r="H106" s="302">
        <f t="shared" si="26"/>
        <v>1.6388774635585725E-2</v>
      </c>
      <c r="I106" s="302">
        <f t="shared" si="26"/>
        <v>1.6191270763280953E-2</v>
      </c>
      <c r="J106" s="302">
        <f t="shared" si="26"/>
        <v>1.5707630135409389E-2</v>
      </c>
      <c r="K106" s="302">
        <f t="shared" si="26"/>
        <v>1.6322407530091038E-2</v>
      </c>
      <c r="L106" s="302">
        <f t="shared" si="26"/>
        <v>1.6234320045004046E-2</v>
      </c>
      <c r="M106" s="302">
        <f t="shared" si="26"/>
        <v>1.5766561843576311E-2</v>
      </c>
      <c r="N106" s="302">
        <f t="shared" si="26"/>
        <v>1.4138050392723072E-2</v>
      </c>
      <c r="O106" s="302">
        <f t="shared" si="26"/>
        <v>1.5500345500739027E-2</v>
      </c>
      <c r="P106" s="302">
        <f t="shared" si="26"/>
        <v>1.4614898082018697E-2</v>
      </c>
      <c r="Q106" s="302">
        <f t="shared" si="26"/>
        <v>1.4648994457183144E-2</v>
      </c>
      <c r="R106" s="302">
        <f t="shared" si="26"/>
        <v>1.5008849310055285E-2</v>
      </c>
      <c r="S106" s="302">
        <f t="shared" si="26"/>
        <v>1.3881913580302404E-2</v>
      </c>
      <c r="T106" s="302">
        <f t="shared" si="26"/>
        <v>1.4457192667552334E-2</v>
      </c>
      <c r="U106" s="302">
        <f t="shared" si="26"/>
        <v>1.5410592066442243E-2</v>
      </c>
      <c r="V106" s="302">
        <f t="shared" si="26"/>
        <v>1.5722612108074779E-2</v>
      </c>
      <c r="W106" s="302">
        <f t="shared" si="26"/>
        <v>1.4579865746446896E-2</v>
      </c>
      <c r="X106" s="302">
        <f t="shared" si="26"/>
        <v>1.3305379710887294E-2</v>
      </c>
      <c r="Y106" s="302">
        <f t="shared" si="26"/>
        <v>1.3226896497564264E-2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7.1660681189142407E-3</v>
      </c>
      <c r="C107" s="302">
        <f t="shared" si="27"/>
        <v>7.1199033263672972E-3</v>
      </c>
      <c r="D107" s="302">
        <f t="shared" si="27"/>
        <v>7.1222905035838247E-3</v>
      </c>
      <c r="E107" s="302">
        <f t="shared" si="27"/>
        <v>6.4637656676139986E-3</v>
      </c>
      <c r="F107" s="302">
        <f t="shared" si="27"/>
        <v>6.7708839520542559E-3</v>
      </c>
      <c r="G107" s="302">
        <f t="shared" si="27"/>
        <v>6.8133982216643822E-3</v>
      </c>
      <c r="H107" s="302">
        <f t="shared" si="27"/>
        <v>6.718083449259362E-3</v>
      </c>
      <c r="I107" s="302">
        <f t="shared" si="27"/>
        <v>6.6312031882157507E-3</v>
      </c>
      <c r="J107" s="302">
        <f t="shared" si="27"/>
        <v>6.4193440320231398E-3</v>
      </c>
      <c r="K107" s="302">
        <f t="shared" si="27"/>
        <v>6.6410757436551737E-3</v>
      </c>
      <c r="L107" s="302">
        <f t="shared" si="27"/>
        <v>6.58957834875387E-3</v>
      </c>
      <c r="M107" s="302">
        <f t="shared" si="27"/>
        <v>6.3980740976741744E-3</v>
      </c>
      <c r="N107" s="302">
        <f t="shared" si="27"/>
        <v>5.6927934153057306E-3</v>
      </c>
      <c r="O107" s="302">
        <f t="shared" si="27"/>
        <v>6.2378492068880676E-3</v>
      </c>
      <c r="P107" s="302">
        <f t="shared" si="27"/>
        <v>5.8918484071460459E-3</v>
      </c>
      <c r="Q107" s="302">
        <f t="shared" si="27"/>
        <v>5.9197066199101426E-3</v>
      </c>
      <c r="R107" s="302">
        <f t="shared" si="27"/>
        <v>6.0520687326676694E-3</v>
      </c>
      <c r="S107" s="302">
        <f t="shared" si="27"/>
        <v>5.5952162034025362E-3</v>
      </c>
      <c r="T107" s="302">
        <f t="shared" si="27"/>
        <v>5.7945698360869673E-3</v>
      </c>
      <c r="U107" s="302">
        <f t="shared" si="27"/>
        <v>6.2290419444222707E-3</v>
      </c>
      <c r="V107" s="302">
        <f t="shared" si="27"/>
        <v>6.3288691736639755E-3</v>
      </c>
      <c r="W107" s="302">
        <f t="shared" si="27"/>
        <v>5.8607453606065243E-3</v>
      </c>
      <c r="X107" s="302">
        <f t="shared" si="27"/>
        <v>5.3777448218241602E-3</v>
      </c>
      <c r="Y107" s="302">
        <f t="shared" si="27"/>
        <v>5.5810753245798192E-3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5.4653594832650684E-2</v>
      </c>
      <c r="C108" s="302">
        <f t="shared" si="28"/>
        <v>5.5688677897151623E-2</v>
      </c>
      <c r="D108" s="302">
        <f t="shared" si="28"/>
        <v>5.586333989766025E-2</v>
      </c>
      <c r="E108" s="302">
        <f t="shared" si="28"/>
        <v>6.8752903670132329E-2</v>
      </c>
      <c r="F108" s="302">
        <f t="shared" si="28"/>
        <v>6.3069038124284021E-2</v>
      </c>
      <c r="G108" s="302">
        <f t="shared" si="28"/>
        <v>6.227349575180776E-2</v>
      </c>
      <c r="H108" s="302">
        <f t="shared" si="28"/>
        <v>6.4189610506343378E-2</v>
      </c>
      <c r="I108" s="302">
        <f t="shared" si="28"/>
        <v>6.5833245799611154E-2</v>
      </c>
      <c r="J108" s="302">
        <f t="shared" si="28"/>
        <v>6.9666474796092295E-2</v>
      </c>
      <c r="K108" s="302">
        <f t="shared" si="28"/>
        <v>6.5566754973109209E-2</v>
      </c>
      <c r="L108" s="302">
        <f t="shared" si="28"/>
        <v>6.6465155968938289E-2</v>
      </c>
      <c r="M108" s="302">
        <f t="shared" si="28"/>
        <v>7.0011621849163472E-2</v>
      </c>
      <c r="N108" s="302">
        <f t="shared" si="28"/>
        <v>8.1815871614533672E-2</v>
      </c>
      <c r="O108" s="302">
        <f t="shared" si="28"/>
        <v>7.279150162501484E-2</v>
      </c>
      <c r="P108" s="302">
        <f t="shared" si="28"/>
        <v>7.8653993168167027E-2</v>
      </c>
      <c r="Q108" s="302">
        <f t="shared" si="28"/>
        <v>7.817104987234029E-2</v>
      </c>
      <c r="R108" s="302">
        <f t="shared" si="28"/>
        <v>7.5985114499647691E-2</v>
      </c>
      <c r="S108" s="302">
        <f t="shared" si="28"/>
        <v>8.3343383344691838E-2</v>
      </c>
      <c r="T108" s="302">
        <f t="shared" si="28"/>
        <v>8.0281068177846721E-2</v>
      </c>
      <c r="U108" s="302">
        <f t="shared" si="28"/>
        <v>7.2955115429508596E-2</v>
      </c>
      <c r="V108" s="302">
        <f t="shared" si="28"/>
        <v>7.1189256527013495E-2</v>
      </c>
      <c r="W108" s="302">
        <f t="shared" si="28"/>
        <v>7.9172074180792917E-2</v>
      </c>
      <c r="X108" s="302">
        <f t="shared" si="28"/>
        <v>8.669130537162853E-2</v>
      </c>
      <c r="Y108" s="302">
        <f t="shared" si="28"/>
        <v>8.296592509167143E-2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7.4910377801147635E-2</v>
      </c>
      <c r="C109" s="235">
        <f t="shared" si="29"/>
        <v>7.6329103571241272E-2</v>
      </c>
      <c r="D109" s="235">
        <f t="shared" si="29"/>
        <v>7.6568502214380246E-2</v>
      </c>
      <c r="E109" s="235">
        <f t="shared" si="29"/>
        <v>9.4235447908335462E-2</v>
      </c>
      <c r="F109" s="235">
        <f t="shared" si="29"/>
        <v>8.6444917080232303E-2</v>
      </c>
      <c r="G109" s="235">
        <f t="shared" si="29"/>
        <v>8.535451525284117E-2</v>
      </c>
      <c r="H109" s="235">
        <f t="shared" si="29"/>
        <v>8.798081788878169E-2</v>
      </c>
      <c r="I109" s="235">
        <f t="shared" si="29"/>
        <v>9.0233649402664706E-2</v>
      </c>
      <c r="J109" s="235">
        <f t="shared" si="29"/>
        <v>9.548762461150441E-2</v>
      </c>
      <c r="K109" s="235">
        <f t="shared" si="29"/>
        <v>8.9868386540177272E-2</v>
      </c>
      <c r="L109" s="235">
        <f t="shared" si="29"/>
        <v>9.1099770463239541E-2</v>
      </c>
      <c r="M109" s="235">
        <f t="shared" si="29"/>
        <v>9.5960696807792401E-2</v>
      </c>
      <c r="N109" s="235">
        <f t="shared" si="29"/>
        <v>0.11214006821585065</v>
      </c>
      <c r="O109" s="235">
        <f t="shared" si="29"/>
        <v>9.9770909930797957E-2</v>
      </c>
      <c r="P109" s="235">
        <f t="shared" si="29"/>
        <v>0.10780627261276379</v>
      </c>
      <c r="Q109" s="235">
        <f t="shared" si="29"/>
        <v>0.10714433143839666</v>
      </c>
      <c r="R109" s="235">
        <f t="shared" si="29"/>
        <v>0.10414820199588337</v>
      </c>
      <c r="S109" s="235">
        <f t="shared" si="29"/>
        <v>0.11423373618320404</v>
      </c>
      <c r="T109" s="235">
        <f t="shared" si="29"/>
        <v>0.11003640594725214</v>
      </c>
      <c r="U109" s="235">
        <f t="shared" si="29"/>
        <v>9.9995165479689785E-2</v>
      </c>
      <c r="V109" s="235">
        <f t="shared" si="29"/>
        <v>9.7574809454903641E-2</v>
      </c>
      <c r="W109" s="235">
        <f t="shared" si="29"/>
        <v>0.10851637493094143</v>
      </c>
      <c r="X109" s="235">
        <f t="shared" si="29"/>
        <v>0.11882253047303153</v>
      </c>
      <c r="Y109" s="235">
        <f t="shared" si="29"/>
        <v>0.11371637697884619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56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0">
        <f t="shared" ref="B113:Y113" si="30">SUM(B$114:B$124)</f>
        <v>108.94925259389791</v>
      </c>
      <c r="C113" s="320">
        <f t="shared" si="30"/>
        <v>109.19531160357127</v>
      </c>
      <c r="D113" s="320">
        <f t="shared" si="30"/>
        <v>111.52671379556689</v>
      </c>
      <c r="E113" s="320">
        <f t="shared" si="30"/>
        <v>112.03777381256035</v>
      </c>
      <c r="F113" s="320">
        <f t="shared" si="30"/>
        <v>110.07090512905103</v>
      </c>
      <c r="G113" s="320">
        <f t="shared" si="30"/>
        <v>105.75903992192646</v>
      </c>
      <c r="H113" s="320">
        <f t="shared" si="30"/>
        <v>101.66642059462862</v>
      </c>
      <c r="I113" s="320">
        <f t="shared" si="30"/>
        <v>101.40446830003896</v>
      </c>
      <c r="J113" s="320">
        <f t="shared" si="30"/>
        <v>100.46047410561016</v>
      </c>
      <c r="K113" s="320">
        <f t="shared" si="30"/>
        <v>96.667568135169176</v>
      </c>
      <c r="L113" s="320">
        <f t="shared" si="30"/>
        <v>99.194771286176675</v>
      </c>
      <c r="M113" s="320">
        <f t="shared" si="30"/>
        <v>99.212462675420042</v>
      </c>
      <c r="N113" s="320">
        <f t="shared" si="30"/>
        <v>99.996127920555324</v>
      </c>
      <c r="O113" s="320">
        <f t="shared" si="30"/>
        <v>98.644404463652762</v>
      </c>
      <c r="P113" s="320">
        <f t="shared" si="30"/>
        <v>97.287241633792561</v>
      </c>
      <c r="Q113" s="320">
        <f t="shared" si="30"/>
        <v>95.644111514181091</v>
      </c>
      <c r="R113" s="320">
        <f t="shared" si="30"/>
        <v>97.3492775093532</v>
      </c>
      <c r="S113" s="320">
        <f t="shared" si="30"/>
        <v>97.689943262779877</v>
      </c>
      <c r="T113" s="320">
        <f t="shared" si="30"/>
        <v>98.166485076638224</v>
      </c>
      <c r="U113" s="320">
        <f t="shared" si="30"/>
        <v>95.967479901010364</v>
      </c>
      <c r="V113" s="320">
        <f t="shared" si="30"/>
        <v>96.62811470067949</v>
      </c>
      <c r="W113" s="320">
        <f t="shared" si="30"/>
        <v>100.82155772557387</v>
      </c>
      <c r="X113" s="320">
        <f t="shared" si="30"/>
        <v>99.996916203670239</v>
      </c>
      <c r="Y113" s="320">
        <f t="shared" si="30"/>
        <v>91.00165229617707</v>
      </c>
      <c r="DA113" s="95"/>
    </row>
    <row r="114" spans="1:105" ht="12" customHeight="1" x14ac:dyDescent="0.25">
      <c r="A114" s="55" t="s">
        <v>91</v>
      </c>
      <c r="B114" s="330">
        <f>IF(B$6=0,0,B$6/FBT!B$5*1000)</f>
        <v>1.4424584080879392</v>
      </c>
      <c r="C114" s="330">
        <f>IF(C$6=0,0,C$6/FBT!C$5*1000)</f>
        <v>1.4730965445180191</v>
      </c>
      <c r="D114" s="330">
        <f>IF(D$6=0,0,D$6/FBT!D$5*1000)</f>
        <v>1.509267131887313</v>
      </c>
      <c r="E114" s="330">
        <f>IF(E$6=0,0,E$6/FBT!E$5*1000)</f>
        <v>1.8660179918486035</v>
      </c>
      <c r="F114" s="330">
        <f>IF(F$6=0,0,F$6/FBT!F$5*1000)</f>
        <v>1.6817020620054668</v>
      </c>
      <c r="G114" s="330">
        <f>IF(G$6=0,0,G$6/FBT!G$5*1000)</f>
        <v>1.5954421325807542</v>
      </c>
      <c r="H114" s="330">
        <f>IF(H$6=0,0,H$6/FBT!H$5*1000)</f>
        <v>1.5808933962071947</v>
      </c>
      <c r="I114" s="330">
        <f>IF(I$6=0,0,I$6/FBT!I$5*1000)</f>
        <v>1.6171960481529413</v>
      </c>
      <c r="J114" s="330">
        <f>IF(J$6=0,0,J$6/FBT!J$5*1000)</f>
        <v>1.69542807346947</v>
      </c>
      <c r="K114" s="330">
        <f>IF(K$6=0,0,K$6/FBT!K$5*1000)</f>
        <v>1.5354115198074074</v>
      </c>
      <c r="L114" s="330">
        <f>IF(L$6=0,0,L$6/FBT!L$5*1000)</f>
        <v>1.5971404905132978</v>
      </c>
      <c r="M114" s="330">
        <f>IF(M$6=0,0,M$6/FBT!M$5*1000)</f>
        <v>1.6826611965978082</v>
      </c>
      <c r="N114" s="330">
        <f>IF(N$6=0,0,N$6/FBT!N$5*1000)</f>
        <v>1.9818968904793213</v>
      </c>
      <c r="O114" s="330">
        <f>IF(O$6=0,0,O$6/FBT!O$5*1000)</f>
        <v>1.7394559902651652</v>
      </c>
      <c r="P114" s="330">
        <f>IF(P$6=0,0,P$6/FBT!P$5*1000)</f>
        <v>1.8536894473871457</v>
      </c>
      <c r="Q114" s="330">
        <f>IF(Q$6=0,0,Q$6/FBT!Q$5*1000)</f>
        <v>1.8111920085200404</v>
      </c>
      <c r="R114" s="330">
        <f>IF(R$6=0,0,R$6/FBT!R$5*1000)</f>
        <v>1.7919321700596367</v>
      </c>
      <c r="S114" s="330">
        <f>IF(S$6=0,0,S$6/FBT!S$5*1000)</f>
        <v>1.9723377883408568</v>
      </c>
      <c r="T114" s="330">
        <f>IF(T$6=0,0,T$6/FBT!T$5*1000)</f>
        <v>1.9091352425429173</v>
      </c>
      <c r="U114" s="330">
        <f>IF(U$6=0,0,U$6/FBT!U$5*1000)</f>
        <v>1.6960558560216215</v>
      </c>
      <c r="V114" s="330">
        <f>IF(V$6=0,0,V$6/FBT!V$5*1000)</f>
        <v>1.666396231867334</v>
      </c>
      <c r="W114" s="330">
        <f>IF(W$6=0,0,W$6/FBT!W$5*1000)</f>
        <v>1.9336850405213735</v>
      </c>
      <c r="X114" s="330">
        <f>IF(X$6=0,0,X$6/FBT!X$5*1000)</f>
        <v>2.1000153097949439</v>
      </c>
      <c r="Y114" s="330">
        <f>IF(Y$6=0,0,Y$6/FBT!Y$5*1000)</f>
        <v>1.82898165397843</v>
      </c>
      <c r="DA114" s="67"/>
    </row>
    <row r="115" spans="1:105" ht="12" customHeight="1" x14ac:dyDescent="0.25">
      <c r="A115" s="173" t="s">
        <v>92</v>
      </c>
      <c r="B115" s="331">
        <f>IF(B$7=0,0,B$7/FBT!B$5*1000)</f>
        <v>1.682868142769262</v>
      </c>
      <c r="C115" s="331">
        <f>IF(C$7=0,0,C$7/FBT!C$5*1000)</f>
        <v>1.718612635271024</v>
      </c>
      <c r="D115" s="331">
        <f>IF(D$7=0,0,D$7/FBT!D$5*1000)</f>
        <v>1.760811653868531</v>
      </c>
      <c r="E115" s="331">
        <f>IF(E$7=0,0,E$7/FBT!E$5*1000)</f>
        <v>2.1770209904900377</v>
      </c>
      <c r="F115" s="331">
        <f>IF(F$7=0,0,F$7/FBT!F$5*1000)</f>
        <v>1.9619857390063788</v>
      </c>
      <c r="G115" s="331">
        <f>IF(G$7=0,0,G$7/FBT!G$5*1000)</f>
        <v>1.8613491546775465</v>
      </c>
      <c r="H115" s="331">
        <f>IF(H$7=0,0,H$7/FBT!H$5*1000)</f>
        <v>1.8443756289083928</v>
      </c>
      <c r="I115" s="331">
        <f>IF(I$7=0,0,I$7/FBT!I$5*1000)</f>
        <v>1.8867287228450982</v>
      </c>
      <c r="J115" s="331">
        <f>IF(J$7=0,0,J$7/FBT!J$5*1000)</f>
        <v>1.9779994190477148</v>
      </c>
      <c r="K115" s="331">
        <f>IF(K$7=0,0,K$7/FBT!K$5*1000)</f>
        <v>1.7913134397753088</v>
      </c>
      <c r="L115" s="331">
        <f>IF(L$7=0,0,L$7/FBT!L$5*1000)</f>
        <v>1.863330572265514</v>
      </c>
      <c r="M115" s="331">
        <f>IF(M$7=0,0,M$7/FBT!M$5*1000)</f>
        <v>1.9631047293641106</v>
      </c>
      <c r="N115" s="331">
        <f>IF(N$7=0,0,N$7/FBT!N$5*1000)</f>
        <v>2.3122130388925419</v>
      </c>
      <c r="O115" s="331">
        <f>IF(O$7=0,0,O$7/FBT!O$5*1000)</f>
        <v>2.0293653219760266</v>
      </c>
      <c r="P115" s="331">
        <f>IF(P$7=0,0,P$7/FBT!P$5*1000)</f>
        <v>2.1626376886183372</v>
      </c>
      <c r="Q115" s="331">
        <f>IF(Q$7=0,0,Q$7/FBT!Q$5*1000)</f>
        <v>2.1130573432733808</v>
      </c>
      <c r="R115" s="331">
        <f>IF(R$7=0,0,R$7/FBT!R$5*1000)</f>
        <v>2.0905875317362428</v>
      </c>
      <c r="S115" s="331">
        <f>IF(S$7=0,0,S$7/FBT!S$5*1000)</f>
        <v>2.3010607530643323</v>
      </c>
      <c r="T115" s="331">
        <f>IF(T$7=0,0,T$7/FBT!T$5*1000)</f>
        <v>2.2273244496334046</v>
      </c>
      <c r="U115" s="331">
        <f>IF(U$7=0,0,U$7/FBT!U$5*1000)</f>
        <v>1.9787318320252247</v>
      </c>
      <c r="V115" s="331">
        <f>IF(V$7=0,0,V$7/FBT!V$5*1000)</f>
        <v>1.9441289371785564</v>
      </c>
      <c r="W115" s="331">
        <f>IF(W$7=0,0,W$7/FBT!W$5*1000)</f>
        <v>2.2559658806082679</v>
      </c>
      <c r="X115" s="331">
        <f>IF(X$7=0,0,X$7/FBT!X$5*1000)</f>
        <v>2.4500178614274337</v>
      </c>
      <c r="Y115" s="331">
        <f>IF(Y$7=0,0,Y$7/FBT!Y$5*1000)</f>
        <v>2.133811929641503</v>
      </c>
      <c r="DA115" s="177"/>
    </row>
    <row r="116" spans="1:105" ht="12" customHeight="1" x14ac:dyDescent="0.25">
      <c r="A116" s="173" t="s">
        <v>93</v>
      </c>
      <c r="B116" s="331">
        <f>IF(B$8=0,0,B$8/FBT!B$5*1000)</f>
        <v>3.8465557549011709</v>
      </c>
      <c r="C116" s="331">
        <f>IF(C$8=0,0,C$8/FBT!C$5*1000)</f>
        <v>3.9282574520480527</v>
      </c>
      <c r="D116" s="331">
        <f>IF(D$8=0,0,D$8/FBT!D$5*1000)</f>
        <v>4.0247123516994989</v>
      </c>
      <c r="E116" s="331">
        <f>IF(E$8=0,0,E$8/FBT!E$5*1000)</f>
        <v>4.976047978262943</v>
      </c>
      <c r="F116" s="331">
        <f>IF(F$8=0,0,F$8/FBT!F$5*1000)</f>
        <v>4.4845388320145796</v>
      </c>
      <c r="G116" s="331">
        <f>IF(G$8=0,0,G$8/FBT!G$5*1000)</f>
        <v>4.2545123535486793</v>
      </c>
      <c r="H116" s="331">
        <f>IF(H$8=0,0,H$8/FBT!H$5*1000)</f>
        <v>4.2157157232191853</v>
      </c>
      <c r="I116" s="331">
        <f>IF(I$8=0,0,I$8/FBT!I$5*1000)</f>
        <v>4.3125227950745106</v>
      </c>
      <c r="J116" s="331">
        <f>IF(J$8=0,0,J$8/FBT!J$5*1000)</f>
        <v>4.5211415292519215</v>
      </c>
      <c r="K116" s="331">
        <f>IF(K$8=0,0,K$8/FBT!K$5*1000)</f>
        <v>4.0944307194864198</v>
      </c>
      <c r="L116" s="331">
        <f>IF(L$8=0,0,L$8/FBT!L$5*1000)</f>
        <v>4.2590413080354601</v>
      </c>
      <c r="M116" s="331">
        <f>IF(M$8=0,0,M$8/FBT!M$5*1000)</f>
        <v>4.4870965242608207</v>
      </c>
      <c r="N116" s="331">
        <f>IF(N$8=0,0,N$8/FBT!N$5*1000)</f>
        <v>5.2850583746115261</v>
      </c>
      <c r="O116" s="331">
        <f>IF(O$8=0,0,O$8/FBT!O$5*1000)</f>
        <v>4.6385493073737738</v>
      </c>
      <c r="P116" s="331">
        <f>IF(P$8=0,0,P$8/FBT!P$5*1000)</f>
        <v>4.9431718596990537</v>
      </c>
      <c r="Q116" s="331">
        <f>IF(Q$8=0,0,Q$8/FBT!Q$5*1000)</f>
        <v>4.8298453560534407</v>
      </c>
      <c r="R116" s="331">
        <f>IF(R$8=0,0,R$8/FBT!R$5*1000)</f>
        <v>4.7784857868256978</v>
      </c>
      <c r="S116" s="331">
        <f>IF(S$8=0,0,S$8/FBT!S$5*1000)</f>
        <v>5.2595674355756197</v>
      </c>
      <c r="T116" s="331">
        <f>IF(T$8=0,0,T$8/FBT!T$5*1000)</f>
        <v>5.0910273134477828</v>
      </c>
      <c r="U116" s="331">
        <f>IF(U$8=0,0,U$8/FBT!U$5*1000)</f>
        <v>4.5228156160576578</v>
      </c>
      <c r="V116" s="331">
        <f>IF(V$8=0,0,V$8/FBT!V$5*1000)</f>
        <v>4.4437232849795567</v>
      </c>
      <c r="W116" s="331">
        <f>IF(W$8=0,0,W$8/FBT!W$5*1000)</f>
        <v>5.1564934413903307</v>
      </c>
      <c r="X116" s="331">
        <f>IF(X$8=0,0,X$8/FBT!X$5*1000)</f>
        <v>5.6000408261198498</v>
      </c>
      <c r="Y116" s="331">
        <f>IF(Y$8=0,0,Y$8/FBT!Y$5*1000)</f>
        <v>4.8772844106091453</v>
      </c>
      <c r="DA116" s="177"/>
    </row>
    <row r="117" spans="1:105" ht="12" customHeight="1" x14ac:dyDescent="0.25">
      <c r="A117" s="173" t="s">
        <v>94</v>
      </c>
      <c r="B117" s="331">
        <f>IF(B$9=0,0,B$9/FBT!B$5*1000)</f>
        <v>2.8849168161758785</v>
      </c>
      <c r="C117" s="331">
        <f>IF(C$9=0,0,C$9/FBT!C$5*1000)</f>
        <v>2.9461930890360395</v>
      </c>
      <c r="D117" s="331">
        <f>IF(D$9=0,0,D$9/FBT!D$5*1000)</f>
        <v>3.0185342637746246</v>
      </c>
      <c r="E117" s="331">
        <f>IF(E$9=0,0,E$9/FBT!E$5*1000)</f>
        <v>3.7320359836972083</v>
      </c>
      <c r="F117" s="331">
        <f>IF(F$9=0,0,F$9/FBT!F$5*1000)</f>
        <v>3.3634041240109336</v>
      </c>
      <c r="G117" s="331">
        <f>IF(G$9=0,0,G$9/FBT!G$5*1000)</f>
        <v>3.1908842651615084</v>
      </c>
      <c r="H117" s="331">
        <f>IF(H$9=0,0,H$9/FBT!H$5*1000)</f>
        <v>3.1617867924143885</v>
      </c>
      <c r="I117" s="331">
        <f>IF(I$9=0,0,I$9/FBT!I$5*1000)</f>
        <v>3.2343920963058825</v>
      </c>
      <c r="J117" s="331">
        <f>IF(J$9=0,0,J$9/FBT!J$5*1000)</f>
        <v>3.39085614693894</v>
      </c>
      <c r="K117" s="331">
        <f>IF(K$9=0,0,K$9/FBT!K$5*1000)</f>
        <v>3.0708230396148148</v>
      </c>
      <c r="L117" s="331">
        <f>IF(L$9=0,0,L$9/FBT!L$5*1000)</f>
        <v>3.1942809810265955</v>
      </c>
      <c r="M117" s="331">
        <f>IF(M$9=0,0,M$9/FBT!M$5*1000)</f>
        <v>3.3653223931956164</v>
      </c>
      <c r="N117" s="331">
        <f>IF(N$9=0,0,N$9/FBT!N$5*1000)</f>
        <v>3.9637937809586452</v>
      </c>
      <c r="O117" s="331">
        <f>IF(O$9=0,0,O$9/FBT!O$5*1000)</f>
        <v>3.4789119805303304</v>
      </c>
      <c r="P117" s="331">
        <f>IF(P$9=0,0,P$9/FBT!P$5*1000)</f>
        <v>3.7073788947742901</v>
      </c>
      <c r="Q117" s="331">
        <f>IF(Q$9=0,0,Q$9/FBT!Q$5*1000)</f>
        <v>3.6223840170400807</v>
      </c>
      <c r="R117" s="331">
        <f>IF(R$9=0,0,R$9/FBT!R$5*1000)</f>
        <v>3.5838643401192734</v>
      </c>
      <c r="S117" s="331">
        <f>IF(S$9=0,0,S$9/FBT!S$5*1000)</f>
        <v>3.9446755766817136</v>
      </c>
      <c r="T117" s="331">
        <f>IF(T$9=0,0,T$9/FBT!T$5*1000)</f>
        <v>3.8182704850858364</v>
      </c>
      <c r="U117" s="331">
        <f>IF(U$9=0,0,U$9/FBT!U$5*1000)</f>
        <v>3.3921117120432429</v>
      </c>
      <c r="V117" s="331">
        <f>IF(V$9=0,0,V$9/FBT!V$5*1000)</f>
        <v>3.332792463734668</v>
      </c>
      <c r="W117" s="331">
        <f>IF(W$9=0,0,W$9/FBT!W$5*1000)</f>
        <v>3.8673700810427469</v>
      </c>
      <c r="X117" s="331">
        <f>IF(X$9=0,0,X$9/FBT!X$5*1000)</f>
        <v>4.2000306195898851</v>
      </c>
      <c r="Y117" s="331">
        <f>IF(Y$9=0,0,Y$9/FBT!Y$5*1000)</f>
        <v>3.6579633079568601</v>
      </c>
      <c r="DA117" s="177"/>
    </row>
    <row r="118" spans="1:105" ht="12" customHeight="1" x14ac:dyDescent="0.25">
      <c r="A118" s="56" t="s">
        <v>95</v>
      </c>
      <c r="B118" s="332">
        <f>IF(B$10=0,0,B$10/FBT!B$5*1000)</f>
        <v>2.1226953289435273</v>
      </c>
      <c r="C118" s="332">
        <f>IF(C$10=0,0,C$10/FBT!C$5*1000)</f>
        <v>2.1247523552197802</v>
      </c>
      <c r="D118" s="332">
        <f>IF(D$10=0,0,D$10/FBT!D$5*1000)</f>
        <v>2.1517807686095445</v>
      </c>
      <c r="E118" s="332">
        <f>IF(E$10=0,0,E$10/FBT!E$5*1000)</f>
        <v>2.2682817036723453</v>
      </c>
      <c r="F118" s="332">
        <f>IF(F$10=0,0,F$10/FBT!F$5*1000)</f>
        <v>2.1792856477297913</v>
      </c>
      <c r="G118" s="332">
        <f>IF(G$10=0,0,G$10/FBT!G$5*1000)</f>
        <v>2.0870758792841504</v>
      </c>
      <c r="H118" s="332">
        <f>IF(H$10=0,0,H$10/FBT!H$5*1000)</f>
        <v>2.0192194422356424</v>
      </c>
      <c r="I118" s="332">
        <f>IF(I$10=0,0,I$10/FBT!I$5*1000)</f>
        <v>2.0268830490382652</v>
      </c>
      <c r="J118" s="332">
        <f>IF(J$10=0,0,J$10/FBT!J$5*1000)</f>
        <v>2.050236728324776</v>
      </c>
      <c r="K118" s="332">
        <f>IF(K$10=0,0,K$10/FBT!K$5*1000)</f>
        <v>1.9305906031263713</v>
      </c>
      <c r="L118" s="332">
        <f>IF(L$10=0,0,L$10/FBT!L$5*1000)</f>
        <v>1.9915510303207309</v>
      </c>
      <c r="M118" s="332">
        <f>IF(M$10=0,0,M$10/FBT!M$5*1000)</f>
        <v>2.0282808170772624</v>
      </c>
      <c r="N118" s="332">
        <f>IF(N$10=0,0,N$10/FBT!N$5*1000)</f>
        <v>2.2437629523707652</v>
      </c>
      <c r="O118" s="332">
        <f>IF(O$10=0,0,O$10/FBT!O$5*1000)</f>
        <v>2.0414190762370947</v>
      </c>
      <c r="P118" s="332">
        <f>IF(P$10=0,0,P$10/FBT!P$5*1000)</f>
        <v>2.1066977137028058</v>
      </c>
      <c r="Q118" s="332">
        <f>IF(Q$10=0,0,Q$10/FBT!Q$5*1000)</f>
        <v>2.0715140542694916</v>
      </c>
      <c r="R118" s="332">
        <f>IF(R$10=0,0,R$10/FBT!R$5*1000)</f>
        <v>2.0656501838034678</v>
      </c>
      <c r="S118" s="332">
        <f>IF(S$10=0,0,S$10/FBT!S$5*1000)</f>
        <v>2.1877813033110223</v>
      </c>
      <c r="T118" s="332">
        <f>IF(T$10=0,0,T$10/FBT!T$5*1000)</f>
        <v>2.119710204443273</v>
      </c>
      <c r="U118" s="332">
        <f>IF(U$10=0,0,U$10/FBT!U$5*1000)</f>
        <v>1.99496818609495</v>
      </c>
      <c r="V118" s="332">
        <f>IF(V$10=0,0,V$10/FBT!V$5*1000)</f>
        <v>1.981486218302055</v>
      </c>
      <c r="W118" s="332">
        <f>IF(W$10=0,0,W$10/FBT!W$5*1000)</f>
        <v>2.1815354310479811</v>
      </c>
      <c r="X118" s="332">
        <f>IF(X$10=0,0,X$10/FBT!X$5*1000)</f>
        <v>2.3377413811598644</v>
      </c>
      <c r="Y118" s="332">
        <f>IF(Y$10=0,0,Y$10/FBT!Y$5*1000)</f>
        <v>2.1314427596855978</v>
      </c>
      <c r="DA118" s="68"/>
    </row>
    <row r="119" spans="1:105" ht="12" customHeight="1" x14ac:dyDescent="0.25">
      <c r="A119" s="174" t="s">
        <v>2147</v>
      </c>
      <c r="B119" s="348">
        <f>IF(B$16=0,0,B$16/FBT!B$5*1000)</f>
        <v>6.6757477328467987</v>
      </c>
      <c r="C119" s="348">
        <f>IF(C$16=0,0,C$16/FBT!C$5*1000)</f>
        <v>6.673868798103447</v>
      </c>
      <c r="D119" s="348">
        <f>IF(D$16=0,0,D$16/FBT!D$5*1000)</f>
        <v>6.7900788529729263</v>
      </c>
      <c r="E119" s="348">
        <f>IF(E$16=0,0,E$16/FBT!E$5*1000)</f>
        <v>6.9232525636966509</v>
      </c>
      <c r="F119" s="348">
        <f>IF(F$16=0,0,F$16/FBT!F$5*1000)</f>
        <v>6.6913872531953578</v>
      </c>
      <c r="G119" s="348">
        <f>IF(G$16=0,0,G$16/FBT!G$5*1000)</f>
        <v>6.4142525501523382</v>
      </c>
      <c r="H119" s="348">
        <f>IF(H$16=0,0,H$16/FBT!H$5*1000)</f>
        <v>6.1794993173397268</v>
      </c>
      <c r="I119" s="348">
        <f>IF(I$16=0,0,I$16/FBT!I$5*1000)</f>
        <v>6.1912043762458149</v>
      </c>
      <c r="J119" s="348">
        <f>IF(J$16=0,0,J$16/FBT!J$5*1000)</f>
        <v>6.2295623979529422</v>
      </c>
      <c r="K119" s="348">
        <f>IF(K$16=0,0,K$16/FBT!K$5*1000)</f>
        <v>5.9030212400085338</v>
      </c>
      <c r="L119" s="348">
        <f>IF(L$16=0,0,L$16/FBT!L$5*1000)</f>
        <v>6.0792779930420133</v>
      </c>
      <c r="M119" s="348">
        <f>IF(M$16=0,0,M$16/FBT!M$5*1000)</f>
        <v>6.1618762177985174</v>
      </c>
      <c r="N119" s="348">
        <f>IF(N$16=0,0,N$16/FBT!N$5*1000)</f>
        <v>6.720824433075677</v>
      </c>
      <c r="O119" s="348">
        <f>IF(O$16=0,0,O$16/FBT!O$5*1000)</f>
        <v>6.2078799261971804</v>
      </c>
      <c r="P119" s="348">
        <f>IF(P$16=0,0,P$16/FBT!P$5*1000)</f>
        <v>6.3651607291436632</v>
      </c>
      <c r="Q119" s="348">
        <f>IF(Q$16=0,0,Q$16/FBT!Q$5*1000)</f>
        <v>6.2426698327227079</v>
      </c>
      <c r="R119" s="348">
        <f>IF(R$16=0,0,R$16/FBT!R$5*1000)</f>
        <v>6.247372831218077</v>
      </c>
      <c r="S119" s="348">
        <f>IF(S$16=0,0,S$16/FBT!S$5*1000)</f>
        <v>6.6900747736379662</v>
      </c>
      <c r="T119" s="348">
        <f>IF(T$16=0,0,T$16/FBT!T$5*1000)</f>
        <v>6.5118614327332534</v>
      </c>
      <c r="U119" s="348">
        <f>IF(U$16=0,0,U$16/FBT!U$5*1000)</f>
        <v>6.0494018930943572</v>
      </c>
      <c r="V119" s="348">
        <f>IF(V$16=0,0,V$16/FBT!V$5*1000)</f>
        <v>6.0331877311208819</v>
      </c>
      <c r="W119" s="348">
        <f>IF(W$16=0,0,W$16/FBT!W$5*1000)</f>
        <v>6.6258481894394397</v>
      </c>
      <c r="X119" s="348">
        <f>IF(X$16=0,0,X$16/FBT!X$5*1000)</f>
        <v>7.0550850580759947</v>
      </c>
      <c r="Y119" s="348">
        <f>IF(Y$16=0,0,Y$16/FBT!Y$5*1000)</f>
        <v>6.4142209279044806</v>
      </c>
      <c r="DA119" s="178"/>
    </row>
    <row r="120" spans="1:105" ht="12" customHeight="1" x14ac:dyDescent="0.25">
      <c r="A120" s="174" t="s">
        <v>2159</v>
      </c>
      <c r="B120" s="348">
        <f>IF(B$25=0,0,B$25/FBT!B$5*1000)</f>
        <v>5.563123110705666</v>
      </c>
      <c r="C120" s="348">
        <f>IF(C$25=0,0,C$25/FBT!C$5*1000)</f>
        <v>5.5615573317528719</v>
      </c>
      <c r="D120" s="348">
        <f>IF(D$25=0,0,D$25/FBT!D$5*1000)</f>
        <v>5.6583990441441063</v>
      </c>
      <c r="E120" s="348">
        <f>IF(E$25=0,0,E$25/FBT!E$5*1000)</f>
        <v>5.7693771364138779</v>
      </c>
      <c r="F120" s="348">
        <f>IF(F$25=0,0,F$25/FBT!F$5*1000)</f>
        <v>5.5761560443294638</v>
      </c>
      <c r="G120" s="348">
        <f>IF(G$25=0,0,G$25/FBT!G$5*1000)</f>
        <v>5.3452104584602802</v>
      </c>
      <c r="H120" s="348">
        <f>IF(H$25=0,0,H$25/FBT!H$5*1000)</f>
        <v>5.1495827644497743</v>
      </c>
      <c r="I120" s="348">
        <f>IF(I$25=0,0,I$25/FBT!I$5*1000)</f>
        <v>5.1593369802048468</v>
      </c>
      <c r="J120" s="348">
        <f>IF(J$25=0,0,J$25/FBT!J$5*1000)</f>
        <v>5.1913019982941178</v>
      </c>
      <c r="K120" s="348">
        <f>IF(K$25=0,0,K$25/FBT!K$5*1000)</f>
        <v>4.9191843666737789</v>
      </c>
      <c r="L120" s="348">
        <f>IF(L$25=0,0,L$25/FBT!L$5*1000)</f>
        <v>5.0660649942016791</v>
      </c>
      <c r="M120" s="348">
        <f>IF(M$25=0,0,M$25/FBT!M$5*1000)</f>
        <v>5.1348968481654316</v>
      </c>
      <c r="N120" s="348">
        <f>IF(N$25=0,0,N$25/FBT!N$5*1000)</f>
        <v>5.6006870275630618</v>
      </c>
      <c r="O120" s="348">
        <f>IF(O$25=0,0,O$25/FBT!O$5*1000)</f>
        <v>5.1732332718309832</v>
      </c>
      <c r="P120" s="348">
        <f>IF(P$25=0,0,P$25/FBT!P$5*1000)</f>
        <v>5.3043006076197221</v>
      </c>
      <c r="Q120" s="348">
        <f>IF(Q$25=0,0,Q$25/FBT!Q$5*1000)</f>
        <v>5.2022248606022572</v>
      </c>
      <c r="R120" s="348">
        <f>IF(R$25=0,0,R$25/FBT!R$5*1000)</f>
        <v>5.2061440260150649</v>
      </c>
      <c r="S120" s="348">
        <f>IF(S$25=0,0,S$25/FBT!S$5*1000)</f>
        <v>5.5750623113649729</v>
      </c>
      <c r="T120" s="348">
        <f>IF(T$25=0,0,T$25/FBT!T$5*1000)</f>
        <v>5.4265511939443787</v>
      </c>
      <c r="U120" s="348">
        <f>IF(U$25=0,0,U$25/FBT!U$5*1000)</f>
        <v>5.0411682442452994</v>
      </c>
      <c r="V120" s="348">
        <f>IF(V$25=0,0,V$25/FBT!V$5*1000)</f>
        <v>5.0276564426007377</v>
      </c>
      <c r="W120" s="348">
        <f>IF(W$25=0,0,W$25/FBT!W$5*1000)</f>
        <v>5.5215401578661991</v>
      </c>
      <c r="X120" s="348">
        <f>IF(X$25=0,0,X$25/FBT!X$5*1000)</f>
        <v>5.8792375483966621</v>
      </c>
      <c r="Y120" s="348">
        <f>IF(Y$25=0,0,Y$25/FBT!Y$5*1000)</f>
        <v>5.345184106587066</v>
      </c>
      <c r="DA120" s="178"/>
    </row>
    <row r="121" spans="1:105" ht="12" customHeight="1" x14ac:dyDescent="0.25">
      <c r="A121" s="174" t="s">
        <v>2171</v>
      </c>
      <c r="B121" s="348">
        <f>IF(B$34=0,0,B$34/FBT!B$5*1000)</f>
        <v>57.350929601646023</v>
      </c>
      <c r="C121" s="348">
        <f>IF(C$34=0,0,C$34/FBT!C$5*1000)</f>
        <v>57.110158194773319</v>
      </c>
      <c r="D121" s="348">
        <f>IF(D$34=0,0,D$34/FBT!D$5*1000)</f>
        <v>58.349059957397557</v>
      </c>
      <c r="E121" s="348">
        <f>IF(E$34=0,0,E$34/FBT!E$5*1000)</f>
        <v>53.196780415294256</v>
      </c>
      <c r="F121" s="348">
        <f>IF(F$34=0,0,F$34/FBT!F$5*1000)</f>
        <v>54.746099510864262</v>
      </c>
      <c r="G121" s="348">
        <f>IF(G$34=0,0,G$34/FBT!G$5*1000)</f>
        <v>52.931785856143222</v>
      </c>
      <c r="H121" s="348">
        <f>IF(H$34=0,0,H$34/FBT!H$5*1000)</f>
        <v>50.171628979016496</v>
      </c>
      <c r="I121" s="348">
        <f>IF(I$34=0,0,I$34/FBT!I$5*1000)</f>
        <v>49.395194744832395</v>
      </c>
      <c r="J121" s="348">
        <f>IF(J$34=0,0,J$34/FBT!J$5*1000)</f>
        <v>47.371937673974855</v>
      </c>
      <c r="K121" s="348">
        <f>IF(K$34=0,0,K$34/FBT!K$5*1000)</f>
        <v>47.157904767022366</v>
      </c>
      <c r="L121" s="348">
        <f>IF(L$34=0,0,L$34/FBT!L$5*1000)</f>
        <v>48.015524889275646</v>
      </c>
      <c r="M121" s="348">
        <f>IF(M$34=0,0,M$34/FBT!M$5*1000)</f>
        <v>46.628427521780367</v>
      </c>
      <c r="N121" s="348">
        <f>IF(N$34=0,0,N$34/FBT!N$5*1000)</f>
        <v>41.816134296293853</v>
      </c>
      <c r="O121" s="348">
        <f>IF(O$34=0,0,O$34/FBT!O$5*1000)</f>
        <v>45.200433662190974</v>
      </c>
      <c r="P121" s="348">
        <f>IF(P$34=0,0,P$34/FBT!P$5*1000)</f>
        <v>42.105878088943435</v>
      </c>
      <c r="Q121" s="348">
        <f>IF(Q$34=0,0,Q$34/FBT!Q$5*1000)</f>
        <v>41.590457257899814</v>
      </c>
      <c r="R121" s="348">
        <f>IF(R$34=0,0,R$34/FBT!R$5*1000)</f>
        <v>43.278465980437758</v>
      </c>
      <c r="S121" s="348">
        <f>IF(S$34=0,0,S$34/FBT!S$5*1000)</f>
        <v>40.15152125198501</v>
      </c>
      <c r="T121" s="348">
        <f>IF(T$34=0,0,T$34/FBT!T$5*1000)</f>
        <v>41.784933635110029</v>
      </c>
      <c r="U121" s="348">
        <f>IF(U$34=0,0,U$34/FBT!U$5*1000)</f>
        <v>43.911737342311966</v>
      </c>
      <c r="V121" s="348">
        <f>IF(V$34=0,0,V$34/FBT!V$5*1000)</f>
        <v>44.922601520285838</v>
      </c>
      <c r="W121" s="348">
        <f>IF(W$34=0,0,W$34/FBT!W$5*1000)</f>
        <v>43.405176838391519</v>
      </c>
      <c r="X121" s="348">
        <f>IF(X$34=0,0,X$34/FBT!X$5*1000)</f>
        <v>39.502271733259249</v>
      </c>
      <c r="Y121" s="348">
        <f>IF(Y$34=0,0,Y$34/FBT!Y$5*1000)</f>
        <v>37.308040205263445</v>
      </c>
      <c r="DA121" s="178"/>
    </row>
    <row r="122" spans="1:105" ht="12" customHeight="1" x14ac:dyDescent="0.25">
      <c r="A122" s="174" t="s">
        <v>2183</v>
      </c>
      <c r="B122" s="348">
        <f>IF(B$45=0,0,B$45/FBT!B$5*1000)</f>
        <v>10.569803829638561</v>
      </c>
      <c r="C122" s="348">
        <f>IF(C$45=0,0,C$45/FBT!C$5*1000)</f>
        <v>10.559814215451544</v>
      </c>
      <c r="D122" s="348">
        <f>IF(D$45=0,0,D$45/FBT!D$5*1000)</f>
        <v>10.769260983320661</v>
      </c>
      <c r="E122" s="348">
        <f>IF(E$45=0,0,E$45/FBT!E$5*1000)</f>
        <v>10.35205867052214</v>
      </c>
      <c r="F122" s="348">
        <f>IF(F$45=0,0,F$45/FBT!F$5*1000)</f>
        <v>10.372103259993196</v>
      </c>
      <c r="G122" s="348">
        <f>IF(G$45=0,0,G$45/FBT!G$5*1000)</f>
        <v>9.9857700801835119</v>
      </c>
      <c r="H122" s="348">
        <f>IF(H$45=0,0,H$45/FBT!H$5*1000)</f>
        <v>9.5239042228799669</v>
      </c>
      <c r="I122" s="348">
        <f>IF(I$45=0,0,I$45/FBT!I$5*1000)</f>
        <v>9.4408281237714995</v>
      </c>
      <c r="J122" s="348">
        <f>IF(J$45=0,0,J$45/FBT!J$5*1000)</f>
        <v>9.2176646960003215</v>
      </c>
      <c r="K122" s="348">
        <f>IF(K$45=0,0,K$45/FBT!K$5*1000)</f>
        <v>9.0195272228332115</v>
      </c>
      <c r="L122" s="348">
        <f>IF(L$45=0,0,L$45/FBT!L$5*1000)</f>
        <v>9.2349308063048614</v>
      </c>
      <c r="M122" s="348">
        <f>IF(M$45=0,0,M$45/FBT!M$5*1000)</f>
        <v>9.0952658412383691</v>
      </c>
      <c r="N122" s="348">
        <f>IF(N$45=0,0,N$45/FBT!N$5*1000)</f>
        <v>8.6939065618790874</v>
      </c>
      <c r="O122" s="348">
        <f>IF(O$45=0,0,O$45/FBT!O$5*1000)</f>
        <v>8.9684883352675158</v>
      </c>
      <c r="P122" s="348">
        <f>IF(P$45=0,0,P$45/FBT!P$5*1000)</f>
        <v>8.6030768709592138</v>
      </c>
      <c r="Q122" s="348">
        <f>IF(Q$45=0,0,Q$45/FBT!Q$5*1000)</f>
        <v>8.4691666489033803</v>
      </c>
      <c r="R122" s="348">
        <f>IF(R$45=0,0,R$45/FBT!R$5*1000)</f>
        <v>8.7206612877916054</v>
      </c>
      <c r="S122" s="348">
        <f>IF(S$45=0,0,S$45/FBT!S$5*1000)</f>
        <v>8.4038447686228039</v>
      </c>
      <c r="T122" s="348">
        <f>IF(T$45=0,0,T$45/FBT!T$5*1000)</f>
        <v>8.6068292945832141</v>
      </c>
      <c r="U122" s="348">
        <f>IF(U$45=0,0,U$45/FBT!U$5*1000)</f>
        <v>8.706185470085579</v>
      </c>
      <c r="V122" s="348">
        <f>IF(V$45=0,0,V$45/FBT!V$5*1000)</f>
        <v>8.8379952829443962</v>
      </c>
      <c r="W122" s="348">
        <f>IF(W$45=0,0,W$45/FBT!W$5*1000)</f>
        <v>8.8900466060480596</v>
      </c>
      <c r="X122" s="348">
        <f>IF(X$45=0,0,X$45/FBT!X$5*1000)</f>
        <v>8.4534712058727557</v>
      </c>
      <c r="Y122" s="348">
        <f>IF(Y$45=0,0,Y$45/FBT!Y$5*1000)</f>
        <v>7.6947520165625773</v>
      </c>
      <c r="DA122" s="178"/>
    </row>
    <row r="123" spans="1:105" ht="12" customHeight="1" x14ac:dyDescent="0.25">
      <c r="A123" s="174" t="s">
        <v>2209</v>
      </c>
      <c r="B123" s="348">
        <f>IF(B$66=0,0,B$66/FBT!B$5*1000)</f>
        <v>8.6487241952215257</v>
      </c>
      <c r="C123" s="348">
        <f>IF(C$66=0,0,C$66/FBT!C$5*1000)</f>
        <v>8.764220738514231</v>
      </c>
      <c r="D123" s="348">
        <f>IF(D$66=0,0,D$66/FBT!D$5*1000)</f>
        <v>8.9553753556737163</v>
      </c>
      <c r="E123" s="348">
        <f>IF(E$66=0,0,E$66/FBT!E$5*1000)</f>
        <v>10.218970580782889</v>
      </c>
      <c r="F123" s="348">
        <f>IF(F$66=0,0,F$66/FBT!F$5*1000)</f>
        <v>9.4991723890746709</v>
      </c>
      <c r="G123" s="348">
        <f>IF(G$66=0,0,G$66/FBT!G$5*1000)</f>
        <v>9.0657456055925465</v>
      </c>
      <c r="H123" s="348">
        <f>IF(H$66=0,0,H$66/FBT!H$5*1000)</f>
        <v>8.8751194922175536</v>
      </c>
      <c r="I123" s="348">
        <f>IF(I$66=0,0,I$66/FBT!I$5*1000)</f>
        <v>8.9900861231183544</v>
      </c>
      <c r="J123" s="348">
        <f>IF(J$66=0,0,J$66/FBT!J$5*1000)</f>
        <v>9.2216134026648344</v>
      </c>
      <c r="K123" s="348">
        <f>IF(K$66=0,0,K$66/FBT!K$5*1000)</f>
        <v>8.5580028377506565</v>
      </c>
      <c r="L123" s="348">
        <f>IF(L$66=0,0,L$66/FBT!L$5*1000)</f>
        <v>8.8570073258666451</v>
      </c>
      <c r="M123" s="348">
        <f>IF(M$66=0,0,M$66/FBT!M$5*1000)</f>
        <v>9.1450335355913399</v>
      </c>
      <c r="N123" s="348">
        <f>IF(N$66=0,0,N$66/FBT!N$5*1000)</f>
        <v>10.164277958098841</v>
      </c>
      <c r="O123" s="348">
        <f>IF(O$66=0,0,O$66/FBT!O$5*1000)</f>
        <v>9.3248255988634057</v>
      </c>
      <c r="P123" s="348">
        <f>IF(P$66=0,0,P$66/FBT!P$5*1000)</f>
        <v>9.6470748396284325</v>
      </c>
      <c r="Q123" s="348">
        <f>IF(Q$66=0,0,Q$66/FBT!Q$5*1000)</f>
        <v>9.4438757506900934</v>
      </c>
      <c r="R123" s="348">
        <f>IF(R$66=0,0,R$66/FBT!R$5*1000)</f>
        <v>9.4473611531489627</v>
      </c>
      <c r="S123" s="348">
        <f>IF(S$66=0,0,S$66/FBT!S$5*1000)</f>
        <v>10.044530093762996</v>
      </c>
      <c r="T123" s="348">
        <f>IF(T$66=0,0,T$66/FBT!T$5*1000)</f>
        <v>9.8689546228062959</v>
      </c>
      <c r="U123" s="348">
        <f>IF(U$66=0,0,U$66/FBT!U$5*1000)</f>
        <v>9.0780197156601172</v>
      </c>
      <c r="V123" s="348">
        <f>IF(V$66=0,0,V$66/FBT!V$5*1000)</f>
        <v>9.0096767077600948</v>
      </c>
      <c r="W123" s="348">
        <f>IF(W$66=0,0,W$66/FBT!W$5*1000)</f>
        <v>10.043106099948023</v>
      </c>
      <c r="X123" s="348">
        <f>IF(X$66=0,0,X$66/FBT!X$5*1000)</f>
        <v>10.537118037153807</v>
      </c>
      <c r="Y123" s="348">
        <f>IF(Y$66=0,0,Y$66/FBT!Y$5*1000)</f>
        <v>9.2615927797780095</v>
      </c>
      <c r="DA123" s="178"/>
    </row>
    <row r="124" spans="1:105" ht="12" customHeight="1" x14ac:dyDescent="0.25">
      <c r="A124" s="41" t="s">
        <v>2226</v>
      </c>
      <c r="B124" s="333">
        <f>IF(B$80=0,0,B$80/FBT!B$5*1000)</f>
        <v>8.1614296729615567</v>
      </c>
      <c r="C124" s="333">
        <f>IF(C$80=0,0,C$80/FBT!C$5*1000)</f>
        <v>8.3347802488829572</v>
      </c>
      <c r="D124" s="333">
        <f>IF(D$80=0,0,D$80/FBT!D$5*1000)</f>
        <v>8.5394334322184164</v>
      </c>
      <c r="E124" s="333">
        <f>IF(E$80=0,0,E$80/FBT!E$5*1000)</f>
        <v>10.557929797879401</v>
      </c>
      <c r="F124" s="333">
        <f>IF(F$80=0,0,F$80/FBT!F$5*1000)</f>
        <v>9.51507026682693</v>
      </c>
      <c r="G124" s="333">
        <f>IF(G$80=0,0,G$80/FBT!G$5*1000)</f>
        <v>9.0270115861419082</v>
      </c>
      <c r="H124" s="333">
        <f>IF(H$80=0,0,H$80/FBT!H$5*1000)</f>
        <v>8.9446948357403038</v>
      </c>
      <c r="I124" s="333">
        <f>IF(I$80=0,0,I$80/FBT!I$5*1000)</f>
        <v>9.1500952404493407</v>
      </c>
      <c r="J124" s="333">
        <f>IF(J$80=0,0,J$80/FBT!J$5*1000)</f>
        <v>9.5927320396902633</v>
      </c>
      <c r="K124" s="333">
        <f>IF(K$80=0,0,K$80/FBT!K$5*1000)</f>
        <v>8.6873583790703073</v>
      </c>
      <c r="L124" s="333">
        <f>IF(L$80=0,0,L$80/FBT!L$5*1000)</f>
        <v>9.0366208953242388</v>
      </c>
      <c r="M124" s="333">
        <f>IF(M$80=0,0,M$80/FBT!M$5*1000)</f>
        <v>9.5204970503504018</v>
      </c>
      <c r="N124" s="333">
        <f>IF(N$80=0,0,N$80/FBT!N$5*1000)</f>
        <v>11.213572606332002</v>
      </c>
      <c r="O124" s="333">
        <f>IF(O$80=0,0,O$80/FBT!O$5*1000)</f>
        <v>9.8418419929203029</v>
      </c>
      <c r="P124" s="333">
        <f>IF(P$80=0,0,P$80/FBT!P$5*1000)</f>
        <v>10.488174893316463</v>
      </c>
      <c r="Q124" s="333">
        <f>IF(Q$80=0,0,Q$80/FBT!Q$5*1000)</f>
        <v>10.247724384206389</v>
      </c>
      <c r="R124" s="333">
        <f>IF(R$80=0,0,R$80/FBT!R$5*1000)</f>
        <v>10.138752218197423</v>
      </c>
      <c r="S124" s="333">
        <f>IF(S$80=0,0,S$80/FBT!S$5*1000)</f>
        <v>11.159487206432567</v>
      </c>
      <c r="T124" s="333">
        <f>IF(T$80=0,0,T$80/FBT!T$5*1000)</f>
        <v>10.801887202307833</v>
      </c>
      <c r="U124" s="333">
        <f>IF(U$80=0,0,U$80/FBT!U$5*1000)</f>
        <v>9.596284033370333</v>
      </c>
      <c r="V124" s="333">
        <f>IF(V$80=0,0,V$80/FBT!V$5*1000)</f>
        <v>9.428469879905375</v>
      </c>
      <c r="W124" s="333">
        <f>IF(W$80=0,0,W$80/FBT!W$5*1000)</f>
        <v>10.94078995926993</v>
      </c>
      <c r="X124" s="333">
        <f>IF(X$80=0,0,X$80/FBT!X$5*1000)</f>
        <v>11.881886622819787</v>
      </c>
      <c r="Y124" s="333">
        <f>IF(Y$80=0,0,Y$80/FBT!Y$5*1000)</f>
        <v>10.348378198209959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useful energy demand"</f>
        <v>EE: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39.975660345957991</v>
      </c>
      <c r="C5" s="223">
        <v>42.121924332091737</v>
      </c>
      <c r="D5" s="223">
        <v>42.422849858404213</v>
      </c>
      <c r="E5" s="223">
        <v>33.629703977038957</v>
      </c>
      <c r="F5" s="223">
        <v>37.896638587571488</v>
      </c>
      <c r="G5" s="223">
        <v>39.33977491430381</v>
      </c>
      <c r="H5" s="223">
        <v>36.72901310170937</v>
      </c>
      <c r="I5" s="223">
        <v>38.237979328338461</v>
      </c>
      <c r="J5" s="223">
        <v>35.16358769226099</v>
      </c>
      <c r="K5" s="223">
        <v>30.629276317421159</v>
      </c>
      <c r="L5" s="223">
        <v>33.599800935671148</v>
      </c>
      <c r="M5" s="223">
        <v>30.088377996652071</v>
      </c>
      <c r="N5" s="223">
        <v>30.147427466782979</v>
      </c>
      <c r="O5" s="223">
        <v>31.378133081891299</v>
      </c>
      <c r="P5" s="223">
        <v>31.369571265300639</v>
      </c>
      <c r="Q5" s="223">
        <v>31.805600924119201</v>
      </c>
      <c r="R5" s="223">
        <v>33.015511726042007</v>
      </c>
      <c r="S5" s="223">
        <v>28.608620015654029</v>
      </c>
      <c r="T5" s="223">
        <v>28.336134188370998</v>
      </c>
      <c r="U5" s="223">
        <v>32.124436274620109</v>
      </c>
      <c r="V5" s="223">
        <v>34.730484769837943</v>
      </c>
      <c r="W5" s="223">
        <v>33.037284072277551</v>
      </c>
      <c r="X5" s="223">
        <v>27.005017005410089</v>
      </c>
      <c r="Y5" s="223">
        <v>28.53932098559196</v>
      </c>
      <c r="DA5" s="89" t="s">
        <v>2228</v>
      </c>
    </row>
    <row r="6" spans="1:105" ht="12" customHeight="1" x14ac:dyDescent="0.25">
      <c r="A6" s="55" t="s">
        <v>91</v>
      </c>
      <c r="B6" s="259">
        <v>0.54045298299223465</v>
      </c>
      <c r="C6" s="259">
        <v>0.57741122376362808</v>
      </c>
      <c r="D6" s="259">
        <v>0.58385172217809511</v>
      </c>
      <c r="E6" s="259">
        <v>0.54617591865618298</v>
      </c>
      <c r="F6" s="259">
        <v>0.57744821477083175</v>
      </c>
      <c r="G6" s="259">
        <v>0.58810203533428951</v>
      </c>
      <c r="H6" s="259">
        <v>0.5615892408374451</v>
      </c>
      <c r="I6" s="259">
        <v>0.59727120275505885</v>
      </c>
      <c r="J6" s="259">
        <v>0.57677893267827118</v>
      </c>
      <c r="K6" s="259">
        <v>0.47488095220411147</v>
      </c>
      <c r="L6" s="259">
        <v>0.52888754882151046</v>
      </c>
      <c r="M6" s="259">
        <v>0.4931004530597653</v>
      </c>
      <c r="N6" s="259">
        <v>0.56859059740830986</v>
      </c>
      <c r="O6" s="259">
        <v>0.53392731020978446</v>
      </c>
      <c r="P6" s="259">
        <v>0.57227871070064185</v>
      </c>
      <c r="Q6" s="259">
        <v>0.57734929221487352</v>
      </c>
      <c r="R6" s="259">
        <v>0.58306337383949181</v>
      </c>
      <c r="S6" s="259">
        <v>0.54252998218591653</v>
      </c>
      <c r="T6" s="259">
        <v>0.51887863885338115</v>
      </c>
      <c r="U6" s="259">
        <v>0.5484602567908049</v>
      </c>
      <c r="V6" s="259">
        <v>0.57791120659515294</v>
      </c>
      <c r="W6" s="259">
        <v>0.6030496483026192</v>
      </c>
      <c r="X6" s="259">
        <v>0.53498665272160995</v>
      </c>
      <c r="Y6" s="259">
        <v>0.54251273278999179</v>
      </c>
      <c r="DA6" s="67" t="s">
        <v>2229</v>
      </c>
    </row>
    <row r="7" spans="1:105" ht="12" customHeight="1" x14ac:dyDescent="0.25">
      <c r="A7" s="173" t="s">
        <v>92</v>
      </c>
      <c r="B7" s="224">
        <v>0.16340544594625589</v>
      </c>
      <c r="C7" s="224">
        <v>0.17457973493103049</v>
      </c>
      <c r="D7" s="224">
        <v>0.17652701350780031</v>
      </c>
      <c r="E7" s="224">
        <v>0.16513577010713251</v>
      </c>
      <c r="F7" s="224">
        <v>0.17459091912691491</v>
      </c>
      <c r="G7" s="224">
        <v>0.1778120916525335</v>
      </c>
      <c r="H7" s="224">
        <v>0.1697959734250937</v>
      </c>
      <c r="I7" s="224">
        <v>0.1805843807109663</v>
      </c>
      <c r="J7" s="224">
        <v>0.1743885623220858</v>
      </c>
      <c r="K7" s="224">
        <v>0.143579804734671</v>
      </c>
      <c r="L7" s="224">
        <v>0.15990864791256579</v>
      </c>
      <c r="M7" s="224">
        <v>0.14908845350880329</v>
      </c>
      <c r="N7" s="224">
        <v>0.17191282693260279</v>
      </c>
      <c r="O7" s="224">
        <v>0.16143241498024699</v>
      </c>
      <c r="P7" s="224">
        <v>0.1730279244826195</v>
      </c>
      <c r="Q7" s="224">
        <v>0.17456100998610311</v>
      </c>
      <c r="R7" s="224">
        <v>0.17628865713659991</v>
      </c>
      <c r="S7" s="224">
        <v>0.1640334246791969</v>
      </c>
      <c r="T7" s="224">
        <v>0.15688246349274251</v>
      </c>
      <c r="U7" s="224">
        <v>0.1658264375718827</v>
      </c>
      <c r="V7" s="224">
        <v>0.17473090426512961</v>
      </c>
      <c r="W7" s="224">
        <v>0.18233148823241521</v>
      </c>
      <c r="X7" s="224">
        <v>0.16175270618226109</v>
      </c>
      <c r="Y7" s="224">
        <v>0.16402820934072701</v>
      </c>
      <c r="DA7" s="177" t="s">
        <v>2230</v>
      </c>
    </row>
    <row r="8" spans="1:105" ht="12" customHeight="1" x14ac:dyDescent="0.25">
      <c r="A8" s="173" t="s">
        <v>93</v>
      </c>
      <c r="B8" s="224">
        <v>2.0411068004236719</v>
      </c>
      <c r="C8" s="224">
        <v>2.1806854852382771</v>
      </c>
      <c r="D8" s="224">
        <v>2.205009053662498</v>
      </c>
      <c r="E8" s="224">
        <v>2.0627203787915791</v>
      </c>
      <c r="F8" s="224">
        <v>2.1808251876707438</v>
      </c>
      <c r="G8" s="224">
        <v>2.2210610384975298</v>
      </c>
      <c r="H8" s="224">
        <v>2.1209312458074572</v>
      </c>
      <c r="I8" s="224">
        <v>2.255689860181775</v>
      </c>
      <c r="J8" s="224">
        <v>2.1782975372117459</v>
      </c>
      <c r="K8" s="224">
        <v>1.7934635785873849</v>
      </c>
      <c r="L8" s="224">
        <v>1.9974280955620189</v>
      </c>
      <c r="M8" s="224">
        <v>1.862272426474407</v>
      </c>
      <c r="N8" s="224">
        <v>2.147372984420616</v>
      </c>
      <c r="O8" s="224">
        <v>2.016461557427963</v>
      </c>
      <c r="P8" s="224">
        <v>2.161301731894695</v>
      </c>
      <c r="Q8" s="224">
        <v>2.1804515908768769</v>
      </c>
      <c r="R8" s="224">
        <v>2.2020317305545438</v>
      </c>
      <c r="S8" s="224">
        <v>2.048950918806046</v>
      </c>
      <c r="T8" s="224">
        <v>1.9596278523518329</v>
      </c>
      <c r="U8" s="224">
        <v>2.071347545719644</v>
      </c>
      <c r="V8" s="224">
        <v>2.1825737500635922</v>
      </c>
      <c r="W8" s="224">
        <v>2.2775130804695101</v>
      </c>
      <c r="X8" s="224">
        <v>2.0204623332084841</v>
      </c>
      <c r="Y8" s="224">
        <v>2.0488857737139972</v>
      </c>
      <c r="DA8" s="177" t="s">
        <v>2231</v>
      </c>
    </row>
    <row r="9" spans="1:105" ht="12" customHeight="1" x14ac:dyDescent="0.25">
      <c r="A9" s="173" t="s">
        <v>94</v>
      </c>
      <c r="B9" s="224">
        <v>1.081845555550345</v>
      </c>
      <c r="C9" s="224">
        <v>1.1558262898190761</v>
      </c>
      <c r="D9" s="224">
        <v>1.168718483598161</v>
      </c>
      <c r="E9" s="224">
        <v>1.0933013763295449</v>
      </c>
      <c r="F9" s="224">
        <v>1.1559003361431739</v>
      </c>
      <c r="G9" s="224">
        <v>1.177226499174775</v>
      </c>
      <c r="H9" s="224">
        <v>1.124154817096479</v>
      </c>
      <c r="I9" s="224">
        <v>1.195580774818396</v>
      </c>
      <c r="J9" s="224">
        <v>1.154560608396207</v>
      </c>
      <c r="K9" s="224">
        <v>0.95058749553597222</v>
      </c>
      <c r="L9" s="224">
        <v>1.058694580443621</v>
      </c>
      <c r="M9" s="224">
        <v>0.98705817225590808</v>
      </c>
      <c r="N9" s="224">
        <v>1.1381697022527739</v>
      </c>
      <c r="O9" s="224">
        <v>1.0687828649577551</v>
      </c>
      <c r="P9" s="224">
        <v>1.1455523407046611</v>
      </c>
      <c r="Q9" s="224">
        <v>1.155702319052188</v>
      </c>
      <c r="R9" s="224">
        <v>1.1671404163597821</v>
      </c>
      <c r="S9" s="224">
        <v>1.0860031648471351</v>
      </c>
      <c r="T9" s="224">
        <v>1.0386593597941309</v>
      </c>
      <c r="U9" s="224">
        <v>1.097874023971589</v>
      </c>
      <c r="V9" s="224">
        <v>1.156827124713431</v>
      </c>
      <c r="W9" s="224">
        <v>1.2071477118699909</v>
      </c>
      <c r="X9" s="224">
        <v>1.0709033916719921</v>
      </c>
      <c r="Y9" s="224">
        <v>1.0859686360668259</v>
      </c>
      <c r="DA9" s="177" t="s">
        <v>2232</v>
      </c>
    </row>
    <row r="10" spans="1:105" ht="12" customHeight="1" x14ac:dyDescent="0.25">
      <c r="A10" s="56" t="s">
        <v>95</v>
      </c>
      <c r="B10" s="260">
        <v>1.1887493657061361</v>
      </c>
      <c r="C10" s="260">
        <v>1.257790257152132</v>
      </c>
      <c r="D10" s="260">
        <v>1.2718777915084061</v>
      </c>
      <c r="E10" s="260">
        <v>1.0382001339978231</v>
      </c>
      <c r="F10" s="260">
        <v>1.1725595496992769</v>
      </c>
      <c r="G10" s="260">
        <v>1.19357512704963</v>
      </c>
      <c r="H10" s="260">
        <v>1.1250370845613711</v>
      </c>
      <c r="I10" s="260">
        <v>1.1723005470686221</v>
      </c>
      <c r="J10" s="260">
        <v>1.1114169884025269</v>
      </c>
      <c r="K10" s="260">
        <v>0.93071958347960071</v>
      </c>
      <c r="L10" s="260">
        <v>1.0340632632841651</v>
      </c>
      <c r="M10" s="260">
        <v>0.95461020825863563</v>
      </c>
      <c r="N10" s="260">
        <v>1.073794758685175</v>
      </c>
      <c r="O10" s="260">
        <v>1.00171146085768</v>
      </c>
      <c r="P10" s="260">
        <v>1.0660543701967331</v>
      </c>
      <c r="Q10" s="260">
        <v>1.0846731384544619</v>
      </c>
      <c r="R10" s="260">
        <v>1.0917157190333691</v>
      </c>
      <c r="S10" s="260">
        <v>1.001942527884949</v>
      </c>
      <c r="T10" s="260">
        <v>0.94467868429431001</v>
      </c>
      <c r="U10" s="260">
        <v>1.038344792506648</v>
      </c>
      <c r="V10" s="260">
        <v>1.0965020353242121</v>
      </c>
      <c r="W10" s="260">
        <v>1.11676528889182</v>
      </c>
      <c r="X10" s="260">
        <v>1.0007803482399229</v>
      </c>
      <c r="Y10" s="260">
        <v>1.072654516220366</v>
      </c>
      <c r="DA10" s="68" t="s">
        <v>2233</v>
      </c>
    </row>
    <row r="11" spans="1:105" ht="12" customHeight="1" x14ac:dyDescent="0.25">
      <c r="A11" s="37" t="s">
        <v>159</v>
      </c>
      <c r="B11" s="226">
        <v>0.1831342636357754</v>
      </c>
      <c r="C11" s="226">
        <v>0.14231250780424171</v>
      </c>
      <c r="D11" s="226">
        <v>0.1089379830037417</v>
      </c>
      <c r="E11" s="226">
        <v>0.1138094692333441</v>
      </c>
      <c r="F11" s="226">
        <v>0.10526220092597099</v>
      </c>
      <c r="G11" s="226">
        <v>0.1002505091662826</v>
      </c>
      <c r="H11" s="226">
        <v>6.3278348480953581E-2</v>
      </c>
      <c r="I11" s="226">
        <v>0.1017819986040082</v>
      </c>
      <c r="J11" s="226">
        <v>7.9494488552227793E-2</v>
      </c>
      <c r="K11" s="226">
        <v>7.0788359245544025E-2</v>
      </c>
      <c r="L11" s="226">
        <v>7.0785572578016293E-2</v>
      </c>
      <c r="M11" s="226">
        <v>0</v>
      </c>
      <c r="N11" s="226">
        <v>9.0905575487227382E-3</v>
      </c>
      <c r="O11" s="226">
        <v>5.7426655763236627E-2</v>
      </c>
      <c r="P11" s="226">
        <v>4.9197086326638127E-2</v>
      </c>
      <c r="Q11" s="226">
        <v>4.0615602518326653E-2</v>
      </c>
      <c r="R11" s="226">
        <v>5.36420725582471E-2</v>
      </c>
      <c r="S11" s="226">
        <v>1.4992851585211129E-2</v>
      </c>
      <c r="T11" s="226">
        <v>1.7434886605199752E-2</v>
      </c>
      <c r="U11" s="226">
        <v>4.5918290388481657E-2</v>
      </c>
      <c r="V11" s="226">
        <v>2.8851822255037799E-2</v>
      </c>
      <c r="W11" s="226">
        <v>2.8384307326748001E-2</v>
      </c>
      <c r="X11" s="226">
        <v>3.7161131231237467E-2</v>
      </c>
      <c r="Y11" s="226">
        <v>2.5064052433157069E-2</v>
      </c>
      <c r="DA11" s="69" t="s">
        <v>2234</v>
      </c>
    </row>
    <row r="12" spans="1:105" ht="12" customHeight="1" x14ac:dyDescent="0.25">
      <c r="A12" s="37" t="s">
        <v>35</v>
      </c>
      <c r="B12" s="226">
        <v>0.5554855563498361</v>
      </c>
      <c r="C12" s="226">
        <v>0.60588594444313537</v>
      </c>
      <c r="D12" s="226">
        <v>0.59737695622762599</v>
      </c>
      <c r="E12" s="226">
        <v>0.33802234200606041</v>
      </c>
      <c r="F12" s="226">
        <v>0.40700235096798948</v>
      </c>
      <c r="G12" s="226">
        <v>0.47928645758097738</v>
      </c>
      <c r="H12" s="226">
        <v>0.44429115553717402</v>
      </c>
      <c r="I12" s="226">
        <v>0.41542380785931021</v>
      </c>
      <c r="J12" s="226">
        <v>0.33313572903011929</v>
      </c>
      <c r="K12" s="226">
        <v>0.3652719261853849</v>
      </c>
      <c r="L12" s="226">
        <v>0.39017016837435708</v>
      </c>
      <c r="M12" s="226">
        <v>0.35877498615612868</v>
      </c>
      <c r="N12" s="226">
        <v>0.21203022935806259</v>
      </c>
      <c r="O12" s="226">
        <v>0.30793787534274752</v>
      </c>
      <c r="P12" s="226">
        <v>0.22873490831416471</v>
      </c>
      <c r="Q12" s="226">
        <v>0.23730308462566219</v>
      </c>
      <c r="R12" s="226">
        <v>0.27255125833470062</v>
      </c>
      <c r="S12" s="226">
        <v>0.19591087886566211</v>
      </c>
      <c r="T12" s="226">
        <v>0.24172339968614659</v>
      </c>
      <c r="U12" s="226">
        <v>0.30889639279435471</v>
      </c>
      <c r="V12" s="226">
        <v>0.39902380886847277</v>
      </c>
      <c r="W12" s="226">
        <v>0.26860292551586112</v>
      </c>
      <c r="X12" s="226">
        <v>0.12165177593145179</v>
      </c>
      <c r="Y12" s="226">
        <v>0.1098994885306377</v>
      </c>
      <c r="DA12" s="69" t="s">
        <v>2235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2236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2237</v>
      </c>
    </row>
    <row r="15" spans="1:105" ht="12" customHeight="1" x14ac:dyDescent="0.25">
      <c r="A15" s="37" t="s">
        <v>40</v>
      </c>
      <c r="B15" s="226">
        <v>0.4501295457205241</v>
      </c>
      <c r="C15" s="226">
        <v>0.50959180490475531</v>
      </c>
      <c r="D15" s="226">
        <v>0.56556285227703851</v>
      </c>
      <c r="E15" s="226">
        <v>0.58636832275841833</v>
      </c>
      <c r="F15" s="226">
        <v>0.66029499780531697</v>
      </c>
      <c r="G15" s="226">
        <v>0.61403816030236957</v>
      </c>
      <c r="H15" s="226">
        <v>0.61746758054324347</v>
      </c>
      <c r="I15" s="226">
        <v>0.65509474060530393</v>
      </c>
      <c r="J15" s="226">
        <v>0.69878677082017959</v>
      </c>
      <c r="K15" s="226">
        <v>0.49465929804867181</v>
      </c>
      <c r="L15" s="226">
        <v>0.57310752233179185</v>
      </c>
      <c r="M15" s="226">
        <v>0.59583522210250695</v>
      </c>
      <c r="N15" s="226">
        <v>0.85267397177838955</v>
      </c>
      <c r="O15" s="226">
        <v>0.63634692975169593</v>
      </c>
      <c r="P15" s="226">
        <v>0.7881223755559299</v>
      </c>
      <c r="Q15" s="226">
        <v>0.80675445131047296</v>
      </c>
      <c r="R15" s="226">
        <v>0.76552238814042128</v>
      </c>
      <c r="S15" s="226">
        <v>0.79103879743407612</v>
      </c>
      <c r="T15" s="226">
        <v>0.68552039800296372</v>
      </c>
      <c r="U15" s="226">
        <v>0.68353010932381164</v>
      </c>
      <c r="V15" s="226">
        <v>0.66862640420070163</v>
      </c>
      <c r="W15" s="226">
        <v>0.81977805604921083</v>
      </c>
      <c r="X15" s="226">
        <v>0.84196744107723409</v>
      </c>
      <c r="Y15" s="226">
        <v>0.9376909752565713</v>
      </c>
      <c r="DA15" s="69" t="s">
        <v>2238</v>
      </c>
    </row>
    <row r="16" spans="1:105" ht="12" customHeight="1" x14ac:dyDescent="0.25">
      <c r="A16" s="57" t="s">
        <v>2147</v>
      </c>
      <c r="B16" s="261">
        <f t="shared" ref="B16:Y16" si="0">B17+B23+B24</f>
        <v>2.7916873608416655</v>
      </c>
      <c r="C16" s="261">
        <f t="shared" si="0"/>
        <v>2.9407799001282031</v>
      </c>
      <c r="D16" s="261">
        <f t="shared" si="0"/>
        <v>2.9517195411865234</v>
      </c>
      <c r="E16" s="261">
        <f t="shared" si="0"/>
        <v>2.4745035548424568</v>
      </c>
      <c r="F16" s="261">
        <f t="shared" si="0"/>
        <v>2.6946179152187426</v>
      </c>
      <c r="G16" s="261">
        <f t="shared" si="0"/>
        <v>2.785573203224244</v>
      </c>
      <c r="H16" s="261">
        <f t="shared" si="0"/>
        <v>2.6276283692897171</v>
      </c>
      <c r="I16" s="261">
        <f t="shared" si="0"/>
        <v>2.7670886466368954</v>
      </c>
      <c r="J16" s="261">
        <f t="shared" si="0"/>
        <v>2.6115378656222425</v>
      </c>
      <c r="K16" s="261">
        <f t="shared" si="0"/>
        <v>2.2081840371563204</v>
      </c>
      <c r="L16" s="261">
        <f t="shared" si="0"/>
        <v>2.433059500590137</v>
      </c>
      <c r="M16" s="261">
        <f t="shared" si="0"/>
        <v>2.2380963587674421</v>
      </c>
      <c r="N16" s="261">
        <f t="shared" si="0"/>
        <v>2.501616544369484</v>
      </c>
      <c r="O16" s="261">
        <f t="shared" si="0"/>
        <v>2.3763251031284165</v>
      </c>
      <c r="P16" s="261">
        <f t="shared" si="0"/>
        <v>2.5143901522489585</v>
      </c>
      <c r="Q16" s="261">
        <f t="shared" si="0"/>
        <v>2.5435437248587656</v>
      </c>
      <c r="R16" s="261">
        <f t="shared" si="0"/>
        <v>2.5727504353045623</v>
      </c>
      <c r="S16" s="261">
        <f t="shared" si="0"/>
        <v>2.4224757783655195</v>
      </c>
      <c r="T16" s="261">
        <f t="shared" si="0"/>
        <v>2.3008015304396832</v>
      </c>
      <c r="U16" s="261">
        <f t="shared" si="0"/>
        <v>2.4479872175502937</v>
      </c>
      <c r="V16" s="261">
        <f t="shared" si="0"/>
        <v>2.6019882113867543</v>
      </c>
      <c r="W16" s="261">
        <f t="shared" si="0"/>
        <v>2.6618685248385976</v>
      </c>
      <c r="X16" s="261">
        <f t="shared" si="0"/>
        <v>2.3738560631125551</v>
      </c>
      <c r="Y16" s="261">
        <f t="shared" si="0"/>
        <v>2.5332446498717585</v>
      </c>
      <c r="DA16" s="70"/>
    </row>
    <row r="17" spans="1:105" ht="12" customHeight="1" x14ac:dyDescent="0.25">
      <c r="A17" s="60" t="s">
        <v>2148</v>
      </c>
      <c r="B17" s="329">
        <v>2.0028625563143829</v>
      </c>
      <c r="C17" s="329">
        <v>2.056809323370417</v>
      </c>
      <c r="D17" s="329">
        <v>2.0242348429419321</v>
      </c>
      <c r="E17" s="329">
        <v>1.1443147958909781</v>
      </c>
      <c r="F17" s="329">
        <v>1.4762593875619601</v>
      </c>
      <c r="G17" s="329">
        <v>1.566763825044839</v>
      </c>
      <c r="H17" s="329">
        <v>1.3632252011215049</v>
      </c>
      <c r="I17" s="329">
        <v>1.3503054919684361</v>
      </c>
      <c r="J17" s="329">
        <v>1.093261071861253</v>
      </c>
      <c r="K17" s="329">
        <v>1.115077425326678</v>
      </c>
      <c r="L17" s="329">
        <v>1.2042223177200631</v>
      </c>
      <c r="M17" s="329">
        <v>0.94019717764250321</v>
      </c>
      <c r="N17" s="329">
        <v>0.60181584229876339</v>
      </c>
      <c r="O17" s="329">
        <v>0.93459426246637733</v>
      </c>
      <c r="P17" s="329">
        <v>0.72837176085544042</v>
      </c>
      <c r="Q17" s="329">
        <v>0.74110973415133163</v>
      </c>
      <c r="R17" s="329">
        <v>0.85973466503638685</v>
      </c>
      <c r="S17" s="329">
        <v>0.516605078818135</v>
      </c>
      <c r="T17" s="329">
        <v>0.61746395279958866</v>
      </c>
      <c r="U17" s="329">
        <v>0.93095136310556048</v>
      </c>
      <c r="V17" s="329">
        <v>1.089859047452689</v>
      </c>
      <c r="W17" s="329">
        <v>0.75301094981624139</v>
      </c>
      <c r="X17" s="329">
        <v>0.41671273327997299</v>
      </c>
      <c r="Y17" s="329">
        <v>0.37115499311702432</v>
      </c>
      <c r="DA17" s="72" t="s">
        <v>2239</v>
      </c>
    </row>
    <row r="18" spans="1:105" ht="12" customHeight="1" x14ac:dyDescent="0.25">
      <c r="A18" s="59" t="s">
        <v>28</v>
      </c>
      <c r="B18" s="230">
        <v>3.1734391601582722E-2</v>
      </c>
      <c r="C18" s="230">
        <v>4.5785276499666391E-2</v>
      </c>
      <c r="D18" s="230">
        <v>3.3570699737013147E-2</v>
      </c>
      <c r="E18" s="230">
        <v>3.1636187283133242E-2</v>
      </c>
      <c r="F18" s="230">
        <v>6.3129786634765336E-3</v>
      </c>
      <c r="G18" s="230">
        <v>6.5409584401147497E-3</v>
      </c>
      <c r="H18" s="230">
        <v>0</v>
      </c>
      <c r="I18" s="230">
        <v>0</v>
      </c>
      <c r="J18" s="230">
        <v>0</v>
      </c>
      <c r="K18" s="230">
        <v>0</v>
      </c>
      <c r="L18" s="230">
        <v>1.7593817985217981E-2</v>
      </c>
      <c r="M18" s="230">
        <v>1.6595669165162901E-2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1.088952188699587E-3</v>
      </c>
      <c r="DA18" s="71" t="s">
        <v>2240</v>
      </c>
    </row>
    <row r="19" spans="1:105" ht="12" customHeight="1" x14ac:dyDescent="0.25">
      <c r="A19" s="59" t="s">
        <v>31</v>
      </c>
      <c r="B19" s="230">
        <v>0</v>
      </c>
      <c r="C19" s="230">
        <v>3.9099189987504078E-2</v>
      </c>
      <c r="D19" s="230">
        <v>3.9827293117077472E-2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2.7189748596013429E-2</v>
      </c>
      <c r="S19" s="230">
        <v>2.2161442729807301E-2</v>
      </c>
      <c r="T19" s="230">
        <v>0</v>
      </c>
      <c r="U19" s="230">
        <v>2.9573561445900679E-2</v>
      </c>
      <c r="V19" s="230">
        <v>1.44313019893748E-2</v>
      </c>
      <c r="W19" s="230">
        <v>9.2382464354266482E-3</v>
      </c>
      <c r="X19" s="230">
        <v>1.3532788918116771E-2</v>
      </c>
      <c r="Y19" s="230">
        <v>2.466508083907239E-2</v>
      </c>
      <c r="DA19" s="71" t="s">
        <v>2241</v>
      </c>
    </row>
    <row r="20" spans="1:105" ht="12" customHeight="1" x14ac:dyDescent="0.25">
      <c r="A20" s="59" t="s">
        <v>159</v>
      </c>
      <c r="B20" s="230">
        <v>0.30441341077807821</v>
      </c>
      <c r="C20" s="230">
        <v>0.23507684192552711</v>
      </c>
      <c r="D20" s="230">
        <v>0.17061382999457031</v>
      </c>
      <c r="E20" s="230">
        <v>0.25314895363937251</v>
      </c>
      <c r="F20" s="230">
        <v>0.189009071422992</v>
      </c>
      <c r="G20" s="230">
        <v>0.19344365442129149</v>
      </c>
      <c r="H20" s="230">
        <v>0.12654544620885649</v>
      </c>
      <c r="I20" s="230">
        <v>0.2155553579553724</v>
      </c>
      <c r="J20" s="230">
        <v>0.16997309186483989</v>
      </c>
      <c r="K20" s="230">
        <v>0.15294720479854351</v>
      </c>
      <c r="L20" s="230">
        <v>0.14846878058018051</v>
      </c>
      <c r="M20" s="230">
        <v>0</v>
      </c>
      <c r="N20" s="230">
        <v>2.012227631851015E-2</v>
      </c>
      <c r="O20" s="230">
        <v>0.12818332796609541</v>
      </c>
      <c r="P20" s="230">
        <v>0.1104881189060635</v>
      </c>
      <c r="Q20" s="230">
        <v>8.9929088168369156E-2</v>
      </c>
      <c r="R20" s="230">
        <v>0.1186787828171136</v>
      </c>
      <c r="S20" s="230">
        <v>3.5948914898326002E-2</v>
      </c>
      <c r="T20" s="230">
        <v>4.2488873082213587E-2</v>
      </c>
      <c r="U20" s="230">
        <v>0.1005086873380885</v>
      </c>
      <c r="V20" s="230">
        <v>6.4194461426943475E-2</v>
      </c>
      <c r="W20" s="230">
        <v>6.553437384768114E-2</v>
      </c>
      <c r="X20" s="230">
        <v>8.6078941257136957E-2</v>
      </c>
      <c r="Y20" s="230">
        <v>5.7740875711517627E-2</v>
      </c>
      <c r="DA20" s="71" t="s">
        <v>2242</v>
      </c>
    </row>
    <row r="21" spans="1:105" ht="12" customHeight="1" x14ac:dyDescent="0.25">
      <c r="A21" s="59" t="s">
        <v>32</v>
      </c>
      <c r="B21" s="230">
        <v>0.76547323986090687</v>
      </c>
      <c r="C21" s="230">
        <v>0.75998898249070634</v>
      </c>
      <c r="D21" s="230">
        <v>0.86704045549904507</v>
      </c>
      <c r="E21" s="230">
        <v>0.12566260601340071</v>
      </c>
      <c r="F21" s="230">
        <v>0.56762232741471619</v>
      </c>
      <c r="G21" s="230">
        <v>0.46409197546512232</v>
      </c>
      <c r="H21" s="230">
        <v>0.36945174481619669</v>
      </c>
      <c r="I21" s="230">
        <v>0.27602638680036318</v>
      </c>
      <c r="J21" s="230">
        <v>0.22804179988776629</v>
      </c>
      <c r="K21" s="230">
        <v>0.19181188392032639</v>
      </c>
      <c r="L21" s="230">
        <v>0.23939532738200681</v>
      </c>
      <c r="M21" s="230">
        <v>0.17293603528124479</v>
      </c>
      <c r="N21" s="230">
        <v>0.1235953357259567</v>
      </c>
      <c r="O21" s="230">
        <v>0.13551467768034919</v>
      </c>
      <c r="P21" s="230">
        <v>0.11648530479008069</v>
      </c>
      <c r="Q21" s="230">
        <v>0.1383370743058972</v>
      </c>
      <c r="R21" s="230">
        <v>0.12530718309949729</v>
      </c>
      <c r="S21" s="230">
        <v>0</v>
      </c>
      <c r="T21" s="230">
        <v>0</v>
      </c>
      <c r="U21" s="230">
        <v>0.14092832700290359</v>
      </c>
      <c r="V21" s="230">
        <v>0.1446758259658919</v>
      </c>
      <c r="W21" s="230">
        <v>7.2931135756514415E-2</v>
      </c>
      <c r="X21" s="230">
        <v>4.2057945730300889E-2</v>
      </c>
      <c r="Y21" s="230">
        <v>4.0543444568431418E-2</v>
      </c>
      <c r="DA21" s="71" t="s">
        <v>2243</v>
      </c>
    </row>
    <row r="22" spans="1:105" ht="12" customHeight="1" x14ac:dyDescent="0.25">
      <c r="A22" s="59" t="s">
        <v>35</v>
      </c>
      <c r="B22" s="230">
        <v>0.90124151407381514</v>
      </c>
      <c r="C22" s="230">
        <v>0.97685903246701322</v>
      </c>
      <c r="D22" s="230">
        <v>0.91318256459422598</v>
      </c>
      <c r="E22" s="230">
        <v>0.73386704895507182</v>
      </c>
      <c r="F22" s="230">
        <v>0.71331501006077469</v>
      </c>
      <c r="G22" s="230">
        <v>0.90268723671831108</v>
      </c>
      <c r="H22" s="230">
        <v>0.86722801009645167</v>
      </c>
      <c r="I22" s="230">
        <v>0.85872374721269995</v>
      </c>
      <c r="J22" s="230">
        <v>0.69524618010864636</v>
      </c>
      <c r="K22" s="230">
        <v>0.77031833660780791</v>
      </c>
      <c r="L22" s="230">
        <v>0.79876439177265801</v>
      </c>
      <c r="M22" s="230">
        <v>0.75066547319609545</v>
      </c>
      <c r="N22" s="230">
        <v>0.45809823025429652</v>
      </c>
      <c r="O22" s="230">
        <v>0.6708962568199327</v>
      </c>
      <c r="P22" s="230">
        <v>0.50139833715929627</v>
      </c>
      <c r="Q22" s="230">
        <v>0.51284357167706529</v>
      </c>
      <c r="R22" s="230">
        <v>0.58855895052376239</v>
      </c>
      <c r="S22" s="230">
        <v>0.45849472119000168</v>
      </c>
      <c r="T22" s="230">
        <v>0.57497507971737505</v>
      </c>
      <c r="U22" s="230">
        <v>0.65994078731866768</v>
      </c>
      <c r="V22" s="230">
        <v>0.86655745807047846</v>
      </c>
      <c r="W22" s="230">
        <v>0.60530719377661923</v>
      </c>
      <c r="X22" s="230">
        <v>0.27504305737441842</v>
      </c>
      <c r="Y22" s="230">
        <v>0.24711663980930321</v>
      </c>
      <c r="DA22" s="71" t="s">
        <v>2244</v>
      </c>
    </row>
    <row r="23" spans="1:105" ht="12" customHeight="1" x14ac:dyDescent="0.25">
      <c r="A23" s="60" t="s">
        <v>2155</v>
      </c>
      <c r="B23" s="329">
        <v>0.72759247269025507</v>
      </c>
      <c r="C23" s="329">
        <v>0.81855094401902728</v>
      </c>
      <c r="D23" s="329">
        <v>0.8613353688466947</v>
      </c>
      <c r="E23" s="329">
        <v>1.2683080289990101</v>
      </c>
      <c r="F23" s="329">
        <v>1.1529347039047451</v>
      </c>
      <c r="G23" s="329">
        <v>1.152178496095555</v>
      </c>
      <c r="H23" s="329">
        <v>1.200776137079077</v>
      </c>
      <c r="I23" s="329">
        <v>1.3491134227311601</v>
      </c>
      <c r="J23" s="329">
        <v>1.452928798442644</v>
      </c>
      <c r="K23" s="329">
        <v>1.039303470828451</v>
      </c>
      <c r="L23" s="329">
        <v>1.1689151935147559</v>
      </c>
      <c r="M23" s="329">
        <v>1.24203180408952</v>
      </c>
      <c r="N23" s="329">
        <v>1.835380430121885</v>
      </c>
      <c r="O23" s="329">
        <v>1.3812378555838409</v>
      </c>
      <c r="P23" s="329">
        <v>1.721180262972287</v>
      </c>
      <c r="Q23" s="329">
        <v>1.7370213746995731</v>
      </c>
      <c r="R23" s="329">
        <v>1.646955759291292</v>
      </c>
      <c r="S23" s="329">
        <v>1.8444030475107189</v>
      </c>
      <c r="T23" s="329">
        <v>1.6245495794288389</v>
      </c>
      <c r="U23" s="329">
        <v>1.4548963131708561</v>
      </c>
      <c r="V23" s="329">
        <v>1.4466528840574131</v>
      </c>
      <c r="W23" s="329">
        <v>1.840533155801602</v>
      </c>
      <c r="X23" s="329">
        <v>1.8965303231905211</v>
      </c>
      <c r="Y23" s="329">
        <v>2.1006239590429931</v>
      </c>
      <c r="DA23" s="72" t="s">
        <v>2245</v>
      </c>
    </row>
    <row r="24" spans="1:105" ht="12" customHeight="1" x14ac:dyDescent="0.25">
      <c r="A24" s="60" t="s">
        <v>2157</v>
      </c>
      <c r="B24" s="329">
        <v>6.1232331837027427E-2</v>
      </c>
      <c r="C24" s="329">
        <v>6.5419632738758657E-2</v>
      </c>
      <c r="D24" s="329">
        <v>6.6149329397896459E-2</v>
      </c>
      <c r="E24" s="329">
        <v>6.1880729952468801E-2</v>
      </c>
      <c r="F24" s="329">
        <v>6.5423823752037105E-2</v>
      </c>
      <c r="G24" s="329">
        <v>6.6630882083849735E-2</v>
      </c>
      <c r="H24" s="329">
        <v>6.3627031089135172E-2</v>
      </c>
      <c r="I24" s="329">
        <v>6.7669731937299235E-2</v>
      </c>
      <c r="J24" s="329">
        <v>6.5347995318345481E-2</v>
      </c>
      <c r="K24" s="329">
        <v>5.3803141001191428E-2</v>
      </c>
      <c r="L24" s="329">
        <v>5.9921989355318422E-2</v>
      </c>
      <c r="M24" s="329">
        <v>5.5867377035419087E-2</v>
      </c>
      <c r="N24" s="329">
        <v>6.4420271948835803E-2</v>
      </c>
      <c r="O24" s="329">
        <v>6.0492985078198273E-2</v>
      </c>
      <c r="P24" s="329">
        <v>6.4838128421231059E-2</v>
      </c>
      <c r="Q24" s="329">
        <v>6.5412616007860969E-2</v>
      </c>
      <c r="R24" s="329">
        <v>6.6060010976883632E-2</v>
      </c>
      <c r="S24" s="329">
        <v>6.1467652036665578E-2</v>
      </c>
      <c r="T24" s="329">
        <v>5.8787998211255799E-2</v>
      </c>
      <c r="U24" s="329">
        <v>6.21395412738769E-2</v>
      </c>
      <c r="V24" s="329">
        <v>6.5476279876652596E-2</v>
      </c>
      <c r="W24" s="329">
        <v>6.8324419220754357E-2</v>
      </c>
      <c r="X24" s="329">
        <v>6.0613006642061332E-2</v>
      </c>
      <c r="Y24" s="329">
        <v>6.146569771174093E-2</v>
      </c>
      <c r="DA24" s="72" t="s">
        <v>2246</v>
      </c>
    </row>
    <row r="25" spans="1:105" ht="12" customHeight="1" x14ac:dyDescent="0.25">
      <c r="A25" s="57" t="s">
        <v>2159</v>
      </c>
      <c r="B25" s="261">
        <f t="shared" ref="B25:Y25" si="1">B26+B32+B33</f>
        <v>1.2689488003825751</v>
      </c>
      <c r="C25" s="261">
        <f t="shared" si="1"/>
        <v>1.3367181364219101</v>
      </c>
      <c r="D25" s="261">
        <f t="shared" si="1"/>
        <v>1.3416907005393288</v>
      </c>
      <c r="E25" s="261">
        <f t="shared" si="1"/>
        <v>1.1247743431102077</v>
      </c>
      <c r="F25" s="261">
        <f t="shared" si="1"/>
        <v>1.2248263250994276</v>
      </c>
      <c r="G25" s="261">
        <f t="shared" si="1"/>
        <v>1.2661696378292016</v>
      </c>
      <c r="H25" s="261">
        <f t="shared" si="1"/>
        <v>1.1943765314953259</v>
      </c>
      <c r="I25" s="261">
        <f t="shared" si="1"/>
        <v>1.2577675666531338</v>
      </c>
      <c r="J25" s="261">
        <f t="shared" si="1"/>
        <v>1.1870626661919281</v>
      </c>
      <c r="K25" s="261">
        <f t="shared" si="1"/>
        <v>1.0037200168892362</v>
      </c>
      <c r="L25" s="261">
        <f t="shared" si="1"/>
        <v>1.1059361366318807</v>
      </c>
      <c r="M25" s="261">
        <f t="shared" si="1"/>
        <v>1.0173165267124737</v>
      </c>
      <c r="N25" s="261">
        <f t="shared" si="1"/>
        <v>1.1370984292588564</v>
      </c>
      <c r="O25" s="261">
        <f t="shared" si="1"/>
        <v>1.0801477741492804</v>
      </c>
      <c r="P25" s="261">
        <f t="shared" si="1"/>
        <v>1.1429046146586177</v>
      </c>
      <c r="Q25" s="261">
        <f t="shared" si="1"/>
        <v>1.1561562385721662</v>
      </c>
      <c r="R25" s="261">
        <f t="shared" si="1"/>
        <v>1.169432016047528</v>
      </c>
      <c r="S25" s="261">
        <f t="shared" si="1"/>
        <v>1.1011253538025092</v>
      </c>
      <c r="T25" s="261">
        <f t="shared" si="1"/>
        <v>1.0458188774725834</v>
      </c>
      <c r="U25" s="261">
        <f t="shared" si="1"/>
        <v>1.1127214625228607</v>
      </c>
      <c r="V25" s="261">
        <f t="shared" si="1"/>
        <v>1.1827219142667071</v>
      </c>
      <c r="W25" s="261">
        <f t="shared" si="1"/>
        <v>1.2099402385629989</v>
      </c>
      <c r="X25" s="261">
        <f t="shared" si="1"/>
        <v>1.0790254832329798</v>
      </c>
      <c r="Y25" s="261">
        <f t="shared" si="1"/>
        <v>1.1514748408507989</v>
      </c>
      <c r="DA25" s="70"/>
    </row>
    <row r="26" spans="1:105" ht="12" customHeight="1" x14ac:dyDescent="0.25">
      <c r="A26" s="60" t="s">
        <v>2160</v>
      </c>
      <c r="B26" s="329">
        <v>0.91039207105199216</v>
      </c>
      <c r="C26" s="329">
        <v>0.93491332880473466</v>
      </c>
      <c r="D26" s="329">
        <v>0.92010674679178739</v>
      </c>
      <c r="E26" s="329">
        <v>0.52014308904135365</v>
      </c>
      <c r="F26" s="329">
        <v>0.67102699434634505</v>
      </c>
      <c r="G26" s="329">
        <v>0.71216537502038157</v>
      </c>
      <c r="H26" s="329">
        <v>0.61964781869159302</v>
      </c>
      <c r="I26" s="329">
        <v>0.6137752236220162</v>
      </c>
      <c r="J26" s="329">
        <v>0.49693685084602368</v>
      </c>
      <c r="K26" s="329">
        <v>0.50685337514848972</v>
      </c>
      <c r="L26" s="329">
        <v>0.54737378078184684</v>
      </c>
      <c r="M26" s="329">
        <v>0.42736235347386509</v>
      </c>
      <c r="N26" s="329">
        <v>0.27355265559034703</v>
      </c>
      <c r="O26" s="329">
        <v>0.42481557384835328</v>
      </c>
      <c r="P26" s="329">
        <v>0.33107807311610937</v>
      </c>
      <c r="Q26" s="329">
        <v>0.33686806097787803</v>
      </c>
      <c r="R26" s="329">
        <v>0.39078848410744849</v>
      </c>
      <c r="S26" s="329">
        <v>0.23482049037187949</v>
      </c>
      <c r="T26" s="329">
        <v>0.28066543309072212</v>
      </c>
      <c r="U26" s="329">
        <v>0.42315971050252738</v>
      </c>
      <c r="V26" s="329">
        <v>0.49539047611485859</v>
      </c>
      <c r="W26" s="329">
        <v>0.3422777044619279</v>
      </c>
      <c r="X26" s="329">
        <v>0.18941487876362409</v>
      </c>
      <c r="Y26" s="329">
        <v>0.16870681505319279</v>
      </c>
      <c r="DA26" s="72" t="s">
        <v>2247</v>
      </c>
    </row>
    <row r="27" spans="1:105" ht="12" customHeight="1" x14ac:dyDescent="0.25">
      <c r="A27" s="59" t="s">
        <v>28</v>
      </c>
      <c r="B27" s="230">
        <v>1.442472345526487E-2</v>
      </c>
      <c r="C27" s="230">
        <v>2.0811489318030171E-2</v>
      </c>
      <c r="D27" s="230">
        <v>1.525940897136961E-2</v>
      </c>
      <c r="E27" s="230">
        <v>1.438008512869692E-2</v>
      </c>
      <c r="F27" s="230">
        <v>2.8695357561256958E-3</v>
      </c>
      <c r="G27" s="230">
        <v>2.973162927324885E-3</v>
      </c>
      <c r="H27" s="230">
        <v>0</v>
      </c>
      <c r="I27" s="230">
        <v>0</v>
      </c>
      <c r="J27" s="230">
        <v>0</v>
      </c>
      <c r="K27" s="230">
        <v>0</v>
      </c>
      <c r="L27" s="230">
        <v>7.9971899932808985E-3</v>
      </c>
      <c r="M27" s="230">
        <v>7.5434859841649561E-3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4.9497826759072148E-4</v>
      </c>
      <c r="DA27" s="71" t="s">
        <v>2248</v>
      </c>
    </row>
    <row r="28" spans="1:105" ht="12" customHeight="1" x14ac:dyDescent="0.25">
      <c r="A28" s="59" t="s">
        <v>31</v>
      </c>
      <c r="B28" s="230">
        <v>0</v>
      </c>
      <c r="C28" s="230">
        <v>1.7772359085229131E-2</v>
      </c>
      <c r="D28" s="230">
        <v>1.810331505321703E-2</v>
      </c>
      <c r="E28" s="230">
        <v>0</v>
      </c>
      <c r="F28" s="230">
        <v>0</v>
      </c>
      <c r="G28" s="230">
        <v>0</v>
      </c>
      <c r="H28" s="230">
        <v>0</v>
      </c>
      <c r="I28" s="230">
        <v>0</v>
      </c>
      <c r="J28" s="230">
        <v>0</v>
      </c>
      <c r="K28" s="230">
        <v>0</v>
      </c>
      <c r="L28" s="230">
        <v>0</v>
      </c>
      <c r="M28" s="230">
        <v>0</v>
      </c>
      <c r="N28" s="230">
        <v>0</v>
      </c>
      <c r="O28" s="230">
        <v>0</v>
      </c>
      <c r="P28" s="230">
        <v>0</v>
      </c>
      <c r="Q28" s="230">
        <v>0</v>
      </c>
      <c r="R28" s="230">
        <v>1.235897663455156E-2</v>
      </c>
      <c r="S28" s="230">
        <v>1.007338305900332E-2</v>
      </c>
      <c r="T28" s="230">
        <v>0</v>
      </c>
      <c r="U28" s="230">
        <v>1.3442527929954861E-2</v>
      </c>
      <c r="V28" s="230">
        <v>6.5596827224430904E-3</v>
      </c>
      <c r="W28" s="230">
        <v>4.199202925193931E-3</v>
      </c>
      <c r="X28" s="230">
        <v>6.1512676900530748E-3</v>
      </c>
      <c r="Y28" s="230">
        <v>1.1211400381396539E-2</v>
      </c>
      <c r="DA28" s="71" t="s">
        <v>2249</v>
      </c>
    </row>
    <row r="29" spans="1:105" ht="12" customHeight="1" x14ac:dyDescent="0.25">
      <c r="A29" s="59" t="s">
        <v>159</v>
      </c>
      <c r="B29" s="230">
        <v>0.13836973217185361</v>
      </c>
      <c r="C29" s="230">
        <v>0.10685310996614859</v>
      </c>
      <c r="D29" s="230">
        <v>7.755174090662284E-2</v>
      </c>
      <c r="E29" s="230">
        <v>0.11506770619971481</v>
      </c>
      <c r="F29" s="230">
        <v>8.5913214283178121E-2</v>
      </c>
      <c r="G29" s="230">
        <v>8.7928933827859698E-2</v>
      </c>
      <c r="H29" s="230">
        <v>5.7520657367662001E-2</v>
      </c>
      <c r="I29" s="230">
        <v>9.7979708161532911E-2</v>
      </c>
      <c r="J29" s="230">
        <v>7.7260496302199957E-2</v>
      </c>
      <c r="K29" s="230">
        <v>6.9521456726610656E-2</v>
      </c>
      <c r="L29" s="230">
        <v>6.7485809354627474E-2</v>
      </c>
      <c r="M29" s="230">
        <v>0</v>
      </c>
      <c r="N29" s="230">
        <v>9.1464892356864277E-3</v>
      </c>
      <c r="O29" s="230">
        <v>5.8265149075497888E-2</v>
      </c>
      <c r="P29" s="230">
        <v>5.0221872230028851E-2</v>
      </c>
      <c r="Q29" s="230">
        <v>4.0876858258349608E-2</v>
      </c>
      <c r="R29" s="230">
        <v>5.3944901280506212E-2</v>
      </c>
      <c r="S29" s="230">
        <v>1.6340415862875459E-2</v>
      </c>
      <c r="T29" s="230">
        <v>1.9313124128278899E-2</v>
      </c>
      <c r="U29" s="230">
        <v>4.5685766971858409E-2</v>
      </c>
      <c r="V29" s="230">
        <v>2.917930064861067E-2</v>
      </c>
      <c r="W29" s="230">
        <v>2.9788351748945969E-2</v>
      </c>
      <c r="X29" s="230">
        <v>3.9126791480516787E-2</v>
      </c>
      <c r="Y29" s="230">
        <v>2.624585259614436E-2</v>
      </c>
      <c r="DA29" s="71" t="s">
        <v>2250</v>
      </c>
    </row>
    <row r="30" spans="1:105" ht="12" customHeight="1" x14ac:dyDescent="0.25">
      <c r="A30" s="59" t="s">
        <v>32</v>
      </c>
      <c r="B30" s="230">
        <v>0.34794238175495762</v>
      </c>
      <c r="C30" s="230">
        <v>0.3454495374957755</v>
      </c>
      <c r="D30" s="230">
        <v>0.39410929795411143</v>
      </c>
      <c r="E30" s="230">
        <v>5.7119366369727587E-2</v>
      </c>
      <c r="F30" s="230">
        <v>0.258010148824871</v>
      </c>
      <c r="G30" s="230">
        <v>0.21095089793869179</v>
      </c>
      <c r="H30" s="230">
        <v>0.16793261128008941</v>
      </c>
      <c r="I30" s="230">
        <v>0.12546653945471059</v>
      </c>
      <c r="J30" s="230">
        <v>0.1036553635853483</v>
      </c>
      <c r="K30" s="230">
        <v>8.7187219963784715E-2</v>
      </c>
      <c r="L30" s="230">
        <v>0.1088160579009121</v>
      </c>
      <c r="M30" s="230">
        <v>7.8607288764202185E-2</v>
      </c>
      <c r="N30" s="230">
        <v>5.6179698057253043E-2</v>
      </c>
      <c r="O30" s="230">
        <v>6.1597580763795103E-2</v>
      </c>
      <c r="P30" s="230">
        <v>5.2947865813673063E-2</v>
      </c>
      <c r="Q30" s="230">
        <v>6.2880488320862335E-2</v>
      </c>
      <c r="R30" s="230">
        <v>5.6957810499771527E-2</v>
      </c>
      <c r="S30" s="230">
        <v>0</v>
      </c>
      <c r="T30" s="230">
        <v>0</v>
      </c>
      <c r="U30" s="230">
        <v>6.4058330455865301E-2</v>
      </c>
      <c r="V30" s="230">
        <v>6.5761739075405459E-2</v>
      </c>
      <c r="W30" s="230">
        <v>3.3150516252961088E-2</v>
      </c>
      <c r="X30" s="230">
        <v>1.9117248059227671E-2</v>
      </c>
      <c r="Y30" s="230">
        <v>1.8428838440196101E-2</v>
      </c>
      <c r="DA30" s="71" t="s">
        <v>2251</v>
      </c>
    </row>
    <row r="31" spans="1:105" ht="12" customHeight="1" x14ac:dyDescent="0.25">
      <c r="A31" s="59" t="s">
        <v>35</v>
      </c>
      <c r="B31" s="230">
        <v>0.40965523366991591</v>
      </c>
      <c r="C31" s="230">
        <v>0.44402683293955131</v>
      </c>
      <c r="D31" s="230">
        <v>0.41508298390646647</v>
      </c>
      <c r="E31" s="230">
        <v>0.33357593134321428</v>
      </c>
      <c r="F31" s="230">
        <v>0.32423409548217019</v>
      </c>
      <c r="G31" s="230">
        <v>0.41031238032650508</v>
      </c>
      <c r="H31" s="230">
        <v>0.39419455004384157</v>
      </c>
      <c r="I31" s="230">
        <v>0.39032897600577271</v>
      </c>
      <c r="J31" s="230">
        <v>0.31602099095847552</v>
      </c>
      <c r="K31" s="230">
        <v>0.35014469845809443</v>
      </c>
      <c r="L31" s="230">
        <v>0.36307472353302628</v>
      </c>
      <c r="M31" s="230">
        <v>0.34121157872549801</v>
      </c>
      <c r="N31" s="230">
        <v>0.20822646829740751</v>
      </c>
      <c r="O31" s="230">
        <v>0.30495284400906031</v>
      </c>
      <c r="P31" s="230">
        <v>0.2279083350724074</v>
      </c>
      <c r="Q31" s="230">
        <v>0.23311071439866601</v>
      </c>
      <c r="R31" s="230">
        <v>0.26752679569261922</v>
      </c>
      <c r="S31" s="230">
        <v>0.20840669145000071</v>
      </c>
      <c r="T31" s="230">
        <v>0.26135230896244321</v>
      </c>
      <c r="U31" s="230">
        <v>0.29997308514484888</v>
      </c>
      <c r="V31" s="230">
        <v>0.3938897536683994</v>
      </c>
      <c r="W31" s="230">
        <v>0.2751396335348269</v>
      </c>
      <c r="X31" s="230">
        <v>0.12501957153382659</v>
      </c>
      <c r="Y31" s="230">
        <v>0.1123257453678651</v>
      </c>
      <c r="DA31" s="71" t="s">
        <v>2252</v>
      </c>
    </row>
    <row r="32" spans="1:105" ht="12" customHeight="1" x14ac:dyDescent="0.25">
      <c r="A32" s="60" t="s">
        <v>2167</v>
      </c>
      <c r="B32" s="329">
        <v>0.3307238512228432</v>
      </c>
      <c r="C32" s="329">
        <v>0.37206861091773957</v>
      </c>
      <c r="D32" s="329">
        <v>0.39151607674849759</v>
      </c>
      <c r="E32" s="329">
        <v>0.57650364954500466</v>
      </c>
      <c r="F32" s="329">
        <v>0.5240612290476111</v>
      </c>
      <c r="G32" s="329">
        <v>0.52371749822525193</v>
      </c>
      <c r="H32" s="329">
        <v>0.54580733503594392</v>
      </c>
      <c r="I32" s="329">
        <v>0.61323337396870892</v>
      </c>
      <c r="J32" s="329">
        <v>0.66042218111029283</v>
      </c>
      <c r="K32" s="329">
        <v>0.47241066855838681</v>
      </c>
      <c r="L32" s="329">
        <v>0.53132508796125277</v>
      </c>
      <c r="M32" s="329">
        <v>0.56455991094978175</v>
      </c>
      <c r="N32" s="329">
        <v>0.83426383187358399</v>
      </c>
      <c r="O32" s="329">
        <v>0.62783538890174606</v>
      </c>
      <c r="P32" s="329">
        <v>0.78235466498740336</v>
      </c>
      <c r="Q32" s="329">
        <v>0.78955517031798772</v>
      </c>
      <c r="R32" s="329">
        <v>0.74861625422331424</v>
      </c>
      <c r="S32" s="329">
        <v>0.83836502159578163</v>
      </c>
      <c r="T32" s="329">
        <v>0.7384316270131086</v>
      </c>
      <c r="U32" s="329">
        <v>0.66131650598675285</v>
      </c>
      <c r="V32" s="329">
        <v>0.65756949275336996</v>
      </c>
      <c r="W32" s="329">
        <v>0.836605979909819</v>
      </c>
      <c r="X32" s="329">
        <v>0.86205923781387317</v>
      </c>
      <c r="Y32" s="329">
        <v>0.95482907229226943</v>
      </c>
      <c r="DA32" s="72" t="s">
        <v>2253</v>
      </c>
    </row>
    <row r="33" spans="1:105" ht="12" customHeight="1" x14ac:dyDescent="0.25">
      <c r="A33" s="60" t="s">
        <v>2169</v>
      </c>
      <c r="B33" s="329">
        <v>2.7832878107739729E-2</v>
      </c>
      <c r="C33" s="329">
        <v>2.9736196699435741E-2</v>
      </c>
      <c r="D33" s="329">
        <v>3.0067876999043841E-2</v>
      </c>
      <c r="E33" s="329">
        <v>2.8127604523849461E-2</v>
      </c>
      <c r="F33" s="329">
        <v>2.9738101705471399E-2</v>
      </c>
      <c r="G33" s="329">
        <v>3.0286764583568049E-2</v>
      </c>
      <c r="H33" s="329">
        <v>2.892137776778872E-2</v>
      </c>
      <c r="I33" s="329">
        <v>3.0758969062408749E-2</v>
      </c>
      <c r="J33" s="329">
        <v>2.9703634235611578E-2</v>
      </c>
      <c r="K33" s="329">
        <v>2.4455973182359741E-2</v>
      </c>
      <c r="L33" s="329">
        <v>2.7237267888781089E-2</v>
      </c>
      <c r="M33" s="329">
        <v>2.5394262288826859E-2</v>
      </c>
      <c r="N33" s="329">
        <v>2.9281941794925371E-2</v>
      </c>
      <c r="O33" s="329">
        <v>2.7496811399181038E-2</v>
      </c>
      <c r="P33" s="329">
        <v>2.9471876555105019E-2</v>
      </c>
      <c r="Q33" s="329">
        <v>2.9733007276300429E-2</v>
      </c>
      <c r="R33" s="329">
        <v>3.0027277716765291E-2</v>
      </c>
      <c r="S33" s="329">
        <v>2.7939841834847979E-2</v>
      </c>
      <c r="T33" s="329">
        <v>2.6721817368752631E-2</v>
      </c>
      <c r="U33" s="329">
        <v>2.8245246033580401E-2</v>
      </c>
      <c r="V33" s="329">
        <v>2.976194539847845E-2</v>
      </c>
      <c r="W33" s="329">
        <v>3.105655419125198E-2</v>
      </c>
      <c r="X33" s="329">
        <v>2.7551366655482419E-2</v>
      </c>
      <c r="Y33" s="329">
        <v>2.7938953505336789E-2</v>
      </c>
      <c r="DA33" s="72" t="s">
        <v>2254</v>
      </c>
    </row>
    <row r="34" spans="1:105" ht="12" customHeight="1" x14ac:dyDescent="0.25">
      <c r="A34" s="57" t="s">
        <v>2171</v>
      </c>
      <c r="B34" s="261">
        <v>19.887495014517938</v>
      </c>
      <c r="C34" s="261">
        <v>20.82224822272936</v>
      </c>
      <c r="D34" s="261">
        <v>20.953943591744519</v>
      </c>
      <c r="E34" s="261">
        <v>14.994332213027549</v>
      </c>
      <c r="F34" s="261">
        <v>17.67311267664823</v>
      </c>
      <c r="G34" s="261">
        <v>18.581629700135181</v>
      </c>
      <c r="H34" s="261">
        <v>17.098858835133139</v>
      </c>
      <c r="I34" s="261">
        <v>17.542715956908118</v>
      </c>
      <c r="J34" s="261">
        <v>15.549857370952621</v>
      </c>
      <c r="K34" s="261">
        <v>14.12755107534584</v>
      </c>
      <c r="L34" s="261">
        <v>15.331310888687391</v>
      </c>
      <c r="M34" s="261">
        <v>13.30161442685732</v>
      </c>
      <c r="N34" s="261">
        <v>11.615414317238869</v>
      </c>
      <c r="O34" s="261">
        <v>13.46204681238229</v>
      </c>
      <c r="P34" s="261">
        <v>12.57178089245844</v>
      </c>
      <c r="Q34" s="261">
        <v>12.80214747097193</v>
      </c>
      <c r="R34" s="261">
        <v>13.682014260834871</v>
      </c>
      <c r="S34" s="261">
        <v>10.933375236255291</v>
      </c>
      <c r="T34" s="261">
        <v>11.3085373017627</v>
      </c>
      <c r="U34" s="261">
        <v>13.72072550032763</v>
      </c>
      <c r="V34" s="261">
        <v>15.16959856057794</v>
      </c>
      <c r="W34" s="261">
        <v>13.221731792757611</v>
      </c>
      <c r="X34" s="261">
        <v>9.7709900614721867</v>
      </c>
      <c r="Y34" s="261">
        <v>10.712114815085259</v>
      </c>
      <c r="DA34" s="70" t="s">
        <v>2255</v>
      </c>
    </row>
    <row r="35" spans="1:105" ht="12" customHeight="1" x14ac:dyDescent="0.25">
      <c r="A35" s="64" t="s">
        <v>28</v>
      </c>
      <c r="B35" s="229">
        <v>0.29369234829635621</v>
      </c>
      <c r="C35" s="229">
        <v>0.42695735922473999</v>
      </c>
      <c r="D35" s="229">
        <v>0.30555853709363728</v>
      </c>
      <c r="E35" s="229">
        <v>0.36491969129329299</v>
      </c>
      <c r="F35" s="229">
        <v>6.3287461153741911E-2</v>
      </c>
      <c r="G35" s="229">
        <v>6.3884106096314897E-2</v>
      </c>
      <c r="H35" s="229">
        <v>0</v>
      </c>
      <c r="I35" s="229">
        <v>0</v>
      </c>
      <c r="J35" s="229">
        <v>0</v>
      </c>
      <c r="K35" s="229">
        <v>0</v>
      </c>
      <c r="L35" s="229">
        <v>0.18996397811524821</v>
      </c>
      <c r="M35" s="229">
        <v>0.19144141336998599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1.748208875130235E-2</v>
      </c>
      <c r="DA35" s="73" t="s">
        <v>2256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2257</v>
      </c>
    </row>
    <row r="37" spans="1:105" ht="12" customHeight="1" x14ac:dyDescent="0.25">
      <c r="A37" s="64" t="s">
        <v>31</v>
      </c>
      <c r="B37" s="229">
        <v>0</v>
      </c>
      <c r="C37" s="229">
        <v>0.36824246532615401</v>
      </c>
      <c r="D37" s="229">
        <v>0.36611899841650741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0.38373443915159411</v>
      </c>
      <c r="S37" s="229">
        <v>0.38840938687856441</v>
      </c>
      <c r="T37" s="229">
        <v>0</v>
      </c>
      <c r="U37" s="229">
        <v>0.37973418079974758</v>
      </c>
      <c r="V37" s="229">
        <v>0.17794883365707501</v>
      </c>
      <c r="W37" s="229">
        <v>0.14296869529100731</v>
      </c>
      <c r="X37" s="229">
        <v>0.27124319520742501</v>
      </c>
      <c r="Y37" s="229">
        <v>0.39992126595524058</v>
      </c>
      <c r="DA37" s="73" t="s">
        <v>2258</v>
      </c>
    </row>
    <row r="38" spans="1:105" ht="12" customHeight="1" x14ac:dyDescent="0.25">
      <c r="A38" s="64" t="s">
        <v>159</v>
      </c>
      <c r="B38" s="229">
        <v>2.8994461429611009</v>
      </c>
      <c r="C38" s="229">
        <v>2.2560946720718529</v>
      </c>
      <c r="D38" s="229">
        <v>1.5982218749565269</v>
      </c>
      <c r="E38" s="229">
        <v>3.0052327114099131</v>
      </c>
      <c r="F38" s="229">
        <v>1.9500906977135699</v>
      </c>
      <c r="G38" s="229">
        <v>1.9444408231189809</v>
      </c>
      <c r="H38" s="229">
        <v>1.2984191934882261</v>
      </c>
      <c r="I38" s="229">
        <v>2.2851797504306952</v>
      </c>
      <c r="J38" s="229">
        <v>1.9858427407715289</v>
      </c>
      <c r="K38" s="229">
        <v>1.639517066949316</v>
      </c>
      <c r="L38" s="229">
        <v>1.6498144855265691</v>
      </c>
      <c r="M38" s="229">
        <v>0</v>
      </c>
      <c r="N38" s="229">
        <v>0.34712347497698692</v>
      </c>
      <c r="O38" s="229">
        <v>1.6923797987763409</v>
      </c>
      <c r="P38" s="229">
        <v>1.7206752354293251</v>
      </c>
      <c r="Q38" s="229">
        <v>1.3713750587741449</v>
      </c>
      <c r="R38" s="229">
        <v>1.7067897744926319</v>
      </c>
      <c r="S38" s="229">
        <v>0.6420351956298741</v>
      </c>
      <c r="T38" s="229">
        <v>0.69114765502724063</v>
      </c>
      <c r="U38" s="229">
        <v>1.315106809846702</v>
      </c>
      <c r="V38" s="229">
        <v>0.80661919692664841</v>
      </c>
      <c r="W38" s="229">
        <v>1.0334796468798231</v>
      </c>
      <c r="X38" s="229">
        <v>1.758125299896844</v>
      </c>
      <c r="Y38" s="229">
        <v>0.95401825425636055</v>
      </c>
      <c r="DA38" s="73" t="s">
        <v>2259</v>
      </c>
    </row>
    <row r="39" spans="1:105" ht="12" customHeight="1" x14ac:dyDescent="0.25">
      <c r="A39" s="64" t="s">
        <v>32</v>
      </c>
      <c r="B39" s="229">
        <v>7.0683601153960698</v>
      </c>
      <c r="C39" s="229">
        <v>7.0711843287935414</v>
      </c>
      <c r="D39" s="229">
        <v>7.8740757764924636</v>
      </c>
      <c r="E39" s="229">
        <v>1.446256828601417</v>
      </c>
      <c r="F39" s="229">
        <v>5.6776552972291361</v>
      </c>
      <c r="G39" s="229">
        <v>4.5225324464593966</v>
      </c>
      <c r="H39" s="229">
        <v>3.6750522404944048</v>
      </c>
      <c r="I39" s="229">
        <v>2.836935977274714</v>
      </c>
      <c r="J39" s="229">
        <v>2.5829531512230268</v>
      </c>
      <c r="K39" s="229">
        <v>1.993367155545964</v>
      </c>
      <c r="L39" s="229">
        <v>2.579010023590083</v>
      </c>
      <c r="M39" s="229">
        <v>1.9904570971376569</v>
      </c>
      <c r="N39" s="229">
        <v>2.067027943062866</v>
      </c>
      <c r="O39" s="229">
        <v>1.7345627521843039</v>
      </c>
      <c r="P39" s="229">
        <v>1.758700385335269</v>
      </c>
      <c r="Q39" s="229">
        <v>2.0451823357446841</v>
      </c>
      <c r="R39" s="229">
        <v>1.7471102262883429</v>
      </c>
      <c r="S39" s="229">
        <v>0</v>
      </c>
      <c r="T39" s="229">
        <v>0</v>
      </c>
      <c r="U39" s="229">
        <v>1.7876937083406901</v>
      </c>
      <c r="V39" s="229">
        <v>1.762399473152559</v>
      </c>
      <c r="W39" s="229">
        <v>1.115021240505254</v>
      </c>
      <c r="X39" s="229">
        <v>0.83279546772442647</v>
      </c>
      <c r="Y39" s="229">
        <v>0.6494285121550516</v>
      </c>
      <c r="DA39" s="73" t="s">
        <v>2260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0.39667349281905329</v>
      </c>
      <c r="T40" s="229">
        <v>0</v>
      </c>
      <c r="U40" s="229">
        <v>0.39667349281272368</v>
      </c>
      <c r="V40" s="229">
        <v>0.1190150301226308</v>
      </c>
      <c r="W40" s="229">
        <v>3.9660858142486571E-2</v>
      </c>
      <c r="X40" s="229">
        <v>1.9830429071388711E-2</v>
      </c>
      <c r="Y40" s="229">
        <v>2.3790023747022309E-2</v>
      </c>
      <c r="DA40" s="73" t="s">
        <v>2261</v>
      </c>
    </row>
    <row r="41" spans="1:105" ht="12" customHeight="1" x14ac:dyDescent="0.25">
      <c r="A41" s="64" t="s">
        <v>35</v>
      </c>
      <c r="B41" s="229">
        <v>8.403621780669333</v>
      </c>
      <c r="C41" s="229">
        <v>9.1781132719722702</v>
      </c>
      <c r="D41" s="229">
        <v>8.3744152863702777</v>
      </c>
      <c r="E41" s="229">
        <v>8.5289074808907941</v>
      </c>
      <c r="F41" s="229">
        <v>7.2048935639909217</v>
      </c>
      <c r="G41" s="229">
        <v>8.8828348710835261</v>
      </c>
      <c r="H41" s="229">
        <v>8.711155095917821</v>
      </c>
      <c r="I41" s="229">
        <v>8.9122849205741783</v>
      </c>
      <c r="J41" s="229">
        <v>7.9520176457801854</v>
      </c>
      <c r="K41" s="229">
        <v>8.083858032587564</v>
      </c>
      <c r="L41" s="229">
        <v>8.6894584620542297</v>
      </c>
      <c r="M41" s="229">
        <v>8.7246983132075382</v>
      </c>
      <c r="N41" s="229">
        <v>7.7364110188407684</v>
      </c>
      <c r="O41" s="229">
        <v>8.6715294462503856</v>
      </c>
      <c r="P41" s="229">
        <v>7.6443447051801288</v>
      </c>
      <c r="Q41" s="229">
        <v>7.6562308077624266</v>
      </c>
      <c r="R41" s="229">
        <v>8.2864967034130288</v>
      </c>
      <c r="S41" s="229">
        <v>8.0164379372675842</v>
      </c>
      <c r="T41" s="229">
        <v>9.156272154586679</v>
      </c>
      <c r="U41" s="229">
        <v>8.4534977342564304</v>
      </c>
      <c r="V41" s="229">
        <v>10.6596366889867</v>
      </c>
      <c r="W41" s="229">
        <v>9.3450720400803355</v>
      </c>
      <c r="X41" s="229">
        <v>5.4995561228906418</v>
      </c>
      <c r="Y41" s="229">
        <v>3.997139936913626</v>
      </c>
      <c r="DA41" s="73" t="s">
        <v>2262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2263</v>
      </c>
    </row>
    <row r="43" spans="1:105" ht="12" customHeight="1" x14ac:dyDescent="0.25">
      <c r="A43" s="64" t="s">
        <v>38</v>
      </c>
      <c r="B43" s="229">
        <v>0.79729469208112003</v>
      </c>
      <c r="C43" s="229">
        <v>0.63958943611285579</v>
      </c>
      <c r="D43" s="229">
        <v>0.63958943611336128</v>
      </c>
      <c r="E43" s="229">
        <v>0.49065259238688552</v>
      </c>
      <c r="F43" s="229">
        <v>0.33294733641185792</v>
      </c>
      <c r="G43" s="229">
        <v>0.39426313993587869</v>
      </c>
      <c r="H43" s="229">
        <v>0.38549472770161841</v>
      </c>
      <c r="I43" s="229">
        <v>0.69213682742265448</v>
      </c>
      <c r="J43" s="229">
        <v>0.29787368748507959</v>
      </c>
      <c r="K43" s="229">
        <v>0.30664209971715839</v>
      </c>
      <c r="L43" s="229">
        <v>0.1401684315109861</v>
      </c>
      <c r="M43" s="229">
        <v>0.13143156032946471</v>
      </c>
      <c r="N43" s="229">
        <v>0.15770525597508089</v>
      </c>
      <c r="O43" s="229">
        <v>0.18397895162183839</v>
      </c>
      <c r="P43" s="229">
        <v>0.2365578839644443</v>
      </c>
      <c r="Q43" s="229">
        <v>0.26283157960987169</v>
      </c>
      <c r="R43" s="229">
        <v>7.0084215755202822E-2</v>
      </c>
      <c r="S43" s="229">
        <v>0.1401684315117111</v>
      </c>
      <c r="T43" s="229">
        <v>0.1752420804385551</v>
      </c>
      <c r="U43" s="229">
        <v>0.2190210594963525</v>
      </c>
      <c r="V43" s="229">
        <v>0.31559975825783448</v>
      </c>
      <c r="W43" s="229">
        <v>0.38716640341582881</v>
      </c>
      <c r="X43" s="229">
        <v>0.28421641231817663</v>
      </c>
      <c r="Y43" s="229">
        <v>1.2504134335835551</v>
      </c>
      <c r="DA43" s="73" t="s">
        <v>2264</v>
      </c>
    </row>
    <row r="44" spans="1:105" ht="12" customHeight="1" x14ac:dyDescent="0.25">
      <c r="A44" s="64" t="s">
        <v>39</v>
      </c>
      <c r="B44" s="229">
        <v>0.42507993511396158</v>
      </c>
      <c r="C44" s="229">
        <v>0.88206668922793974</v>
      </c>
      <c r="D44" s="229">
        <v>1.79596368230175</v>
      </c>
      <c r="E44" s="229">
        <v>1.1583629084452529</v>
      </c>
      <c r="F44" s="229">
        <v>2.4442383201490059</v>
      </c>
      <c r="G44" s="229">
        <v>2.7736743134410902</v>
      </c>
      <c r="H44" s="229">
        <v>3.028737577531067</v>
      </c>
      <c r="I44" s="229">
        <v>2.816178481205879</v>
      </c>
      <c r="J44" s="229">
        <v>2.7311701456927948</v>
      </c>
      <c r="K44" s="229">
        <v>2.1041667205458352</v>
      </c>
      <c r="L44" s="229">
        <v>2.082895507890278</v>
      </c>
      <c r="M44" s="229">
        <v>2.2635860428126708</v>
      </c>
      <c r="N44" s="229">
        <v>1.3071466243831731</v>
      </c>
      <c r="O44" s="229">
        <v>1.179595863549423</v>
      </c>
      <c r="P44" s="229">
        <v>1.211502682549271</v>
      </c>
      <c r="Q44" s="229">
        <v>1.4665276890807999</v>
      </c>
      <c r="R44" s="229">
        <v>1.487798901734068</v>
      </c>
      <c r="S44" s="229">
        <v>1.349650792148507</v>
      </c>
      <c r="T44" s="229">
        <v>1.28587541171023</v>
      </c>
      <c r="U44" s="229">
        <v>1.16899851477498</v>
      </c>
      <c r="V44" s="229">
        <v>1.3283795794744879</v>
      </c>
      <c r="W44" s="229">
        <v>1.158362908442871</v>
      </c>
      <c r="X44" s="229">
        <v>1.1052231343632839</v>
      </c>
      <c r="Y44" s="229">
        <v>3.4199212997231059</v>
      </c>
      <c r="DA44" s="73" t="s">
        <v>2265</v>
      </c>
    </row>
    <row r="45" spans="1:105" ht="12" customHeight="1" x14ac:dyDescent="0.25">
      <c r="A45" s="57" t="s">
        <v>2183</v>
      </c>
      <c r="B45" s="261">
        <f t="shared" ref="B45:Y45" si="2">B46+B52+B63+B64+B65</f>
        <v>3.3150698875001319</v>
      </c>
      <c r="C45" s="261">
        <f t="shared" si="2"/>
        <v>3.4765929493169674</v>
      </c>
      <c r="D45" s="261">
        <f t="shared" si="2"/>
        <v>3.4882821165156783</v>
      </c>
      <c r="E45" s="261">
        <f t="shared" si="2"/>
        <v>2.6129781163692569</v>
      </c>
      <c r="F45" s="261">
        <f t="shared" si="2"/>
        <v>3.0053465315260914</v>
      </c>
      <c r="G45" s="261">
        <f t="shared" si="2"/>
        <v>3.1409299542251494</v>
      </c>
      <c r="H45" s="261">
        <f t="shared" si="2"/>
        <v>2.9039246914598764</v>
      </c>
      <c r="I45" s="261">
        <f t="shared" si="2"/>
        <v>3.0013162039200152</v>
      </c>
      <c r="J45" s="261">
        <f t="shared" si="2"/>
        <v>2.7011450177118563</v>
      </c>
      <c r="K45" s="261">
        <f t="shared" si="2"/>
        <v>2.4150507030644008</v>
      </c>
      <c r="L45" s="261">
        <f t="shared" si="2"/>
        <v>2.6356608339553986</v>
      </c>
      <c r="M45" s="261">
        <f t="shared" si="2"/>
        <v>2.3159272835436497</v>
      </c>
      <c r="N45" s="261">
        <f t="shared" si="2"/>
        <v>2.1557352630129918</v>
      </c>
      <c r="O45" s="261">
        <f t="shared" si="2"/>
        <v>2.3860103548780822</v>
      </c>
      <c r="P45" s="261">
        <f t="shared" si="2"/>
        <v>2.2936961130268156</v>
      </c>
      <c r="Q45" s="261">
        <f t="shared" si="2"/>
        <v>2.3287385749396803</v>
      </c>
      <c r="R45" s="261">
        <f t="shared" si="2"/>
        <v>2.4581013472631383</v>
      </c>
      <c r="S45" s="261">
        <f t="shared" si="2"/>
        <v>2.0360684983172406</v>
      </c>
      <c r="T45" s="261">
        <f t="shared" si="2"/>
        <v>2.0679442167829132</v>
      </c>
      <c r="U45" s="261">
        <f t="shared" si="2"/>
        <v>2.4365589188906802</v>
      </c>
      <c r="V45" s="261">
        <f t="shared" si="2"/>
        <v>2.6695728741243894</v>
      </c>
      <c r="W45" s="261">
        <f t="shared" si="2"/>
        <v>2.4171480538038401</v>
      </c>
      <c r="X45" s="261">
        <f t="shared" si="2"/>
        <v>1.8624603716292909</v>
      </c>
      <c r="Y45" s="261">
        <f t="shared" si="2"/>
        <v>1.9749716790545295</v>
      </c>
      <c r="DA45" s="70"/>
    </row>
    <row r="46" spans="1:105" ht="12" customHeight="1" x14ac:dyDescent="0.25">
      <c r="A46" s="165" t="s">
        <v>2184</v>
      </c>
      <c r="B46" s="346">
        <v>1.461492332351217</v>
      </c>
      <c r="C46" s="346">
        <v>1.5254837314042149</v>
      </c>
      <c r="D46" s="346">
        <v>1.522320685700858</v>
      </c>
      <c r="E46" s="346">
        <v>1.0905179935623139</v>
      </c>
      <c r="F46" s="346">
        <v>1.270621986010803</v>
      </c>
      <c r="G46" s="346">
        <v>1.334172258421285</v>
      </c>
      <c r="H46" s="346">
        <v>1.2229506261719101</v>
      </c>
      <c r="I46" s="346">
        <v>1.2576960145974261</v>
      </c>
      <c r="J46" s="346">
        <v>1.112939815544546</v>
      </c>
      <c r="K46" s="346">
        <v>1.016382124787016</v>
      </c>
      <c r="L46" s="346">
        <v>1.105616197791478</v>
      </c>
      <c r="M46" s="346">
        <v>0.95760709082969142</v>
      </c>
      <c r="N46" s="346">
        <v>0.84529292754544039</v>
      </c>
      <c r="O46" s="346">
        <v>0.97988722004187157</v>
      </c>
      <c r="P46" s="346">
        <v>0.91420709465648886</v>
      </c>
      <c r="Q46" s="346">
        <v>0.92885040882327519</v>
      </c>
      <c r="R46" s="346">
        <v>0.99259876399345526</v>
      </c>
      <c r="S46" s="346">
        <v>0.79597378404316521</v>
      </c>
      <c r="T46" s="346">
        <v>0.82337279086969295</v>
      </c>
      <c r="U46" s="346">
        <v>0.99956707905722775</v>
      </c>
      <c r="V46" s="346">
        <v>1.1064802202126891</v>
      </c>
      <c r="W46" s="346">
        <v>0.9652734686978629</v>
      </c>
      <c r="X46" s="346">
        <v>0.70904339977619502</v>
      </c>
      <c r="Y46" s="346">
        <v>0.75009817991971306</v>
      </c>
      <c r="DA46" s="167" t="s">
        <v>2266</v>
      </c>
    </row>
    <row r="47" spans="1:105" ht="12" customHeight="1" x14ac:dyDescent="0.25">
      <c r="A47" s="59" t="s">
        <v>28</v>
      </c>
      <c r="B47" s="230">
        <v>2.3156641403736921E-2</v>
      </c>
      <c r="C47" s="230">
        <v>3.3957787746524262E-2</v>
      </c>
      <c r="D47" s="230">
        <v>2.5246759693570538E-2</v>
      </c>
      <c r="E47" s="230">
        <v>3.014889923983027E-2</v>
      </c>
      <c r="F47" s="230">
        <v>5.4336043886418391E-3</v>
      </c>
      <c r="G47" s="230">
        <v>5.569930295038503E-3</v>
      </c>
      <c r="H47" s="230">
        <v>0</v>
      </c>
      <c r="I47" s="230">
        <v>0</v>
      </c>
      <c r="J47" s="230">
        <v>0</v>
      </c>
      <c r="K47" s="230">
        <v>0</v>
      </c>
      <c r="L47" s="230">
        <v>1.615317193446492E-2</v>
      </c>
      <c r="M47" s="230">
        <v>1.6902976149611899E-2</v>
      </c>
      <c r="N47" s="230">
        <v>0</v>
      </c>
      <c r="O47" s="230">
        <v>0</v>
      </c>
      <c r="P47" s="230">
        <v>0</v>
      </c>
      <c r="Q47" s="230">
        <v>0</v>
      </c>
      <c r="R47" s="230">
        <v>0</v>
      </c>
      <c r="S47" s="230">
        <v>0</v>
      </c>
      <c r="T47" s="230">
        <v>0</v>
      </c>
      <c r="U47" s="230">
        <v>0</v>
      </c>
      <c r="V47" s="230">
        <v>0</v>
      </c>
      <c r="W47" s="230">
        <v>0</v>
      </c>
      <c r="X47" s="230">
        <v>0</v>
      </c>
      <c r="Y47" s="230">
        <v>2.200754590160147E-3</v>
      </c>
      <c r="DA47" s="71" t="s">
        <v>2267</v>
      </c>
    </row>
    <row r="48" spans="1:105" ht="12" customHeight="1" x14ac:dyDescent="0.25">
      <c r="A48" s="59" t="s">
        <v>31</v>
      </c>
      <c r="B48" s="230">
        <v>0</v>
      </c>
      <c r="C48" s="230">
        <v>2.8998885584241581E-2</v>
      </c>
      <c r="D48" s="230">
        <v>2.9952014895406921E-2</v>
      </c>
      <c r="E48" s="230">
        <v>0</v>
      </c>
      <c r="F48" s="230">
        <v>0</v>
      </c>
      <c r="G48" s="230">
        <v>0</v>
      </c>
      <c r="H48" s="230">
        <v>0</v>
      </c>
      <c r="I48" s="230">
        <v>0</v>
      </c>
      <c r="J48" s="230">
        <v>0</v>
      </c>
      <c r="K48" s="230">
        <v>0</v>
      </c>
      <c r="L48" s="230">
        <v>0</v>
      </c>
      <c r="M48" s="230">
        <v>0</v>
      </c>
      <c r="N48" s="230">
        <v>0</v>
      </c>
      <c r="O48" s="230">
        <v>0</v>
      </c>
      <c r="P48" s="230">
        <v>0</v>
      </c>
      <c r="Q48" s="230">
        <v>0</v>
      </c>
      <c r="R48" s="230">
        <v>3.1391674602946791E-2</v>
      </c>
      <c r="S48" s="230">
        <v>3.4145865290090491E-2</v>
      </c>
      <c r="T48" s="230">
        <v>0</v>
      </c>
      <c r="U48" s="230">
        <v>3.1753279068400163E-2</v>
      </c>
      <c r="V48" s="230">
        <v>1.4651390232967181E-2</v>
      </c>
      <c r="W48" s="230">
        <v>1.184236986671453E-2</v>
      </c>
      <c r="X48" s="230">
        <v>2.3026257411021801E-2</v>
      </c>
      <c r="Y48" s="230">
        <v>4.9847725581122403E-2</v>
      </c>
      <c r="DA48" s="71" t="s">
        <v>2268</v>
      </c>
    </row>
    <row r="49" spans="1:105" ht="12" customHeight="1" x14ac:dyDescent="0.25">
      <c r="A49" s="59" t="s">
        <v>159</v>
      </c>
      <c r="B49" s="230">
        <v>0.22213100160788471</v>
      </c>
      <c r="C49" s="230">
        <v>0.1743505797609074</v>
      </c>
      <c r="D49" s="230">
        <v>0.12830969863650091</v>
      </c>
      <c r="E49" s="230">
        <v>0.24124785416259631</v>
      </c>
      <c r="F49" s="230">
        <v>0.1626808159385609</v>
      </c>
      <c r="G49" s="230">
        <v>0.1647262677188342</v>
      </c>
      <c r="H49" s="230">
        <v>0.1135240403075054</v>
      </c>
      <c r="I49" s="230">
        <v>0.2007716892496581</v>
      </c>
      <c r="J49" s="230">
        <v>0.1730326144198418</v>
      </c>
      <c r="K49" s="230">
        <v>0.1394098754602949</v>
      </c>
      <c r="L49" s="230">
        <v>0.1363116147744034</v>
      </c>
      <c r="M49" s="230">
        <v>0</v>
      </c>
      <c r="N49" s="230">
        <v>2.8263160692449382E-2</v>
      </c>
      <c r="O49" s="230">
        <v>0.13439543761476011</v>
      </c>
      <c r="P49" s="230">
        <v>0.13867783954246429</v>
      </c>
      <c r="Q49" s="230">
        <v>0.1127102593058607</v>
      </c>
      <c r="R49" s="230">
        <v>0.13701949907013339</v>
      </c>
      <c r="S49" s="230">
        <v>5.5389300254904468E-2</v>
      </c>
      <c r="T49" s="230">
        <v>5.6657853226883423E-2</v>
      </c>
      <c r="U49" s="230">
        <v>0.1079166742795967</v>
      </c>
      <c r="V49" s="230">
        <v>6.5173475397700728E-2</v>
      </c>
      <c r="W49" s="230">
        <v>8.4007533195009712E-2</v>
      </c>
      <c r="X49" s="230">
        <v>0.1464646992610365</v>
      </c>
      <c r="Y49" s="230">
        <v>0.11669336687200051</v>
      </c>
      <c r="DA49" s="71" t="s">
        <v>2269</v>
      </c>
    </row>
    <row r="50" spans="1:105" ht="12" customHeight="1" x14ac:dyDescent="0.25">
      <c r="A50" s="59" t="s">
        <v>32</v>
      </c>
      <c r="B50" s="230">
        <v>0.5585671703481363</v>
      </c>
      <c r="C50" s="230">
        <v>0.56366470905345289</v>
      </c>
      <c r="D50" s="230">
        <v>0.65205557811038761</v>
      </c>
      <c r="E50" s="230">
        <v>0.1197549253646121</v>
      </c>
      <c r="F50" s="230">
        <v>0.48855466392994618</v>
      </c>
      <c r="G50" s="230">
        <v>0.39519589942266942</v>
      </c>
      <c r="H50" s="230">
        <v>0.33143551211609501</v>
      </c>
      <c r="I50" s="230">
        <v>0.25709536743160899</v>
      </c>
      <c r="J50" s="230">
        <v>0.23214656154495039</v>
      </c>
      <c r="K50" s="230">
        <v>0.17483464888658029</v>
      </c>
      <c r="L50" s="230">
        <v>0.2197927639559564</v>
      </c>
      <c r="M50" s="230">
        <v>0.17613834372545059</v>
      </c>
      <c r="N50" s="230">
        <v>0.173598393102604</v>
      </c>
      <c r="O50" s="230">
        <v>0.1420820843010952</v>
      </c>
      <c r="P50" s="230">
        <v>0.1462051355989494</v>
      </c>
      <c r="Q50" s="230">
        <v>0.1733811365621738</v>
      </c>
      <c r="R50" s="230">
        <v>0.14467225775850101</v>
      </c>
      <c r="S50" s="230">
        <v>0</v>
      </c>
      <c r="T50" s="230">
        <v>0</v>
      </c>
      <c r="U50" s="230">
        <v>0.1513154411298083</v>
      </c>
      <c r="V50" s="230">
        <v>0.1468822414681491</v>
      </c>
      <c r="W50" s="230">
        <v>9.3489331602608E-2</v>
      </c>
      <c r="X50" s="230">
        <v>7.1562269272390427E-2</v>
      </c>
      <c r="Y50" s="230">
        <v>8.1937639375546503E-2</v>
      </c>
      <c r="DA50" s="71" t="s">
        <v>2270</v>
      </c>
    </row>
    <row r="51" spans="1:105" ht="12" customHeight="1" x14ac:dyDescent="0.25">
      <c r="A51" s="59" t="s">
        <v>35</v>
      </c>
      <c r="B51" s="230">
        <v>0.65763751899145906</v>
      </c>
      <c r="C51" s="230">
        <v>0.724511769259089</v>
      </c>
      <c r="D51" s="230">
        <v>0.68675663436499224</v>
      </c>
      <c r="E51" s="230">
        <v>0.69936631479527545</v>
      </c>
      <c r="F51" s="230">
        <v>0.61395290175365458</v>
      </c>
      <c r="G51" s="230">
        <v>0.76868016098474246</v>
      </c>
      <c r="H51" s="230">
        <v>0.77799107374830989</v>
      </c>
      <c r="I51" s="230">
        <v>0.79982895791615904</v>
      </c>
      <c r="J51" s="230">
        <v>0.70776063957975344</v>
      </c>
      <c r="K51" s="230">
        <v>0.70213760044014029</v>
      </c>
      <c r="L51" s="230">
        <v>0.73335864712665377</v>
      </c>
      <c r="M51" s="230">
        <v>0.76456577095462896</v>
      </c>
      <c r="N51" s="230">
        <v>0.64343137375038695</v>
      </c>
      <c r="O51" s="230">
        <v>0.70340969812601628</v>
      </c>
      <c r="P51" s="230">
        <v>0.62932411951507516</v>
      </c>
      <c r="Q51" s="230">
        <v>0.64275901295524074</v>
      </c>
      <c r="R51" s="230">
        <v>0.67951533256187402</v>
      </c>
      <c r="S51" s="230">
        <v>0.70643861849817025</v>
      </c>
      <c r="T51" s="230">
        <v>0.76671493764280951</v>
      </c>
      <c r="U51" s="230">
        <v>0.70858168457942261</v>
      </c>
      <c r="V51" s="230">
        <v>0.87977311311387196</v>
      </c>
      <c r="W51" s="230">
        <v>0.77593423403353068</v>
      </c>
      <c r="X51" s="230">
        <v>0.46799017383174629</v>
      </c>
      <c r="Y51" s="230">
        <v>0.49941869350088353</v>
      </c>
      <c r="DA51" s="71" t="s">
        <v>2271</v>
      </c>
    </row>
    <row r="52" spans="1:105" ht="12" customHeight="1" x14ac:dyDescent="0.25">
      <c r="A52" s="165" t="s">
        <v>2191</v>
      </c>
      <c r="B52" s="346">
        <v>1.366728019359347</v>
      </c>
      <c r="C52" s="346">
        <v>1.430967049962043</v>
      </c>
      <c r="D52" s="346">
        <v>1.440017548816801</v>
      </c>
      <c r="E52" s="346">
        <v>1.030455266093951</v>
      </c>
      <c r="F52" s="346">
        <v>1.2145490554158409</v>
      </c>
      <c r="G52" s="346">
        <v>1.276985057092177</v>
      </c>
      <c r="H52" s="346">
        <v>1.175084617343048</v>
      </c>
      <c r="I52" s="346">
        <v>1.205587803615588</v>
      </c>
      <c r="J52" s="346">
        <v>1.068632613127398</v>
      </c>
      <c r="K52" s="346">
        <v>0.97088747906712936</v>
      </c>
      <c r="L52" s="346">
        <v>1.0536134465291791</v>
      </c>
      <c r="M52" s="346">
        <v>0.91412664725392401</v>
      </c>
      <c r="N52" s="346">
        <v>0.79824594260107684</v>
      </c>
      <c r="O52" s="346">
        <v>0.92515203966003512</v>
      </c>
      <c r="P52" s="346">
        <v>0.86397030829807031</v>
      </c>
      <c r="Q52" s="346">
        <v>0.87980178719214364</v>
      </c>
      <c r="R52" s="346">
        <v>0.94026885929607595</v>
      </c>
      <c r="S52" s="346">
        <v>0.75137418114505206</v>
      </c>
      <c r="T52" s="346">
        <v>0.7771564381037791</v>
      </c>
      <c r="U52" s="346">
        <v>0.94292921122276474</v>
      </c>
      <c r="V52" s="346">
        <v>1.042500092648176</v>
      </c>
      <c r="W52" s="346">
        <v>0.90863687419781003</v>
      </c>
      <c r="X52" s="346">
        <v>0.67149160234343597</v>
      </c>
      <c r="Y52" s="346">
        <v>0.73616850456448901</v>
      </c>
      <c r="DA52" s="167" t="s">
        <v>2272</v>
      </c>
    </row>
    <row r="53" spans="1:105" ht="12" customHeight="1" x14ac:dyDescent="0.25">
      <c r="A53" s="64" t="s">
        <v>28</v>
      </c>
      <c r="B53" s="229">
        <v>2.0183414813934729E-2</v>
      </c>
      <c r="C53" s="229">
        <v>2.934178414617546E-2</v>
      </c>
      <c r="D53" s="229">
        <v>2.0998894727338249E-2</v>
      </c>
      <c r="E53" s="229">
        <v>2.507837043038454E-2</v>
      </c>
      <c r="F53" s="229">
        <v>4.3493032365208581E-3</v>
      </c>
      <c r="G53" s="229">
        <v>4.3903064578932928E-3</v>
      </c>
      <c r="H53" s="229">
        <v>0</v>
      </c>
      <c r="I53" s="229">
        <v>0</v>
      </c>
      <c r="J53" s="229">
        <v>0</v>
      </c>
      <c r="K53" s="229">
        <v>0</v>
      </c>
      <c r="L53" s="229">
        <v>1.3054891597435741E-2</v>
      </c>
      <c r="M53" s="229">
        <v>1.315642535812131E-2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1.201421321080892E-3</v>
      </c>
      <c r="DA53" s="73" t="s">
        <v>2273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2274</v>
      </c>
    </row>
    <row r="55" spans="1:105" ht="12" customHeight="1" x14ac:dyDescent="0.25">
      <c r="A55" s="64" t="s">
        <v>31</v>
      </c>
      <c r="B55" s="229">
        <v>0</v>
      </c>
      <c r="C55" s="229">
        <v>2.5306721380033839E-2</v>
      </c>
      <c r="D55" s="229">
        <v>2.5160790395690281E-2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2.637137606313766E-2</v>
      </c>
      <c r="S55" s="229">
        <v>2.669265242513429E-2</v>
      </c>
      <c r="T55" s="229">
        <v>0</v>
      </c>
      <c r="U55" s="229">
        <v>2.6096466368872331E-2</v>
      </c>
      <c r="V55" s="229">
        <v>1.2229175006399629E-2</v>
      </c>
      <c r="W55" s="229">
        <v>9.8252354860592639E-3</v>
      </c>
      <c r="X55" s="229">
        <v>1.8640642005437139E-2</v>
      </c>
      <c r="Y55" s="229">
        <v>2.7483783116962739E-2</v>
      </c>
      <c r="DA55" s="73" t="s">
        <v>2275</v>
      </c>
    </row>
    <row r="56" spans="1:105" ht="12" customHeight="1" x14ac:dyDescent="0.25">
      <c r="A56" s="64" t="s">
        <v>159</v>
      </c>
      <c r="B56" s="229">
        <v>0.19925859346868471</v>
      </c>
      <c r="C56" s="229">
        <v>0.15504556005655801</v>
      </c>
      <c r="D56" s="229">
        <v>0.1098345777616308</v>
      </c>
      <c r="E56" s="229">
        <v>0.2065285622136333</v>
      </c>
      <c r="F56" s="229">
        <v>0.13401605355081261</v>
      </c>
      <c r="G56" s="229">
        <v>0.13362777730442479</v>
      </c>
      <c r="H56" s="229">
        <v>8.9231242613454859E-2</v>
      </c>
      <c r="I56" s="229">
        <v>0.15704437345710301</v>
      </c>
      <c r="J56" s="229">
        <v>0.1364730406656294</v>
      </c>
      <c r="K56" s="229">
        <v>0.1126725066169325</v>
      </c>
      <c r="L56" s="229">
        <v>0.113380175958211</v>
      </c>
      <c r="M56" s="229">
        <v>0</v>
      </c>
      <c r="N56" s="229">
        <v>2.3855361325400729E-2</v>
      </c>
      <c r="O56" s="229">
        <v>0.1163053913374633</v>
      </c>
      <c r="P56" s="229">
        <v>0.118249938202989</v>
      </c>
      <c r="Q56" s="229">
        <v>9.4244987441050351E-2</v>
      </c>
      <c r="R56" s="229">
        <v>0.1172956878808623</v>
      </c>
      <c r="S56" s="229">
        <v>4.4122575047367177E-2</v>
      </c>
      <c r="T56" s="229">
        <v>4.749772985238554E-2</v>
      </c>
      <c r="U56" s="229">
        <v>9.037806542028895E-2</v>
      </c>
      <c r="V56" s="229">
        <v>5.5433278881428162E-2</v>
      </c>
      <c r="W56" s="229">
        <v>7.1023806155432759E-2</v>
      </c>
      <c r="X56" s="229">
        <v>0.12082361841747601</v>
      </c>
      <c r="Y56" s="229">
        <v>6.556298207092541E-2</v>
      </c>
      <c r="DA56" s="73" t="s">
        <v>2276</v>
      </c>
    </row>
    <row r="57" spans="1:105" ht="12" customHeight="1" x14ac:dyDescent="0.25">
      <c r="A57" s="64" t="s">
        <v>32</v>
      </c>
      <c r="B57" s="229">
        <v>0.48575880539915461</v>
      </c>
      <c r="C57" s="229">
        <v>0.48595289377379169</v>
      </c>
      <c r="D57" s="229">
        <v>0.54112999060137346</v>
      </c>
      <c r="E57" s="229">
        <v>9.9391086177338647E-2</v>
      </c>
      <c r="F57" s="229">
        <v>0.39018541919544902</v>
      </c>
      <c r="G57" s="229">
        <v>0.31080192897726061</v>
      </c>
      <c r="H57" s="229">
        <v>0.25256055958914841</v>
      </c>
      <c r="I57" s="229">
        <v>0.19496270829682111</v>
      </c>
      <c r="J57" s="229">
        <v>0.17750825038004919</v>
      </c>
      <c r="K57" s="229">
        <v>0.13699014090847009</v>
      </c>
      <c r="L57" s="229">
        <v>0.17723726687931571</v>
      </c>
      <c r="M57" s="229">
        <v>0.13679015300845049</v>
      </c>
      <c r="N57" s="229">
        <v>0.14205233009589341</v>
      </c>
      <c r="O57" s="229">
        <v>0.1192043298070848</v>
      </c>
      <c r="P57" s="229">
        <v>0.1208631400053706</v>
      </c>
      <c r="Q57" s="229">
        <v>0.1405510347542786</v>
      </c>
      <c r="R57" s="229">
        <v>0.12006662968032961</v>
      </c>
      <c r="S57" s="229">
        <v>0</v>
      </c>
      <c r="T57" s="229">
        <v>0</v>
      </c>
      <c r="U57" s="229">
        <v>0.1228556477041491</v>
      </c>
      <c r="V57" s="229">
        <v>0.12111735236154079</v>
      </c>
      <c r="W57" s="229">
        <v>7.6627587861964136E-2</v>
      </c>
      <c r="X57" s="229">
        <v>5.7232190343909722E-2</v>
      </c>
      <c r="Y57" s="229">
        <v>4.4630665827205283E-2</v>
      </c>
      <c r="DA57" s="73" t="s">
        <v>2277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2.7260586452802191E-2</v>
      </c>
      <c r="T58" s="229">
        <v>0</v>
      </c>
      <c r="U58" s="229">
        <v>2.7260586452367199E-2</v>
      </c>
      <c r="V58" s="229">
        <v>8.1790681166608939E-3</v>
      </c>
      <c r="W58" s="229">
        <v>2.7256125548040318E-3</v>
      </c>
      <c r="X58" s="229">
        <v>1.3628062774120101E-3</v>
      </c>
      <c r="Y58" s="229">
        <v>1.63492144247146E-3</v>
      </c>
      <c r="DA58" s="73" t="s">
        <v>2278</v>
      </c>
    </row>
    <row r="59" spans="1:105" ht="12" customHeight="1" x14ac:dyDescent="0.25">
      <c r="A59" s="64" t="s">
        <v>35</v>
      </c>
      <c r="B59" s="229">
        <v>0.57752197264435956</v>
      </c>
      <c r="C59" s="229">
        <v>0.63074733969769647</v>
      </c>
      <c r="D59" s="229">
        <v>0.57551481517799008</v>
      </c>
      <c r="E59" s="229">
        <v>0.58613197992746491</v>
      </c>
      <c r="F59" s="229">
        <v>0.49514179152375809</v>
      </c>
      <c r="G59" s="229">
        <v>0.61045492661542211</v>
      </c>
      <c r="H59" s="229">
        <v>0.59865658002099231</v>
      </c>
      <c r="I59" s="229">
        <v>0.61247882192154368</v>
      </c>
      <c r="J59" s="229">
        <v>0.54648638850664044</v>
      </c>
      <c r="K59" s="229">
        <v>0.5555468534169411</v>
      </c>
      <c r="L59" s="229">
        <v>0.59716552257984634</v>
      </c>
      <c r="M59" s="229">
        <v>0.59958731033813961</v>
      </c>
      <c r="N59" s="229">
        <v>0.53166925754155192</v>
      </c>
      <c r="O59" s="229">
        <v>0.59593338709768695</v>
      </c>
      <c r="P59" s="229">
        <v>0.52534218565908175</v>
      </c>
      <c r="Q59" s="229">
        <v>0.52615903410723208</v>
      </c>
      <c r="R59" s="229">
        <v>0.56947278772997179</v>
      </c>
      <c r="S59" s="229">
        <v>0.5509135432250627</v>
      </c>
      <c r="T59" s="229">
        <v>0.6292463529176513</v>
      </c>
      <c r="U59" s="229">
        <v>0.5809495970490417</v>
      </c>
      <c r="V59" s="229">
        <v>0.73256205109762351</v>
      </c>
      <c r="W59" s="229">
        <v>0.6422212445954445</v>
      </c>
      <c r="X59" s="229">
        <v>0.37794591232867192</v>
      </c>
      <c r="Y59" s="229">
        <v>0.27469538748304378</v>
      </c>
      <c r="DA59" s="73" t="s">
        <v>2279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2280</v>
      </c>
    </row>
    <row r="61" spans="1:105" ht="12" customHeight="1" x14ac:dyDescent="0.25">
      <c r="A61" s="64" t="s">
        <v>38</v>
      </c>
      <c r="B61" s="229">
        <v>5.4792471075833127E-2</v>
      </c>
      <c r="C61" s="229">
        <v>4.3954495153037433E-2</v>
      </c>
      <c r="D61" s="229">
        <v>4.3954495153072197E-2</v>
      </c>
      <c r="E61" s="229">
        <v>3.3719110692267927E-2</v>
      </c>
      <c r="F61" s="229">
        <v>2.288113476900747E-2</v>
      </c>
      <c r="G61" s="229">
        <v>2.709493980803504E-2</v>
      </c>
      <c r="H61" s="229">
        <v>2.6492348346560959E-2</v>
      </c>
      <c r="I61" s="229">
        <v>4.7565708731968033E-2</v>
      </c>
      <c r="J61" s="229">
        <v>2.0470768923816419E-2</v>
      </c>
      <c r="K61" s="229">
        <v>2.1073360385140589E-2</v>
      </c>
      <c r="L61" s="229">
        <v>9.632793000620133E-3</v>
      </c>
      <c r="M61" s="229">
        <v>9.0323691344368143E-3</v>
      </c>
      <c r="N61" s="229">
        <v>1.083797592326414E-2</v>
      </c>
      <c r="O61" s="229">
        <v>1.264358271216991E-2</v>
      </c>
      <c r="P61" s="229">
        <v>1.6256963885021489E-2</v>
      </c>
      <c r="Q61" s="229">
        <v>1.8062570673835852E-2</v>
      </c>
      <c r="R61" s="229">
        <v>4.8163965002901241E-3</v>
      </c>
      <c r="S61" s="229">
        <v>9.6327930006699595E-3</v>
      </c>
      <c r="T61" s="229">
        <v>1.204315884586549E-2</v>
      </c>
      <c r="U61" s="229">
        <v>1.5051780962102799E-2</v>
      </c>
      <c r="V61" s="229">
        <v>2.168895741767074E-2</v>
      </c>
      <c r="W61" s="229">
        <v>2.6607230891407659E-2</v>
      </c>
      <c r="X61" s="229">
        <v>1.953220020889879E-2</v>
      </c>
      <c r="Y61" s="229">
        <v>8.5932143500949465E-2</v>
      </c>
      <c r="DA61" s="73" t="s">
        <v>2281</v>
      </c>
    </row>
    <row r="62" spans="1:105" ht="12" customHeight="1" x14ac:dyDescent="0.25">
      <c r="A62" s="64" t="s">
        <v>39</v>
      </c>
      <c r="B62" s="229">
        <v>2.9212761957380529E-2</v>
      </c>
      <c r="C62" s="229">
        <v>6.0618255754749731E-2</v>
      </c>
      <c r="D62" s="229">
        <v>0.123423984999706</v>
      </c>
      <c r="E62" s="229">
        <v>7.9606156652861318E-2</v>
      </c>
      <c r="F62" s="229">
        <v>0.1679753531402931</v>
      </c>
      <c r="G62" s="229">
        <v>0.19061517792914071</v>
      </c>
      <c r="H62" s="229">
        <v>0.2081438867728912</v>
      </c>
      <c r="I62" s="229">
        <v>0.1935361912081526</v>
      </c>
      <c r="J62" s="229">
        <v>0.18769416465126251</v>
      </c>
      <c r="K62" s="229">
        <v>0.14460461773964489</v>
      </c>
      <c r="L62" s="229">
        <v>0.14314279651375009</v>
      </c>
      <c r="M62" s="229">
        <v>0.15556038941477579</v>
      </c>
      <c r="N62" s="229">
        <v>8.9831017714966543E-2</v>
      </c>
      <c r="O62" s="229">
        <v>8.1065348705630313E-2</v>
      </c>
      <c r="P62" s="229">
        <v>8.3258080545607405E-2</v>
      </c>
      <c r="Q62" s="229">
        <v>0.10078416021574679</v>
      </c>
      <c r="R62" s="229">
        <v>0.1022459814414844</v>
      </c>
      <c r="S62" s="229">
        <v>9.2752030994015772E-2</v>
      </c>
      <c r="T62" s="229">
        <v>8.8369196487876819E-2</v>
      </c>
      <c r="U62" s="229">
        <v>8.0337067265942613E-2</v>
      </c>
      <c r="V62" s="229">
        <v>9.1290209766852135E-2</v>
      </c>
      <c r="W62" s="229">
        <v>7.9606156652697629E-2</v>
      </c>
      <c r="X62" s="229">
        <v>7.5954232761630408E-2</v>
      </c>
      <c r="Y62" s="229">
        <v>0.23502719980185011</v>
      </c>
      <c r="DA62" s="73" t="s">
        <v>2282</v>
      </c>
    </row>
    <row r="63" spans="1:105" ht="12" customHeight="1" x14ac:dyDescent="0.25">
      <c r="A63" s="166" t="s">
        <v>2203</v>
      </c>
      <c r="B63" s="347">
        <v>0.19055077710286369</v>
      </c>
      <c r="C63" s="347">
        <v>0.20358136759077849</v>
      </c>
      <c r="D63" s="347">
        <v>0.2058521330716383</v>
      </c>
      <c r="E63" s="347">
        <v>0.19256854714464869</v>
      </c>
      <c r="F63" s="347">
        <v>0.2035944097339257</v>
      </c>
      <c r="G63" s="347">
        <v>0.2073506916888177</v>
      </c>
      <c r="H63" s="347">
        <v>0.19800291537241829</v>
      </c>
      <c r="I63" s="347">
        <v>0.21058352050537921</v>
      </c>
      <c r="J63" s="347">
        <v>0.2033584368984491</v>
      </c>
      <c r="K63" s="347">
        <v>0.16743164960039</v>
      </c>
      <c r="L63" s="347">
        <v>0.18647308202463131</v>
      </c>
      <c r="M63" s="347">
        <v>0.1738554092163509</v>
      </c>
      <c r="N63" s="347">
        <v>0.20047142600578771</v>
      </c>
      <c r="O63" s="347">
        <v>0.1882499811799134</v>
      </c>
      <c r="P63" s="347">
        <v>0.20177176641654149</v>
      </c>
      <c r="Q63" s="347">
        <v>0.20355953201004581</v>
      </c>
      <c r="R63" s="347">
        <v>0.20557418032963121</v>
      </c>
      <c r="S63" s="347">
        <v>0.1912830772711539</v>
      </c>
      <c r="T63" s="347">
        <v>0.18294418009902749</v>
      </c>
      <c r="U63" s="347">
        <v>0.19337395005742011</v>
      </c>
      <c r="V63" s="347">
        <v>0.20375764956179801</v>
      </c>
      <c r="W63" s="347">
        <v>0.2126208620025766</v>
      </c>
      <c r="X63" s="347">
        <v>0.1886234799766614</v>
      </c>
      <c r="Y63" s="347">
        <v>0.19127699554730099</v>
      </c>
      <c r="DA63" s="168" t="s">
        <v>2283</v>
      </c>
    </row>
    <row r="64" spans="1:105" ht="12" customHeight="1" x14ac:dyDescent="0.25">
      <c r="A64" s="60" t="s">
        <v>2205</v>
      </c>
      <c r="B64" s="262">
        <v>0.22138192844670471</v>
      </c>
      <c r="C64" s="262">
        <v>0.23652087091061599</v>
      </c>
      <c r="D64" s="262">
        <v>0.23915904667062141</v>
      </c>
      <c r="E64" s="262">
        <v>0.22372617405831521</v>
      </c>
      <c r="F64" s="262">
        <v>0.2365360232749617</v>
      </c>
      <c r="G64" s="262">
        <v>0.24090007235209909</v>
      </c>
      <c r="H64" s="262">
        <v>0.2300398240808689</v>
      </c>
      <c r="I64" s="262">
        <v>0.24465597347530529</v>
      </c>
      <c r="J64" s="262">
        <v>0.23626186999060819</v>
      </c>
      <c r="K64" s="262">
        <v>0.19452212179401401</v>
      </c>
      <c r="L64" s="262">
        <v>0.21664446154280739</v>
      </c>
      <c r="M64" s="262">
        <v>0.20198524691625791</v>
      </c>
      <c r="N64" s="262">
        <v>0.23290774019601279</v>
      </c>
      <c r="O64" s="262">
        <v>0.21870886331346681</v>
      </c>
      <c r="P64" s="262">
        <v>0.23441847592822379</v>
      </c>
      <c r="Q64" s="262">
        <v>0.23649550232884031</v>
      </c>
      <c r="R64" s="262">
        <v>0.23883612112301589</v>
      </c>
      <c r="S64" s="262">
        <v>0.2222327149190706</v>
      </c>
      <c r="T64" s="262">
        <v>0.212544582626188</v>
      </c>
      <c r="U64" s="262">
        <v>0.22466189131288031</v>
      </c>
      <c r="V64" s="262">
        <v>0.23672567533748859</v>
      </c>
      <c r="W64" s="262">
        <v>0.24702295720747111</v>
      </c>
      <c r="X64" s="262">
        <v>0.21914279428532499</v>
      </c>
      <c r="Y64" s="262">
        <v>0.22222564917116169</v>
      </c>
      <c r="DA64" s="72" t="s">
        <v>2284</v>
      </c>
    </row>
    <row r="65" spans="1:105" ht="12" customHeight="1" x14ac:dyDescent="0.25">
      <c r="A65" s="101" t="s">
        <v>2207</v>
      </c>
      <c r="B65" s="278">
        <v>7.4916830239999482E-2</v>
      </c>
      <c r="C65" s="278">
        <v>8.0039929449314567E-2</v>
      </c>
      <c r="D65" s="278">
        <v>8.0932702255759714E-2</v>
      </c>
      <c r="E65" s="278">
        <v>7.5710135510028129E-2</v>
      </c>
      <c r="F65" s="278">
        <v>8.0045057090560506E-2</v>
      </c>
      <c r="G65" s="278">
        <v>8.1521874670770711E-2</v>
      </c>
      <c r="H65" s="278">
        <v>7.7846708491631306E-2</v>
      </c>
      <c r="I65" s="278">
        <v>8.2792891726316847E-2</v>
      </c>
      <c r="J65" s="278">
        <v>7.9952282150854537E-2</v>
      </c>
      <c r="K65" s="278">
        <v>6.5827327815851627E-2</v>
      </c>
      <c r="L65" s="278">
        <v>7.3313646067302465E-2</v>
      </c>
      <c r="M65" s="278">
        <v>6.8352889327425642E-2</v>
      </c>
      <c r="N65" s="278">
        <v>7.8817226664674125E-2</v>
      </c>
      <c r="O65" s="278">
        <v>7.4012250682795641E-2</v>
      </c>
      <c r="P65" s="278">
        <v>7.9328467727491039E-2</v>
      </c>
      <c r="Q65" s="278">
        <v>8.0031344585375336E-2</v>
      </c>
      <c r="R65" s="278">
        <v>8.0823422520959892E-2</v>
      </c>
      <c r="S65" s="278">
        <v>7.5204740938799156E-2</v>
      </c>
      <c r="T65" s="278">
        <v>7.1926225084225845E-2</v>
      </c>
      <c r="U65" s="278">
        <v>7.602678724038725E-2</v>
      </c>
      <c r="V65" s="278">
        <v>8.0109236364237835E-2</v>
      </c>
      <c r="W65" s="278">
        <v>8.3593891698119913E-2</v>
      </c>
      <c r="X65" s="278">
        <v>7.4159095247673501E-2</v>
      </c>
      <c r="Y65" s="278">
        <v>7.5202349851864872E-2</v>
      </c>
      <c r="DA65" s="102" t="s">
        <v>2285</v>
      </c>
    </row>
    <row r="66" spans="1:105" ht="12" customHeight="1" x14ac:dyDescent="0.25">
      <c r="A66" s="57" t="s">
        <v>2209</v>
      </c>
      <c r="B66" s="261">
        <f t="shared" ref="B66:Y66" si="3">B67+B68+B79</f>
        <v>4.3749234019388501</v>
      </c>
      <c r="C66" s="261">
        <f t="shared" si="3"/>
        <v>4.6501470042881632</v>
      </c>
      <c r="D66" s="261">
        <f t="shared" si="3"/>
        <v>4.692497221287363</v>
      </c>
      <c r="E66" s="261">
        <f t="shared" si="3"/>
        <v>4.1604295548907517</v>
      </c>
      <c r="F66" s="261">
        <f t="shared" si="3"/>
        <v>4.4880384325630889</v>
      </c>
      <c r="G66" s="261">
        <f t="shared" si="3"/>
        <v>4.5928378139804904</v>
      </c>
      <c r="H66" s="261">
        <f t="shared" si="3"/>
        <v>4.3508233874296831</v>
      </c>
      <c r="I66" s="261">
        <f t="shared" si="3"/>
        <v>4.5964467057333849</v>
      </c>
      <c r="J66" s="261">
        <f t="shared" si="3"/>
        <v>4.3732834869389148</v>
      </c>
      <c r="K66" s="261">
        <f t="shared" si="3"/>
        <v>3.6626117121132657</v>
      </c>
      <c r="L66" s="261">
        <f t="shared" si="3"/>
        <v>4.0639643941776749</v>
      </c>
      <c r="M66" s="261">
        <f t="shared" si="3"/>
        <v>3.7383774204084839</v>
      </c>
      <c r="N66" s="261">
        <f t="shared" si="3"/>
        <v>4.1427942244522313</v>
      </c>
      <c r="O66" s="261">
        <f t="shared" si="3"/>
        <v>4.0094227302267882</v>
      </c>
      <c r="P66" s="261">
        <f t="shared" si="3"/>
        <v>4.2109870518640875</v>
      </c>
      <c r="Q66" s="261">
        <f t="shared" si="3"/>
        <v>4.2535131074894066</v>
      </c>
      <c r="R66" s="261">
        <f t="shared" si="3"/>
        <v>4.3290868488945282</v>
      </c>
      <c r="S66" s="261">
        <f t="shared" si="3"/>
        <v>3.9373728117123039</v>
      </c>
      <c r="T66" s="261">
        <f t="shared" si="3"/>
        <v>3.8049394914269827</v>
      </c>
      <c r="U66" s="261">
        <f t="shared" si="3"/>
        <v>4.1133964731562394</v>
      </c>
      <c r="V66" s="261">
        <f t="shared" si="3"/>
        <v>4.3658398403741128</v>
      </c>
      <c r="W66" s="261">
        <f t="shared" si="3"/>
        <v>4.4330526749703569</v>
      </c>
      <c r="X66" s="261">
        <f t="shared" si="3"/>
        <v>3.8414234868070309</v>
      </c>
      <c r="Y66" s="261">
        <f t="shared" si="3"/>
        <v>3.9188288398120941</v>
      </c>
      <c r="DA66" s="70"/>
    </row>
    <row r="67" spans="1:105" ht="12" customHeight="1" x14ac:dyDescent="0.25">
      <c r="A67" s="165" t="s">
        <v>2210</v>
      </c>
      <c r="B67" s="346">
        <v>0.69789717696180842</v>
      </c>
      <c r="C67" s="346">
        <v>0.72717629107210824</v>
      </c>
      <c r="D67" s="346">
        <v>0.72707105570621933</v>
      </c>
      <c r="E67" s="346">
        <v>0.51053511627339432</v>
      </c>
      <c r="F67" s="346">
        <v>0.60559938438838867</v>
      </c>
      <c r="G67" s="346">
        <v>0.63122857217698314</v>
      </c>
      <c r="H67" s="346">
        <v>0.57616179058911732</v>
      </c>
      <c r="I67" s="346">
        <v>0.59027063143199932</v>
      </c>
      <c r="J67" s="346">
        <v>0.52256480011175677</v>
      </c>
      <c r="K67" s="346">
        <v>0.47503893765671279</v>
      </c>
      <c r="L67" s="346">
        <v>0.5190956030671946</v>
      </c>
      <c r="M67" s="346">
        <v>0.44621708417482697</v>
      </c>
      <c r="N67" s="346">
        <v>0.3948167503699338</v>
      </c>
      <c r="O67" s="346">
        <v>0.45686382096975309</v>
      </c>
      <c r="P67" s="346">
        <v>0.4272937467804811</v>
      </c>
      <c r="Q67" s="346">
        <v>0.43475485423311527</v>
      </c>
      <c r="R67" s="346">
        <v>0.46278424825482711</v>
      </c>
      <c r="S67" s="346">
        <v>0.36311641807235912</v>
      </c>
      <c r="T67" s="346">
        <v>0.37547458907132591</v>
      </c>
      <c r="U67" s="346">
        <v>0.46553535637035159</v>
      </c>
      <c r="V67" s="346">
        <v>0.51287944164218513</v>
      </c>
      <c r="W67" s="346">
        <v>0.4462502811223899</v>
      </c>
      <c r="X67" s="346">
        <v>0.32994276511081722</v>
      </c>
      <c r="Y67" s="346">
        <v>0.34754581459521411</v>
      </c>
      <c r="DA67" s="167" t="s">
        <v>2286</v>
      </c>
    </row>
    <row r="68" spans="1:105" ht="12" customHeight="1" x14ac:dyDescent="0.25">
      <c r="A68" s="165" t="s">
        <v>2212</v>
      </c>
      <c r="B68" s="346">
        <v>0.25744461306491861</v>
      </c>
      <c r="C68" s="346">
        <v>0.26954503988204681</v>
      </c>
      <c r="D68" s="346">
        <v>0.27124984299042232</v>
      </c>
      <c r="E68" s="346">
        <v>0.19410237699276631</v>
      </c>
      <c r="F68" s="346">
        <v>0.22877932345783161</v>
      </c>
      <c r="G68" s="346">
        <v>0.24054012155752921</v>
      </c>
      <c r="H68" s="346">
        <v>0.2213455788901032</v>
      </c>
      <c r="I68" s="346">
        <v>0.22709133142897511</v>
      </c>
      <c r="J68" s="346">
        <v>0.2012936778190112</v>
      </c>
      <c r="K68" s="346">
        <v>0.1828818520126449</v>
      </c>
      <c r="L68" s="346">
        <v>0.1984645827257179</v>
      </c>
      <c r="M68" s="346">
        <v>0.1721900609785785</v>
      </c>
      <c r="N68" s="346">
        <v>0.15036211661183721</v>
      </c>
      <c r="O68" s="346">
        <v>0.17426686619635021</v>
      </c>
      <c r="P68" s="346">
        <v>0.16274232954091081</v>
      </c>
      <c r="Q68" s="346">
        <v>0.16572443636860329</v>
      </c>
      <c r="R68" s="346">
        <v>0.17711435576768189</v>
      </c>
      <c r="S68" s="346">
        <v>0.1415330867530846</v>
      </c>
      <c r="T68" s="346">
        <v>0.14638957836857891</v>
      </c>
      <c r="U68" s="346">
        <v>0.17761547469016059</v>
      </c>
      <c r="V68" s="346">
        <v>0.19637120858746801</v>
      </c>
      <c r="W68" s="346">
        <v>0.17115597630318849</v>
      </c>
      <c r="X68" s="346">
        <v>0.12648595279599351</v>
      </c>
      <c r="Y68" s="346">
        <v>0.13866885958555469</v>
      </c>
      <c r="DA68" s="167" t="s">
        <v>2287</v>
      </c>
    </row>
    <row r="69" spans="1:105" ht="12" customHeight="1" x14ac:dyDescent="0.25">
      <c r="A69" s="64" t="s">
        <v>28</v>
      </c>
      <c r="B69" s="229">
        <v>3.80186207021485E-3</v>
      </c>
      <c r="C69" s="229">
        <v>5.526984271301748E-3</v>
      </c>
      <c r="D69" s="229">
        <v>3.9554704749556798E-3</v>
      </c>
      <c r="E69" s="229">
        <v>4.7239035713743747E-3</v>
      </c>
      <c r="F69" s="229">
        <v>8.1925933541113119E-4</v>
      </c>
      <c r="G69" s="229">
        <v>8.2698293389679809E-4</v>
      </c>
      <c r="H69" s="229">
        <v>0</v>
      </c>
      <c r="I69" s="229">
        <v>0</v>
      </c>
      <c r="J69" s="229">
        <v>0</v>
      </c>
      <c r="K69" s="229">
        <v>0</v>
      </c>
      <c r="L69" s="229">
        <v>2.459093154087618E-3</v>
      </c>
      <c r="M69" s="229">
        <v>2.4782186270145392E-3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2.2630650923407359E-4</v>
      </c>
      <c r="DA69" s="73" t="s">
        <v>2288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2289</v>
      </c>
    </row>
    <row r="71" spans="1:105" ht="12" customHeight="1" x14ac:dyDescent="0.25">
      <c r="A71" s="64" t="s">
        <v>31</v>
      </c>
      <c r="B71" s="229">
        <v>0</v>
      </c>
      <c r="C71" s="229">
        <v>4.7669170466545724E-3</v>
      </c>
      <c r="D71" s="229">
        <v>4.7394286617920712E-3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4.9674614190951842E-3</v>
      </c>
      <c r="S71" s="229">
        <v>5.0279788501637994E-3</v>
      </c>
      <c r="T71" s="229">
        <v>0</v>
      </c>
      <c r="U71" s="229">
        <v>4.9156778755770581E-3</v>
      </c>
      <c r="V71" s="229">
        <v>2.3035565109007609E-3</v>
      </c>
      <c r="W71" s="229">
        <v>1.85073687826047E-3</v>
      </c>
      <c r="X71" s="229">
        <v>3.5112566658441141E-3</v>
      </c>
      <c r="Y71" s="229">
        <v>5.1770006979320379E-3</v>
      </c>
      <c r="DA71" s="73" t="s">
        <v>2290</v>
      </c>
    </row>
    <row r="72" spans="1:105" ht="12" customHeight="1" x14ac:dyDescent="0.25">
      <c r="A72" s="64" t="s">
        <v>159</v>
      </c>
      <c r="B72" s="229">
        <v>3.7533474670001538E-2</v>
      </c>
      <c r="C72" s="229">
        <v>2.9205257849988751E-2</v>
      </c>
      <c r="D72" s="229">
        <v>2.0689061739032941E-2</v>
      </c>
      <c r="E72" s="229">
        <v>3.8902887065171921E-2</v>
      </c>
      <c r="F72" s="229">
        <v>2.5244021167466092E-2</v>
      </c>
      <c r="G72" s="229">
        <v>2.517088325955924E-2</v>
      </c>
      <c r="H72" s="229">
        <v>1.6808101101703408E-2</v>
      </c>
      <c r="I72" s="229">
        <v>2.9581765637349051E-2</v>
      </c>
      <c r="J72" s="229">
        <v>2.570683314477229E-2</v>
      </c>
      <c r="K72" s="229">
        <v>2.1223630055267069E-2</v>
      </c>
      <c r="L72" s="229">
        <v>2.135693065140816E-2</v>
      </c>
      <c r="M72" s="229">
        <v>0</v>
      </c>
      <c r="N72" s="229">
        <v>4.493530665172437E-3</v>
      </c>
      <c r="O72" s="229">
        <v>2.1907940750547101E-2</v>
      </c>
      <c r="P72" s="229">
        <v>2.2274226586712621E-2</v>
      </c>
      <c r="Q72" s="229">
        <v>1.7752518409948539E-2</v>
      </c>
      <c r="R72" s="229">
        <v>2.2094478603597329E-2</v>
      </c>
      <c r="S72" s="229">
        <v>8.3111775712492193E-3</v>
      </c>
      <c r="T72" s="229">
        <v>8.9469408032194359E-3</v>
      </c>
      <c r="U72" s="229">
        <v>1.7024123126259411E-2</v>
      </c>
      <c r="V72" s="229">
        <v>1.044172566187567E-2</v>
      </c>
      <c r="W72" s="229">
        <v>1.3378445480801729E-2</v>
      </c>
      <c r="X72" s="229">
        <v>2.2759019535701839E-2</v>
      </c>
      <c r="Y72" s="229">
        <v>1.234981379729343E-2</v>
      </c>
      <c r="DA72" s="73" t="s">
        <v>2291</v>
      </c>
    </row>
    <row r="73" spans="1:105" ht="12" customHeight="1" x14ac:dyDescent="0.25">
      <c r="A73" s="64" t="s">
        <v>32</v>
      </c>
      <c r="B73" s="229">
        <v>9.1500273593192516E-2</v>
      </c>
      <c r="C73" s="229">
        <v>9.1536833176226684E-2</v>
      </c>
      <c r="D73" s="229">
        <v>0.1019303029387628</v>
      </c>
      <c r="E73" s="229">
        <v>1.8721866648362961E-2</v>
      </c>
      <c r="F73" s="229">
        <v>7.349753048556934E-2</v>
      </c>
      <c r="G73" s="229">
        <v>5.8544407674387067E-2</v>
      </c>
      <c r="H73" s="229">
        <v>4.7573734216238478E-2</v>
      </c>
      <c r="I73" s="229">
        <v>3.6724277463113089E-2</v>
      </c>
      <c r="J73" s="229">
        <v>3.3436457135300121E-2</v>
      </c>
      <c r="K73" s="229">
        <v>2.58042370686315E-2</v>
      </c>
      <c r="L73" s="229">
        <v>3.3385413151782443E-2</v>
      </c>
      <c r="M73" s="229">
        <v>2.5766566217658261E-2</v>
      </c>
      <c r="N73" s="229">
        <v>2.6757779630251381E-2</v>
      </c>
      <c r="O73" s="229">
        <v>2.245400118249798E-2</v>
      </c>
      <c r="P73" s="229">
        <v>2.276646404533297E-2</v>
      </c>
      <c r="Q73" s="229">
        <v>2.64749871559306E-2</v>
      </c>
      <c r="R73" s="229">
        <v>2.261642885945267E-2</v>
      </c>
      <c r="S73" s="229">
        <v>0</v>
      </c>
      <c r="T73" s="229">
        <v>0</v>
      </c>
      <c r="U73" s="229">
        <v>2.3141784055075169E-2</v>
      </c>
      <c r="V73" s="229">
        <v>2.2814348921287461E-2</v>
      </c>
      <c r="W73" s="229">
        <v>1.443400546984365E-2</v>
      </c>
      <c r="X73" s="229">
        <v>1.0780578790542551E-2</v>
      </c>
      <c r="Y73" s="229">
        <v>8.4068844217450381E-3</v>
      </c>
      <c r="DA73" s="73" t="s">
        <v>2292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5.1349581129932096E-3</v>
      </c>
      <c r="T74" s="229">
        <v>0</v>
      </c>
      <c r="U74" s="229">
        <v>5.1349581129112726E-3</v>
      </c>
      <c r="V74" s="229">
        <v>1.5406554901189499E-3</v>
      </c>
      <c r="W74" s="229">
        <v>5.1341178317638255E-4</v>
      </c>
      <c r="X74" s="229">
        <v>2.5670589159007377E-4</v>
      </c>
      <c r="Y74" s="229">
        <v>3.0796304179517801E-4</v>
      </c>
      <c r="DA74" s="73" t="s">
        <v>2293</v>
      </c>
    </row>
    <row r="75" spans="1:105" ht="12" customHeight="1" x14ac:dyDescent="0.25">
      <c r="A75" s="64" t="s">
        <v>35</v>
      </c>
      <c r="B75" s="229">
        <v>0.1087853023263613</v>
      </c>
      <c r="C75" s="229">
        <v>0.1188111332394553</v>
      </c>
      <c r="D75" s="229">
        <v>0.1084072228036103</v>
      </c>
      <c r="E75" s="229">
        <v>0.1104071319530959</v>
      </c>
      <c r="F75" s="229">
        <v>9.3267705882591562E-2</v>
      </c>
      <c r="G75" s="229">
        <v>0.11498873963947009</v>
      </c>
      <c r="H75" s="229">
        <v>0.1127663364028462</v>
      </c>
      <c r="I75" s="229">
        <v>0.1153699719963019</v>
      </c>
      <c r="J75" s="229">
        <v>0.1029392643170403</v>
      </c>
      <c r="K75" s="229">
        <v>0.1046459446879557</v>
      </c>
      <c r="L75" s="229">
        <v>0.1124854723973118</v>
      </c>
      <c r="M75" s="229">
        <v>0.1129416540249127</v>
      </c>
      <c r="N75" s="229">
        <v>0.10014822579730059</v>
      </c>
      <c r="O75" s="229">
        <v>0.1122533803951322</v>
      </c>
      <c r="P75" s="229">
        <v>9.8956422783428144E-2</v>
      </c>
      <c r="Q75" s="229">
        <v>9.9110288973107447E-2</v>
      </c>
      <c r="R75" s="229">
        <v>0.1072691123701886</v>
      </c>
      <c r="S75" s="229">
        <v>0.1037731881975188</v>
      </c>
      <c r="T75" s="229">
        <v>0.1185283988875354</v>
      </c>
      <c r="U75" s="229">
        <v>0.10943094902862829</v>
      </c>
      <c r="V75" s="229">
        <v>0.13798952763057731</v>
      </c>
      <c r="W75" s="229">
        <v>0.120972422804682</v>
      </c>
      <c r="X75" s="229">
        <v>7.1192027807062852E-2</v>
      </c>
      <c r="Y75" s="229">
        <v>5.1743175481570571E-2</v>
      </c>
      <c r="DA75" s="73" t="s">
        <v>2294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2295</v>
      </c>
    </row>
    <row r="77" spans="1:105" ht="12" customHeight="1" x14ac:dyDescent="0.25">
      <c r="A77" s="64" t="s">
        <v>38</v>
      </c>
      <c r="B77" s="229">
        <v>1.03210194824284E-2</v>
      </c>
      <c r="C77" s="229">
        <v>8.2795170925389055E-3</v>
      </c>
      <c r="D77" s="229">
        <v>8.2795170925454523E-3</v>
      </c>
      <c r="E77" s="229">
        <v>6.3515222356626596E-3</v>
      </c>
      <c r="F77" s="229">
        <v>4.3100198456856162E-3</v>
      </c>
      <c r="G77" s="229">
        <v>5.1037559749207281E-3</v>
      </c>
      <c r="H77" s="229">
        <v>4.9902484420114848E-3</v>
      </c>
      <c r="I77" s="229">
        <v>8.9597456891241708E-3</v>
      </c>
      <c r="J77" s="229">
        <v>3.855989714181485E-3</v>
      </c>
      <c r="K77" s="229">
        <v>3.9694972470624926E-3</v>
      </c>
      <c r="L77" s="229">
        <v>1.8144873242165341E-3</v>
      </c>
      <c r="M77" s="229">
        <v>1.701388091805272E-3</v>
      </c>
      <c r="N77" s="229">
        <v>2.041502389977733E-3</v>
      </c>
      <c r="O77" s="229">
        <v>2.381616688164969E-3</v>
      </c>
      <c r="P77" s="229">
        <v>3.0622535849901969E-3</v>
      </c>
      <c r="Q77" s="229">
        <v>3.4023678831602159E-3</v>
      </c>
      <c r="R77" s="229">
        <v>9.0724366210451104E-4</v>
      </c>
      <c r="S77" s="229">
        <v>1.81448732422592E-3</v>
      </c>
      <c r="T77" s="229">
        <v>2.268517455730896E-3</v>
      </c>
      <c r="U77" s="229">
        <v>2.8352385191772601E-3</v>
      </c>
      <c r="V77" s="229">
        <v>4.0854545828299463E-3</v>
      </c>
      <c r="W77" s="229">
        <v>5.0118883673565644E-3</v>
      </c>
      <c r="X77" s="229">
        <v>3.6791956072163919E-3</v>
      </c>
      <c r="Y77" s="229">
        <v>1.618666414976333E-2</v>
      </c>
      <c r="DA77" s="73" t="s">
        <v>2296</v>
      </c>
    </row>
    <row r="78" spans="1:105" ht="12" customHeight="1" x14ac:dyDescent="0.25">
      <c r="A78" s="64" t="s">
        <v>39</v>
      </c>
      <c r="B78" s="229">
        <v>5.5026809227198756E-3</v>
      </c>
      <c r="C78" s="229">
        <v>1.141839720588084E-2</v>
      </c>
      <c r="D78" s="229">
        <v>2.3248839279722999E-2</v>
      </c>
      <c r="E78" s="229">
        <v>1.499506551909853E-2</v>
      </c>
      <c r="F78" s="229">
        <v>3.1640786741107853E-2</v>
      </c>
      <c r="G78" s="229">
        <v>3.5905352075295202E-2</v>
      </c>
      <c r="H78" s="229">
        <v>3.9207158727303619E-2</v>
      </c>
      <c r="I78" s="229">
        <v>3.645557064308691E-2</v>
      </c>
      <c r="J78" s="229">
        <v>3.5355133507717018E-2</v>
      </c>
      <c r="K78" s="229">
        <v>2.7238542953728139E-2</v>
      </c>
      <c r="L78" s="229">
        <v>2.6963186046911371E-2</v>
      </c>
      <c r="M78" s="229">
        <v>2.9302234017187678E-2</v>
      </c>
      <c r="N78" s="229">
        <v>1.6921078129134969E-2</v>
      </c>
      <c r="O78" s="229">
        <v>1.526992718000793E-2</v>
      </c>
      <c r="P78" s="229">
        <v>1.5682962540446831E-2</v>
      </c>
      <c r="Q78" s="229">
        <v>1.8984273946456461E-2</v>
      </c>
      <c r="R78" s="229">
        <v>1.925963085324359E-2</v>
      </c>
      <c r="S78" s="229">
        <v>1.747129669693372E-2</v>
      </c>
      <c r="T78" s="229">
        <v>1.6645721222093152E-2</v>
      </c>
      <c r="U78" s="229">
        <v>1.513274397253213E-2</v>
      </c>
      <c r="V78" s="229">
        <v>1.7195939789877969E-2</v>
      </c>
      <c r="W78" s="229">
        <v>1.499506551906769E-2</v>
      </c>
      <c r="X78" s="229">
        <v>1.4307168498035641E-2</v>
      </c>
      <c r="Y78" s="229">
        <v>4.4271051486221062E-2</v>
      </c>
      <c r="DA78" s="73" t="s">
        <v>2297</v>
      </c>
    </row>
    <row r="79" spans="1:105" ht="12" customHeight="1" x14ac:dyDescent="0.25">
      <c r="A79" s="165" t="s">
        <v>2224</v>
      </c>
      <c r="B79" s="346">
        <v>3.4195816119121232</v>
      </c>
      <c r="C79" s="346">
        <v>3.653425673334008</v>
      </c>
      <c r="D79" s="346">
        <v>3.6941763225907209</v>
      </c>
      <c r="E79" s="346">
        <v>3.455792061624591</v>
      </c>
      <c r="F79" s="346">
        <v>3.653659724716869</v>
      </c>
      <c r="G79" s="346">
        <v>3.721069120245978</v>
      </c>
      <c r="H79" s="346">
        <v>3.5533160179504621</v>
      </c>
      <c r="I79" s="346">
        <v>3.7790847428724108</v>
      </c>
      <c r="J79" s="346">
        <v>3.649425009008147</v>
      </c>
      <c r="K79" s="346">
        <v>3.004690922443908</v>
      </c>
      <c r="L79" s="346">
        <v>3.346404208384762</v>
      </c>
      <c r="M79" s="346">
        <v>3.1199702752550782</v>
      </c>
      <c r="N79" s="346">
        <v>3.5976153574704601</v>
      </c>
      <c r="O79" s="346">
        <v>3.3782920430606849</v>
      </c>
      <c r="P79" s="346">
        <v>3.6209509755426961</v>
      </c>
      <c r="Q79" s="346">
        <v>3.6530338168876879</v>
      </c>
      <c r="R79" s="346">
        <v>3.6891882448720188</v>
      </c>
      <c r="S79" s="346">
        <v>3.4327233068868601</v>
      </c>
      <c r="T79" s="346">
        <v>3.2830753239870778</v>
      </c>
      <c r="U79" s="346">
        <v>3.4702456420957271</v>
      </c>
      <c r="V79" s="346">
        <v>3.65658919014446</v>
      </c>
      <c r="W79" s="346">
        <v>3.8156464175447788</v>
      </c>
      <c r="X79" s="346">
        <v>3.3849947689002202</v>
      </c>
      <c r="Y79" s="346">
        <v>3.4326141656313252</v>
      </c>
      <c r="DA79" s="167" t="s">
        <v>2298</v>
      </c>
    </row>
    <row r="80" spans="1:105" ht="12" customHeight="1" x14ac:dyDescent="0.25">
      <c r="A80" s="132" t="s">
        <v>2226</v>
      </c>
      <c r="B80" s="316">
        <v>3.3219757301581958</v>
      </c>
      <c r="C80" s="316">
        <v>3.5491451283030049</v>
      </c>
      <c r="D80" s="316">
        <v>3.5887326226758312</v>
      </c>
      <c r="E80" s="316">
        <v>3.357152616916478</v>
      </c>
      <c r="F80" s="316">
        <v>3.5493724991049649</v>
      </c>
      <c r="G80" s="316">
        <v>3.6148578132007798</v>
      </c>
      <c r="H80" s="316">
        <v>3.451892925173778</v>
      </c>
      <c r="I80" s="316">
        <v>3.671217482952092</v>
      </c>
      <c r="J80" s="316">
        <v>3.545258655832594</v>
      </c>
      <c r="K80" s="316">
        <v>2.9189273583103521</v>
      </c>
      <c r="L80" s="316">
        <v>3.25088704560478</v>
      </c>
      <c r="M80" s="316">
        <v>3.030916266805189</v>
      </c>
      <c r="N80" s="316">
        <v>3.4949278187510608</v>
      </c>
      <c r="O80" s="316">
        <v>3.2818646986930129</v>
      </c>
      <c r="P80" s="316">
        <v>3.517597363064366</v>
      </c>
      <c r="Q80" s="316">
        <v>3.5487644567027581</v>
      </c>
      <c r="R80" s="316">
        <v>3.5838869207736002</v>
      </c>
      <c r="S80" s="316">
        <v>3.3347423187979128</v>
      </c>
      <c r="T80" s="316">
        <v>3.1893657716997348</v>
      </c>
      <c r="U80" s="316">
        <v>3.3711936456118421</v>
      </c>
      <c r="V80" s="316">
        <v>3.5522183481465248</v>
      </c>
      <c r="W80" s="316">
        <v>3.7067355695777922</v>
      </c>
      <c r="X80" s="316">
        <v>3.288376107131775</v>
      </c>
      <c r="Y80" s="316">
        <v>3.3346362927856128</v>
      </c>
      <c r="DA80" s="139" t="s">
        <v>2299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101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1.0000000000000002</v>
      </c>
      <c r="C84" s="232">
        <f t="shared" si="4"/>
        <v>1.0000000000000004</v>
      </c>
      <c r="D84" s="232">
        <f t="shared" si="4"/>
        <v>0.99999999999999989</v>
      </c>
      <c r="E84" s="232">
        <f t="shared" si="4"/>
        <v>1</v>
      </c>
      <c r="F84" s="232">
        <f t="shared" si="4"/>
        <v>1</v>
      </c>
      <c r="G84" s="232">
        <f t="shared" si="4"/>
        <v>0.99999999999999967</v>
      </c>
      <c r="H84" s="232">
        <f t="shared" si="4"/>
        <v>1</v>
      </c>
      <c r="I84" s="232">
        <f t="shared" si="4"/>
        <v>0.99999999999999978</v>
      </c>
      <c r="J84" s="232">
        <f t="shared" si="4"/>
        <v>1.0000000000000002</v>
      </c>
      <c r="K84" s="232">
        <f t="shared" si="4"/>
        <v>0.99999999999999978</v>
      </c>
      <c r="L84" s="232">
        <f t="shared" si="4"/>
        <v>1</v>
      </c>
      <c r="M84" s="232">
        <f t="shared" si="4"/>
        <v>1.0000000000000002</v>
      </c>
      <c r="N84" s="232">
        <f t="shared" si="4"/>
        <v>0.99999999999999967</v>
      </c>
      <c r="O84" s="232">
        <f t="shared" si="4"/>
        <v>1</v>
      </c>
      <c r="P84" s="232">
        <f t="shared" si="4"/>
        <v>0.99999999999999989</v>
      </c>
      <c r="Q84" s="232">
        <f t="shared" si="4"/>
        <v>1.0000000000000002</v>
      </c>
      <c r="R84" s="232">
        <f t="shared" si="4"/>
        <v>1.0000000000000004</v>
      </c>
      <c r="S84" s="232">
        <f t="shared" si="4"/>
        <v>0.99999999999999967</v>
      </c>
      <c r="T84" s="232">
        <f t="shared" si="4"/>
        <v>1</v>
      </c>
      <c r="U84" s="232">
        <f t="shared" si="4"/>
        <v>1</v>
      </c>
      <c r="V84" s="232">
        <f t="shared" si="4"/>
        <v>1</v>
      </c>
      <c r="W84" s="232">
        <f t="shared" si="4"/>
        <v>1</v>
      </c>
      <c r="X84" s="232">
        <f t="shared" si="4"/>
        <v>1</v>
      </c>
      <c r="Y84" s="232">
        <f t="shared" si="4"/>
        <v>0.99999999999999989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1.3519551104723172E-2</v>
      </c>
      <c r="C85" s="299">
        <f t="shared" si="5"/>
        <v>1.3708092232711969E-2</v>
      </c>
      <c r="D85" s="299">
        <f t="shared" si="5"/>
        <v>1.3762670922081645E-2</v>
      </c>
      <c r="E85" s="299">
        <f t="shared" si="5"/>
        <v>1.6240877975883774E-2</v>
      </c>
      <c r="F85" s="299">
        <f t="shared" si="5"/>
        <v>1.5237452087906568E-2</v>
      </c>
      <c r="G85" s="299">
        <f t="shared" si="5"/>
        <v>1.4949298429271327E-2</v>
      </c>
      <c r="H85" s="299">
        <f t="shared" si="5"/>
        <v>1.5290071619466102E-2</v>
      </c>
      <c r="I85" s="299">
        <f t="shared" si="5"/>
        <v>1.561984218952743E-2</v>
      </c>
      <c r="J85" s="299">
        <f t="shared" si="5"/>
        <v>1.6402732785005668E-2</v>
      </c>
      <c r="K85" s="299">
        <f t="shared" si="5"/>
        <v>1.5504151886670961E-2</v>
      </c>
      <c r="L85" s="299">
        <f t="shared" si="5"/>
        <v>1.5740794114646621E-2</v>
      </c>
      <c r="M85" s="299">
        <f t="shared" si="5"/>
        <v>1.6388402628903176E-2</v>
      </c>
      <c r="N85" s="299">
        <f t="shared" si="5"/>
        <v>1.8860335530611824E-2</v>
      </c>
      <c r="O85" s="299">
        <f t="shared" si="5"/>
        <v>1.7015904318345834E-2</v>
      </c>
      <c r="P85" s="299">
        <f t="shared" si="5"/>
        <v>1.8243115465644451E-2</v>
      </c>
      <c r="Q85" s="299">
        <f t="shared" si="5"/>
        <v>1.8152440936182759E-2</v>
      </c>
      <c r="R85" s="299">
        <f t="shared" si="5"/>
        <v>1.7660285827997103E-2</v>
      </c>
      <c r="S85" s="299">
        <f t="shared" si="5"/>
        <v>1.8963864104212493E-2</v>
      </c>
      <c r="T85" s="299">
        <f t="shared" si="5"/>
        <v>1.831155355928284E-2</v>
      </c>
      <c r="U85" s="299">
        <f t="shared" si="5"/>
        <v>1.7072992413072027E-2</v>
      </c>
      <c r="V85" s="299">
        <f t="shared" si="5"/>
        <v>1.6639883100538985E-2</v>
      </c>
      <c r="W85" s="299">
        <f t="shared" si="5"/>
        <v>1.8253608468035479E-2</v>
      </c>
      <c r="X85" s="299">
        <f t="shared" si="5"/>
        <v>1.981063935691774E-2</v>
      </c>
      <c r="Y85" s="299">
        <f t="shared" si="5"/>
        <v>1.9009307651849133E-2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4.0876234321612177E-3</v>
      </c>
      <c r="C86" s="233">
        <f t="shared" si="6"/>
        <v>4.1446286630837078E-3</v>
      </c>
      <c r="D86" s="233">
        <f t="shared" si="6"/>
        <v>4.1611304779617317E-3</v>
      </c>
      <c r="E86" s="233">
        <f t="shared" si="6"/>
        <v>4.9104140262394439E-3</v>
      </c>
      <c r="F86" s="233">
        <f t="shared" si="6"/>
        <v>4.6070291623218906E-3</v>
      </c>
      <c r="G86" s="233">
        <f t="shared" si="6"/>
        <v>4.5199061773960898E-3</v>
      </c>
      <c r="H86" s="233">
        <f t="shared" si="6"/>
        <v>4.6229386276973334E-3</v>
      </c>
      <c r="I86" s="233">
        <f t="shared" si="6"/>
        <v>4.722644446254351E-3</v>
      </c>
      <c r="J86" s="233">
        <f t="shared" si="6"/>
        <v>4.9593506740060614E-3</v>
      </c>
      <c r="K86" s="233">
        <f t="shared" si="6"/>
        <v>4.6876655930981441E-3</v>
      </c>
      <c r="L86" s="233">
        <f t="shared" si="6"/>
        <v>4.7592141459028457E-3</v>
      </c>
      <c r="M86" s="233">
        <f t="shared" si="6"/>
        <v>4.9550179649229462E-3</v>
      </c>
      <c r="N86" s="233">
        <f t="shared" si="6"/>
        <v>5.7024045292759949E-3</v>
      </c>
      <c r="O86" s="233">
        <f t="shared" si="6"/>
        <v>5.1447425045632045E-3</v>
      </c>
      <c r="P86" s="233">
        <f t="shared" si="6"/>
        <v>5.5157886290277047E-3</v>
      </c>
      <c r="Q86" s="233">
        <f t="shared" si="6"/>
        <v>5.488373271190985E-3</v>
      </c>
      <c r="R86" s="233">
        <f t="shared" si="6"/>
        <v>5.3395706418067354E-3</v>
      </c>
      <c r="S86" s="233">
        <f t="shared" si="6"/>
        <v>5.7337062951460542E-3</v>
      </c>
      <c r="T86" s="233">
        <f t="shared" si="6"/>
        <v>5.5364808216191415E-3</v>
      </c>
      <c r="U86" s="233">
        <f t="shared" si="6"/>
        <v>5.1620030357666935E-3</v>
      </c>
      <c r="V86" s="233">
        <f t="shared" si="6"/>
        <v>5.0310528466011081E-3</v>
      </c>
      <c r="W86" s="233">
        <f t="shared" si="6"/>
        <v>5.518961178331676E-3</v>
      </c>
      <c r="X86" s="233">
        <f t="shared" si="6"/>
        <v>5.9897279883162503E-3</v>
      </c>
      <c r="Y86" s="233">
        <f t="shared" si="6"/>
        <v>5.7474461086000064E-3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5.1058738811554163E-2</v>
      </c>
      <c r="C87" s="233">
        <f t="shared" si="7"/>
        <v>5.1770794421584922E-2</v>
      </c>
      <c r="D87" s="233">
        <f t="shared" si="7"/>
        <v>5.1976919537989809E-2</v>
      </c>
      <c r="E87" s="233">
        <f t="shared" si="7"/>
        <v>6.1336263328393363E-2</v>
      </c>
      <c r="F87" s="233">
        <f t="shared" si="7"/>
        <v>5.7546665587009695E-2</v>
      </c>
      <c r="G87" s="233">
        <f t="shared" si="7"/>
        <v>5.645840738376872E-2</v>
      </c>
      <c r="H87" s="233">
        <f t="shared" si="7"/>
        <v>5.774539163179282E-2</v>
      </c>
      <c r="I87" s="233">
        <f t="shared" si="7"/>
        <v>5.8990822731839962E-2</v>
      </c>
      <c r="J87" s="233">
        <f t="shared" si="7"/>
        <v>6.1947533803302972E-2</v>
      </c>
      <c r="K87" s="233">
        <f t="shared" si="7"/>
        <v>5.8553899870213651E-2</v>
      </c>
      <c r="L87" s="233">
        <f t="shared" si="7"/>
        <v>5.9447616948273468E-2</v>
      </c>
      <c r="M87" s="233">
        <f t="shared" si="7"/>
        <v>6.1893413685563968E-2</v>
      </c>
      <c r="N87" s="233">
        <f t="shared" si="7"/>
        <v>7.122906214092839E-2</v>
      </c>
      <c r="O87" s="233">
        <f t="shared" si="7"/>
        <v>6.4263273795332559E-2</v>
      </c>
      <c r="P87" s="233">
        <f t="shared" si="7"/>
        <v>6.8898032224157704E-2</v>
      </c>
      <c r="Q87" s="233">
        <f t="shared" si="7"/>
        <v>6.8555585416509801E-2</v>
      </c>
      <c r="R87" s="233">
        <f t="shared" si="7"/>
        <v>6.6696883235573878E-2</v>
      </c>
      <c r="S87" s="233">
        <f t="shared" si="7"/>
        <v>7.1620054294296742E-2</v>
      </c>
      <c r="T87" s="233">
        <f t="shared" si="7"/>
        <v>6.9156499588996653E-2</v>
      </c>
      <c r="U87" s="233">
        <f t="shared" si="7"/>
        <v>6.4478876080888953E-2</v>
      </c>
      <c r="V87" s="233">
        <f t="shared" si="7"/>
        <v>6.2843169754977668E-2</v>
      </c>
      <c r="W87" s="233">
        <f t="shared" si="7"/>
        <v>6.8937660719533264E-2</v>
      </c>
      <c r="X87" s="233">
        <f t="shared" si="7"/>
        <v>7.4818035952494005E-2</v>
      </c>
      <c r="Y87" s="233">
        <f t="shared" si="7"/>
        <v>7.1791679092448435E-2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2.7062606250598992E-2</v>
      </c>
      <c r="C88" s="233">
        <f t="shared" si="8"/>
        <v>2.7440016289533058E-2</v>
      </c>
      <c r="D88" s="233">
        <f t="shared" si="8"/>
        <v>2.7549268554541276E-2</v>
      </c>
      <c r="E88" s="233">
        <f t="shared" si="8"/>
        <v>3.250999108038561E-2</v>
      </c>
      <c r="F88" s="233">
        <f t="shared" si="8"/>
        <v>3.0501394826143256E-2</v>
      </c>
      <c r="G88" s="233">
        <f t="shared" si="8"/>
        <v>2.9924586547309891E-2</v>
      </c>
      <c r="H88" s="233">
        <f t="shared" si="8"/>
        <v>3.060672536949164E-2</v>
      </c>
      <c r="I88" s="233">
        <f t="shared" si="8"/>
        <v>3.126683982310597E-2</v>
      </c>
      <c r="J88" s="233">
        <f t="shared" si="8"/>
        <v>3.2833982086825274E-2</v>
      </c>
      <c r="K88" s="233">
        <f t="shared" si="8"/>
        <v>3.1035258087221018E-2</v>
      </c>
      <c r="L88" s="233">
        <f t="shared" si="8"/>
        <v>3.150895395096405E-2</v>
      </c>
      <c r="M88" s="233">
        <f t="shared" si="8"/>
        <v>3.280529686132426E-2</v>
      </c>
      <c r="N88" s="233">
        <f t="shared" si="8"/>
        <v>3.7753460175228265E-2</v>
      </c>
      <c r="O88" s="233">
        <f t="shared" si="8"/>
        <v>3.4061391165893254E-2</v>
      </c>
      <c r="P88" s="233">
        <f t="shared" si="8"/>
        <v>3.6517946994443322E-2</v>
      </c>
      <c r="Q88" s="233">
        <f t="shared" si="8"/>
        <v>3.6336440295827964E-2</v>
      </c>
      <c r="R88" s="233">
        <f t="shared" si="8"/>
        <v>3.5351274456823394E-2</v>
      </c>
      <c r="S88" s="233">
        <f t="shared" si="8"/>
        <v>3.7960697309164064E-2</v>
      </c>
      <c r="T88" s="233">
        <f t="shared" si="8"/>
        <v>3.6654942162872427E-2</v>
      </c>
      <c r="U88" s="233">
        <f t="shared" si="8"/>
        <v>3.4175666604271702E-2</v>
      </c>
      <c r="V88" s="233">
        <f t="shared" si="8"/>
        <v>3.3308695009005164E-2</v>
      </c>
      <c r="W88" s="233">
        <f t="shared" si="8"/>
        <v>3.6538951241544097E-2</v>
      </c>
      <c r="X88" s="233">
        <f t="shared" si="8"/>
        <v>3.9655719952238919E-2</v>
      </c>
      <c r="Y88" s="233">
        <f t="shared" si="8"/>
        <v>3.8051663409058537E-2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2.9736828745752855E-2</v>
      </c>
      <c r="C89" s="300">
        <f t="shared" si="9"/>
        <v>2.9860702641114859E-2</v>
      </c>
      <c r="D89" s="300">
        <f t="shared" si="9"/>
        <v>2.9980960632149507E-2</v>
      </c>
      <c r="E89" s="300">
        <f t="shared" si="9"/>
        <v>3.0871521637736252E-2</v>
      </c>
      <c r="F89" s="300">
        <f t="shared" si="9"/>
        <v>3.0940990900544602E-2</v>
      </c>
      <c r="G89" s="300">
        <f t="shared" si="9"/>
        <v>3.0340161570564808E-2</v>
      </c>
      <c r="H89" s="300">
        <f t="shared" si="9"/>
        <v>3.0630746365167428E-2</v>
      </c>
      <c r="I89" s="300">
        <f t="shared" si="9"/>
        <v>3.0658015085013163E-2</v>
      </c>
      <c r="J89" s="300">
        <f t="shared" si="9"/>
        <v>3.1607041867549091E-2</v>
      </c>
      <c r="K89" s="300">
        <f t="shared" si="9"/>
        <v>3.0386600513647492E-2</v>
      </c>
      <c r="L89" s="300">
        <f t="shared" si="9"/>
        <v>3.0775874692351355E-2</v>
      </c>
      <c r="M89" s="300">
        <f t="shared" si="9"/>
        <v>3.1726875020144159E-2</v>
      </c>
      <c r="N89" s="300">
        <f t="shared" si="9"/>
        <v>3.5618122304740693E-2</v>
      </c>
      <c r="O89" s="300">
        <f t="shared" si="9"/>
        <v>3.1923870621728606E-2</v>
      </c>
      <c r="P89" s="300">
        <f t="shared" si="9"/>
        <v>3.3983708644942372E-2</v>
      </c>
      <c r="Q89" s="300">
        <f t="shared" si="9"/>
        <v>3.4103211602328813E-2</v>
      </c>
      <c r="R89" s="300">
        <f t="shared" si="9"/>
        <v>3.3066751413464976E-2</v>
      </c>
      <c r="S89" s="300">
        <f t="shared" si="9"/>
        <v>3.5022399798966444E-2</v>
      </c>
      <c r="T89" s="300">
        <f t="shared" si="9"/>
        <v>3.3338305007110013E-2</v>
      </c>
      <c r="U89" s="300">
        <f t="shared" si="9"/>
        <v>3.2322584079926463E-2</v>
      </c>
      <c r="V89" s="300">
        <f t="shared" si="9"/>
        <v>3.157174576142055E-2</v>
      </c>
      <c r="W89" s="300">
        <f t="shared" si="9"/>
        <v>3.3803180868276245E-2</v>
      </c>
      <c r="X89" s="300">
        <f t="shared" si="9"/>
        <v>3.7059052695261406E-2</v>
      </c>
      <c r="Y89" s="300">
        <f t="shared" si="9"/>
        <v>3.7585144957089006E-2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6.9834677818497573E-2</v>
      </c>
      <c r="C90" s="301">
        <f t="shared" si="10"/>
        <v>6.9815896276317319E-2</v>
      </c>
      <c r="D90" s="301">
        <f t="shared" si="10"/>
        <v>6.9578530226954344E-2</v>
      </c>
      <c r="E90" s="301">
        <f t="shared" si="10"/>
        <v>7.3580890171734803E-2</v>
      </c>
      <c r="F90" s="301">
        <f t="shared" si="10"/>
        <v>7.1104404391751641E-2</v>
      </c>
      <c r="G90" s="301">
        <f t="shared" si="10"/>
        <v>7.0808061543113171E-2</v>
      </c>
      <c r="H90" s="301">
        <f t="shared" si="10"/>
        <v>7.1540946717335754E-2</v>
      </c>
      <c r="I90" s="301">
        <f t="shared" si="10"/>
        <v>7.2364928671484072E-2</v>
      </c>
      <c r="J90" s="301">
        <f t="shared" si="10"/>
        <v>7.4268242719641636E-2</v>
      </c>
      <c r="K90" s="301">
        <f t="shared" si="10"/>
        <v>7.2093901738721822E-2</v>
      </c>
      <c r="L90" s="301">
        <f t="shared" si="10"/>
        <v>7.2412914149353941E-2</v>
      </c>
      <c r="M90" s="301">
        <f t="shared" si="10"/>
        <v>7.4384081422284531E-2</v>
      </c>
      <c r="N90" s="301">
        <f t="shared" si="10"/>
        <v>8.297943654150304E-2</v>
      </c>
      <c r="O90" s="301">
        <f t="shared" si="10"/>
        <v>7.5731882994014788E-2</v>
      </c>
      <c r="P90" s="301">
        <f t="shared" si="10"/>
        <v>8.0153793973915227E-2</v>
      </c>
      <c r="Q90" s="301">
        <f t="shared" si="10"/>
        <v>7.9971566357984303E-2</v>
      </c>
      <c r="R90" s="301">
        <f t="shared" si="10"/>
        <v>7.7925505339819581E-2</v>
      </c>
      <c r="S90" s="301">
        <f t="shared" si="10"/>
        <v>8.4676428888915023E-2</v>
      </c>
      <c r="T90" s="301">
        <f t="shared" si="10"/>
        <v>8.1196733299771007E-2</v>
      </c>
      <c r="U90" s="301">
        <f t="shared" si="10"/>
        <v>7.6203273938360891E-2</v>
      </c>
      <c r="V90" s="301">
        <f t="shared" si="10"/>
        <v>7.4919432557027779E-2</v>
      </c>
      <c r="W90" s="301">
        <f t="shared" si="10"/>
        <v>8.0571651078069129E-2</v>
      </c>
      <c r="X90" s="301">
        <f t="shared" si="10"/>
        <v>8.7904260998502071E-2</v>
      </c>
      <c r="Y90" s="301">
        <f t="shared" si="10"/>
        <v>8.876331189346319E-2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5.01020505723027E-2</v>
      </c>
      <c r="C91" s="302">
        <f t="shared" si="11"/>
        <v>4.8829899297914571E-2</v>
      </c>
      <c r="D91" s="302">
        <f t="shared" si="11"/>
        <v>4.7715673268021133E-2</v>
      </c>
      <c r="E91" s="302">
        <f t="shared" si="11"/>
        <v>3.402690659044371E-2</v>
      </c>
      <c r="F91" s="302">
        <f t="shared" si="11"/>
        <v>3.8954890000352467E-2</v>
      </c>
      <c r="G91" s="302">
        <f t="shared" si="11"/>
        <v>3.9826456263611434E-2</v>
      </c>
      <c r="H91" s="302">
        <f t="shared" si="11"/>
        <v>3.7115759068899683E-2</v>
      </c>
      <c r="I91" s="302">
        <f t="shared" si="11"/>
        <v>3.5313202101338925E-2</v>
      </c>
      <c r="J91" s="302">
        <f t="shared" si="11"/>
        <v>3.109071467419874E-2</v>
      </c>
      <c r="K91" s="302">
        <f t="shared" si="11"/>
        <v>3.6405607947467243E-2</v>
      </c>
      <c r="L91" s="302">
        <f t="shared" si="11"/>
        <v>3.5840162268390208E-2</v>
      </c>
      <c r="M91" s="302">
        <f t="shared" si="11"/>
        <v>3.1247851836583507E-2</v>
      </c>
      <c r="N91" s="302">
        <f t="shared" si="11"/>
        <v>1.9962427738215997E-2</v>
      </c>
      <c r="O91" s="302">
        <f t="shared" si="11"/>
        <v>2.9784890644298498E-2</v>
      </c>
      <c r="P91" s="302">
        <f t="shared" si="11"/>
        <v>2.3219053735080108E-2</v>
      </c>
      <c r="Q91" s="302">
        <f t="shared" si="11"/>
        <v>2.3301233512910129E-2</v>
      </c>
      <c r="R91" s="302">
        <f t="shared" si="11"/>
        <v>2.6040325292254807E-2</v>
      </c>
      <c r="S91" s="302">
        <f t="shared" si="11"/>
        <v>1.805767207699846E-2</v>
      </c>
      <c r="T91" s="302">
        <f t="shared" si="11"/>
        <v>2.1790691302308721E-2</v>
      </c>
      <c r="U91" s="302">
        <f t="shared" si="11"/>
        <v>2.8979539287388462E-2</v>
      </c>
      <c r="V91" s="302">
        <f t="shared" si="11"/>
        <v>3.1380473226195464E-2</v>
      </c>
      <c r="W91" s="302">
        <f t="shared" si="11"/>
        <v>2.2792761904060769E-2</v>
      </c>
      <c r="X91" s="302">
        <f t="shared" si="11"/>
        <v>1.5430937636384019E-2</v>
      </c>
      <c r="Y91" s="302">
        <f t="shared" si="11"/>
        <v>1.3005039373725866E-2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1.8200886899516176E-2</v>
      </c>
      <c r="C92" s="302">
        <f t="shared" si="12"/>
        <v>1.9432895267688231E-2</v>
      </c>
      <c r="D92" s="302">
        <f t="shared" si="12"/>
        <v>2.0303571582804901E-2</v>
      </c>
      <c r="E92" s="302">
        <f t="shared" si="12"/>
        <v>3.771392189074757E-2</v>
      </c>
      <c r="F92" s="302">
        <f t="shared" si="12"/>
        <v>3.0423139013782068E-2</v>
      </c>
      <c r="G92" s="302">
        <f t="shared" si="12"/>
        <v>2.9287877182963412E-2</v>
      </c>
      <c r="H92" s="302">
        <f t="shared" si="12"/>
        <v>3.2692850574392182E-2</v>
      </c>
      <c r="I92" s="302">
        <f t="shared" si="12"/>
        <v>3.5282027095279112E-2</v>
      </c>
      <c r="J92" s="302">
        <f t="shared" si="12"/>
        <v>4.1319128501851168E-2</v>
      </c>
      <c r="K92" s="302">
        <f t="shared" si="12"/>
        <v>3.3931701815537882E-2</v>
      </c>
      <c r="L92" s="302">
        <f t="shared" si="12"/>
        <v>3.4789348774795267E-2</v>
      </c>
      <c r="M92" s="302">
        <f t="shared" si="12"/>
        <v>4.1279453622515665E-2</v>
      </c>
      <c r="N92" s="302">
        <f t="shared" si="12"/>
        <v>6.0880167375612491E-2</v>
      </c>
      <c r="O92" s="302">
        <f t="shared" si="12"/>
        <v>4.4019121595891567E-2</v>
      </c>
      <c r="P92" s="302">
        <f t="shared" si="12"/>
        <v>5.4867828712602318E-2</v>
      </c>
      <c r="Q92" s="302">
        <f t="shared" si="12"/>
        <v>5.4613694576741492E-2</v>
      </c>
      <c r="R92" s="302">
        <f t="shared" si="12"/>
        <v>4.9884302050426939E-2</v>
      </c>
      <c r="S92" s="302">
        <f t="shared" si="12"/>
        <v>6.4470185786713957E-2</v>
      </c>
      <c r="T92" s="302">
        <f t="shared" si="12"/>
        <v>5.7331376560728793E-2</v>
      </c>
      <c r="U92" s="302">
        <f t="shared" si="12"/>
        <v>4.5289395920708998E-2</v>
      </c>
      <c r="V92" s="302">
        <f t="shared" si="12"/>
        <v>4.1653691091400318E-2</v>
      </c>
      <c r="W92" s="302">
        <f t="shared" si="12"/>
        <v>5.5710788809847769E-2</v>
      </c>
      <c r="X92" s="302">
        <f t="shared" si="12"/>
        <v>7.0228814253683935E-2</v>
      </c>
      <c r="Y92" s="302">
        <f t="shared" si="12"/>
        <v>7.3604552823926347E-2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1.5317403466786944E-3</v>
      </c>
      <c r="C93" s="302">
        <f t="shared" si="13"/>
        <v>1.553101710714506E-3</v>
      </c>
      <c r="D93" s="302">
        <f t="shared" si="13"/>
        <v>1.5592853761283059E-3</v>
      </c>
      <c r="E93" s="302">
        <f t="shared" si="13"/>
        <v>1.8400616905435306E-3</v>
      </c>
      <c r="F93" s="302">
        <f t="shared" si="13"/>
        <v>1.7263753776170898E-3</v>
      </c>
      <c r="G93" s="302">
        <f t="shared" si="13"/>
        <v>1.6937280965383199E-3</v>
      </c>
      <c r="H93" s="302">
        <f t="shared" si="13"/>
        <v>1.7323370740438971E-3</v>
      </c>
      <c r="I93" s="302">
        <f t="shared" si="13"/>
        <v>1.7696994748660443E-3</v>
      </c>
      <c r="J93" s="302">
        <f t="shared" si="13"/>
        <v>1.8583995435917267E-3</v>
      </c>
      <c r="K93" s="302">
        <f t="shared" si="13"/>
        <v>1.7565919757166956E-3</v>
      </c>
      <c r="L93" s="302">
        <f t="shared" si="13"/>
        <v>1.783403106168477E-3</v>
      </c>
      <c r="M93" s="302">
        <f t="shared" si="13"/>
        <v>1.8567759631853682E-3</v>
      </c>
      <c r="N93" s="302">
        <f t="shared" si="13"/>
        <v>2.1368414276745607E-3</v>
      </c>
      <c r="O93" s="302">
        <f t="shared" si="13"/>
        <v>1.9278707538247235E-3</v>
      </c>
      <c r="P93" s="302">
        <f t="shared" si="13"/>
        <v>2.0669115262327976E-3</v>
      </c>
      <c r="Q93" s="302">
        <f t="shared" si="13"/>
        <v>2.0566382683326855E-3</v>
      </c>
      <c r="R93" s="302">
        <f t="shared" si="13"/>
        <v>2.0008779971378348E-3</v>
      </c>
      <c r="S93" s="302">
        <f t="shared" si="13"/>
        <v>2.1485710252026062E-3</v>
      </c>
      <c r="T93" s="302">
        <f t="shared" si="13"/>
        <v>2.0746654367335008E-3</v>
      </c>
      <c r="U93" s="302">
        <f t="shared" si="13"/>
        <v>1.9343387302634227E-3</v>
      </c>
      <c r="V93" s="302">
        <f t="shared" si="13"/>
        <v>1.8852682394320094E-3</v>
      </c>
      <c r="W93" s="302">
        <f t="shared" si="13"/>
        <v>2.068100364160599E-3</v>
      </c>
      <c r="X93" s="302">
        <f t="shared" si="13"/>
        <v>2.2445091084341232E-3</v>
      </c>
      <c r="Y93" s="302">
        <f t="shared" si="13"/>
        <v>2.1537196958109762E-3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3.1743035372044349E-2</v>
      </c>
      <c r="C94" s="301">
        <f t="shared" si="14"/>
        <v>3.1734498307416953E-2</v>
      </c>
      <c r="D94" s="301">
        <f t="shared" si="14"/>
        <v>3.1626604648615608E-2</v>
      </c>
      <c r="E94" s="301">
        <f t="shared" si="14"/>
        <v>3.3445859168970367E-2</v>
      </c>
      <c r="F94" s="301">
        <f t="shared" si="14"/>
        <v>3.2320183814432538E-2</v>
      </c>
      <c r="G94" s="301">
        <f t="shared" si="14"/>
        <v>3.2185482519596888E-2</v>
      </c>
      <c r="H94" s="301">
        <f t="shared" si="14"/>
        <v>3.2518612144243522E-2</v>
      </c>
      <c r="I94" s="301">
        <f t="shared" si="14"/>
        <v>3.2893149396129112E-2</v>
      </c>
      <c r="J94" s="301">
        <f t="shared" si="14"/>
        <v>3.3758292145291642E-2</v>
      </c>
      <c r="K94" s="301">
        <f t="shared" si="14"/>
        <v>3.2769955335782634E-2</v>
      </c>
      <c r="L94" s="301">
        <f t="shared" si="14"/>
        <v>3.2914960976979074E-2</v>
      </c>
      <c r="M94" s="301">
        <f t="shared" si="14"/>
        <v>3.3810946101038429E-2</v>
      </c>
      <c r="N94" s="301">
        <f t="shared" si="14"/>
        <v>3.7717925700683205E-2</v>
      </c>
      <c r="O94" s="301">
        <f t="shared" si="14"/>
        <v>3.442358317909764E-2</v>
      </c>
      <c r="P94" s="301">
        <f t="shared" si="14"/>
        <v>3.6433542715416017E-2</v>
      </c>
      <c r="Q94" s="301">
        <f t="shared" si="14"/>
        <v>3.6350711980901958E-2</v>
      </c>
      <c r="R94" s="301">
        <f t="shared" si="14"/>
        <v>3.5420684245372529E-2</v>
      </c>
      <c r="S94" s="301">
        <f t="shared" si="14"/>
        <v>3.8489285858597753E-2</v>
      </c>
      <c r="T94" s="301">
        <f t="shared" si="14"/>
        <v>3.6907606045350462E-2</v>
      </c>
      <c r="U94" s="301">
        <f t="shared" si="14"/>
        <v>3.4637851790164043E-2</v>
      </c>
      <c r="V94" s="301">
        <f t="shared" si="14"/>
        <v>3.4054287525921739E-2</v>
      </c>
      <c r="W94" s="301">
        <f t="shared" si="14"/>
        <v>3.6623477762758698E-2</v>
      </c>
      <c r="X94" s="301">
        <f t="shared" si="14"/>
        <v>3.9956482272046401E-2</v>
      </c>
      <c r="Y94" s="301">
        <f t="shared" si="14"/>
        <v>4.0346959951574161E-2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2.2773659351046679E-2</v>
      </c>
      <c r="C95" s="302">
        <f t="shared" si="15"/>
        <v>2.2195408771779342E-2</v>
      </c>
      <c r="D95" s="302">
        <f t="shared" si="15"/>
        <v>2.1688942394555061E-2</v>
      </c>
      <c r="E95" s="302">
        <f t="shared" si="15"/>
        <v>1.546677572292896E-2</v>
      </c>
      <c r="F95" s="302">
        <f t="shared" si="15"/>
        <v>1.7706768181978385E-2</v>
      </c>
      <c r="G95" s="302">
        <f t="shared" si="15"/>
        <v>1.8102934665277931E-2</v>
      </c>
      <c r="H95" s="302">
        <f t="shared" si="15"/>
        <v>1.687079957677258E-2</v>
      </c>
      <c r="I95" s="302">
        <f t="shared" si="15"/>
        <v>1.6051455500608595E-2</v>
      </c>
      <c r="J95" s="302">
        <f t="shared" si="15"/>
        <v>1.413214303372669E-2</v>
      </c>
      <c r="K95" s="302">
        <f t="shared" si="15"/>
        <v>1.6548003612485103E-2</v>
      </c>
      <c r="L95" s="302">
        <f t="shared" si="15"/>
        <v>1.6290982849268276E-2</v>
      </c>
      <c r="M95" s="302">
        <f t="shared" si="15"/>
        <v>1.4203569016628868E-2</v>
      </c>
      <c r="N95" s="302">
        <f t="shared" si="15"/>
        <v>9.0738307900981811E-3</v>
      </c>
      <c r="O95" s="302">
        <f t="shared" si="15"/>
        <v>1.3538586656499315E-2</v>
      </c>
      <c r="P95" s="302">
        <f t="shared" si="15"/>
        <v>1.0554115334127324E-2</v>
      </c>
      <c r="Q95" s="302">
        <f t="shared" si="15"/>
        <v>1.0591469778595512E-2</v>
      </c>
      <c r="R95" s="302">
        <f t="shared" si="15"/>
        <v>1.1836511496479456E-2</v>
      </c>
      <c r="S95" s="302">
        <f t="shared" si="15"/>
        <v>8.2080327622720255E-3</v>
      </c>
      <c r="T95" s="302">
        <f t="shared" si="15"/>
        <v>9.9048596828675995E-3</v>
      </c>
      <c r="U95" s="302">
        <f t="shared" si="15"/>
        <v>1.3172517857903843E-2</v>
      </c>
      <c r="V95" s="302">
        <f t="shared" si="15"/>
        <v>1.4263851466452484E-2</v>
      </c>
      <c r="W95" s="302">
        <f t="shared" si="15"/>
        <v>1.0360346320027622E-2</v>
      </c>
      <c r="X95" s="302">
        <f t="shared" si="15"/>
        <v>7.0140625619927359E-3</v>
      </c>
      <c r="Y95" s="302">
        <f t="shared" si="15"/>
        <v>5.9113815335117541E-3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8.2731304088709892E-3</v>
      </c>
      <c r="C96" s="302">
        <f t="shared" si="16"/>
        <v>8.833134212585558E-3</v>
      </c>
      <c r="D96" s="302">
        <f t="shared" si="16"/>
        <v>9.2288961740022279E-3</v>
      </c>
      <c r="E96" s="302">
        <f t="shared" si="16"/>
        <v>1.7142691768521623E-2</v>
      </c>
      <c r="F96" s="302">
        <f t="shared" si="16"/>
        <v>1.3828699551719113E-2</v>
      </c>
      <c r="G96" s="302">
        <f t="shared" si="16"/>
        <v>1.3312671446801542E-2</v>
      </c>
      <c r="H96" s="302">
        <f t="shared" si="16"/>
        <v>1.4860386624723712E-2</v>
      </c>
      <c r="I96" s="302">
        <f t="shared" si="16"/>
        <v>1.6037285043308681E-2</v>
      </c>
      <c r="J96" s="302">
        <f t="shared" si="16"/>
        <v>1.8781422046295987E-2</v>
      </c>
      <c r="K96" s="302">
        <f t="shared" si="16"/>
        <v>1.5423500825244492E-2</v>
      </c>
      <c r="L96" s="302">
        <f t="shared" si="16"/>
        <v>1.5813340352179669E-2</v>
      </c>
      <c r="M96" s="302">
        <f t="shared" si="16"/>
        <v>1.8763388010234392E-2</v>
      </c>
      <c r="N96" s="302">
        <f t="shared" si="16"/>
        <v>2.767280335255113E-2</v>
      </c>
      <c r="O96" s="302">
        <f t="shared" si="16"/>
        <v>2.0008691634496173E-2</v>
      </c>
      <c r="P96" s="302">
        <f t="shared" si="16"/>
        <v>2.4939922142091966E-2</v>
      </c>
      <c r="Q96" s="302">
        <f t="shared" si="16"/>
        <v>2.4824406625791589E-2</v>
      </c>
      <c r="R96" s="302">
        <f t="shared" si="16"/>
        <v>2.2674682750194054E-2</v>
      </c>
      <c r="S96" s="302">
        <f t="shared" si="16"/>
        <v>2.9304629903051813E-2</v>
      </c>
      <c r="T96" s="302">
        <f t="shared" si="16"/>
        <v>2.6059716618513088E-2</v>
      </c>
      <c r="U96" s="302">
        <f t="shared" si="16"/>
        <v>2.0586089054867727E-2</v>
      </c>
      <c r="V96" s="302">
        <f t="shared" si="16"/>
        <v>1.8933495950636519E-2</v>
      </c>
      <c r="W96" s="302">
        <f t="shared" si="16"/>
        <v>2.5323085822658072E-2</v>
      </c>
      <c r="X96" s="302">
        <f t="shared" si="16"/>
        <v>3.1922188297129062E-2</v>
      </c>
      <c r="Y96" s="302">
        <f t="shared" si="16"/>
        <v>3.3456614919966515E-2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6.9624561212667895E-4</v>
      </c>
      <c r="C97" s="302">
        <f t="shared" si="17"/>
        <v>7.0595532305204798E-4</v>
      </c>
      <c r="D97" s="302">
        <f t="shared" si="17"/>
        <v>7.0876608005832076E-4</v>
      </c>
      <c r="E97" s="302">
        <f t="shared" si="17"/>
        <v>8.3639167751978682E-4</v>
      </c>
      <c r="F97" s="302">
        <f t="shared" si="17"/>
        <v>7.8471608073504048E-4</v>
      </c>
      <c r="G97" s="302">
        <f t="shared" si="17"/>
        <v>7.6987640751741777E-4</v>
      </c>
      <c r="H97" s="302">
        <f t="shared" si="17"/>
        <v>7.8742594274722611E-4</v>
      </c>
      <c r="I97" s="302">
        <f t="shared" si="17"/>
        <v>8.0440885221183848E-4</v>
      </c>
      <c r="J97" s="302">
        <f t="shared" si="17"/>
        <v>8.4472706526896653E-4</v>
      </c>
      <c r="K97" s="302">
        <f t="shared" si="17"/>
        <v>7.9845089805304352E-4</v>
      </c>
      <c r="L97" s="302">
        <f t="shared" si="17"/>
        <v>8.1063777553112555E-4</v>
      </c>
      <c r="M97" s="302">
        <f t="shared" si="17"/>
        <v>8.4398907417516738E-4</v>
      </c>
      <c r="N97" s="302">
        <f t="shared" si="17"/>
        <v>9.7129155803389133E-4</v>
      </c>
      <c r="O97" s="302">
        <f t="shared" si="17"/>
        <v>8.7630488810214722E-4</v>
      </c>
      <c r="P97" s="302">
        <f t="shared" si="17"/>
        <v>9.39505239196726E-4</v>
      </c>
      <c r="Q97" s="302">
        <f t="shared" si="17"/>
        <v>9.3483557651485665E-4</v>
      </c>
      <c r="R97" s="302">
        <f t="shared" si="17"/>
        <v>9.0948999869901593E-4</v>
      </c>
      <c r="S97" s="302">
        <f t="shared" si="17"/>
        <v>9.7662319327391145E-4</v>
      </c>
      <c r="T97" s="302">
        <f t="shared" si="17"/>
        <v>9.430297439697729E-4</v>
      </c>
      <c r="U97" s="302">
        <f t="shared" si="17"/>
        <v>8.7924487739246462E-4</v>
      </c>
      <c r="V97" s="302">
        <f t="shared" si="17"/>
        <v>8.569401088327315E-4</v>
      </c>
      <c r="W97" s="302">
        <f t="shared" si="17"/>
        <v>9.4004562007299949E-4</v>
      </c>
      <c r="X97" s="302">
        <f t="shared" si="17"/>
        <v>1.0202314129246013E-3</v>
      </c>
      <c r="Y97" s="302">
        <f t="shared" si="17"/>
        <v>9.7896349809589852E-4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0.49749009378224812</v>
      </c>
      <c r="C98" s="301">
        <f t="shared" si="18"/>
        <v>0.494332786379025</v>
      </c>
      <c r="D98" s="301">
        <f t="shared" si="18"/>
        <v>0.49393059781893511</v>
      </c>
      <c r="E98" s="301">
        <f t="shared" si="18"/>
        <v>0.44586572106805017</v>
      </c>
      <c r="F98" s="301">
        <f t="shared" si="18"/>
        <v>0.46635040297331998</v>
      </c>
      <c r="G98" s="301">
        <f t="shared" si="18"/>
        <v>0.47233696025492417</v>
      </c>
      <c r="H98" s="301">
        <f t="shared" si="18"/>
        <v>0.46554092776147471</v>
      </c>
      <c r="I98" s="301">
        <f t="shared" si="18"/>
        <v>0.45877727497768367</v>
      </c>
      <c r="J98" s="301">
        <f t="shared" si="18"/>
        <v>0.44221475655554127</v>
      </c>
      <c r="K98" s="301">
        <f t="shared" si="18"/>
        <v>0.46124338456245034</v>
      </c>
      <c r="L98" s="301">
        <f t="shared" si="18"/>
        <v>0.45629171785987999</v>
      </c>
      <c r="M98" s="301">
        <f t="shared" si="18"/>
        <v>0.44208479527668088</v>
      </c>
      <c r="N98" s="301">
        <f t="shared" si="18"/>
        <v>0.38528708063190326</v>
      </c>
      <c r="O98" s="301">
        <f t="shared" si="18"/>
        <v>0.42902637888776757</v>
      </c>
      <c r="P98" s="301">
        <f t="shared" si="18"/>
        <v>0.40076355478803372</v>
      </c>
      <c r="Q98" s="301">
        <f t="shared" si="18"/>
        <v>0.4025123594273502</v>
      </c>
      <c r="R98" s="301">
        <f t="shared" si="18"/>
        <v>0.41441169757919449</v>
      </c>
      <c r="S98" s="301">
        <f t="shared" si="18"/>
        <v>0.38217066150946044</v>
      </c>
      <c r="T98" s="301">
        <f t="shared" si="18"/>
        <v>0.39908539487378852</v>
      </c>
      <c r="U98" s="301">
        <f t="shared" si="18"/>
        <v>0.42711179063296684</v>
      </c>
      <c r="V98" s="301">
        <f t="shared" si="18"/>
        <v>0.43678050165749882</v>
      </c>
      <c r="W98" s="301">
        <f t="shared" si="18"/>
        <v>0.40020637785574847</v>
      </c>
      <c r="X98" s="301">
        <f t="shared" si="18"/>
        <v>0.36182128896696125</v>
      </c>
      <c r="Y98" s="301">
        <f t="shared" si="18"/>
        <v>0.37534581921179055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8.2927207676140979E-2</v>
      </c>
      <c r="C99" s="301">
        <f t="shared" si="19"/>
        <v>8.2536422645539731E-2</v>
      </c>
      <c r="D99" s="301">
        <f t="shared" si="19"/>
        <v>8.2226491811809035E-2</v>
      </c>
      <c r="E99" s="301">
        <f t="shared" si="19"/>
        <v>7.7698516708719648E-2</v>
      </c>
      <c r="F99" s="301">
        <f t="shared" si="19"/>
        <v>7.9303775837040055E-2</v>
      </c>
      <c r="G99" s="301">
        <f t="shared" si="19"/>
        <v>7.9841075884832219E-2</v>
      </c>
      <c r="H99" s="301">
        <f t="shared" si="19"/>
        <v>7.9063509912950192E-2</v>
      </c>
      <c r="I99" s="301">
        <f t="shared" si="19"/>
        <v>7.8490449982949712E-2</v>
      </c>
      <c r="J99" s="301">
        <f t="shared" si="19"/>
        <v>7.6816536507915548E-2</v>
      </c>
      <c r="K99" s="301">
        <f t="shared" si="19"/>
        <v>7.8847788567919283E-2</v>
      </c>
      <c r="L99" s="301">
        <f t="shared" si="19"/>
        <v>7.8442751461579516E-2</v>
      </c>
      <c r="M99" s="301">
        <f t="shared" si="19"/>
        <v>7.6970825207039822E-2</v>
      </c>
      <c r="N99" s="301">
        <f t="shared" si="19"/>
        <v>7.1506441648735125E-2</v>
      </c>
      <c r="O99" s="301">
        <f t="shared" si="19"/>
        <v>7.6040545454091335E-2</v>
      </c>
      <c r="P99" s="301">
        <f t="shared" si="19"/>
        <v>7.3118503712672062E-2</v>
      </c>
      <c r="Q99" s="301">
        <f t="shared" si="19"/>
        <v>7.321787695492725E-2</v>
      </c>
      <c r="R99" s="301">
        <f t="shared" si="19"/>
        <v>7.4452922846088579E-2</v>
      </c>
      <c r="S99" s="301">
        <f t="shared" si="19"/>
        <v>7.1169755731075007E-2</v>
      </c>
      <c r="T99" s="301">
        <f t="shared" si="19"/>
        <v>7.2979052224829838E-2</v>
      </c>
      <c r="U99" s="301">
        <f t="shared" si="19"/>
        <v>7.5847522990331262E-2</v>
      </c>
      <c r="V99" s="301">
        <f t="shared" si="19"/>
        <v>7.6865407776939759E-2</v>
      </c>
      <c r="W99" s="301">
        <f t="shared" si="19"/>
        <v>7.3164248263135293E-2</v>
      </c>
      <c r="X99" s="301">
        <f t="shared" si="19"/>
        <v>6.8967198622988168E-2</v>
      </c>
      <c r="Y99" s="301">
        <f t="shared" si="19"/>
        <v>6.9201775334864879E-2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3.6559554481480655E-2</v>
      </c>
      <c r="C100" s="302">
        <f t="shared" si="20"/>
        <v>3.6215907881539576E-2</v>
      </c>
      <c r="D100" s="302">
        <f t="shared" si="20"/>
        <v>3.5884451204526456E-2</v>
      </c>
      <c r="E100" s="302">
        <f t="shared" si="20"/>
        <v>3.2427225476230087E-2</v>
      </c>
      <c r="F100" s="302">
        <f t="shared" si="20"/>
        <v>3.3528619776517957E-2</v>
      </c>
      <c r="G100" s="302">
        <f t="shared" si="20"/>
        <v>3.3914079613510562E-2</v>
      </c>
      <c r="H100" s="302">
        <f t="shared" si="20"/>
        <v>3.329658280731191E-2</v>
      </c>
      <c r="I100" s="302">
        <f t="shared" si="20"/>
        <v>3.2891278166085988E-2</v>
      </c>
      <c r="J100" s="302">
        <f t="shared" si="20"/>
        <v>3.1650348800713768E-2</v>
      </c>
      <c r="K100" s="302">
        <f t="shared" si="20"/>
        <v>3.3183354195310301E-2</v>
      </c>
      <c r="L100" s="302">
        <f t="shared" si="20"/>
        <v>3.290543893126769E-2</v>
      </c>
      <c r="M100" s="302">
        <f t="shared" si="20"/>
        <v>3.1826477683052377E-2</v>
      </c>
      <c r="N100" s="302">
        <f t="shared" si="20"/>
        <v>2.8038642052520088E-2</v>
      </c>
      <c r="O100" s="302">
        <f t="shared" si="20"/>
        <v>3.1228346743400626E-2</v>
      </c>
      <c r="P100" s="302">
        <f t="shared" si="20"/>
        <v>2.9143117287922148E-2</v>
      </c>
      <c r="Q100" s="302">
        <f t="shared" si="20"/>
        <v>2.9203988663484056E-2</v>
      </c>
      <c r="R100" s="302">
        <f t="shared" si="20"/>
        <v>3.0064618480849178E-2</v>
      </c>
      <c r="S100" s="302">
        <f t="shared" si="20"/>
        <v>2.7822865402372617E-2</v>
      </c>
      <c r="T100" s="302">
        <f t="shared" si="20"/>
        <v>2.905734372219344E-2</v>
      </c>
      <c r="U100" s="302">
        <f t="shared" si="20"/>
        <v>3.1115474541320905E-2</v>
      </c>
      <c r="V100" s="302">
        <f t="shared" si="20"/>
        <v>3.1859049119107703E-2</v>
      </c>
      <c r="W100" s="302">
        <f t="shared" si="20"/>
        <v>2.9217700419504191E-2</v>
      </c>
      <c r="X100" s="302">
        <f t="shared" si="20"/>
        <v>2.6255987901586873E-2</v>
      </c>
      <c r="Y100" s="302">
        <f t="shared" si="20"/>
        <v>2.628297219469234E-2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3.4189004197338772E-2</v>
      </c>
      <c r="C101" s="302">
        <f t="shared" si="21"/>
        <v>3.3972024608377678E-2</v>
      </c>
      <c r="D101" s="302">
        <f t="shared" si="21"/>
        <v>3.3944385010040178E-2</v>
      </c>
      <c r="E101" s="302">
        <f t="shared" si="21"/>
        <v>3.064122321140577E-2</v>
      </c>
      <c r="F101" s="302">
        <f t="shared" si="21"/>
        <v>3.2048991696434055E-2</v>
      </c>
      <c r="G101" s="302">
        <f t="shared" si="21"/>
        <v>3.2460405782033838E-2</v>
      </c>
      <c r="H101" s="302">
        <f t="shared" si="21"/>
        <v>3.1993362143682522E-2</v>
      </c>
      <c r="I101" s="302">
        <f t="shared" si="21"/>
        <v>3.1528543735628772E-2</v>
      </c>
      <c r="J101" s="302">
        <f t="shared" si="21"/>
        <v>3.039031803238294E-2</v>
      </c>
      <c r="K101" s="302">
        <f t="shared" si="21"/>
        <v>3.1698022147356876E-2</v>
      </c>
      <c r="L101" s="302">
        <f t="shared" si="21"/>
        <v>3.1357728831381645E-2</v>
      </c>
      <c r="M101" s="302">
        <f t="shared" si="21"/>
        <v>3.0381386705379688E-2</v>
      </c>
      <c r="N101" s="302">
        <f t="shared" si="21"/>
        <v>2.6478078220126731E-2</v>
      </c>
      <c r="O101" s="302">
        <f t="shared" si="21"/>
        <v>2.9483973353212387E-2</v>
      </c>
      <c r="P101" s="302">
        <f t="shared" si="21"/>
        <v>2.7541667719690788E-2</v>
      </c>
      <c r="Q101" s="302">
        <f t="shared" si="21"/>
        <v>2.7661850794492043E-2</v>
      </c>
      <c r="R101" s="302">
        <f t="shared" si="21"/>
        <v>2.84796088304883E-2</v>
      </c>
      <c r="S101" s="302">
        <f t="shared" si="21"/>
        <v>2.6263908595867819E-2</v>
      </c>
      <c r="T101" s="302">
        <f t="shared" si="21"/>
        <v>2.7426339561263089E-2</v>
      </c>
      <c r="U101" s="302">
        <f t="shared" si="21"/>
        <v>2.93523971335094E-2</v>
      </c>
      <c r="V101" s="302">
        <f t="shared" si="21"/>
        <v>3.0016859815142755E-2</v>
      </c>
      <c r="W101" s="302">
        <f t="shared" si="21"/>
        <v>2.7503376857792951E-2</v>
      </c>
      <c r="X101" s="302">
        <f t="shared" si="21"/>
        <v>2.4865438974132539E-2</v>
      </c>
      <c r="Y101" s="302">
        <f t="shared" si="21"/>
        <v>2.5794885061776442E-2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4.7666699049820852E-3</v>
      </c>
      <c r="C102" s="302">
        <f t="shared" si="22"/>
        <v>4.8331449908539546E-3</v>
      </c>
      <c r="D102" s="302">
        <f t="shared" si="22"/>
        <v>4.8523881294801272E-3</v>
      </c>
      <c r="E102" s="302">
        <f t="shared" si="22"/>
        <v>5.726144579688449E-3</v>
      </c>
      <c r="F102" s="302">
        <f t="shared" si="22"/>
        <v>5.3723606452181789E-3</v>
      </c>
      <c r="G102" s="302">
        <f t="shared" si="22"/>
        <v>5.2707645669173792E-3</v>
      </c>
      <c r="H102" s="302">
        <f t="shared" si="22"/>
        <v>5.3909130317254077E-3</v>
      </c>
      <c r="I102" s="302">
        <f t="shared" si="22"/>
        <v>5.5071822362044677E-3</v>
      </c>
      <c r="J102" s="302">
        <f t="shared" si="22"/>
        <v>5.7832107087072183E-3</v>
      </c>
      <c r="K102" s="302">
        <f t="shared" si="22"/>
        <v>5.4663926063822513E-3</v>
      </c>
      <c r="L102" s="302">
        <f t="shared" si="22"/>
        <v>5.5498269880123784E-3</v>
      </c>
      <c r="M102" s="302">
        <f t="shared" si="22"/>
        <v>5.7781582388952892E-3</v>
      </c>
      <c r="N102" s="302">
        <f t="shared" si="22"/>
        <v>6.6497025733512757E-3</v>
      </c>
      <c r="O102" s="302">
        <f t="shared" si="22"/>
        <v>5.9994003049389432E-3</v>
      </c>
      <c r="P102" s="302">
        <f t="shared" si="22"/>
        <v>6.4320855618365032E-3</v>
      </c>
      <c r="Q102" s="302">
        <f t="shared" si="22"/>
        <v>6.4001158945461122E-3</v>
      </c>
      <c r="R102" s="302">
        <f t="shared" si="22"/>
        <v>6.2265937912898747E-3</v>
      </c>
      <c r="S102" s="302">
        <f t="shared" si="22"/>
        <v>6.6862042687304687E-3</v>
      </c>
      <c r="T102" s="302">
        <f t="shared" si="22"/>
        <v>6.4562151944532655E-3</v>
      </c>
      <c r="U102" s="302">
        <f t="shared" si="22"/>
        <v>6.0195281997896125E-3</v>
      </c>
      <c r="V102" s="302">
        <f t="shared" si="22"/>
        <v>5.8668242298406817E-3</v>
      </c>
      <c r="W102" s="302">
        <f t="shared" si="22"/>
        <v>6.4357851431556482E-3</v>
      </c>
      <c r="X102" s="302">
        <f t="shared" si="22"/>
        <v>6.9847569412332996E-3</v>
      </c>
      <c r="Y102" s="302">
        <f t="shared" si="22"/>
        <v>6.7022265751826024E-3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5.5379179863651465E-3</v>
      </c>
      <c r="C103" s="302">
        <f t="shared" si="23"/>
        <v>5.6151487535534101E-3</v>
      </c>
      <c r="D103" s="302">
        <f t="shared" si="23"/>
        <v>5.6375054356053028E-3</v>
      </c>
      <c r="E103" s="302">
        <f t="shared" si="23"/>
        <v>6.6526358427379164E-3</v>
      </c>
      <c r="F103" s="302">
        <f t="shared" si="23"/>
        <v>6.2416096015580555E-3</v>
      </c>
      <c r="G103" s="302">
        <f t="shared" si="23"/>
        <v>6.1235752588027301E-3</v>
      </c>
      <c r="H103" s="302">
        <f t="shared" si="23"/>
        <v>6.2631637676690754E-3</v>
      </c>
      <c r="I103" s="302">
        <f t="shared" si="23"/>
        <v>6.3982453511603025E-3</v>
      </c>
      <c r="J103" s="302">
        <f t="shared" si="23"/>
        <v>6.7189352820959765E-3</v>
      </c>
      <c r="K103" s="302">
        <f t="shared" si="23"/>
        <v>6.3508559516104119E-3</v>
      </c>
      <c r="L103" s="302">
        <f t="shared" si="23"/>
        <v>6.447790031779841E-3</v>
      </c>
      <c r="M103" s="302">
        <f t="shared" si="23"/>
        <v>6.7130653217243146E-3</v>
      </c>
      <c r="N103" s="302">
        <f t="shared" si="23"/>
        <v>7.7256256923624762E-3</v>
      </c>
      <c r="O103" s="302">
        <f t="shared" si="23"/>
        <v>6.9701043953977731E-3</v>
      </c>
      <c r="P103" s="302">
        <f t="shared" si="23"/>
        <v>7.4727982077180989E-3</v>
      </c>
      <c r="Q103" s="302">
        <f t="shared" si="23"/>
        <v>7.4356558422858862E-3</v>
      </c>
      <c r="R103" s="302">
        <f t="shared" si="23"/>
        <v>7.2340578302963728E-3</v>
      </c>
      <c r="S103" s="302">
        <f t="shared" si="23"/>
        <v>7.7680333688751706E-3</v>
      </c>
      <c r="T103" s="302">
        <f t="shared" si="23"/>
        <v>7.5008320194014039E-3</v>
      </c>
      <c r="U103" s="302">
        <f t="shared" si="23"/>
        <v>6.9934889873966219E-3</v>
      </c>
      <c r="V103" s="302">
        <f t="shared" si="23"/>
        <v>6.8160774865738561E-3</v>
      </c>
      <c r="W103" s="302">
        <f t="shared" si="23"/>
        <v>7.4770963819860278E-3</v>
      </c>
      <c r="X103" s="302">
        <f t="shared" si="23"/>
        <v>8.1148919195800796E-3</v>
      </c>
      <c r="Y103" s="302">
        <f t="shared" si="23"/>
        <v>7.7866480875053764E-3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1.874061105974312E-3</v>
      </c>
      <c r="C104" s="302">
        <f t="shared" si="24"/>
        <v>1.9001964112150965E-3</v>
      </c>
      <c r="D104" s="302">
        <f t="shared" si="24"/>
        <v>1.907762032156981E-3</v>
      </c>
      <c r="E104" s="302">
        <f t="shared" si="24"/>
        <v>2.251287598657426E-3</v>
      </c>
      <c r="F104" s="302">
        <f t="shared" si="24"/>
        <v>2.1121941173118169E-3</v>
      </c>
      <c r="G104" s="302">
        <f t="shared" si="24"/>
        <v>2.0722506635677171E-3</v>
      </c>
      <c r="H104" s="302">
        <f t="shared" si="24"/>
        <v>2.1194881625612835E-3</v>
      </c>
      <c r="I104" s="302">
        <f t="shared" si="24"/>
        <v>2.1652004938701977E-3</v>
      </c>
      <c r="J104" s="302">
        <f t="shared" si="24"/>
        <v>2.2737236840156363E-3</v>
      </c>
      <c r="K104" s="302">
        <f t="shared" si="24"/>
        <v>2.1491636672594417E-3</v>
      </c>
      <c r="L104" s="302">
        <f t="shared" si="24"/>
        <v>2.1819666791379473E-3</v>
      </c>
      <c r="M104" s="302">
        <f t="shared" si="24"/>
        <v>2.2717372579881593E-3</v>
      </c>
      <c r="N104" s="302">
        <f t="shared" si="24"/>
        <v>2.6143931103745576E-3</v>
      </c>
      <c r="O104" s="302">
        <f t="shared" si="24"/>
        <v>2.3587206571416132E-3</v>
      </c>
      <c r="P104" s="302">
        <f t="shared" si="24"/>
        <v>2.5288349355045217E-3</v>
      </c>
      <c r="Q104" s="302">
        <f t="shared" si="24"/>
        <v>2.5162657601191562E-3</v>
      </c>
      <c r="R104" s="302">
        <f t="shared" si="24"/>
        <v>2.4480439131648506E-3</v>
      </c>
      <c r="S104" s="302">
        <f t="shared" si="24"/>
        <v>2.6287440952289455E-3</v>
      </c>
      <c r="T104" s="302">
        <f t="shared" si="24"/>
        <v>2.5383217275186391E-3</v>
      </c>
      <c r="U104" s="302">
        <f t="shared" si="24"/>
        <v>2.3666341283147176E-3</v>
      </c>
      <c r="V104" s="302">
        <f t="shared" si="24"/>
        <v>2.3065971262747689E-3</v>
      </c>
      <c r="W104" s="302">
        <f t="shared" si="24"/>
        <v>2.5302894606964903E-3</v>
      </c>
      <c r="X104" s="302">
        <f t="shared" si="24"/>
        <v>2.7461228864553845E-3</v>
      </c>
      <c r="Y104" s="302">
        <f t="shared" si="24"/>
        <v>2.6350434157081273E-3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0.10943967814608486</v>
      </c>
      <c r="C105" s="301">
        <f t="shared" si="25"/>
        <v>0.11039730681879892</v>
      </c>
      <c r="D105" s="301">
        <f t="shared" si="25"/>
        <v>0.11061249390245177</v>
      </c>
      <c r="E105" s="301">
        <f t="shared" si="25"/>
        <v>0.12371294013564109</v>
      </c>
      <c r="F105" s="301">
        <f t="shared" si="25"/>
        <v>0.11842840420245024</v>
      </c>
      <c r="G105" s="301">
        <f t="shared" si="25"/>
        <v>0.11674794337246068</v>
      </c>
      <c r="H105" s="301">
        <f t="shared" si="25"/>
        <v>0.1184573997504767</v>
      </c>
      <c r="I105" s="301">
        <f t="shared" si="25"/>
        <v>0.12020631807619925</v>
      </c>
      <c r="J105" s="301">
        <f t="shared" si="25"/>
        <v>0.1243696611737207</v>
      </c>
      <c r="K105" s="301">
        <f t="shared" si="25"/>
        <v>0.1195787871106202</v>
      </c>
      <c r="L105" s="301">
        <f t="shared" si="25"/>
        <v>0.12095203783969972</v>
      </c>
      <c r="M105" s="301">
        <f t="shared" si="25"/>
        <v>0.12424655861557085</v>
      </c>
      <c r="N105" s="301">
        <f t="shared" si="25"/>
        <v>0.13741783536976224</v>
      </c>
      <c r="O105" s="301">
        <f t="shared" si="25"/>
        <v>0.12777760613618772</v>
      </c>
      <c r="P105" s="301">
        <f t="shared" si="25"/>
        <v>0.13423795359683666</v>
      </c>
      <c r="Q105" s="301">
        <f t="shared" si="25"/>
        <v>0.13373471916588855</v>
      </c>
      <c r="R105" s="301">
        <f t="shared" si="25"/>
        <v>0.13112281538498241</v>
      </c>
      <c r="S105" s="301">
        <f t="shared" si="25"/>
        <v>0.137628896799561</v>
      </c>
      <c r="T105" s="301">
        <f t="shared" si="25"/>
        <v>0.13427870810226858</v>
      </c>
      <c r="U105" s="301">
        <f t="shared" si="25"/>
        <v>0.12804571691133537</v>
      </c>
      <c r="V105" s="301">
        <f t="shared" si="25"/>
        <v>0.12570627416538893</v>
      </c>
      <c r="W105" s="301">
        <f t="shared" si="25"/>
        <v>0.13418332648870029</v>
      </c>
      <c r="X105" s="301">
        <f t="shared" si="25"/>
        <v>0.14224851204638952</v>
      </c>
      <c r="Y105" s="301">
        <f t="shared" si="25"/>
        <v>0.13731331736275401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1.7458052497996424E-2</v>
      </c>
      <c r="C106" s="302">
        <f t="shared" si="26"/>
        <v>1.7263605654362024E-2</v>
      </c>
      <c r="D106" s="302">
        <f t="shared" si="26"/>
        <v>1.713866602863745E-2</v>
      </c>
      <c r="E106" s="302">
        <f t="shared" si="26"/>
        <v>1.5181076723778707E-2</v>
      </c>
      <c r="F106" s="302">
        <f t="shared" si="26"/>
        <v>1.5980292895607897E-2</v>
      </c>
      <c r="G106" s="302">
        <f t="shared" si="26"/>
        <v>1.6045556273568577E-2</v>
      </c>
      <c r="H106" s="302">
        <f t="shared" si="26"/>
        <v>1.5686830163217827E-2</v>
      </c>
      <c r="I106" s="302">
        <f t="shared" si="26"/>
        <v>1.5436763181535203E-2</v>
      </c>
      <c r="J106" s="302">
        <f t="shared" si="26"/>
        <v>1.4860963695884931E-2</v>
      </c>
      <c r="K106" s="302">
        <f t="shared" si="26"/>
        <v>1.5509309875092369E-2</v>
      </c>
      <c r="L106" s="302">
        <f t="shared" si="26"/>
        <v>1.5449365431093908E-2</v>
      </c>
      <c r="M106" s="302">
        <f t="shared" si="26"/>
        <v>1.4830213985761462E-2</v>
      </c>
      <c r="N106" s="302">
        <f t="shared" si="26"/>
        <v>1.309620035755789E-2</v>
      </c>
      <c r="O106" s="302">
        <f t="shared" si="26"/>
        <v>1.4559942740296896E-2</v>
      </c>
      <c r="P106" s="302">
        <f t="shared" si="26"/>
        <v>1.3621281055030894E-2</v>
      </c>
      <c r="Q106" s="302">
        <f t="shared" si="26"/>
        <v>1.3669128757238063E-2</v>
      </c>
      <c r="R106" s="302">
        <f t="shared" si="26"/>
        <v>1.4017176292614956E-2</v>
      </c>
      <c r="S106" s="302">
        <f t="shared" si="26"/>
        <v>1.2692552729690195E-2</v>
      </c>
      <c r="T106" s="302">
        <f t="shared" si="26"/>
        <v>1.3250734435942173E-2</v>
      </c>
      <c r="U106" s="302">
        <f t="shared" si="26"/>
        <v>1.4491627258161336E-2</v>
      </c>
      <c r="V106" s="302">
        <f t="shared" si="26"/>
        <v>1.4767413845245278E-2</v>
      </c>
      <c r="W106" s="302">
        <f t="shared" si="26"/>
        <v>1.3507474771415916E-2</v>
      </c>
      <c r="X106" s="302">
        <f t="shared" si="26"/>
        <v>1.2217832154844326E-2</v>
      </c>
      <c r="Y106" s="302">
        <f t="shared" si="26"/>
        <v>1.2177788489455379E-2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6.4400340316316824E-3</v>
      </c>
      <c r="C107" s="302">
        <f t="shared" si="27"/>
        <v>6.3991625301099211E-3</v>
      </c>
      <c r="D107" s="302">
        <f t="shared" si="27"/>
        <v>6.3939561791765426E-3</v>
      </c>
      <c r="E107" s="302">
        <f t="shared" si="27"/>
        <v>5.7717539567190895E-3</v>
      </c>
      <c r="F107" s="302">
        <f t="shared" si="27"/>
        <v>6.0369291838158349E-3</v>
      </c>
      <c r="G107" s="302">
        <f t="shared" si="27"/>
        <v>6.11442546586787E-3</v>
      </c>
      <c r="H107" s="302">
        <f t="shared" si="27"/>
        <v>6.0264504868986464E-3</v>
      </c>
      <c r="I107" s="302">
        <f t="shared" si="27"/>
        <v>5.9388946648829839E-3</v>
      </c>
      <c r="J107" s="302">
        <f t="shared" si="27"/>
        <v>5.7244920393408295E-3</v>
      </c>
      <c r="K107" s="302">
        <f t="shared" si="27"/>
        <v>5.9708185762334292E-3</v>
      </c>
      <c r="L107" s="302">
        <f t="shared" si="27"/>
        <v>5.9067190042491726E-3</v>
      </c>
      <c r="M107" s="302">
        <f t="shared" si="27"/>
        <v>5.7228096841158427E-3</v>
      </c>
      <c r="N107" s="302">
        <f t="shared" si="27"/>
        <v>4.9875604403562829E-3</v>
      </c>
      <c r="O107" s="302">
        <f t="shared" si="27"/>
        <v>5.5537678338461035E-3</v>
      </c>
      <c r="P107" s="302">
        <f t="shared" si="27"/>
        <v>5.1879041688060231E-3</v>
      </c>
      <c r="Q107" s="302">
        <f t="shared" si="27"/>
        <v>5.2105425319264815E-3</v>
      </c>
      <c r="R107" s="302">
        <f t="shared" si="27"/>
        <v>5.3645800567124775E-3</v>
      </c>
      <c r="S107" s="302">
        <f t="shared" si="27"/>
        <v>4.9472182396648528E-3</v>
      </c>
      <c r="T107" s="302">
        <f t="shared" si="27"/>
        <v>5.1661803051686718E-3</v>
      </c>
      <c r="U107" s="302">
        <f t="shared" si="27"/>
        <v>5.5289833935696356E-3</v>
      </c>
      <c r="V107" s="302">
        <f t="shared" si="27"/>
        <v>5.6541453391404624E-3</v>
      </c>
      <c r="W107" s="302">
        <f t="shared" si="27"/>
        <v>5.1806914856784474E-3</v>
      </c>
      <c r="X107" s="302">
        <f t="shared" si="27"/>
        <v>4.6837945990055758E-3</v>
      </c>
      <c r="Y107" s="302">
        <f t="shared" si="27"/>
        <v>4.8588703163457E-3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8.5541591616456761E-2</v>
      </c>
      <c r="C108" s="302">
        <f t="shared" si="28"/>
        <v>8.6734538634326966E-2</v>
      </c>
      <c r="D108" s="302">
        <f t="shared" si="28"/>
        <v>8.7079871694637767E-2</v>
      </c>
      <c r="E108" s="302">
        <f t="shared" si="28"/>
        <v>0.10276010945514329</v>
      </c>
      <c r="F108" s="302">
        <f t="shared" si="28"/>
        <v>9.6411182123026518E-2</v>
      </c>
      <c r="G108" s="302">
        <f t="shared" si="28"/>
        <v>9.4587961633024228E-2</v>
      </c>
      <c r="H108" s="302">
        <f t="shared" si="28"/>
        <v>9.6744119100360224E-2</v>
      </c>
      <c r="I108" s="302">
        <f t="shared" si="28"/>
        <v>9.883066022978107E-2</v>
      </c>
      <c r="J108" s="302">
        <f t="shared" si="28"/>
        <v>0.10378420543849495</v>
      </c>
      <c r="K108" s="302">
        <f t="shared" si="28"/>
        <v>9.8098658659294402E-2</v>
      </c>
      <c r="L108" s="302">
        <f t="shared" si="28"/>
        <v>9.9595953404356632E-2</v>
      </c>
      <c r="M108" s="302">
        <f t="shared" si="28"/>
        <v>0.10369353494569354</v>
      </c>
      <c r="N108" s="302">
        <f t="shared" si="28"/>
        <v>0.11933407457184805</v>
      </c>
      <c r="O108" s="302">
        <f t="shared" si="28"/>
        <v>0.10766389556204471</v>
      </c>
      <c r="P108" s="302">
        <f t="shared" si="28"/>
        <v>0.11542876837299974</v>
      </c>
      <c r="Q108" s="302">
        <f t="shared" si="28"/>
        <v>0.114855047876724</v>
      </c>
      <c r="R108" s="302">
        <f t="shared" si="28"/>
        <v>0.11174105903565497</v>
      </c>
      <c r="S108" s="302">
        <f t="shared" si="28"/>
        <v>0.11998912583020596</v>
      </c>
      <c r="T108" s="302">
        <f t="shared" si="28"/>
        <v>0.11586179336115773</v>
      </c>
      <c r="U108" s="302">
        <f t="shared" si="28"/>
        <v>0.10802510625960439</v>
      </c>
      <c r="V108" s="302">
        <f t="shared" si="28"/>
        <v>0.1052847149810032</v>
      </c>
      <c r="W108" s="302">
        <f t="shared" si="28"/>
        <v>0.11549516023160596</v>
      </c>
      <c r="X108" s="302">
        <f t="shared" si="28"/>
        <v>0.12534688529253962</v>
      </c>
      <c r="Y108" s="302">
        <f t="shared" si="28"/>
        <v>0.12027665855695292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8.3099958860193959E-2</v>
      </c>
      <c r="C109" s="235">
        <f t="shared" si="29"/>
        <v>8.4258855324873941E-2</v>
      </c>
      <c r="D109" s="235">
        <f t="shared" si="29"/>
        <v>8.4594331466509964E-2</v>
      </c>
      <c r="E109" s="235">
        <f t="shared" si="29"/>
        <v>9.9827004698245639E-2</v>
      </c>
      <c r="F109" s="235">
        <f t="shared" si="29"/>
        <v>9.3659296217079538E-2</v>
      </c>
      <c r="G109" s="235">
        <f t="shared" si="29"/>
        <v>9.1888116316761886E-2</v>
      </c>
      <c r="H109" s="235">
        <f t="shared" si="29"/>
        <v>9.3982730099903683E-2</v>
      </c>
      <c r="I109" s="235">
        <f t="shared" si="29"/>
        <v>9.6009714619813197E-2</v>
      </c>
      <c r="J109" s="235">
        <f t="shared" si="29"/>
        <v>0.10082186968120023</v>
      </c>
      <c r="K109" s="235">
        <f t="shared" si="29"/>
        <v>9.5298606733654367E-2</v>
      </c>
      <c r="L109" s="235">
        <f t="shared" si="29"/>
        <v>9.6753163860369293E-2</v>
      </c>
      <c r="M109" s="235">
        <f t="shared" si="29"/>
        <v>0.10073378721652722</v>
      </c>
      <c r="N109" s="235">
        <f t="shared" si="29"/>
        <v>0.11592789542662769</v>
      </c>
      <c r="O109" s="235">
        <f t="shared" si="29"/>
        <v>0.10459082094297754</v>
      </c>
      <c r="P109" s="235">
        <f t="shared" si="29"/>
        <v>0.1121340592549107</v>
      </c>
      <c r="Q109" s="235">
        <f t="shared" si="29"/>
        <v>0.11157671459090769</v>
      </c>
      <c r="R109" s="235">
        <f t="shared" si="29"/>
        <v>0.10855160902887652</v>
      </c>
      <c r="S109" s="235">
        <f t="shared" si="29"/>
        <v>0.11656424941060466</v>
      </c>
      <c r="T109" s="235">
        <f t="shared" si="29"/>
        <v>0.11255472431411036</v>
      </c>
      <c r="U109" s="235">
        <f t="shared" si="29"/>
        <v>0.10494172152291592</v>
      </c>
      <c r="V109" s="235">
        <f t="shared" si="29"/>
        <v>0.10227954984467957</v>
      </c>
      <c r="W109" s="235">
        <f t="shared" si="29"/>
        <v>0.11219855607586736</v>
      </c>
      <c r="X109" s="235">
        <f t="shared" si="29"/>
        <v>0.12176908114788423</v>
      </c>
      <c r="Y109" s="235">
        <f t="shared" si="29"/>
        <v>0.11684357502650815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341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2">
        <f>IF(B$5=0,0,B$5/FBT_fec!B$5)</f>
        <v>0.46333972141180557</v>
      </c>
      <c r="C113" s="322">
        <f>IF(C$5=0,0,C$5/FBT_fec!C$5)</f>
        <v>0.46562143150782676</v>
      </c>
      <c r="D113" s="322">
        <f>IF(D$5=0,0,D$5/FBT_fec!D$5)</f>
        <v>0.46522949828877691</v>
      </c>
      <c r="E113" s="322">
        <f>IF(E$5=0,0,E$5/FBT_fec!E$5)</f>
        <v>0.48520426912088516</v>
      </c>
      <c r="F113" s="322">
        <f>IF(F$5=0,0,F$5/FBT_fec!F$5)</f>
        <v>0.47440245369237466</v>
      </c>
      <c r="G113" s="322">
        <f>IF(G$5=0,0,G$5/FBT_fec!G$5)</f>
        <v>0.47744737082746674</v>
      </c>
      <c r="H113" s="322">
        <f>IF(H$5=0,0,H$5/FBT_fec!H$5)</f>
        <v>0.48116972387820883</v>
      </c>
      <c r="I113" s="322">
        <f>IF(I$5=0,0,I$5/FBT_fec!I$5)</f>
        <v>0.48307181382729891</v>
      </c>
      <c r="J113" s="322">
        <f>IF(J$5=0,0,J$5/FBT_fec!J$5)</f>
        <v>0.48680014339177841</v>
      </c>
      <c r="K113" s="322">
        <f>IF(K$5=0,0,K$5/FBT_fec!K$5)</f>
        <v>0.48470639307296093</v>
      </c>
      <c r="L113" s="322">
        <f>IF(L$5=0,0,L$5/FBT_fec!L$5)</f>
        <v>0.4839611074144391</v>
      </c>
      <c r="M113" s="322">
        <f>IF(M$5=0,0,M$5/FBT_fec!M$5)</f>
        <v>0.48963965737894116</v>
      </c>
      <c r="N113" s="322">
        <f>IF(N$5=0,0,N$5/FBT_fec!N$5)</f>
        <v>0.49720011321777779</v>
      </c>
      <c r="O113" s="322">
        <f>IF(O$5=0,0,O$5/FBT_fec!O$5)</f>
        <v>0.4903077025034776</v>
      </c>
      <c r="P113" s="322">
        <f>IF(P$5=0,0,P$5/FBT_fec!P$5)</f>
        <v>0.4941568743402896</v>
      </c>
      <c r="Q113" s="322">
        <f>IF(Q$5=0,0,Q$5/FBT_fec!Q$5)</f>
        <v>0.49357594368431668</v>
      </c>
      <c r="R113" s="322">
        <f>IF(R$5=0,0,R$5/FBT_fec!R$5)</f>
        <v>0.49314412782390904</v>
      </c>
      <c r="S113" s="322">
        <f>IF(S$5=0,0,S$5/FBT_fec!S$5)</f>
        <v>0.50371787711601568</v>
      </c>
      <c r="T113" s="322">
        <f>IF(T$5=0,0,T$5/FBT_fec!T$5)</f>
        <v>0.50249416478851094</v>
      </c>
      <c r="U113" s="322">
        <f>IF(U$5=0,0,U$5/FBT_fec!U$5)</f>
        <v>0.48976661008830569</v>
      </c>
      <c r="V113" s="322">
        <f>IF(V$5=0,0,V$5/FBT_fec!V$5)</f>
        <v>0.4903512181502066</v>
      </c>
      <c r="W113" s="322">
        <f>IF(W$5=0,0,W$5/FBT_fec!W$5)</f>
        <v>0.49712587012458159</v>
      </c>
      <c r="X113" s="322">
        <f>IF(X$5=0,0,X$5/FBT_fec!X$5)</f>
        <v>0.50155679976256207</v>
      </c>
      <c r="Y113" s="322">
        <f>IF(Y$5=0,0,Y$5/FBT_fec!Y$5)</f>
        <v>0.50023783108056485</v>
      </c>
      <c r="DA113" s="95"/>
    </row>
    <row r="114" spans="1:105" ht="12" customHeight="1" x14ac:dyDescent="0.25">
      <c r="A114" s="55" t="s">
        <v>91</v>
      </c>
      <c r="B114" s="334">
        <f>IF(B$6=0,0,B$6/FBT_fec!B$6)</f>
        <v>0.4731324776442542</v>
      </c>
      <c r="C114" s="334">
        <f>IF(C$6=0,0,C$6/FBT_fec!C$6)</f>
        <v>0.47313247764425442</v>
      </c>
      <c r="D114" s="334">
        <f>IF(D$6=0,0,D$6/FBT_fec!D$6)</f>
        <v>0.47313247764425409</v>
      </c>
      <c r="E114" s="334">
        <f>IF(E$6=0,0,E$6/FBT_fec!E$6)</f>
        <v>0.47313247764425437</v>
      </c>
      <c r="F114" s="334">
        <f>IF(F$6=0,0,F$6/FBT_fec!F$6)</f>
        <v>0.4731324776442542</v>
      </c>
      <c r="G114" s="334">
        <f>IF(G$6=0,0,G$6/FBT_fec!G$6)</f>
        <v>0.47313247764425437</v>
      </c>
      <c r="H114" s="334">
        <f>IF(H$6=0,0,H$6/FBT_fec!H$6)</f>
        <v>0.47313247764425398</v>
      </c>
      <c r="I114" s="334">
        <f>IF(I$6=0,0,I$6/FBT_fec!I$6)</f>
        <v>0.47313247764425403</v>
      </c>
      <c r="J114" s="334">
        <f>IF(J$6=0,0,J$6/FBT_fec!J$6)</f>
        <v>0.47313247764425426</v>
      </c>
      <c r="K114" s="334">
        <f>IF(K$6=0,0,K$6/FBT_fec!K$6)</f>
        <v>0.47313247764425403</v>
      </c>
      <c r="L114" s="334">
        <f>IF(L$6=0,0,L$6/FBT_fec!L$6)</f>
        <v>0.4731324776442542</v>
      </c>
      <c r="M114" s="334">
        <f>IF(M$6=0,0,M$6/FBT_fec!M$6)</f>
        <v>0.4731324776442542</v>
      </c>
      <c r="N114" s="334">
        <f>IF(N$6=0,0,N$6/FBT_fec!N$6)</f>
        <v>0.47313247764425431</v>
      </c>
      <c r="O114" s="334">
        <f>IF(O$6=0,0,O$6/FBT_fec!O$6)</f>
        <v>0.47313247764425426</v>
      </c>
      <c r="P114" s="334">
        <f>IF(P$6=0,0,P$6/FBT_fec!P$6)</f>
        <v>0.47313247764425409</v>
      </c>
      <c r="Q114" s="334">
        <f>IF(Q$6=0,0,Q$6/FBT_fec!Q$6)</f>
        <v>0.47313247764425426</v>
      </c>
      <c r="R114" s="334">
        <f>IF(R$6=0,0,R$6/FBT_fec!R$6)</f>
        <v>0.47313247764425437</v>
      </c>
      <c r="S114" s="334">
        <f>IF(S$6=0,0,S$6/FBT_fec!S$6)</f>
        <v>0.47313247764425415</v>
      </c>
      <c r="T114" s="334">
        <f>IF(T$6=0,0,T$6/FBT_fec!T$6)</f>
        <v>0.47313247764425437</v>
      </c>
      <c r="U114" s="334">
        <f>IF(U$6=0,0,U$6/FBT_fec!U$6)</f>
        <v>0.47313247764425409</v>
      </c>
      <c r="V114" s="334">
        <f>IF(V$6=0,0,V$6/FBT_fec!V$6)</f>
        <v>0.47313247764425409</v>
      </c>
      <c r="W114" s="334">
        <f>IF(W$6=0,0,W$6/FBT_fec!W$6)</f>
        <v>0.47313247764425409</v>
      </c>
      <c r="X114" s="334">
        <f>IF(X$6=0,0,X$6/FBT_fec!X$6)</f>
        <v>0.47313247764425403</v>
      </c>
      <c r="Y114" s="334">
        <f>IF(Y$6=0,0,Y$6/FBT_fec!Y$6)</f>
        <v>0.47313247764425431</v>
      </c>
      <c r="DA114" s="67"/>
    </row>
    <row r="115" spans="1:105" ht="12" customHeight="1" x14ac:dyDescent="0.25">
      <c r="A115" s="173" t="s">
        <v>92</v>
      </c>
      <c r="B115" s="335">
        <f>IF(B$7=0,0,B$7/FBT_fec!B$7)</f>
        <v>0.12261527581084249</v>
      </c>
      <c r="C115" s="335">
        <f>IF(C$7=0,0,C$7/FBT_fec!C$7)</f>
        <v>0.12261527581084249</v>
      </c>
      <c r="D115" s="335">
        <f>IF(D$7=0,0,D$7/FBT_fec!D$7)</f>
        <v>0.12261527581084254</v>
      </c>
      <c r="E115" s="335">
        <f>IF(E$7=0,0,E$7/FBT_fec!E$7)</f>
        <v>0.12261527581084262</v>
      </c>
      <c r="F115" s="335">
        <f>IF(F$7=0,0,F$7/FBT_fec!F$7)</f>
        <v>0.12261527581084247</v>
      </c>
      <c r="G115" s="335">
        <f>IF(G$7=0,0,G$7/FBT_fec!G$7)</f>
        <v>0.12261527581084257</v>
      </c>
      <c r="H115" s="335">
        <f>IF(H$7=0,0,H$7/FBT_fec!H$7)</f>
        <v>0.12261527581084258</v>
      </c>
      <c r="I115" s="335">
        <f>IF(I$7=0,0,I$7/FBT_fec!I$7)</f>
        <v>0.12261527581084254</v>
      </c>
      <c r="J115" s="335">
        <f>IF(J$7=0,0,J$7/FBT_fec!J$7)</f>
        <v>0.1226152758108426</v>
      </c>
      <c r="K115" s="335">
        <f>IF(K$7=0,0,K$7/FBT_fec!K$7)</f>
        <v>0.1226152758108425</v>
      </c>
      <c r="L115" s="335">
        <f>IF(L$7=0,0,L$7/FBT_fec!L$7)</f>
        <v>0.12261527581084254</v>
      </c>
      <c r="M115" s="335">
        <f>IF(M$7=0,0,M$7/FBT_fec!M$7)</f>
        <v>0.1226152758108425</v>
      </c>
      <c r="N115" s="335">
        <f>IF(N$7=0,0,N$7/FBT_fec!N$7)</f>
        <v>0.12261527581084253</v>
      </c>
      <c r="O115" s="335">
        <f>IF(O$7=0,0,O$7/FBT_fec!O$7)</f>
        <v>0.12261527581084251</v>
      </c>
      <c r="P115" s="335">
        <f>IF(P$7=0,0,P$7/FBT_fec!P$7)</f>
        <v>0.12261527581084251</v>
      </c>
      <c r="Q115" s="335">
        <f>IF(Q$7=0,0,Q$7/FBT_fec!Q$7)</f>
        <v>0.12261527581084254</v>
      </c>
      <c r="R115" s="335">
        <f>IF(R$7=0,0,R$7/FBT_fec!R$7)</f>
        <v>0.12261527581084257</v>
      </c>
      <c r="S115" s="335">
        <f>IF(S$7=0,0,S$7/FBT_fec!S$7)</f>
        <v>0.12261527581084257</v>
      </c>
      <c r="T115" s="335">
        <f>IF(T$7=0,0,T$7/FBT_fec!T$7)</f>
        <v>0.12261527581084251</v>
      </c>
      <c r="U115" s="335">
        <f>IF(U$7=0,0,U$7/FBT_fec!U$7)</f>
        <v>0.12261527581084257</v>
      </c>
      <c r="V115" s="335">
        <f>IF(V$7=0,0,V$7/FBT_fec!V$7)</f>
        <v>0.12261527581084256</v>
      </c>
      <c r="W115" s="335">
        <f>IF(W$7=0,0,W$7/FBT_fec!W$7)</f>
        <v>0.1226152758108426</v>
      </c>
      <c r="X115" s="335">
        <f>IF(X$7=0,0,X$7/FBT_fec!X$7)</f>
        <v>0.12261527581084256</v>
      </c>
      <c r="Y115" s="335">
        <f>IF(Y$7=0,0,Y$7/FBT_fec!Y$7)</f>
        <v>0.12261527581084253</v>
      </c>
      <c r="DA115" s="177"/>
    </row>
    <row r="116" spans="1:105" ht="12" customHeight="1" x14ac:dyDescent="0.25">
      <c r="A116" s="173" t="s">
        <v>93</v>
      </c>
      <c r="B116" s="335">
        <f>IF(B$8=0,0,B$8/FBT_fec!B$8)</f>
        <v>0.67007256968562967</v>
      </c>
      <c r="C116" s="335">
        <f>IF(C$8=0,0,C$8/FBT_fec!C$8)</f>
        <v>0.67007256968562956</v>
      </c>
      <c r="D116" s="335">
        <f>IF(D$8=0,0,D$8/FBT_fec!D$8)</f>
        <v>0.67007256968562934</v>
      </c>
      <c r="E116" s="335">
        <f>IF(E$8=0,0,E$8/FBT_fec!E$8)</f>
        <v>0.67007256968562967</v>
      </c>
      <c r="F116" s="335">
        <f>IF(F$8=0,0,F$8/FBT_fec!F$8)</f>
        <v>0.67007256968562934</v>
      </c>
      <c r="G116" s="335">
        <f>IF(G$8=0,0,G$8/FBT_fec!G$8)</f>
        <v>0.67007256968562934</v>
      </c>
      <c r="H116" s="335">
        <f>IF(H$8=0,0,H$8/FBT_fec!H$8)</f>
        <v>0.67007256968562956</v>
      </c>
      <c r="I116" s="335">
        <f>IF(I$8=0,0,I$8/FBT_fec!I$8)</f>
        <v>0.67007256968562967</v>
      </c>
      <c r="J116" s="335">
        <f>IF(J$8=0,0,J$8/FBT_fec!J$8)</f>
        <v>0.67007256968562934</v>
      </c>
      <c r="K116" s="335">
        <f>IF(K$8=0,0,K$8/FBT_fec!K$8)</f>
        <v>0.67007256968562912</v>
      </c>
      <c r="L116" s="335">
        <f>IF(L$8=0,0,L$8/FBT_fec!L$8)</f>
        <v>0.67007256968562956</v>
      </c>
      <c r="M116" s="335">
        <f>IF(M$8=0,0,M$8/FBT_fec!M$8)</f>
        <v>0.67007256968562956</v>
      </c>
      <c r="N116" s="335">
        <f>IF(N$8=0,0,N$8/FBT_fec!N$8)</f>
        <v>0.67007256968562945</v>
      </c>
      <c r="O116" s="335">
        <f>IF(O$8=0,0,O$8/FBT_fec!O$8)</f>
        <v>0.67007256968562934</v>
      </c>
      <c r="P116" s="335">
        <f>IF(P$8=0,0,P$8/FBT_fec!P$8)</f>
        <v>0.67007256968562945</v>
      </c>
      <c r="Q116" s="335">
        <f>IF(Q$8=0,0,Q$8/FBT_fec!Q$8)</f>
        <v>0.67007256968562967</v>
      </c>
      <c r="R116" s="335">
        <f>IF(R$8=0,0,R$8/FBT_fec!R$8)</f>
        <v>0.67007256968562956</v>
      </c>
      <c r="S116" s="335">
        <f>IF(S$8=0,0,S$8/FBT_fec!S$8)</f>
        <v>0.67007256968562923</v>
      </c>
      <c r="T116" s="335">
        <f>IF(T$8=0,0,T$8/FBT_fec!T$8)</f>
        <v>0.67007256968562934</v>
      </c>
      <c r="U116" s="335">
        <f>IF(U$8=0,0,U$8/FBT_fec!U$8)</f>
        <v>0.67007256968562978</v>
      </c>
      <c r="V116" s="335">
        <f>IF(V$8=0,0,V$8/FBT_fec!V$8)</f>
        <v>0.67007256968562967</v>
      </c>
      <c r="W116" s="335">
        <f>IF(W$8=0,0,W$8/FBT_fec!W$8)</f>
        <v>0.67007256968562967</v>
      </c>
      <c r="X116" s="335">
        <f>IF(X$8=0,0,X$8/FBT_fec!X$8)</f>
        <v>0.67007256968562945</v>
      </c>
      <c r="Y116" s="335">
        <f>IF(Y$8=0,0,Y$8/FBT_fec!Y$8)</f>
        <v>0.67007256968562978</v>
      </c>
      <c r="DA116" s="177"/>
    </row>
    <row r="117" spans="1:105" ht="12" customHeight="1" x14ac:dyDescent="0.25">
      <c r="A117" s="173" t="s">
        <v>94</v>
      </c>
      <c r="B117" s="335">
        <f>IF(B$9=0,0,B$9/FBT_fec!B$9)</f>
        <v>0.47354375332711768</v>
      </c>
      <c r="C117" s="335">
        <f>IF(C$9=0,0,C$9/FBT_fec!C$9)</f>
        <v>0.47354375332711773</v>
      </c>
      <c r="D117" s="335">
        <f>IF(D$9=0,0,D$9/FBT_fec!D$9)</f>
        <v>0.47354375332711784</v>
      </c>
      <c r="E117" s="335">
        <f>IF(E$9=0,0,E$9/FBT_fec!E$9)</f>
        <v>0.47354375332711768</v>
      </c>
      <c r="F117" s="335">
        <f>IF(F$9=0,0,F$9/FBT_fec!F$9)</f>
        <v>0.4735437533271174</v>
      </c>
      <c r="G117" s="335">
        <f>IF(G$9=0,0,G$9/FBT_fec!G$9)</f>
        <v>0.47354375332711751</v>
      </c>
      <c r="H117" s="335">
        <f>IF(H$9=0,0,H$9/FBT_fec!H$9)</f>
        <v>0.47354375332711746</v>
      </c>
      <c r="I117" s="335">
        <f>IF(I$9=0,0,I$9/FBT_fec!I$9)</f>
        <v>0.47354375332711746</v>
      </c>
      <c r="J117" s="335">
        <f>IF(J$9=0,0,J$9/FBT_fec!J$9)</f>
        <v>0.47354375332711773</v>
      </c>
      <c r="K117" s="335">
        <f>IF(K$9=0,0,K$9/FBT_fec!K$9)</f>
        <v>0.47354375332711746</v>
      </c>
      <c r="L117" s="335">
        <f>IF(L$9=0,0,L$9/FBT_fec!L$9)</f>
        <v>0.47354375332711773</v>
      </c>
      <c r="M117" s="335">
        <f>IF(M$9=0,0,M$9/FBT_fec!M$9)</f>
        <v>0.47354375332711757</v>
      </c>
      <c r="N117" s="335">
        <f>IF(N$9=0,0,N$9/FBT_fec!N$9)</f>
        <v>0.47354375332711729</v>
      </c>
      <c r="O117" s="335">
        <f>IF(O$9=0,0,O$9/FBT_fec!O$9)</f>
        <v>0.47354375332711751</v>
      </c>
      <c r="P117" s="335">
        <f>IF(P$9=0,0,P$9/FBT_fec!P$9)</f>
        <v>0.47354375332711751</v>
      </c>
      <c r="Q117" s="335">
        <f>IF(Q$9=0,0,Q$9/FBT_fec!Q$9)</f>
        <v>0.47354375332711768</v>
      </c>
      <c r="R117" s="335">
        <f>IF(R$9=0,0,R$9/FBT_fec!R$9)</f>
        <v>0.4735437533271174</v>
      </c>
      <c r="S117" s="335">
        <f>IF(S$9=0,0,S$9/FBT_fec!S$9)</f>
        <v>0.47354375332711768</v>
      </c>
      <c r="T117" s="335">
        <f>IF(T$9=0,0,T$9/FBT_fec!T$9)</f>
        <v>0.47354375332711746</v>
      </c>
      <c r="U117" s="335">
        <f>IF(U$9=0,0,U$9/FBT_fec!U$9)</f>
        <v>0.47354375332711768</v>
      </c>
      <c r="V117" s="335">
        <f>IF(V$9=0,0,V$9/FBT_fec!V$9)</f>
        <v>0.47354375332711768</v>
      </c>
      <c r="W117" s="335">
        <f>IF(W$9=0,0,W$9/FBT_fec!W$9)</f>
        <v>0.47354375332711751</v>
      </c>
      <c r="X117" s="335">
        <f>IF(X$9=0,0,X$9/FBT_fec!X$9)</f>
        <v>0.47354375332711773</v>
      </c>
      <c r="Y117" s="335">
        <f>IF(Y$9=0,0,Y$9/FBT_fec!Y$9)</f>
        <v>0.47354375332711773</v>
      </c>
      <c r="DA117" s="177"/>
    </row>
    <row r="118" spans="1:105" ht="12" customHeight="1" x14ac:dyDescent="0.25">
      <c r="A118" s="56" t="s">
        <v>95</v>
      </c>
      <c r="B118" s="336">
        <f>IF(B$10=0,0,B$10/FBT_fec!B$10)</f>
        <v>0.70718131286981478</v>
      </c>
      <c r="C118" s="336">
        <f>IF(C$10=0,0,C$10/FBT_fec!C$10)</f>
        <v>0.71454347392056961</v>
      </c>
      <c r="D118" s="336">
        <f>IF(D$10=0,0,D$10/FBT_fec!D$10)</f>
        <v>0.72292571269058725</v>
      </c>
      <c r="E118" s="336">
        <f>IF(E$10=0,0,E$10/FBT_fec!E$10)</f>
        <v>0.73986099231042257</v>
      </c>
      <c r="F118" s="336">
        <f>IF(F$10=0,0,F$10/FBT_fec!F$10)</f>
        <v>0.74137770863671215</v>
      </c>
      <c r="G118" s="336">
        <f>IF(G$10=0,0,G$10/FBT_fec!G$10)</f>
        <v>0.73404495153129556</v>
      </c>
      <c r="H118" s="336">
        <f>IF(H$10=0,0,H$10/FBT_fec!H$10)</f>
        <v>0.74207856359036362</v>
      </c>
      <c r="I118" s="336">
        <f>IF(I$10=0,0,I$10/FBT_fec!I$10)</f>
        <v>0.74094186343044566</v>
      </c>
      <c r="J118" s="336">
        <f>IF(J$10=0,0,J$10/FBT_fec!J$10)</f>
        <v>0.75392086604919839</v>
      </c>
      <c r="K118" s="336">
        <f>IF(K$10=0,0,K$10/FBT_fec!K$10)</f>
        <v>0.73748207579987946</v>
      </c>
      <c r="L118" s="336">
        <f>IF(L$10=0,0,L$10/FBT_fec!L$10)</f>
        <v>0.74185359952808738</v>
      </c>
      <c r="M118" s="336">
        <f>IF(M$10=0,0,M$10/FBT_fec!M$10)</f>
        <v>0.75987477862223507</v>
      </c>
      <c r="N118" s="336">
        <f>IF(N$10=0,0,N$10/FBT_fec!N$10)</f>
        <v>0.78923884113123433</v>
      </c>
      <c r="O118" s="336">
        <f>IF(O$10=0,0,O$10/FBT_fec!O$10)</f>
        <v>0.75635301842030511</v>
      </c>
      <c r="P118" s="336">
        <f>IF(P$10=0,0,P$10/FBT_fec!P$10)</f>
        <v>0.7755133515400684</v>
      </c>
      <c r="Q118" s="336">
        <f>IF(Q$10=0,0,Q$10/FBT_fec!Q$10)</f>
        <v>0.77717642341461646</v>
      </c>
      <c r="R118" s="336">
        <f>IF(R$10=0,0,R$10/FBT_fec!R$10)</f>
        <v>0.7684955433143319</v>
      </c>
      <c r="S118" s="336">
        <f>IF(S$10=0,0,S$10/FBT_fec!S$10)</f>
        <v>0.78773332132555041</v>
      </c>
      <c r="T118" s="336">
        <f>IF(T$10=0,0,T$10/FBT_fec!T$10)</f>
        <v>0.77582056767212249</v>
      </c>
      <c r="U118" s="336">
        <f>IF(U$10=0,0,U$10/FBT_fec!U$10)</f>
        <v>0.76152359426476623</v>
      </c>
      <c r="V118" s="336">
        <f>IF(V$10=0,0,V$10/FBT_fec!V$10)</f>
        <v>0.75495020175814231</v>
      </c>
      <c r="W118" s="336">
        <f>IF(W$10=0,0,W$10/FBT_fec!W$10)</f>
        <v>0.77663161462985497</v>
      </c>
      <c r="X118" s="336">
        <f>IF(X$10=0,0,X$10/FBT_fec!X$10)</f>
        <v>0.79506855761955686</v>
      </c>
      <c r="Y118" s="336">
        <f>IF(Y$10=0,0,Y$10/FBT_fec!Y$10)</f>
        <v>0.80272791505243957</v>
      </c>
      <c r="DA118" s="68"/>
    </row>
    <row r="119" spans="1:105" ht="12" customHeight="1" x14ac:dyDescent="0.25">
      <c r="A119" s="174" t="s">
        <v>2147</v>
      </c>
      <c r="B119" s="349">
        <f>IF(B$16=0,0,B$16/FBT_fec!B$16)</f>
        <v>0.52807426765253918</v>
      </c>
      <c r="C119" s="349">
        <f>IF(C$16=0,0,C$16/FBT_fec!C$16)</f>
        <v>0.53187993475200435</v>
      </c>
      <c r="D119" s="349">
        <f>IF(D$16=0,0,D$16/FBT_fec!D$16)</f>
        <v>0.5316754191513311</v>
      </c>
      <c r="E119" s="349">
        <f>IF(E$16=0,0,E$16/FBT_fec!E$16)</f>
        <v>0.57775531125215251</v>
      </c>
      <c r="F119" s="349">
        <f>IF(F$16=0,0,F$16/FBT_fec!F$16)</f>
        <v>0.55488093409987382</v>
      </c>
      <c r="G119" s="349">
        <f>IF(G$16=0,0,G$16/FBT_fec!G$16)</f>
        <v>0.55741628875829019</v>
      </c>
      <c r="H119" s="349">
        <f>IF(H$16=0,0,H$16/FBT_fec!H$16)</f>
        <v>0.56633997946277059</v>
      </c>
      <c r="I119" s="349">
        <f>IF(I$16=0,0,I$16/FBT_fec!I$16)</f>
        <v>0.57256103342050835</v>
      </c>
      <c r="J119" s="349">
        <f>IF(J$16=0,0,J$16/FBT_fec!J$16)</f>
        <v>0.58303084120337345</v>
      </c>
      <c r="K119" s="349">
        <f>IF(K$16=0,0,K$16/FBT_fec!K$16)</f>
        <v>0.57224726476404209</v>
      </c>
      <c r="L119" s="349">
        <f>IF(L$16=0,0,L$16/FBT_fec!L$16)</f>
        <v>0.57182516550632101</v>
      </c>
      <c r="M119" s="349">
        <f>IF(M$16=0,0,M$16/FBT_fec!M$16)</f>
        <v>0.58642145307834215</v>
      </c>
      <c r="N119" s="349">
        <f>IF(N$16=0,0,N$16/FBT_fec!N$16)</f>
        <v>0.61385010329111156</v>
      </c>
      <c r="O119" s="349">
        <f>IF(O$16=0,0,O$16/FBT_fec!O$16)</f>
        <v>0.59003342956222793</v>
      </c>
      <c r="P119" s="349">
        <f>IF(P$16=0,0,P$16/FBT_fec!P$16)</f>
        <v>0.60539027573304593</v>
      </c>
      <c r="Q119" s="349">
        <f>IF(Q$16=0,0,Q$16/FBT_fec!Q$16)</f>
        <v>0.60475220123959672</v>
      </c>
      <c r="R119" s="349">
        <f>IF(R$16=0,0,R$16/FBT_fec!R$16)</f>
        <v>0.59880966515314604</v>
      </c>
      <c r="S119" s="349">
        <f>IF(S$16=0,0,S$16/FBT_fec!S$16)</f>
        <v>0.62282893981389864</v>
      </c>
      <c r="T119" s="349">
        <f>IF(T$16=0,0,T$16/FBT_fec!T$16)</f>
        <v>0.61507442667872447</v>
      </c>
      <c r="U119" s="349">
        <f>IF(U$16=0,0,U$16/FBT_fec!U$16)</f>
        <v>0.59207190939979204</v>
      </c>
      <c r="V119" s="349">
        <f>IF(V$16=0,0,V$16/FBT_fec!V$16)</f>
        <v>0.58838068132642662</v>
      </c>
      <c r="W119" s="349">
        <f>IF(W$16=0,0,W$16/FBT_fec!W$16)</f>
        <v>0.60948153048359166</v>
      </c>
      <c r="X119" s="349">
        <f>IF(X$16=0,0,X$16/FBT_fec!X$16)</f>
        <v>0.62490558022532217</v>
      </c>
      <c r="Y119" s="349">
        <f>IF(Y$16=0,0,Y$16/FBT_fec!Y$16)</f>
        <v>0.62996350990407668</v>
      </c>
      <c r="DA119" s="178"/>
    </row>
    <row r="120" spans="1:105" ht="12" customHeight="1" x14ac:dyDescent="0.25">
      <c r="A120" s="174" t="s">
        <v>2159</v>
      </c>
      <c r="B120" s="349">
        <f>IF(B$25=0,0,B$25/FBT_fec!B$25)</f>
        <v>0.28804050962865768</v>
      </c>
      <c r="C120" s="349">
        <f>IF(C$25=0,0,C$25/FBT_fec!C$25)</f>
        <v>0.29011632804654774</v>
      </c>
      <c r="D120" s="349">
        <f>IF(D$25=0,0,D$25/FBT_fec!D$25)</f>
        <v>0.29000477408254416</v>
      </c>
      <c r="E120" s="349">
        <f>IF(E$25=0,0,E$25/FBT_fec!E$25)</f>
        <v>0.31513926068299219</v>
      </c>
      <c r="F120" s="349">
        <f>IF(F$25=0,0,F$25/FBT_fec!F$25)</f>
        <v>0.30266232769084017</v>
      </c>
      <c r="G120" s="349">
        <f>IF(G$25=0,0,G$25/FBT_fec!G$25)</f>
        <v>0.3040452484136128</v>
      </c>
      <c r="H120" s="349">
        <f>IF(H$25=0,0,H$25/FBT_fec!H$25)</f>
        <v>0.30891271607060206</v>
      </c>
      <c r="I120" s="349">
        <f>IF(I$25=0,0,I$25/FBT_fec!I$25)</f>
        <v>0.31230601822936804</v>
      </c>
      <c r="J120" s="349">
        <f>IF(J$25=0,0,J$25/FBT_fec!J$25)</f>
        <v>0.31801682247456725</v>
      </c>
      <c r="K120" s="349">
        <f>IF(K$25=0,0,K$25/FBT_fec!K$25)</f>
        <v>0.31213487168947729</v>
      </c>
      <c r="L120" s="349">
        <f>IF(L$25=0,0,L$25/FBT_fec!L$25)</f>
        <v>0.31190463573072053</v>
      </c>
      <c r="M120" s="349">
        <f>IF(M$25=0,0,M$25/FBT_fec!M$25)</f>
        <v>0.31986624713364115</v>
      </c>
      <c r="N120" s="349">
        <f>IF(N$25=0,0,N$25/FBT_fec!N$25)</f>
        <v>0.33482732906787921</v>
      </c>
      <c r="O120" s="349">
        <f>IF(O$25=0,0,O$25/FBT_fec!O$25)</f>
        <v>0.3218364161248517</v>
      </c>
      <c r="P120" s="349">
        <f>IF(P$25=0,0,P$25/FBT_fec!P$25)</f>
        <v>0.3302128776725704</v>
      </c>
      <c r="Q120" s="349">
        <f>IF(Q$25=0,0,Q$25/FBT_fec!Q$25)</f>
        <v>0.32986483703978003</v>
      </c>
      <c r="R120" s="349">
        <f>IF(R$25=0,0,R$25/FBT_fec!R$25)</f>
        <v>0.32662345371989776</v>
      </c>
      <c r="S120" s="349">
        <f>IF(S$25=0,0,S$25/FBT_fec!S$25)</f>
        <v>0.33972487626212655</v>
      </c>
      <c r="T120" s="349">
        <f>IF(T$25=0,0,T$25/FBT_fec!T$25)</f>
        <v>0.33549514182475887</v>
      </c>
      <c r="U120" s="349">
        <f>IF(U$25=0,0,U$25/FBT_fec!U$25)</f>
        <v>0.32294831421806824</v>
      </c>
      <c r="V120" s="349">
        <f>IF(V$25=0,0,V$25/FBT_fec!V$25)</f>
        <v>0.32093491708714184</v>
      </c>
      <c r="W120" s="349">
        <f>IF(W$25=0,0,W$25/FBT_fec!W$25)</f>
        <v>0.33244447117286818</v>
      </c>
      <c r="X120" s="349">
        <f>IF(X$25=0,0,X$25/FBT_fec!X$25)</f>
        <v>0.34085758921381215</v>
      </c>
      <c r="Y120" s="349">
        <f>IF(Y$25=0,0,Y$25/FBT_fec!Y$25)</f>
        <v>0.34361645994767814</v>
      </c>
      <c r="DA120" s="178"/>
    </row>
    <row r="121" spans="1:105" ht="12" customHeight="1" x14ac:dyDescent="0.25">
      <c r="A121" s="174" t="s">
        <v>2171</v>
      </c>
      <c r="B121" s="349">
        <f>IF(B$34=0,0,B$34/FBT_fec!B$34)</f>
        <v>0.43789275928093108</v>
      </c>
      <c r="C121" s="349">
        <f>IF(C$34=0,0,C$34/FBT_fec!C$34)</f>
        <v>0.44009152601416507</v>
      </c>
      <c r="D121" s="349">
        <f>IF(D$34=0,0,D$34/FBT_fec!D$34)</f>
        <v>0.43921606450015249</v>
      </c>
      <c r="E121" s="349">
        <f>IF(E$34=0,0,E$34/FBT_fec!E$34)</f>
        <v>0.45562528769498972</v>
      </c>
      <c r="F121" s="349">
        <f>IF(F$34=0,0,F$34/FBT_fec!F$34)</f>
        <v>0.44481419517007798</v>
      </c>
      <c r="G121" s="349">
        <f>IF(G$34=0,0,G$34/FBT_fec!G$34)</f>
        <v>0.45058672161569818</v>
      </c>
      <c r="H121" s="349">
        <f>IF(H$34=0,0,H$34/FBT_fec!H$34)</f>
        <v>0.45391600076667216</v>
      </c>
      <c r="I121" s="349">
        <f>IF(I$34=0,0,I$34/FBT_fec!I$34)</f>
        <v>0.45497337841210711</v>
      </c>
      <c r="J121" s="349">
        <f>IF(J$34=0,0,J$34/FBT_fec!J$34)</f>
        <v>0.45651810139039511</v>
      </c>
      <c r="K121" s="349">
        <f>IF(K$34=0,0,K$34/FBT_fec!K$34)</f>
        <v>0.45828452262820862</v>
      </c>
      <c r="L121" s="349">
        <f>IF(L$34=0,0,L$34/FBT_fec!L$34)</f>
        <v>0.45620511196920555</v>
      </c>
      <c r="M121" s="349">
        <f>IF(M$34=0,0,M$34/FBT_fec!M$34)</f>
        <v>0.46057209756259121</v>
      </c>
      <c r="N121" s="349">
        <f>IF(N$34=0,0,N$34/FBT_fec!N$34)</f>
        <v>0.4580943834113167</v>
      </c>
      <c r="O121" s="349">
        <f>IF(O$34=0,0,O$34/FBT_fec!O$34)</f>
        <v>0.45907386098250658</v>
      </c>
      <c r="P121" s="349">
        <f>IF(P$34=0,0,P$34/FBT_fec!P$34)</f>
        <v>0.45757914543192957</v>
      </c>
      <c r="Q121" s="349">
        <f>IF(Q$34=0,0,Q$34/FBT_fec!Q$34)</f>
        <v>0.45687537076973045</v>
      </c>
      <c r="R121" s="349">
        <f>IF(R$34=0,0,R$34/FBT_fec!R$34)</f>
        <v>0.4596917883249918</v>
      </c>
      <c r="S121" s="349">
        <f>IF(S$34=0,0,S$34/FBT_fec!S$34)</f>
        <v>0.46837376551706894</v>
      </c>
      <c r="T121" s="349">
        <f>IF(T$34=0,0,T$34/FBT_fec!T$34)</f>
        <v>0.47112958998995746</v>
      </c>
      <c r="U121" s="349">
        <f>IF(U$34=0,0,U$34/FBT_fec!U$34)</f>
        <v>0.45716629544728121</v>
      </c>
      <c r="V121" s="349">
        <f>IF(V$34=0,0,V$34/FBT_fec!V$34)</f>
        <v>0.46069034297187927</v>
      </c>
      <c r="W121" s="349">
        <f>IF(W$34=0,0,W$34/FBT_fec!W$34)</f>
        <v>0.46212795733560003</v>
      </c>
      <c r="X121" s="349">
        <f>IF(X$34=0,0,X$34/FBT_fec!X$34)</f>
        <v>0.45938707707567417</v>
      </c>
      <c r="Y121" s="349">
        <f>IF(Y$34=0,0,Y$34/FBT_fec!Y$34)</f>
        <v>0.45798890504349155</v>
      </c>
      <c r="DA121" s="178"/>
    </row>
    <row r="122" spans="1:105" ht="12" customHeight="1" x14ac:dyDescent="0.25">
      <c r="A122" s="174" t="s">
        <v>2183</v>
      </c>
      <c r="B122" s="349">
        <f>IF(B$45=0,0,B$45/FBT_fec!B$45)</f>
        <v>0.39605354366107787</v>
      </c>
      <c r="C122" s="349">
        <f>IF(C$45=0,0,C$45/FBT_fec!C$45)</f>
        <v>0.39739858610170953</v>
      </c>
      <c r="D122" s="349">
        <f>IF(D$45=0,0,D$45/FBT_fec!D$45)</f>
        <v>0.39616126436028154</v>
      </c>
      <c r="E122" s="349">
        <f>IF(E$45=0,0,E$45/FBT_fec!E$45)</f>
        <v>0.40801402110445384</v>
      </c>
      <c r="F122" s="349">
        <f>IF(F$45=0,0,F$45/FBT_fec!F$45)</f>
        <v>0.3992514464177776</v>
      </c>
      <c r="G122" s="349">
        <f>IF(G$45=0,0,G$45/FBT_fec!G$45)</f>
        <v>0.40372702734281618</v>
      </c>
      <c r="H122" s="349">
        <f>IF(H$45=0,0,H$45/FBT_fec!H$45)</f>
        <v>0.40610365422963157</v>
      </c>
      <c r="I122" s="349">
        <f>IF(I$45=0,0,I$45/FBT_fec!I$45)</f>
        <v>0.407263527075656</v>
      </c>
      <c r="J122" s="349">
        <f>IF(J$45=0,0,J$45/FBT_fec!J$45)</f>
        <v>0.40754891069353361</v>
      </c>
      <c r="K122" s="349">
        <f>IF(K$45=0,0,K$45/FBT_fec!K$45)</f>
        <v>0.40960503327198688</v>
      </c>
      <c r="L122" s="349">
        <f>IF(L$45=0,0,L$45/FBT_fec!L$45)</f>
        <v>0.40777295184628037</v>
      </c>
      <c r="M122" s="349">
        <f>IF(M$45=0,0,M$45/FBT_fec!M$45)</f>
        <v>0.41110575893603934</v>
      </c>
      <c r="N122" s="349">
        <f>IF(N$45=0,0,N$45/FBT_fec!N$45)</f>
        <v>0.40892588377486616</v>
      </c>
      <c r="O122" s="349">
        <f>IF(O$45=0,0,O$45/FBT_fec!O$45)</f>
        <v>0.41007863851544996</v>
      </c>
      <c r="P122" s="349">
        <f>IF(P$45=0,0,P$45/FBT_fec!P$45)</f>
        <v>0.40859610602410606</v>
      </c>
      <c r="Q122" s="349">
        <f>IF(Q$45=0,0,Q$45/FBT_fec!Q$45)</f>
        <v>0.40812074885490723</v>
      </c>
      <c r="R122" s="349">
        <f>IF(R$45=0,0,R$45/FBT_fec!R$45)</f>
        <v>0.40986320505323376</v>
      </c>
      <c r="S122" s="349">
        <f>IF(S$45=0,0,S$45/FBT_fec!S$45)</f>
        <v>0.41672991288947259</v>
      </c>
      <c r="T122" s="349">
        <f>IF(T$45=0,0,T$45/FBT_fec!T$45)</f>
        <v>0.41826285103796551</v>
      </c>
      <c r="U122" s="349">
        <f>IF(U$45=0,0,U$45/FBT_fec!U$45)</f>
        <v>0.40947439657882717</v>
      </c>
      <c r="V122" s="349">
        <f>IF(V$45=0,0,V$45/FBT_fec!V$45)</f>
        <v>0.41208607065812741</v>
      </c>
      <c r="W122" s="349">
        <f>IF(W$45=0,0,W$45/FBT_fec!W$45)</f>
        <v>0.41249115860755192</v>
      </c>
      <c r="X122" s="349">
        <f>IF(X$45=0,0,X$45/FBT_fec!X$45)</f>
        <v>0.40917984899411208</v>
      </c>
      <c r="Y122" s="349">
        <f>IF(Y$45=0,0,Y$45/FBT_fec!Y$45)</f>
        <v>0.4094005469399829</v>
      </c>
      <c r="DA122" s="178"/>
    </row>
    <row r="123" spans="1:105" ht="12" customHeight="1" x14ac:dyDescent="0.25">
      <c r="A123" s="174" t="s">
        <v>2209</v>
      </c>
      <c r="B123" s="349">
        <f>IF(B$66=0,0,B$66/FBT_fec!B$66)</f>
        <v>0.63877299549965105</v>
      </c>
      <c r="C123" s="349">
        <f>IF(C$66=0,0,C$66/FBT_fec!C$66)</f>
        <v>0.6404454212713675</v>
      </c>
      <c r="D123" s="349">
        <f>IF(D$66=0,0,D$66/FBT_fec!D$66)</f>
        <v>0.64086497957409039</v>
      </c>
      <c r="E123" s="349">
        <f>IF(E$66=0,0,E$66/FBT_fec!E$66)</f>
        <v>0.65810783872950573</v>
      </c>
      <c r="F123" s="349">
        <f>IF(F$66=0,0,F$66/FBT_fec!F$66)</f>
        <v>0.65101286718135976</v>
      </c>
      <c r="G123" s="349">
        <f>IF(G$66=0,0,G$66/FBT_fec!G$66)</f>
        <v>0.65026251055748441</v>
      </c>
      <c r="H123" s="349">
        <f>IF(H$66=0,0,H$66/FBT_fec!H$66)</f>
        <v>0.6529257740790303</v>
      </c>
      <c r="I123" s="349">
        <f>IF(I$66=0,0,I$66/FBT_fec!I$66)</f>
        <v>0.65498632541241275</v>
      </c>
      <c r="J123" s="349">
        <f>IF(J$66=0,0,J$66/FBT_fec!J$66)</f>
        <v>0.65955871117787124</v>
      </c>
      <c r="K123" s="349">
        <f>IF(K$66=0,0,K$66/FBT_fec!K$66)</f>
        <v>0.65469836901164036</v>
      </c>
      <c r="L123" s="349">
        <f>IF(L$66=0,0,L$66/FBT_fec!L$66)</f>
        <v>0.65557959589490089</v>
      </c>
      <c r="M123" s="349">
        <f>IF(M$66=0,0,M$66/FBT_fec!M$66)</f>
        <v>0.65999687825651132</v>
      </c>
      <c r="N123" s="349">
        <f>IF(N$66=0,0,N$66/FBT_fec!N$66)</f>
        <v>0.67217285890599321</v>
      </c>
      <c r="O123" s="349">
        <f>IF(O$66=0,0,O$66/FBT_fec!O$66)</f>
        <v>0.66275833866605516</v>
      </c>
      <c r="P123" s="349">
        <f>IF(P$66=0,0,P$66/FBT_fec!P$66)</f>
        <v>0.66896039497568405</v>
      </c>
      <c r="Q123" s="349">
        <f>IF(Q$66=0,0,Q$66/FBT_fec!Q$66)</f>
        <v>0.66850725853526327</v>
      </c>
      <c r="R123" s="349">
        <f>IF(R$66=0,0,R$66/FBT_fec!R$66)</f>
        <v>0.66630695492482639</v>
      </c>
      <c r="S123" s="349">
        <f>IF(S$66=0,0,S$66/FBT_fec!S$66)</f>
        <v>0.67424421077458829</v>
      </c>
      <c r="T123" s="349">
        <f>IF(T$66=0,0,T$66/FBT_fec!T$66)</f>
        <v>0.67116649177526522</v>
      </c>
      <c r="U123" s="349">
        <f>IF(U$66=0,0,U$66/FBT_fec!U$66)</f>
        <v>0.66295980568690849</v>
      </c>
      <c r="V123" s="349">
        <f>IF(V$66=0,0,V$66/FBT_fec!V$66)</f>
        <v>0.66108683945158908</v>
      </c>
      <c r="W123" s="349">
        <f>IF(W$66=0,0,W$66/FBT_fec!W$66)</f>
        <v>0.66965369665669183</v>
      </c>
      <c r="X123" s="349">
        <f>IF(X$66=0,0,X$66/FBT_fec!X$66)</f>
        <v>0.67706851214039099</v>
      </c>
      <c r="Y123" s="349">
        <f>IF(Y$66=0,0,Y$66/FBT_fec!Y$66)</f>
        <v>0.67492076199252771</v>
      </c>
      <c r="DA123" s="178"/>
    </row>
    <row r="124" spans="1:105" ht="12" customHeight="1" x14ac:dyDescent="0.25">
      <c r="A124" s="41" t="s">
        <v>2226</v>
      </c>
      <c r="B124" s="337">
        <f>IF(B$80=0,0,B$80/FBT_fec!B$80)</f>
        <v>0.51399436123288234</v>
      </c>
      <c r="C124" s="337">
        <f>IF(C$80=0,0,C$80/FBT_fec!C$80)</f>
        <v>0.51399436123288234</v>
      </c>
      <c r="D124" s="337">
        <f>IF(D$80=0,0,D$80/FBT_fec!D$80)</f>
        <v>0.51399436123288245</v>
      </c>
      <c r="E124" s="337">
        <f>IF(E$80=0,0,E$80/FBT_fec!E$80)</f>
        <v>0.51399436123288234</v>
      </c>
      <c r="F124" s="337">
        <f>IF(F$80=0,0,F$80/FBT_fec!F$80)</f>
        <v>0.51399436123288234</v>
      </c>
      <c r="G124" s="337">
        <f>IF(G$80=0,0,G$80/FBT_fec!G$80)</f>
        <v>0.51399436123288234</v>
      </c>
      <c r="H124" s="337">
        <f>IF(H$80=0,0,H$80/FBT_fec!H$80)</f>
        <v>0.51399436123288222</v>
      </c>
      <c r="I124" s="337">
        <f>IF(I$80=0,0,I$80/FBT_fec!I$80)</f>
        <v>0.51399436123288234</v>
      </c>
      <c r="J124" s="337">
        <f>IF(J$80=0,0,J$80/FBT_fec!J$80)</f>
        <v>0.51399436123288245</v>
      </c>
      <c r="K124" s="337">
        <f>IF(K$80=0,0,K$80/FBT_fec!K$80)</f>
        <v>0.51399436123288256</v>
      </c>
      <c r="L124" s="337">
        <f>IF(L$80=0,0,L$80/FBT_fec!L$80)</f>
        <v>0.51399436123288234</v>
      </c>
      <c r="M124" s="337">
        <f>IF(M$80=0,0,M$80/FBT_fec!M$80)</f>
        <v>0.51399436123288234</v>
      </c>
      <c r="N124" s="337">
        <f>IF(N$80=0,0,N$80/FBT_fec!N$80)</f>
        <v>0.51399436123288222</v>
      </c>
      <c r="O124" s="337">
        <f>IF(O$80=0,0,O$80/FBT_fec!O$80)</f>
        <v>0.51399436123288222</v>
      </c>
      <c r="P124" s="337">
        <f>IF(P$80=0,0,P$80/FBT_fec!P$80)</f>
        <v>0.51399436123288234</v>
      </c>
      <c r="Q124" s="337">
        <f>IF(Q$80=0,0,Q$80/FBT_fec!Q$80)</f>
        <v>0.51399436123288245</v>
      </c>
      <c r="R124" s="337">
        <f>IF(R$80=0,0,R$80/FBT_fec!R$80)</f>
        <v>0.51399436123288245</v>
      </c>
      <c r="S124" s="337">
        <f>IF(S$80=0,0,S$80/FBT_fec!S$80)</f>
        <v>0.51399436123288234</v>
      </c>
      <c r="T124" s="337">
        <f>IF(T$80=0,0,T$80/FBT_fec!T$80)</f>
        <v>0.51399436123288222</v>
      </c>
      <c r="U124" s="337">
        <f>IF(U$80=0,0,U$80/FBT_fec!U$80)</f>
        <v>0.51399436123288245</v>
      </c>
      <c r="V124" s="337">
        <f>IF(V$80=0,0,V$80/FBT_fec!V$80)</f>
        <v>0.51399436123288234</v>
      </c>
      <c r="W124" s="337">
        <f>IF(W$80=0,0,W$80/FBT_fec!W$80)</f>
        <v>0.51399436123288245</v>
      </c>
      <c r="X124" s="337">
        <f>IF(X$80=0,0,X$80/FBT_fec!X$80)</f>
        <v>0.51399436123288245</v>
      </c>
      <c r="Y124" s="337">
        <f>IF(Y$80=0,0,Y$80/FBT_fec!Y$80)</f>
        <v>0.51399436123288222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CO2 emissions"</f>
        <v>EE: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22</v>
      </c>
      <c r="B5" s="223">
        <v>171.1963893329619</v>
      </c>
      <c r="C5" s="223">
        <v>175.34520333654461</v>
      </c>
      <c r="D5" s="223">
        <v>171.36589238497211</v>
      </c>
      <c r="E5" s="223">
        <v>108.5422966434528</v>
      </c>
      <c r="F5" s="223">
        <v>133.93579033308691</v>
      </c>
      <c r="G5" s="223">
        <v>133.5223882115136</v>
      </c>
      <c r="H5" s="223">
        <v>115.495349041099</v>
      </c>
      <c r="I5" s="223">
        <v>116.791171921968</v>
      </c>
      <c r="J5" s="223">
        <v>102.90942000164959</v>
      </c>
      <c r="K5" s="223">
        <v>94.790576161495537</v>
      </c>
      <c r="L5" s="223">
        <v>107.52428469271651</v>
      </c>
      <c r="M5" s="223">
        <v>84.949890043617245</v>
      </c>
      <c r="N5" s="223">
        <v>76.287515041424157</v>
      </c>
      <c r="O5" s="223">
        <v>93.565190882268126</v>
      </c>
      <c r="P5" s="223">
        <v>85.789730882149371</v>
      </c>
      <c r="Q5" s="223">
        <v>85.993745042084853</v>
      </c>
      <c r="R5" s="223">
        <v>93.457356121571763</v>
      </c>
      <c r="S5" s="223">
        <v>65.279648521655787</v>
      </c>
      <c r="T5" s="223">
        <v>67.221826248167858</v>
      </c>
      <c r="U5" s="223">
        <v>94.69114652758627</v>
      </c>
      <c r="V5" s="223">
        <v>98.639058213569797</v>
      </c>
      <c r="W5" s="223">
        <v>82.307550578417704</v>
      </c>
      <c r="X5" s="223">
        <v>61.750316319906922</v>
      </c>
      <c r="Y5" s="223">
        <v>46.712329213673513</v>
      </c>
      <c r="DA5" s="89" t="s">
        <v>2300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2301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2302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2303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2304</v>
      </c>
    </row>
    <row r="10" spans="1:105" ht="12" customHeight="1" x14ac:dyDescent="0.25">
      <c r="A10" s="56" t="s">
        <v>95</v>
      </c>
      <c r="B10" s="260">
        <v>2.90446686603795</v>
      </c>
      <c r="C10" s="260">
        <v>2.8712601425972211</v>
      </c>
      <c r="D10" s="260">
        <v>2.6688426305996771</v>
      </c>
      <c r="E10" s="260">
        <v>1.779656756857706</v>
      </c>
      <c r="F10" s="260">
        <v>1.978688489638184</v>
      </c>
      <c r="G10" s="260">
        <v>2.2076342556634909</v>
      </c>
      <c r="H10" s="260">
        <v>1.893253357478017</v>
      </c>
      <c r="I10" s="260">
        <v>1.990398891512031</v>
      </c>
      <c r="J10" s="260">
        <v>1.585151330014104</v>
      </c>
      <c r="K10" s="260">
        <v>1.6534697532815359</v>
      </c>
      <c r="L10" s="260">
        <v>1.741233937273057</v>
      </c>
      <c r="M10" s="260">
        <v>1.26485872958393</v>
      </c>
      <c r="N10" s="260">
        <v>0.79447465213147295</v>
      </c>
      <c r="O10" s="260">
        <v>1.3823098564250551</v>
      </c>
      <c r="P10" s="260">
        <v>1.060564826047476</v>
      </c>
      <c r="Q10" s="260">
        <v>1.0464382973268289</v>
      </c>
      <c r="R10" s="260">
        <v>1.2380027076440601</v>
      </c>
      <c r="S10" s="260">
        <v>0.76813836541989811</v>
      </c>
      <c r="T10" s="260">
        <v>0.93846311448780817</v>
      </c>
      <c r="U10" s="260">
        <v>1.311740725365212</v>
      </c>
      <c r="V10" s="260">
        <v>1.491182686280339</v>
      </c>
      <c r="W10" s="260">
        <v>1.048416780813467</v>
      </c>
      <c r="X10" s="260">
        <v>0.60655358097288392</v>
      </c>
      <c r="Y10" s="260">
        <v>0.49945002139347772</v>
      </c>
      <c r="DA10" s="68" t="s">
        <v>2305</v>
      </c>
    </row>
    <row r="11" spans="1:105" ht="12" customHeight="1" x14ac:dyDescent="0.25">
      <c r="A11" s="37" t="s">
        <v>159</v>
      </c>
      <c r="B11" s="226">
        <v>0.94610638323349894</v>
      </c>
      <c r="C11" s="226">
        <v>0.7352134405353169</v>
      </c>
      <c r="D11" s="226">
        <v>0.56279430757646731</v>
      </c>
      <c r="E11" s="226">
        <v>0.58796133053633959</v>
      </c>
      <c r="F11" s="226">
        <v>0.54380451932979235</v>
      </c>
      <c r="G11" s="226">
        <v>0.51791316797639264</v>
      </c>
      <c r="H11" s="226">
        <v>0.32690796484360718</v>
      </c>
      <c r="I11" s="226">
        <v>0.52582513324231728</v>
      </c>
      <c r="J11" s="226">
        <v>0.41068362390516999</v>
      </c>
      <c r="K11" s="226">
        <v>0.36570610660839759</v>
      </c>
      <c r="L11" s="226">
        <v>0.36569171015475971</v>
      </c>
      <c r="M11" s="226">
        <v>0</v>
      </c>
      <c r="N11" s="226">
        <v>4.6963546598266993E-2</v>
      </c>
      <c r="O11" s="226">
        <v>0.29667700902441729</v>
      </c>
      <c r="P11" s="226">
        <v>0.25416149051547049</v>
      </c>
      <c r="Q11" s="226">
        <v>0.20982791553353389</v>
      </c>
      <c r="R11" s="226">
        <v>0.27712513349313961</v>
      </c>
      <c r="S11" s="226">
        <v>7.7455918439446603E-2</v>
      </c>
      <c r="T11" s="226">
        <v>9.0071935096417144E-2</v>
      </c>
      <c r="U11" s="226">
        <v>0.23722260805391521</v>
      </c>
      <c r="V11" s="226">
        <v>0.14905399274544659</v>
      </c>
      <c r="W11" s="226">
        <v>0.1466387218445756</v>
      </c>
      <c r="X11" s="226">
        <v>0.19198146085855269</v>
      </c>
      <c r="Y11" s="226">
        <v>0.12948565454616881</v>
      </c>
      <c r="DA11" s="69" t="s">
        <v>2306</v>
      </c>
    </row>
    <row r="12" spans="1:105" ht="12" customHeight="1" x14ac:dyDescent="0.25">
      <c r="A12" s="37" t="s">
        <v>35</v>
      </c>
      <c r="B12" s="226">
        <v>1.958360482804451</v>
      </c>
      <c r="C12" s="226">
        <v>2.1360467020619041</v>
      </c>
      <c r="D12" s="226">
        <v>2.106048323023209</v>
      </c>
      <c r="E12" s="226">
        <v>1.191695426321367</v>
      </c>
      <c r="F12" s="226">
        <v>1.4348839703083911</v>
      </c>
      <c r="G12" s="226">
        <v>1.6897210876870981</v>
      </c>
      <c r="H12" s="226">
        <v>1.56634539263441</v>
      </c>
      <c r="I12" s="226">
        <v>1.4645737582697129</v>
      </c>
      <c r="J12" s="226">
        <v>1.1744677061089339</v>
      </c>
      <c r="K12" s="226">
        <v>1.287763646673139</v>
      </c>
      <c r="L12" s="226">
        <v>1.3755422271182971</v>
      </c>
      <c r="M12" s="226">
        <v>1.26485872958393</v>
      </c>
      <c r="N12" s="226">
        <v>0.74751110553320599</v>
      </c>
      <c r="O12" s="226">
        <v>1.0856328474006369</v>
      </c>
      <c r="P12" s="226">
        <v>0.80640333553200494</v>
      </c>
      <c r="Q12" s="226">
        <v>0.83661038179329517</v>
      </c>
      <c r="R12" s="226">
        <v>0.96087757415092023</v>
      </c>
      <c r="S12" s="226">
        <v>0.69068244698045156</v>
      </c>
      <c r="T12" s="226">
        <v>0.84839117939139108</v>
      </c>
      <c r="U12" s="226">
        <v>1.074518117311297</v>
      </c>
      <c r="V12" s="226">
        <v>1.3421286935348919</v>
      </c>
      <c r="W12" s="226">
        <v>0.90177805896889129</v>
      </c>
      <c r="X12" s="226">
        <v>0.4145721201143312</v>
      </c>
      <c r="Y12" s="226">
        <v>0.36996436684730888</v>
      </c>
      <c r="DA12" s="69" t="s">
        <v>2307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2308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2309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2310</v>
      </c>
    </row>
    <row r="16" spans="1:105" ht="12" customHeight="1" x14ac:dyDescent="0.25">
      <c r="A16" s="57" t="s">
        <v>2147</v>
      </c>
      <c r="B16" s="261">
        <f t="shared" ref="B16:Y16" si="0">B17+B23+B24</f>
        <v>11.69751058529768</v>
      </c>
      <c r="C16" s="261">
        <f t="shared" si="0"/>
        <v>11.898009944602761</v>
      </c>
      <c r="D16" s="261">
        <f t="shared" si="0"/>
        <v>11.848382103775091</v>
      </c>
      <c r="E16" s="261">
        <f t="shared" si="0"/>
        <v>6.0709229260112716</v>
      </c>
      <c r="F16" s="261">
        <f t="shared" si="0"/>
        <v>8.4820068509902917</v>
      </c>
      <c r="G16" s="261">
        <f t="shared" si="0"/>
        <v>8.6167226130100296</v>
      </c>
      <c r="H16" s="261">
        <f t="shared" si="0"/>
        <v>7.293616145195144</v>
      </c>
      <c r="I16" s="261">
        <f t="shared" si="0"/>
        <v>7.1561154423364162</v>
      </c>
      <c r="J16" s="261">
        <f t="shared" si="0"/>
        <v>5.7973913706483744</v>
      </c>
      <c r="K16" s="261">
        <f t="shared" si="0"/>
        <v>5.764735278639014</v>
      </c>
      <c r="L16" s="261">
        <f t="shared" si="0"/>
        <v>6.3621681131867494</v>
      </c>
      <c r="M16" s="261">
        <f t="shared" si="0"/>
        <v>4.7213728753873561</v>
      </c>
      <c r="N16" s="261">
        <f t="shared" si="0"/>
        <v>3.0456274097010509</v>
      </c>
      <c r="O16" s="261">
        <f t="shared" si="0"/>
        <v>4.7639905079774483</v>
      </c>
      <c r="P16" s="261">
        <f t="shared" si="0"/>
        <v>3.7621891425850671</v>
      </c>
      <c r="Q16" s="261">
        <f t="shared" si="0"/>
        <v>3.8380493009220009</v>
      </c>
      <c r="R16" s="261">
        <f t="shared" si="0"/>
        <v>4.4054559820019872</v>
      </c>
      <c r="S16" s="261">
        <f t="shared" si="0"/>
        <v>2.3820122885951229</v>
      </c>
      <c r="T16" s="261">
        <f t="shared" si="0"/>
        <v>2.815389343463425</v>
      </c>
      <c r="U16" s="261">
        <f t="shared" si="0"/>
        <v>4.6918984488880433</v>
      </c>
      <c r="V16" s="261">
        <f t="shared" si="0"/>
        <v>5.1900144213492876</v>
      </c>
      <c r="W16" s="261">
        <f t="shared" si="0"/>
        <v>3.5473623268083059</v>
      </c>
      <c r="X16" s="261">
        <f t="shared" si="0"/>
        <v>2.0993549761619259</v>
      </c>
      <c r="Y16" s="261">
        <f t="shared" si="0"/>
        <v>1.8428287168901589</v>
      </c>
      <c r="DA16" s="70"/>
    </row>
    <row r="17" spans="1:105" ht="12" customHeight="1" x14ac:dyDescent="0.25">
      <c r="A17" s="60" t="s">
        <v>2148</v>
      </c>
      <c r="B17" s="329">
        <v>11.69751058529768</v>
      </c>
      <c r="C17" s="329">
        <v>11.898009944602761</v>
      </c>
      <c r="D17" s="329">
        <v>11.848382103775091</v>
      </c>
      <c r="E17" s="329">
        <v>6.0709229260112716</v>
      </c>
      <c r="F17" s="329">
        <v>8.4820068509902917</v>
      </c>
      <c r="G17" s="329">
        <v>8.6167226130100296</v>
      </c>
      <c r="H17" s="329">
        <v>7.293616145195144</v>
      </c>
      <c r="I17" s="329">
        <v>7.1561154423364162</v>
      </c>
      <c r="J17" s="329">
        <v>5.7973913706483744</v>
      </c>
      <c r="K17" s="329">
        <v>5.764735278639014</v>
      </c>
      <c r="L17" s="329">
        <v>6.3621681131867494</v>
      </c>
      <c r="M17" s="329">
        <v>4.7213728753873561</v>
      </c>
      <c r="N17" s="329">
        <v>3.0456274097010509</v>
      </c>
      <c r="O17" s="329">
        <v>4.7639905079774483</v>
      </c>
      <c r="P17" s="329">
        <v>3.7621891425850671</v>
      </c>
      <c r="Q17" s="329">
        <v>3.8380493009220009</v>
      </c>
      <c r="R17" s="329">
        <v>4.4054559820019872</v>
      </c>
      <c r="S17" s="329">
        <v>2.3820122885951229</v>
      </c>
      <c r="T17" s="329">
        <v>2.815389343463425</v>
      </c>
      <c r="U17" s="329">
        <v>4.6918984488880433</v>
      </c>
      <c r="V17" s="329">
        <v>5.1900144213492876</v>
      </c>
      <c r="W17" s="329">
        <v>3.5473623268083059</v>
      </c>
      <c r="X17" s="329">
        <v>2.0993549761619259</v>
      </c>
      <c r="Y17" s="329">
        <v>1.8428287168901589</v>
      </c>
      <c r="DA17" s="72" t="s">
        <v>2311</v>
      </c>
    </row>
    <row r="18" spans="1:105" ht="12" customHeight="1" x14ac:dyDescent="0.25">
      <c r="A18" s="59" t="s">
        <v>28</v>
      </c>
      <c r="B18" s="230">
        <v>0.29936785592079512</v>
      </c>
      <c r="C18" s="230">
        <v>0.44126838887990882</v>
      </c>
      <c r="D18" s="230">
        <v>0.31810450949496799</v>
      </c>
      <c r="E18" s="230">
        <v>0.3024029711588278</v>
      </c>
      <c r="F18" s="230">
        <v>6.3313057839489525E-2</v>
      </c>
      <c r="G18" s="230">
        <v>6.5568866583806645E-2</v>
      </c>
      <c r="H18" s="230">
        <v>0</v>
      </c>
      <c r="I18" s="230">
        <v>0</v>
      </c>
      <c r="J18" s="230">
        <v>0</v>
      </c>
      <c r="K18" s="230">
        <v>0</v>
      </c>
      <c r="L18" s="230">
        <v>0.16034477988110299</v>
      </c>
      <c r="M18" s="230">
        <v>0.15123034721955361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9.8115198002600608E-3</v>
      </c>
      <c r="DA18" s="71" t="s">
        <v>2312</v>
      </c>
    </row>
    <row r="19" spans="1:105" ht="12" customHeight="1" x14ac:dyDescent="0.25">
      <c r="A19" s="59" t="s">
        <v>31</v>
      </c>
      <c r="B19" s="230">
        <v>0</v>
      </c>
      <c r="C19" s="230">
        <v>0.2024115852506605</v>
      </c>
      <c r="D19" s="230">
        <v>0.2061808835079906</v>
      </c>
      <c r="E19" s="230">
        <v>0</v>
      </c>
      <c r="F19" s="230">
        <v>0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0.1407579061777213</v>
      </c>
      <c r="S19" s="230">
        <v>0.11472699960832029</v>
      </c>
      <c r="T19" s="230">
        <v>0</v>
      </c>
      <c r="U19" s="230">
        <v>0.15309860525718511</v>
      </c>
      <c r="V19" s="230">
        <v>7.4709033968067398E-2</v>
      </c>
      <c r="W19" s="230">
        <v>4.7825239001846133E-2</v>
      </c>
      <c r="X19" s="230">
        <v>7.0057544891697729E-2</v>
      </c>
      <c r="Y19" s="230">
        <v>0.1276880189734855</v>
      </c>
      <c r="DA19" s="71" t="s">
        <v>2313</v>
      </c>
    </row>
    <row r="20" spans="1:105" ht="12" customHeight="1" x14ac:dyDescent="0.25">
      <c r="A20" s="59" t="s">
        <v>159</v>
      </c>
      <c r="B20" s="230">
        <v>1.935973090533204</v>
      </c>
      <c r="C20" s="230">
        <v>1.4950144246671331</v>
      </c>
      <c r="D20" s="230">
        <v>1.0850500406603021</v>
      </c>
      <c r="E20" s="230">
        <v>1.609947343941905</v>
      </c>
      <c r="F20" s="230">
        <v>1.202037962802958</v>
      </c>
      <c r="G20" s="230">
        <v>1.230240509236441</v>
      </c>
      <c r="H20" s="230">
        <v>0.80478904646045146</v>
      </c>
      <c r="I20" s="230">
        <v>1.3708639558789939</v>
      </c>
      <c r="J20" s="230">
        <v>1.0809751486439949</v>
      </c>
      <c r="K20" s="230">
        <v>0.97269588749529035</v>
      </c>
      <c r="L20" s="230">
        <v>0.94421452475709122</v>
      </c>
      <c r="M20" s="230">
        <v>0</v>
      </c>
      <c r="N20" s="230">
        <v>0.12797131825873739</v>
      </c>
      <c r="O20" s="230">
        <v>0.81520545682616097</v>
      </c>
      <c r="P20" s="230">
        <v>0.70266951931927069</v>
      </c>
      <c r="Q20" s="230">
        <v>0.57192058097950338</v>
      </c>
      <c r="R20" s="230">
        <v>0.75475955334525013</v>
      </c>
      <c r="S20" s="230">
        <v>0.2286237380250109</v>
      </c>
      <c r="T20" s="230">
        <v>0.27021580528925149</v>
      </c>
      <c r="U20" s="230">
        <v>0.63920348828918039</v>
      </c>
      <c r="V20" s="230">
        <v>0.40825648766977402</v>
      </c>
      <c r="W20" s="230">
        <v>0.41677790722086738</v>
      </c>
      <c r="X20" s="230">
        <v>0.54743486336380021</v>
      </c>
      <c r="Y20" s="230">
        <v>0.36721372200915658</v>
      </c>
      <c r="DA20" s="71" t="s">
        <v>2314</v>
      </c>
    </row>
    <row r="21" spans="1:105" ht="12" customHeight="1" x14ac:dyDescent="0.25">
      <c r="A21" s="59" t="s">
        <v>32</v>
      </c>
      <c r="B21" s="230">
        <v>5.4548684901975557</v>
      </c>
      <c r="C21" s="230">
        <v>5.4157869114263946</v>
      </c>
      <c r="D21" s="230">
        <v>6.1786505577748034</v>
      </c>
      <c r="E21" s="230">
        <v>0.8954891617937758</v>
      </c>
      <c r="F21" s="230">
        <v>4.0449554431318342</v>
      </c>
      <c r="G21" s="230">
        <v>3.30718379388186</v>
      </c>
      <c r="H21" s="230">
        <v>2.6327643822174358</v>
      </c>
      <c r="I21" s="230">
        <v>1.967002321458005</v>
      </c>
      <c r="J21" s="230">
        <v>1.625057498916288</v>
      </c>
      <c r="K21" s="230">
        <v>1.36687809208398</v>
      </c>
      <c r="L21" s="230">
        <v>1.7059643107496809</v>
      </c>
      <c r="M21" s="230">
        <v>1.232366176310447</v>
      </c>
      <c r="N21" s="230">
        <v>0.88075750696316557</v>
      </c>
      <c r="O21" s="230">
        <v>0.96569639112679717</v>
      </c>
      <c r="P21" s="230">
        <v>0.83009044024312251</v>
      </c>
      <c r="Q21" s="230">
        <v>0.98580918099041015</v>
      </c>
      <c r="R21" s="230">
        <v>0.89295636880665863</v>
      </c>
      <c r="S21" s="230">
        <v>0</v>
      </c>
      <c r="T21" s="230">
        <v>0</v>
      </c>
      <c r="U21" s="230">
        <v>1.004274807156007</v>
      </c>
      <c r="V21" s="230">
        <v>1.030980004602188</v>
      </c>
      <c r="W21" s="230">
        <v>0.51971739007469409</v>
      </c>
      <c r="X21" s="230">
        <v>0.29971075536010228</v>
      </c>
      <c r="Y21" s="230">
        <v>0.28891820999594231</v>
      </c>
      <c r="DA21" s="71" t="s">
        <v>2315</v>
      </c>
    </row>
    <row r="22" spans="1:105" ht="12" customHeight="1" x14ac:dyDescent="0.25">
      <c r="A22" s="59" t="s">
        <v>35</v>
      </c>
      <c r="B22" s="230">
        <v>4.0073011486461212</v>
      </c>
      <c r="C22" s="230">
        <v>4.343528634378667</v>
      </c>
      <c r="D22" s="230">
        <v>4.0603961123370258</v>
      </c>
      <c r="E22" s="230">
        <v>3.2630834491167628</v>
      </c>
      <c r="F22" s="230">
        <v>3.1717003872160099</v>
      </c>
      <c r="G22" s="230">
        <v>4.0137294433079216</v>
      </c>
      <c r="H22" s="230">
        <v>3.8560627165172572</v>
      </c>
      <c r="I22" s="230">
        <v>3.8182491649994161</v>
      </c>
      <c r="J22" s="230">
        <v>3.0913587230880908</v>
      </c>
      <c r="K22" s="230">
        <v>3.4251612990597429</v>
      </c>
      <c r="L22" s="230">
        <v>3.551644497798875</v>
      </c>
      <c r="M22" s="230">
        <v>3.3377763518573551</v>
      </c>
      <c r="N22" s="230">
        <v>2.0368985844791481</v>
      </c>
      <c r="O22" s="230">
        <v>2.9830886600244901</v>
      </c>
      <c r="P22" s="230">
        <v>2.229429183022674</v>
      </c>
      <c r="Q22" s="230">
        <v>2.2803195389520869</v>
      </c>
      <c r="R22" s="230">
        <v>2.6169821536723572</v>
      </c>
      <c r="S22" s="230">
        <v>2.038661550961792</v>
      </c>
      <c r="T22" s="230">
        <v>2.5451735381741738</v>
      </c>
      <c r="U22" s="230">
        <v>2.8953215481856711</v>
      </c>
      <c r="V22" s="230">
        <v>3.676068895109259</v>
      </c>
      <c r="W22" s="230">
        <v>2.5630417905108982</v>
      </c>
      <c r="X22" s="230">
        <v>1.182151812546326</v>
      </c>
      <c r="Y22" s="230">
        <v>1.0491972461113139</v>
      </c>
      <c r="DA22" s="71" t="s">
        <v>2316</v>
      </c>
    </row>
    <row r="23" spans="1:105" ht="12" customHeight="1" x14ac:dyDescent="0.25">
      <c r="A23" s="60" t="s">
        <v>2155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2317</v>
      </c>
    </row>
    <row r="24" spans="1:105" ht="12" customHeight="1" x14ac:dyDescent="0.25">
      <c r="A24" s="60" t="s">
        <v>2157</v>
      </c>
      <c r="B24" s="329">
        <v>0</v>
      </c>
      <c r="C24" s="329">
        <v>0</v>
      </c>
      <c r="D24" s="329">
        <v>0</v>
      </c>
      <c r="E24" s="329">
        <v>0</v>
      </c>
      <c r="F24" s="329">
        <v>0</v>
      </c>
      <c r="G24" s="329">
        <v>0</v>
      </c>
      <c r="H24" s="329">
        <v>0</v>
      </c>
      <c r="I24" s="329">
        <v>0</v>
      </c>
      <c r="J24" s="329">
        <v>0</v>
      </c>
      <c r="K24" s="329">
        <v>0</v>
      </c>
      <c r="L24" s="329">
        <v>0</v>
      </c>
      <c r="M24" s="329">
        <v>0</v>
      </c>
      <c r="N24" s="329">
        <v>0</v>
      </c>
      <c r="O24" s="329">
        <v>0</v>
      </c>
      <c r="P24" s="329">
        <v>0</v>
      </c>
      <c r="Q24" s="329">
        <v>0</v>
      </c>
      <c r="R24" s="329">
        <v>0</v>
      </c>
      <c r="S24" s="329">
        <v>0</v>
      </c>
      <c r="T24" s="329">
        <v>0</v>
      </c>
      <c r="U24" s="329">
        <v>0</v>
      </c>
      <c r="V24" s="329">
        <v>0</v>
      </c>
      <c r="W24" s="329">
        <v>0</v>
      </c>
      <c r="X24" s="329">
        <v>0</v>
      </c>
      <c r="Y24" s="329">
        <v>0</v>
      </c>
      <c r="DA24" s="72" t="s">
        <v>2318</v>
      </c>
    </row>
    <row r="25" spans="1:105" ht="12" customHeight="1" x14ac:dyDescent="0.25">
      <c r="A25" s="57" t="s">
        <v>2159</v>
      </c>
      <c r="B25" s="261">
        <f t="shared" ref="B25:Y25" si="1">B26+B32+B33</f>
        <v>9.7479254877480628</v>
      </c>
      <c r="C25" s="261">
        <f t="shared" si="1"/>
        <v>9.9150082871689698</v>
      </c>
      <c r="D25" s="261">
        <f t="shared" si="1"/>
        <v>9.8736517531459089</v>
      </c>
      <c r="E25" s="261">
        <f t="shared" si="1"/>
        <v>5.0591024383427268</v>
      </c>
      <c r="F25" s="261">
        <f t="shared" si="1"/>
        <v>7.0683390424919086</v>
      </c>
      <c r="G25" s="261">
        <f t="shared" si="1"/>
        <v>7.1806021775083568</v>
      </c>
      <c r="H25" s="261">
        <f t="shared" si="1"/>
        <v>6.0780134543292874</v>
      </c>
      <c r="I25" s="261">
        <f t="shared" si="1"/>
        <v>5.9634295352803477</v>
      </c>
      <c r="J25" s="261">
        <f t="shared" si="1"/>
        <v>4.8311594755403107</v>
      </c>
      <c r="K25" s="261">
        <f t="shared" si="1"/>
        <v>4.8039460655325108</v>
      </c>
      <c r="L25" s="261">
        <f t="shared" si="1"/>
        <v>5.3018067609889581</v>
      </c>
      <c r="M25" s="261">
        <f t="shared" si="1"/>
        <v>3.9344773961561308</v>
      </c>
      <c r="N25" s="261">
        <f t="shared" si="1"/>
        <v>2.538022841417543</v>
      </c>
      <c r="O25" s="261">
        <f t="shared" si="1"/>
        <v>3.9699920899812069</v>
      </c>
      <c r="P25" s="261">
        <f t="shared" si="1"/>
        <v>3.1351576188208909</v>
      </c>
      <c r="Q25" s="261">
        <f t="shared" si="1"/>
        <v>3.1983744174350011</v>
      </c>
      <c r="R25" s="261">
        <f t="shared" si="1"/>
        <v>3.6712133183349911</v>
      </c>
      <c r="S25" s="261">
        <f t="shared" si="1"/>
        <v>1.985010240495936</v>
      </c>
      <c r="T25" s="261">
        <f t="shared" si="1"/>
        <v>2.3461577862195209</v>
      </c>
      <c r="U25" s="261">
        <f t="shared" si="1"/>
        <v>3.9099153740733699</v>
      </c>
      <c r="V25" s="261">
        <f t="shared" si="1"/>
        <v>4.3250120177910754</v>
      </c>
      <c r="W25" s="261">
        <f t="shared" si="1"/>
        <v>2.956135272340255</v>
      </c>
      <c r="X25" s="261">
        <f t="shared" si="1"/>
        <v>1.749462480134939</v>
      </c>
      <c r="Y25" s="261">
        <f t="shared" si="1"/>
        <v>1.535690597408466</v>
      </c>
      <c r="DA25" s="70"/>
    </row>
    <row r="26" spans="1:105" ht="12" customHeight="1" x14ac:dyDescent="0.25">
      <c r="A26" s="60" t="s">
        <v>2160</v>
      </c>
      <c r="B26" s="329">
        <v>9.7479254877480628</v>
      </c>
      <c r="C26" s="329">
        <v>9.9150082871689698</v>
      </c>
      <c r="D26" s="329">
        <v>9.8736517531459089</v>
      </c>
      <c r="E26" s="329">
        <v>5.0591024383427268</v>
      </c>
      <c r="F26" s="329">
        <v>7.0683390424919086</v>
      </c>
      <c r="G26" s="329">
        <v>7.1806021775083568</v>
      </c>
      <c r="H26" s="329">
        <v>6.0780134543292874</v>
      </c>
      <c r="I26" s="329">
        <v>5.9634295352803477</v>
      </c>
      <c r="J26" s="329">
        <v>4.8311594755403107</v>
      </c>
      <c r="K26" s="329">
        <v>4.8039460655325108</v>
      </c>
      <c r="L26" s="329">
        <v>5.3018067609889581</v>
      </c>
      <c r="M26" s="329">
        <v>3.9344773961561308</v>
      </c>
      <c r="N26" s="329">
        <v>2.538022841417543</v>
      </c>
      <c r="O26" s="329">
        <v>3.9699920899812069</v>
      </c>
      <c r="P26" s="329">
        <v>3.1351576188208909</v>
      </c>
      <c r="Q26" s="329">
        <v>3.1983744174350011</v>
      </c>
      <c r="R26" s="329">
        <v>3.6712133183349911</v>
      </c>
      <c r="S26" s="329">
        <v>1.985010240495936</v>
      </c>
      <c r="T26" s="329">
        <v>2.3461577862195209</v>
      </c>
      <c r="U26" s="329">
        <v>3.9099153740733699</v>
      </c>
      <c r="V26" s="329">
        <v>4.3250120177910754</v>
      </c>
      <c r="W26" s="329">
        <v>2.956135272340255</v>
      </c>
      <c r="X26" s="329">
        <v>1.749462480134939</v>
      </c>
      <c r="Y26" s="329">
        <v>1.535690597408466</v>
      </c>
      <c r="DA26" s="72" t="s">
        <v>2319</v>
      </c>
    </row>
    <row r="27" spans="1:105" ht="12" customHeight="1" x14ac:dyDescent="0.25">
      <c r="A27" s="59" t="s">
        <v>28</v>
      </c>
      <c r="B27" s="230">
        <v>0.2494732132673293</v>
      </c>
      <c r="C27" s="230">
        <v>0.36772365739992391</v>
      </c>
      <c r="D27" s="230">
        <v>0.26508709124580671</v>
      </c>
      <c r="E27" s="230">
        <v>0.25200247596568992</v>
      </c>
      <c r="F27" s="230">
        <v>5.2760881532907929E-2</v>
      </c>
      <c r="G27" s="230">
        <v>5.4640722153172193E-2</v>
      </c>
      <c r="H27" s="230">
        <v>0</v>
      </c>
      <c r="I27" s="230">
        <v>0</v>
      </c>
      <c r="J27" s="230">
        <v>0</v>
      </c>
      <c r="K27" s="230">
        <v>0</v>
      </c>
      <c r="L27" s="230">
        <v>0.13362064990091921</v>
      </c>
      <c r="M27" s="230">
        <v>0.12602528934962801</v>
      </c>
      <c r="N27" s="230">
        <v>0</v>
      </c>
      <c r="O27" s="230">
        <v>0</v>
      </c>
      <c r="P27" s="230">
        <v>0</v>
      </c>
      <c r="Q27" s="230">
        <v>0</v>
      </c>
      <c r="R27" s="230">
        <v>0</v>
      </c>
      <c r="S27" s="230">
        <v>0</v>
      </c>
      <c r="T27" s="230">
        <v>0</v>
      </c>
      <c r="U27" s="230">
        <v>0</v>
      </c>
      <c r="V27" s="230">
        <v>0</v>
      </c>
      <c r="W27" s="230">
        <v>0</v>
      </c>
      <c r="X27" s="230">
        <v>0</v>
      </c>
      <c r="Y27" s="230">
        <v>8.1762665002167167E-3</v>
      </c>
      <c r="DA27" s="71" t="s">
        <v>2320</v>
      </c>
    </row>
    <row r="28" spans="1:105" ht="12" customHeight="1" x14ac:dyDescent="0.25">
      <c r="A28" s="59" t="s">
        <v>31</v>
      </c>
      <c r="B28" s="230">
        <v>0</v>
      </c>
      <c r="C28" s="230">
        <v>0.16867632104221711</v>
      </c>
      <c r="D28" s="230">
        <v>0.17181740292332551</v>
      </c>
      <c r="E28" s="230">
        <v>0</v>
      </c>
      <c r="F28" s="230">
        <v>0</v>
      </c>
      <c r="G28" s="230">
        <v>0</v>
      </c>
      <c r="H28" s="230">
        <v>0</v>
      </c>
      <c r="I28" s="230">
        <v>0</v>
      </c>
      <c r="J28" s="230">
        <v>0</v>
      </c>
      <c r="K28" s="230">
        <v>0</v>
      </c>
      <c r="L28" s="230">
        <v>0</v>
      </c>
      <c r="M28" s="230">
        <v>0</v>
      </c>
      <c r="N28" s="230">
        <v>0</v>
      </c>
      <c r="O28" s="230">
        <v>0</v>
      </c>
      <c r="P28" s="230">
        <v>0</v>
      </c>
      <c r="Q28" s="230">
        <v>0</v>
      </c>
      <c r="R28" s="230">
        <v>0.1172982551481011</v>
      </c>
      <c r="S28" s="230">
        <v>9.5605833006933608E-2</v>
      </c>
      <c r="T28" s="230">
        <v>0</v>
      </c>
      <c r="U28" s="230">
        <v>0.12758217104765429</v>
      </c>
      <c r="V28" s="230">
        <v>6.2257528306722848E-2</v>
      </c>
      <c r="W28" s="230">
        <v>3.9854365834871779E-2</v>
      </c>
      <c r="X28" s="230">
        <v>5.8381287409748107E-2</v>
      </c>
      <c r="Y28" s="230">
        <v>0.10640668247790459</v>
      </c>
      <c r="DA28" s="71" t="s">
        <v>2321</v>
      </c>
    </row>
    <row r="29" spans="1:105" ht="12" customHeight="1" x14ac:dyDescent="0.25">
      <c r="A29" s="59" t="s">
        <v>159</v>
      </c>
      <c r="B29" s="230">
        <v>1.61331090877767</v>
      </c>
      <c r="C29" s="230">
        <v>1.245845353889278</v>
      </c>
      <c r="D29" s="230">
        <v>0.90420836721691855</v>
      </c>
      <c r="E29" s="230">
        <v>1.341622786618254</v>
      </c>
      <c r="F29" s="230">
        <v>1.0016983023357979</v>
      </c>
      <c r="G29" s="230">
        <v>1.025200424363701</v>
      </c>
      <c r="H29" s="230">
        <v>0.67065753871704281</v>
      </c>
      <c r="I29" s="230">
        <v>1.1423866298991621</v>
      </c>
      <c r="J29" s="230">
        <v>0.90081262386999561</v>
      </c>
      <c r="K29" s="230">
        <v>0.81057990624607534</v>
      </c>
      <c r="L29" s="230">
        <v>0.78684543729757572</v>
      </c>
      <c r="M29" s="230">
        <v>0</v>
      </c>
      <c r="N29" s="230">
        <v>0.1066427652156145</v>
      </c>
      <c r="O29" s="230">
        <v>0.67933788068846757</v>
      </c>
      <c r="P29" s="230">
        <v>0.58555793276605905</v>
      </c>
      <c r="Q29" s="230">
        <v>0.47660048414958611</v>
      </c>
      <c r="R29" s="230">
        <v>0.62896629445437535</v>
      </c>
      <c r="S29" s="230">
        <v>0.1905197816875091</v>
      </c>
      <c r="T29" s="230">
        <v>0.22517983774104289</v>
      </c>
      <c r="U29" s="230">
        <v>0.53266957357431721</v>
      </c>
      <c r="V29" s="230">
        <v>0.34021373972481178</v>
      </c>
      <c r="W29" s="230">
        <v>0.34731492268405623</v>
      </c>
      <c r="X29" s="230">
        <v>0.4561957194698335</v>
      </c>
      <c r="Y29" s="230">
        <v>0.30601143500763051</v>
      </c>
      <c r="DA29" s="71" t="s">
        <v>2322</v>
      </c>
    </row>
    <row r="30" spans="1:105" ht="12" customHeight="1" x14ac:dyDescent="0.25">
      <c r="A30" s="59" t="s">
        <v>32</v>
      </c>
      <c r="B30" s="230">
        <v>4.5457237418312966</v>
      </c>
      <c r="C30" s="230">
        <v>4.5131557595219949</v>
      </c>
      <c r="D30" s="230">
        <v>5.1488754648123374</v>
      </c>
      <c r="E30" s="230">
        <v>0.74624096816147989</v>
      </c>
      <c r="F30" s="230">
        <v>3.3707962026098621</v>
      </c>
      <c r="G30" s="230">
        <v>2.7559864949015491</v>
      </c>
      <c r="H30" s="230">
        <v>2.1939703185145301</v>
      </c>
      <c r="I30" s="230">
        <v>1.6391686012150051</v>
      </c>
      <c r="J30" s="230">
        <v>1.3542145824302401</v>
      </c>
      <c r="K30" s="230">
        <v>1.139065076736651</v>
      </c>
      <c r="L30" s="230">
        <v>1.4216369256247341</v>
      </c>
      <c r="M30" s="230">
        <v>1.0269718135920389</v>
      </c>
      <c r="N30" s="230">
        <v>0.73396458913597129</v>
      </c>
      <c r="O30" s="230">
        <v>0.80474699260566451</v>
      </c>
      <c r="P30" s="230">
        <v>0.69174203353593589</v>
      </c>
      <c r="Q30" s="230">
        <v>0.82150765082534183</v>
      </c>
      <c r="R30" s="230">
        <v>0.74413030733888241</v>
      </c>
      <c r="S30" s="230">
        <v>0</v>
      </c>
      <c r="T30" s="230">
        <v>0</v>
      </c>
      <c r="U30" s="230">
        <v>0.8368956726300063</v>
      </c>
      <c r="V30" s="230">
        <v>0.85915000383515683</v>
      </c>
      <c r="W30" s="230">
        <v>0.43309782506224498</v>
      </c>
      <c r="X30" s="230">
        <v>0.24975896280008519</v>
      </c>
      <c r="Y30" s="230">
        <v>0.24076517499661859</v>
      </c>
      <c r="DA30" s="71" t="s">
        <v>2323</v>
      </c>
    </row>
    <row r="31" spans="1:105" ht="12" customHeight="1" x14ac:dyDescent="0.25">
      <c r="A31" s="59" t="s">
        <v>35</v>
      </c>
      <c r="B31" s="230">
        <v>3.339417623871769</v>
      </c>
      <c r="C31" s="230">
        <v>3.6196071953155551</v>
      </c>
      <c r="D31" s="230">
        <v>3.3836634269475221</v>
      </c>
      <c r="E31" s="230">
        <v>2.7192362075973029</v>
      </c>
      <c r="F31" s="230">
        <v>2.6430836560133408</v>
      </c>
      <c r="G31" s="230">
        <v>3.3447745360899348</v>
      </c>
      <c r="H31" s="230">
        <v>3.2133855970977141</v>
      </c>
      <c r="I31" s="230">
        <v>3.1818743041661808</v>
      </c>
      <c r="J31" s="230">
        <v>2.576132269240075</v>
      </c>
      <c r="K31" s="230">
        <v>2.8543010825497852</v>
      </c>
      <c r="L31" s="230">
        <v>2.9597037481657291</v>
      </c>
      <c r="M31" s="230">
        <v>2.781480293214464</v>
      </c>
      <c r="N31" s="230">
        <v>1.697415487065957</v>
      </c>
      <c r="O31" s="230">
        <v>2.485907216687075</v>
      </c>
      <c r="P31" s="230">
        <v>1.8578576525188959</v>
      </c>
      <c r="Q31" s="230">
        <v>1.9002662824600729</v>
      </c>
      <c r="R31" s="230">
        <v>2.1808184613936321</v>
      </c>
      <c r="S31" s="230">
        <v>1.6988846258014929</v>
      </c>
      <c r="T31" s="230">
        <v>2.1209779484784779</v>
      </c>
      <c r="U31" s="230">
        <v>2.412767956821392</v>
      </c>
      <c r="V31" s="230">
        <v>3.0633907459243841</v>
      </c>
      <c r="W31" s="230">
        <v>2.1358681587590822</v>
      </c>
      <c r="X31" s="230">
        <v>0.98512651045527211</v>
      </c>
      <c r="Y31" s="230">
        <v>0.87433103842609539</v>
      </c>
      <c r="DA31" s="71" t="s">
        <v>2324</v>
      </c>
    </row>
    <row r="32" spans="1:105" ht="12" customHeight="1" x14ac:dyDescent="0.25">
      <c r="A32" s="60" t="s">
        <v>2167</v>
      </c>
      <c r="B32" s="329">
        <v>0</v>
      </c>
      <c r="C32" s="329">
        <v>0</v>
      </c>
      <c r="D32" s="329">
        <v>0</v>
      </c>
      <c r="E32" s="329">
        <v>0</v>
      </c>
      <c r="F32" s="329">
        <v>0</v>
      </c>
      <c r="G32" s="329">
        <v>0</v>
      </c>
      <c r="H32" s="329">
        <v>0</v>
      </c>
      <c r="I32" s="329">
        <v>0</v>
      </c>
      <c r="J32" s="329">
        <v>0</v>
      </c>
      <c r="K32" s="329">
        <v>0</v>
      </c>
      <c r="L32" s="329">
        <v>0</v>
      </c>
      <c r="M32" s="329">
        <v>0</v>
      </c>
      <c r="N32" s="329">
        <v>0</v>
      </c>
      <c r="O32" s="329">
        <v>0</v>
      </c>
      <c r="P32" s="329">
        <v>0</v>
      </c>
      <c r="Q32" s="329">
        <v>0</v>
      </c>
      <c r="R32" s="329">
        <v>0</v>
      </c>
      <c r="S32" s="329">
        <v>0</v>
      </c>
      <c r="T32" s="329">
        <v>0</v>
      </c>
      <c r="U32" s="329">
        <v>0</v>
      </c>
      <c r="V32" s="329">
        <v>0</v>
      </c>
      <c r="W32" s="329">
        <v>0</v>
      </c>
      <c r="X32" s="329">
        <v>0</v>
      </c>
      <c r="Y32" s="329">
        <v>0</v>
      </c>
      <c r="DA32" s="72" t="s">
        <v>2325</v>
      </c>
    </row>
    <row r="33" spans="1:105" ht="12" customHeight="1" x14ac:dyDescent="0.25">
      <c r="A33" s="60" t="s">
        <v>2169</v>
      </c>
      <c r="B33" s="329">
        <v>0</v>
      </c>
      <c r="C33" s="329">
        <v>0</v>
      </c>
      <c r="D33" s="329">
        <v>0</v>
      </c>
      <c r="E33" s="329">
        <v>0</v>
      </c>
      <c r="F33" s="329">
        <v>0</v>
      </c>
      <c r="G33" s="329">
        <v>0</v>
      </c>
      <c r="H33" s="329">
        <v>0</v>
      </c>
      <c r="I33" s="329">
        <v>0</v>
      </c>
      <c r="J33" s="329">
        <v>0</v>
      </c>
      <c r="K33" s="329">
        <v>0</v>
      </c>
      <c r="L33" s="329">
        <v>0</v>
      </c>
      <c r="M33" s="329">
        <v>0</v>
      </c>
      <c r="N33" s="329">
        <v>0</v>
      </c>
      <c r="O33" s="329">
        <v>0</v>
      </c>
      <c r="P33" s="329">
        <v>0</v>
      </c>
      <c r="Q33" s="329">
        <v>0</v>
      </c>
      <c r="R33" s="329">
        <v>0</v>
      </c>
      <c r="S33" s="329">
        <v>0</v>
      </c>
      <c r="T33" s="329">
        <v>0</v>
      </c>
      <c r="U33" s="329">
        <v>0</v>
      </c>
      <c r="V33" s="329">
        <v>0</v>
      </c>
      <c r="W33" s="329">
        <v>0</v>
      </c>
      <c r="X33" s="329">
        <v>0</v>
      </c>
      <c r="Y33" s="329">
        <v>0</v>
      </c>
      <c r="DA33" s="72" t="s">
        <v>2326</v>
      </c>
    </row>
    <row r="34" spans="1:105" ht="12" customHeight="1" x14ac:dyDescent="0.25">
      <c r="A34" s="57" t="s">
        <v>2171</v>
      </c>
      <c r="B34" s="261">
        <v>121.7819743138875</v>
      </c>
      <c r="C34" s="261">
        <v>124.8130794451814</v>
      </c>
      <c r="D34" s="261">
        <v>121.31658829304079</v>
      </c>
      <c r="E34" s="261">
        <v>78.776192955865724</v>
      </c>
      <c r="F34" s="261">
        <v>95.655309157790469</v>
      </c>
      <c r="G34" s="261">
        <v>94.671804150199321</v>
      </c>
      <c r="H34" s="261">
        <v>81.799303720194132</v>
      </c>
      <c r="I34" s="261">
        <v>82.923415396921698</v>
      </c>
      <c r="J34" s="261">
        <v>74.034747166369328</v>
      </c>
      <c r="K34" s="261">
        <v>67.544822549875377</v>
      </c>
      <c r="L34" s="261">
        <v>77.275782270444651</v>
      </c>
      <c r="M34" s="261">
        <v>61.268399068778272</v>
      </c>
      <c r="N34" s="261">
        <v>57.427769331992643</v>
      </c>
      <c r="O34" s="261">
        <v>68.750439058162527</v>
      </c>
      <c r="P34" s="261">
        <v>64.041611687563659</v>
      </c>
      <c r="Q34" s="261">
        <v>63.974205998830371</v>
      </c>
      <c r="R34" s="261">
        <v>69.252604881299092</v>
      </c>
      <c r="S34" s="261">
        <v>49.308239550345426</v>
      </c>
      <c r="T34" s="261">
        <v>50.057872442516853</v>
      </c>
      <c r="U34" s="261">
        <v>69.91135271051607</v>
      </c>
      <c r="V34" s="261">
        <v>72.124155468458682</v>
      </c>
      <c r="W34" s="261">
        <v>61.427958988485813</v>
      </c>
      <c r="X34" s="261">
        <v>47.008447753126717</v>
      </c>
      <c r="Y34" s="261">
        <v>33.449422422876033</v>
      </c>
      <c r="DA34" s="70" t="s">
        <v>2327</v>
      </c>
    </row>
    <row r="35" spans="1:105" ht="12" customHeight="1" x14ac:dyDescent="0.25">
      <c r="A35" s="64" t="s">
        <v>28</v>
      </c>
      <c r="B35" s="229">
        <v>3.1166980593266178</v>
      </c>
      <c r="C35" s="229">
        <v>4.629014997831562</v>
      </c>
      <c r="D35" s="229">
        <v>3.2570990262261108</v>
      </c>
      <c r="E35" s="229">
        <v>3.923975826536573</v>
      </c>
      <c r="F35" s="229">
        <v>0.71400910512756333</v>
      </c>
      <c r="G35" s="229">
        <v>0.72040416923717765</v>
      </c>
      <c r="H35" s="229">
        <v>0</v>
      </c>
      <c r="I35" s="229">
        <v>0</v>
      </c>
      <c r="J35" s="229">
        <v>0</v>
      </c>
      <c r="K35" s="229">
        <v>0</v>
      </c>
      <c r="L35" s="229">
        <v>1.94757008583479</v>
      </c>
      <c r="M35" s="229">
        <v>1.9624887737758541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0.17719354693880451</v>
      </c>
      <c r="DA35" s="73" t="s">
        <v>2328</v>
      </c>
    </row>
    <row r="36" spans="1:105" ht="12" customHeight="1" x14ac:dyDescent="0.25">
      <c r="A36" s="64" t="s">
        <v>30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2329</v>
      </c>
    </row>
    <row r="37" spans="1:105" ht="12" customHeight="1" x14ac:dyDescent="0.25">
      <c r="A37" s="64" t="s">
        <v>31</v>
      </c>
      <c r="B37" s="229">
        <v>0</v>
      </c>
      <c r="C37" s="229">
        <v>2.1233478025437358</v>
      </c>
      <c r="D37" s="229">
        <v>2.1111035362764579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2.2126771213396501</v>
      </c>
      <c r="S37" s="229">
        <v>2.2396336538359152</v>
      </c>
      <c r="T37" s="229">
        <v>0</v>
      </c>
      <c r="U37" s="229">
        <v>2.1896109609133201</v>
      </c>
      <c r="V37" s="229">
        <v>1.0260828136057309</v>
      </c>
      <c r="W37" s="229">
        <v>0.82438147026261621</v>
      </c>
      <c r="X37" s="229">
        <v>1.5640337460496629</v>
      </c>
      <c r="Y37" s="229">
        <v>2.306013078921938</v>
      </c>
      <c r="DA37" s="73" t="s">
        <v>2330</v>
      </c>
    </row>
    <row r="38" spans="1:105" ht="12" customHeight="1" x14ac:dyDescent="0.25">
      <c r="A38" s="64" t="s">
        <v>159</v>
      </c>
      <c r="B38" s="229">
        <v>20.155282054629751</v>
      </c>
      <c r="C38" s="229">
        <v>15.6830726336984</v>
      </c>
      <c r="D38" s="229">
        <v>11.10991930435735</v>
      </c>
      <c r="E38" s="229">
        <v>20.890649438450069</v>
      </c>
      <c r="F38" s="229">
        <v>13.555908993152171</v>
      </c>
      <c r="G38" s="229">
        <v>13.516634314329901</v>
      </c>
      <c r="H38" s="229">
        <v>9.0258634854909214</v>
      </c>
      <c r="I38" s="229">
        <v>15.885255371021049</v>
      </c>
      <c r="J38" s="229">
        <v>13.80443663475427</v>
      </c>
      <c r="K38" s="229">
        <v>11.3969797293752</v>
      </c>
      <c r="L38" s="229">
        <v>11.468561461066599</v>
      </c>
      <c r="M38" s="229">
        <v>0</v>
      </c>
      <c r="N38" s="229">
        <v>2.41300276017517</v>
      </c>
      <c r="O38" s="229">
        <v>11.764451038590069</v>
      </c>
      <c r="P38" s="229">
        <v>11.961144640912821</v>
      </c>
      <c r="Q38" s="229">
        <v>9.5330107025368438</v>
      </c>
      <c r="R38" s="229">
        <v>11.8646209022957</v>
      </c>
      <c r="S38" s="229">
        <v>4.4630594323452204</v>
      </c>
      <c r="T38" s="229">
        <v>4.8044610044880791</v>
      </c>
      <c r="U38" s="229">
        <v>9.1418661970229351</v>
      </c>
      <c r="V38" s="229">
        <v>5.6071527537090908</v>
      </c>
      <c r="W38" s="229">
        <v>7.1841561296630898</v>
      </c>
      <c r="X38" s="229">
        <v>12.22147595078707</v>
      </c>
      <c r="Y38" s="229">
        <v>6.6317862280294131</v>
      </c>
      <c r="DA38" s="73" t="s">
        <v>2331</v>
      </c>
    </row>
    <row r="39" spans="1:105" ht="12" customHeight="1" x14ac:dyDescent="0.25">
      <c r="A39" s="64" t="s">
        <v>32</v>
      </c>
      <c r="B39" s="229">
        <v>56.790258877288103</v>
      </c>
      <c r="C39" s="229">
        <v>56.812949827854951</v>
      </c>
      <c r="D39" s="229">
        <v>63.26372658806357</v>
      </c>
      <c r="E39" s="229">
        <v>11.61985218048244</v>
      </c>
      <c r="F39" s="229">
        <v>45.616735548508672</v>
      </c>
      <c r="G39" s="229">
        <v>36.335979523161669</v>
      </c>
      <c r="H39" s="229">
        <v>29.526957415573079</v>
      </c>
      <c r="I39" s="229">
        <v>22.79316926946013</v>
      </c>
      <c r="J39" s="229">
        <v>20.75256151796156</v>
      </c>
      <c r="K39" s="229">
        <v>16.01557291264233</v>
      </c>
      <c r="L39" s="229">
        <v>20.720880727027701</v>
      </c>
      <c r="M39" s="229">
        <v>15.99219224617122</v>
      </c>
      <c r="N39" s="229">
        <v>16.60739550287483</v>
      </c>
      <c r="O39" s="229">
        <v>13.9362265259922</v>
      </c>
      <c r="P39" s="229">
        <v>14.13015869879456</v>
      </c>
      <c r="Q39" s="229">
        <v>16.43187845582613</v>
      </c>
      <c r="R39" s="229">
        <v>14.037038353769949</v>
      </c>
      <c r="S39" s="229">
        <v>0</v>
      </c>
      <c r="T39" s="229">
        <v>0</v>
      </c>
      <c r="U39" s="229">
        <v>14.363103581668341</v>
      </c>
      <c r="V39" s="229">
        <v>14.159878768418089</v>
      </c>
      <c r="W39" s="229">
        <v>8.958562363573078</v>
      </c>
      <c r="X39" s="229">
        <v>6.691038576385874</v>
      </c>
      <c r="Y39" s="229">
        <v>5.2177892361827993</v>
      </c>
      <c r="DA39" s="73" t="s">
        <v>2332</v>
      </c>
    </row>
    <row r="40" spans="1:105" ht="12" customHeight="1" x14ac:dyDescent="0.25">
      <c r="A40" s="64" t="s">
        <v>33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</v>
      </c>
      <c r="I40" s="229">
        <v>0</v>
      </c>
      <c r="J40" s="229">
        <v>0</v>
      </c>
      <c r="K40" s="229">
        <v>0</v>
      </c>
      <c r="L40" s="229">
        <v>0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2.807983258438981</v>
      </c>
      <c r="T40" s="229">
        <v>0</v>
      </c>
      <c r="U40" s="229">
        <v>2.8079832583941751</v>
      </c>
      <c r="V40" s="229">
        <v>0.84248687683147883</v>
      </c>
      <c r="W40" s="229">
        <v>0.28075237618720061</v>
      </c>
      <c r="X40" s="229">
        <v>0.14037618809462971</v>
      </c>
      <c r="Y40" s="229">
        <v>0.16840547606234141</v>
      </c>
      <c r="DA40" s="73" t="s">
        <v>2333</v>
      </c>
    </row>
    <row r="41" spans="1:105" ht="12" customHeight="1" x14ac:dyDescent="0.25">
      <c r="A41" s="64" t="s">
        <v>35</v>
      </c>
      <c r="B41" s="229">
        <v>41.71973532264299</v>
      </c>
      <c r="C41" s="229">
        <v>45.564694183252733</v>
      </c>
      <c r="D41" s="229">
        <v>41.574739838117289</v>
      </c>
      <c r="E41" s="229">
        <v>42.341715510396632</v>
      </c>
      <c r="F41" s="229">
        <v>35.768655511002073</v>
      </c>
      <c r="G41" s="229">
        <v>44.098786143470569</v>
      </c>
      <c r="H41" s="229">
        <v>43.246482819130136</v>
      </c>
      <c r="I41" s="229">
        <v>44.244990756440529</v>
      </c>
      <c r="J41" s="229">
        <v>39.477749013653508</v>
      </c>
      <c r="K41" s="229">
        <v>40.132269907857847</v>
      </c>
      <c r="L41" s="229">
        <v>43.138769996515563</v>
      </c>
      <c r="M41" s="229">
        <v>43.313718048831191</v>
      </c>
      <c r="N41" s="229">
        <v>38.407371068942638</v>
      </c>
      <c r="O41" s="229">
        <v>43.049761493580263</v>
      </c>
      <c r="P41" s="229">
        <v>37.950308347856293</v>
      </c>
      <c r="Q41" s="229">
        <v>38.009316840467413</v>
      </c>
      <c r="R41" s="229">
        <v>41.138268503893798</v>
      </c>
      <c r="S41" s="229">
        <v>39.797563205725318</v>
      </c>
      <c r="T41" s="229">
        <v>45.253411438028778</v>
      </c>
      <c r="U41" s="229">
        <v>41.408788712517293</v>
      </c>
      <c r="V41" s="229">
        <v>50.488554255894293</v>
      </c>
      <c r="W41" s="229">
        <v>44.180106648799843</v>
      </c>
      <c r="X41" s="229">
        <v>26.391523291809481</v>
      </c>
      <c r="Y41" s="229">
        <v>18.948234856740729</v>
      </c>
      <c r="DA41" s="73" t="s">
        <v>2334</v>
      </c>
    </row>
    <row r="42" spans="1:105" ht="12" customHeight="1" x14ac:dyDescent="0.25">
      <c r="A42" s="64" t="s">
        <v>36</v>
      </c>
      <c r="B42" s="229">
        <v>0</v>
      </c>
      <c r="C42" s="229">
        <v>0</v>
      </c>
      <c r="D42" s="229">
        <v>0</v>
      </c>
      <c r="E42" s="229">
        <v>0</v>
      </c>
      <c r="F42" s="229">
        <v>0</v>
      </c>
      <c r="G42" s="229">
        <v>0</v>
      </c>
      <c r="H42" s="229">
        <v>0</v>
      </c>
      <c r="I42" s="229">
        <v>0</v>
      </c>
      <c r="J42" s="229">
        <v>0</v>
      </c>
      <c r="K42" s="229">
        <v>0</v>
      </c>
      <c r="L42" s="229">
        <v>0</v>
      </c>
      <c r="M42" s="229">
        <v>0</v>
      </c>
      <c r="N42" s="229">
        <v>0</v>
      </c>
      <c r="O42" s="229">
        <v>0</v>
      </c>
      <c r="P42" s="229">
        <v>0</v>
      </c>
      <c r="Q42" s="229">
        <v>0</v>
      </c>
      <c r="R42" s="229">
        <v>0</v>
      </c>
      <c r="S42" s="229">
        <v>0</v>
      </c>
      <c r="T42" s="229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DA42" s="73" t="s">
        <v>2335</v>
      </c>
    </row>
    <row r="43" spans="1:105" ht="12" customHeight="1" x14ac:dyDescent="0.25">
      <c r="A43" s="64" t="s">
        <v>38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2336</v>
      </c>
    </row>
    <row r="44" spans="1:105" ht="12" customHeight="1" x14ac:dyDescent="0.25">
      <c r="A44" s="64" t="s">
        <v>39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2337</v>
      </c>
    </row>
    <row r="45" spans="1:105" ht="12" customHeight="1" x14ac:dyDescent="0.25">
      <c r="A45" s="57" t="s">
        <v>2183</v>
      </c>
      <c r="B45" s="261">
        <f t="shared" ref="B45:Y45" si="2">B46+B52+B63+B64+B65</f>
        <v>19.847476118521882</v>
      </c>
      <c r="C45" s="261">
        <f t="shared" si="2"/>
        <v>20.440226767100619</v>
      </c>
      <c r="D45" s="261">
        <f t="shared" si="2"/>
        <v>20.2989444665428</v>
      </c>
      <c r="E45" s="261">
        <f t="shared" si="2"/>
        <v>13.180357853917998</v>
      </c>
      <c r="F45" s="261">
        <f t="shared" si="2"/>
        <v>16.360787658192375</v>
      </c>
      <c r="G45" s="261">
        <f t="shared" si="2"/>
        <v>16.337649455291178</v>
      </c>
      <c r="H45" s="261">
        <f t="shared" si="2"/>
        <v>14.379257302196629</v>
      </c>
      <c r="I45" s="261">
        <f t="shared" si="2"/>
        <v>14.61865159558095</v>
      </c>
      <c r="J45" s="261">
        <f t="shared" si="2"/>
        <v>12.988104187574347</v>
      </c>
      <c r="K45" s="261">
        <f t="shared" si="2"/>
        <v>11.681460743552213</v>
      </c>
      <c r="L45" s="261">
        <f t="shared" si="2"/>
        <v>13.14399823485526</v>
      </c>
      <c r="M45" s="261">
        <f t="shared" si="2"/>
        <v>10.65107065289871</v>
      </c>
      <c r="N45" s="261">
        <f t="shared" si="2"/>
        <v>9.6863276846479067</v>
      </c>
      <c r="O45" s="261">
        <f t="shared" si="2"/>
        <v>11.432595642198542</v>
      </c>
      <c r="P45" s="261">
        <f t="shared" si="2"/>
        <v>10.739249928153047</v>
      </c>
      <c r="Q45" s="261">
        <f t="shared" si="2"/>
        <v>10.848586377682022</v>
      </c>
      <c r="R45" s="261">
        <f t="shared" si="2"/>
        <v>11.587186012475001</v>
      </c>
      <c r="S45" s="261">
        <f t="shared" si="2"/>
        <v>8.3131560726071818</v>
      </c>
      <c r="T45" s="261">
        <f t="shared" si="2"/>
        <v>8.4761668984881453</v>
      </c>
      <c r="U45" s="261">
        <f t="shared" si="2"/>
        <v>11.571946466577074</v>
      </c>
      <c r="V45" s="261">
        <f t="shared" si="2"/>
        <v>12.031393027378762</v>
      </c>
      <c r="W45" s="261">
        <f t="shared" si="2"/>
        <v>10.324204303236323</v>
      </c>
      <c r="X45" s="261">
        <f t="shared" si="2"/>
        <v>8.0200390642017414</v>
      </c>
      <c r="Y45" s="261">
        <f t="shared" si="2"/>
        <v>7.2371343287123935</v>
      </c>
      <c r="DA45" s="70"/>
    </row>
    <row r="46" spans="1:105" ht="12" customHeight="1" x14ac:dyDescent="0.25">
      <c r="A46" s="165" t="s">
        <v>2184</v>
      </c>
      <c r="B46" s="346">
        <v>11.046192314931689</v>
      </c>
      <c r="C46" s="346">
        <v>11.419882493770659</v>
      </c>
      <c r="D46" s="346">
        <v>11.531294494812959</v>
      </c>
      <c r="E46" s="346">
        <v>7.4871373664267526</v>
      </c>
      <c r="F46" s="346">
        <v>9.4476995106152746</v>
      </c>
      <c r="G46" s="346">
        <v>9.495640026406484</v>
      </c>
      <c r="H46" s="346">
        <v>8.4675541044648348</v>
      </c>
      <c r="I46" s="346">
        <v>8.6257079191202699</v>
      </c>
      <c r="J46" s="346">
        <v>7.6375519009215624</v>
      </c>
      <c r="K46" s="346">
        <v>6.7999406657749901</v>
      </c>
      <c r="L46" s="346">
        <v>7.5592136660517308</v>
      </c>
      <c r="M46" s="346">
        <v>6.2231528807161807</v>
      </c>
      <c r="N46" s="346">
        <v>5.5359753936328433</v>
      </c>
      <c r="O46" s="346">
        <v>6.4639446642408123</v>
      </c>
      <c r="P46" s="346">
        <v>6.1109097909765184</v>
      </c>
      <c r="Q46" s="346">
        <v>6.225117705267504</v>
      </c>
      <c r="R46" s="346">
        <v>6.5822430959870486</v>
      </c>
      <c r="S46" s="346">
        <v>4.7496089008439144</v>
      </c>
      <c r="T46" s="346">
        <v>4.8584431388539882</v>
      </c>
      <c r="U46" s="346">
        <v>6.5193953007352876</v>
      </c>
      <c r="V46" s="346">
        <v>6.8189207797533724</v>
      </c>
      <c r="W46" s="346">
        <v>5.8847550039543508</v>
      </c>
      <c r="X46" s="346">
        <v>4.6226997438920883</v>
      </c>
      <c r="Y46" s="346">
        <v>4.8197169607601502</v>
      </c>
      <c r="DA46" s="167" t="s">
        <v>2338</v>
      </c>
    </row>
    <row r="47" spans="1:105" ht="12" customHeight="1" x14ac:dyDescent="0.25">
      <c r="A47" s="59" t="s">
        <v>28</v>
      </c>
      <c r="B47" s="230">
        <v>0.28269903115678302</v>
      </c>
      <c r="C47" s="230">
        <v>0.42353579906948879</v>
      </c>
      <c r="D47" s="230">
        <v>0.30959136420370559</v>
      </c>
      <c r="E47" s="230">
        <v>0.37294701525214641</v>
      </c>
      <c r="F47" s="230">
        <v>7.0521370245753195E-2</v>
      </c>
      <c r="G47" s="230">
        <v>7.2256980058663559E-2</v>
      </c>
      <c r="H47" s="230">
        <v>0</v>
      </c>
      <c r="I47" s="230">
        <v>0</v>
      </c>
      <c r="J47" s="230">
        <v>0</v>
      </c>
      <c r="K47" s="230">
        <v>0</v>
      </c>
      <c r="L47" s="230">
        <v>0.19051374150975869</v>
      </c>
      <c r="M47" s="230">
        <v>0.1993338793165875</v>
      </c>
      <c r="N47" s="230">
        <v>0</v>
      </c>
      <c r="O47" s="230">
        <v>0</v>
      </c>
      <c r="P47" s="230">
        <v>0</v>
      </c>
      <c r="Q47" s="230">
        <v>0</v>
      </c>
      <c r="R47" s="230">
        <v>0</v>
      </c>
      <c r="S47" s="230">
        <v>0</v>
      </c>
      <c r="T47" s="230">
        <v>0</v>
      </c>
      <c r="U47" s="230">
        <v>0</v>
      </c>
      <c r="V47" s="230">
        <v>0</v>
      </c>
      <c r="W47" s="230">
        <v>0</v>
      </c>
      <c r="X47" s="230">
        <v>0</v>
      </c>
      <c r="Y47" s="230">
        <v>2.566095696183255E-2</v>
      </c>
      <c r="DA47" s="71" t="s">
        <v>2339</v>
      </c>
    </row>
    <row r="48" spans="1:105" ht="12" customHeight="1" x14ac:dyDescent="0.25">
      <c r="A48" s="59" t="s">
        <v>31</v>
      </c>
      <c r="B48" s="230">
        <v>0</v>
      </c>
      <c r="C48" s="230">
        <v>0.19427757496445441</v>
      </c>
      <c r="D48" s="230">
        <v>0.20066304969805471</v>
      </c>
      <c r="E48" s="230">
        <v>0</v>
      </c>
      <c r="F48" s="230">
        <v>0</v>
      </c>
      <c r="G48" s="230">
        <v>0</v>
      </c>
      <c r="H48" s="230">
        <v>0</v>
      </c>
      <c r="I48" s="230">
        <v>0</v>
      </c>
      <c r="J48" s="230">
        <v>0</v>
      </c>
      <c r="K48" s="230">
        <v>0</v>
      </c>
      <c r="L48" s="230">
        <v>0</v>
      </c>
      <c r="M48" s="230">
        <v>0</v>
      </c>
      <c r="N48" s="230">
        <v>0</v>
      </c>
      <c r="O48" s="230">
        <v>0</v>
      </c>
      <c r="P48" s="230">
        <v>0</v>
      </c>
      <c r="Q48" s="230">
        <v>0</v>
      </c>
      <c r="R48" s="230">
        <v>0.21030802712114821</v>
      </c>
      <c r="S48" s="230">
        <v>0.22875968403512051</v>
      </c>
      <c r="T48" s="230">
        <v>0</v>
      </c>
      <c r="U48" s="230">
        <v>0.21273059051381779</v>
      </c>
      <c r="V48" s="230">
        <v>9.8156756957086311E-2</v>
      </c>
      <c r="W48" s="230">
        <v>7.9337769475792075E-2</v>
      </c>
      <c r="X48" s="230">
        <v>0.1542640470553657</v>
      </c>
      <c r="Y48" s="230">
        <v>0.33395404851890742</v>
      </c>
      <c r="DA48" s="71" t="s">
        <v>2340</v>
      </c>
    </row>
    <row r="49" spans="1:105" ht="12" customHeight="1" x14ac:dyDescent="0.25">
      <c r="A49" s="59" t="s">
        <v>159</v>
      </c>
      <c r="B49" s="230">
        <v>1.8281779630480439</v>
      </c>
      <c r="C49" s="230">
        <v>1.434936525997401</v>
      </c>
      <c r="D49" s="230">
        <v>1.056011820928376</v>
      </c>
      <c r="E49" s="230">
        <v>1.985513086512962</v>
      </c>
      <c r="F49" s="230">
        <v>1.338892277785485</v>
      </c>
      <c r="G49" s="230">
        <v>1.355726712610454</v>
      </c>
      <c r="H49" s="230">
        <v>0.934323202362908</v>
      </c>
      <c r="I49" s="230">
        <v>1.6523869934106761</v>
      </c>
      <c r="J49" s="230">
        <v>1.424089434978334</v>
      </c>
      <c r="K49" s="230">
        <v>1.147368266036471</v>
      </c>
      <c r="L49" s="230">
        <v>1.121869025188841</v>
      </c>
      <c r="M49" s="230">
        <v>0</v>
      </c>
      <c r="N49" s="230">
        <v>0.2326108790308879</v>
      </c>
      <c r="O49" s="230">
        <v>1.1060985436657811</v>
      </c>
      <c r="P49" s="230">
        <v>1.1413434792059509</v>
      </c>
      <c r="Q49" s="230">
        <v>0.92762563883874882</v>
      </c>
      <c r="R49" s="230">
        <v>1.127695039839987</v>
      </c>
      <c r="S49" s="230">
        <v>0.45586387033638343</v>
      </c>
      <c r="T49" s="230">
        <v>0.46630428870006979</v>
      </c>
      <c r="U49" s="230">
        <v>0.88817357476134162</v>
      </c>
      <c r="V49" s="230">
        <v>0.53638938569978079</v>
      </c>
      <c r="W49" s="230">
        <v>0.69139705761670822</v>
      </c>
      <c r="X49" s="230">
        <v>1.20543073058372</v>
      </c>
      <c r="Y49" s="230">
        <v>0.96040732813091223</v>
      </c>
      <c r="DA49" s="71" t="s">
        <v>2341</v>
      </c>
    </row>
    <row r="50" spans="1:105" ht="12" customHeight="1" x14ac:dyDescent="0.25">
      <c r="A50" s="59" t="s">
        <v>32</v>
      </c>
      <c r="B50" s="230">
        <v>5.1511410018399184</v>
      </c>
      <c r="C50" s="230">
        <v>5.1981508191499053</v>
      </c>
      <c r="D50" s="230">
        <v>6.0132968820731127</v>
      </c>
      <c r="E50" s="230">
        <v>1.104387330593481</v>
      </c>
      <c r="F50" s="230">
        <v>4.5054813361858441</v>
      </c>
      <c r="G50" s="230">
        <v>3.6445210340706691</v>
      </c>
      <c r="H50" s="230">
        <v>3.0565187976639279</v>
      </c>
      <c r="I50" s="230">
        <v>2.3709493841799669</v>
      </c>
      <c r="J50" s="230">
        <v>2.1408699527847901</v>
      </c>
      <c r="K50" s="230">
        <v>1.612335948531735</v>
      </c>
      <c r="L50" s="230">
        <v>2.0269424671263749</v>
      </c>
      <c r="M50" s="230">
        <v>1.624358702991519</v>
      </c>
      <c r="N50" s="230">
        <v>1.600935121208438</v>
      </c>
      <c r="O50" s="230">
        <v>1.310289771620641</v>
      </c>
      <c r="P50" s="230">
        <v>1.348312805770373</v>
      </c>
      <c r="Q50" s="230">
        <v>1.5989315679515741</v>
      </c>
      <c r="R50" s="230">
        <v>1.334176511491165</v>
      </c>
      <c r="S50" s="230">
        <v>0</v>
      </c>
      <c r="T50" s="230">
        <v>0</v>
      </c>
      <c r="U50" s="230">
        <v>1.3954403595353559</v>
      </c>
      <c r="V50" s="230">
        <v>1.3545571179866589</v>
      </c>
      <c r="W50" s="230">
        <v>0.86216439994611882</v>
      </c>
      <c r="X50" s="230">
        <v>0.6599516745747267</v>
      </c>
      <c r="Y50" s="230">
        <v>0.75563397955931955</v>
      </c>
      <c r="DA50" s="71" t="s">
        <v>2342</v>
      </c>
    </row>
    <row r="51" spans="1:105" ht="12" customHeight="1" x14ac:dyDescent="0.25">
      <c r="A51" s="59" t="s">
        <v>35</v>
      </c>
      <c r="B51" s="230">
        <v>3.7841743188869521</v>
      </c>
      <c r="C51" s="230">
        <v>4.1689817745894153</v>
      </c>
      <c r="D51" s="230">
        <v>3.951731377909709</v>
      </c>
      <c r="E51" s="230">
        <v>4.0242899340681637</v>
      </c>
      <c r="F51" s="230">
        <v>3.5328045263981922</v>
      </c>
      <c r="G51" s="230">
        <v>4.4231352996666971</v>
      </c>
      <c r="H51" s="230">
        <v>4.4767121044379987</v>
      </c>
      <c r="I51" s="230">
        <v>4.602371541529628</v>
      </c>
      <c r="J51" s="230">
        <v>4.0725925131584386</v>
      </c>
      <c r="K51" s="230">
        <v>4.0402364512067841</v>
      </c>
      <c r="L51" s="230">
        <v>4.2198884322267558</v>
      </c>
      <c r="M51" s="230">
        <v>4.3994602984080746</v>
      </c>
      <c r="N51" s="230">
        <v>3.7024293933935182</v>
      </c>
      <c r="O51" s="230">
        <v>4.0475563489543909</v>
      </c>
      <c r="P51" s="230">
        <v>3.621253506000194</v>
      </c>
      <c r="Q51" s="230">
        <v>3.6985604984771809</v>
      </c>
      <c r="R51" s="230">
        <v>3.9100635175347498</v>
      </c>
      <c r="S51" s="230">
        <v>4.0649853464724099</v>
      </c>
      <c r="T51" s="230">
        <v>4.392138850153918</v>
      </c>
      <c r="U51" s="230">
        <v>4.023050775924772</v>
      </c>
      <c r="V51" s="230">
        <v>4.8298175191098469</v>
      </c>
      <c r="W51" s="230">
        <v>4.2518557769157317</v>
      </c>
      <c r="X51" s="230">
        <v>2.6030532916782758</v>
      </c>
      <c r="Y51" s="230">
        <v>2.744060647589178</v>
      </c>
      <c r="DA51" s="71" t="s">
        <v>2343</v>
      </c>
    </row>
    <row r="52" spans="1:105" ht="12" customHeight="1" x14ac:dyDescent="0.25">
      <c r="A52" s="165" t="s">
        <v>2191</v>
      </c>
      <c r="B52" s="346">
        <v>8.801283803590195</v>
      </c>
      <c r="C52" s="346">
        <v>9.0203442733299575</v>
      </c>
      <c r="D52" s="346">
        <v>8.7676499717298402</v>
      </c>
      <c r="E52" s="346">
        <v>5.6932204874912458</v>
      </c>
      <c r="F52" s="346">
        <v>6.9130881475771009</v>
      </c>
      <c r="G52" s="346">
        <v>6.8420094288846949</v>
      </c>
      <c r="H52" s="346">
        <v>5.9117031977317946</v>
      </c>
      <c r="I52" s="346">
        <v>5.9929436764606798</v>
      </c>
      <c r="J52" s="346">
        <v>5.3505522866527846</v>
      </c>
      <c r="K52" s="346">
        <v>4.881520077777223</v>
      </c>
      <c r="L52" s="346">
        <v>5.5847845688035296</v>
      </c>
      <c r="M52" s="346">
        <v>4.4279177721825294</v>
      </c>
      <c r="N52" s="346">
        <v>4.1503522910150634</v>
      </c>
      <c r="O52" s="346">
        <v>4.968650977957731</v>
      </c>
      <c r="P52" s="346">
        <v>4.6283401371765276</v>
      </c>
      <c r="Q52" s="346">
        <v>4.6234686724145186</v>
      </c>
      <c r="R52" s="346">
        <v>5.0049429164879538</v>
      </c>
      <c r="S52" s="346">
        <v>3.563547171763267</v>
      </c>
      <c r="T52" s="346">
        <v>3.6177237596341572</v>
      </c>
      <c r="U52" s="346">
        <v>5.0525511658417859</v>
      </c>
      <c r="V52" s="346">
        <v>5.2124722476253904</v>
      </c>
      <c r="W52" s="346">
        <v>4.4394492992819723</v>
      </c>
      <c r="X52" s="346">
        <v>3.3973393203096531</v>
      </c>
      <c r="Y52" s="346">
        <v>2.4174173679522428</v>
      </c>
      <c r="DA52" s="167" t="s">
        <v>2344</v>
      </c>
    </row>
    <row r="53" spans="1:105" ht="12" customHeight="1" x14ac:dyDescent="0.25">
      <c r="A53" s="64" t="s">
        <v>28</v>
      </c>
      <c r="B53" s="229">
        <v>0.22524634129785381</v>
      </c>
      <c r="C53" s="229">
        <v>0.33454273472346779</v>
      </c>
      <c r="D53" s="229">
        <v>0.2353932350638879</v>
      </c>
      <c r="E53" s="229">
        <v>0.28358897186837162</v>
      </c>
      <c r="F53" s="229">
        <v>5.1602027377039589E-2</v>
      </c>
      <c r="G53" s="229">
        <v>5.20642039387842E-2</v>
      </c>
      <c r="H53" s="229">
        <v>0</v>
      </c>
      <c r="I53" s="229">
        <v>0</v>
      </c>
      <c r="J53" s="229">
        <v>0</v>
      </c>
      <c r="K53" s="229">
        <v>0</v>
      </c>
      <c r="L53" s="229">
        <v>0.14075249764496389</v>
      </c>
      <c r="M53" s="229">
        <v>0.1418306835364824</v>
      </c>
      <c r="N53" s="229">
        <v>0</v>
      </c>
      <c r="O53" s="229">
        <v>0</v>
      </c>
      <c r="P53" s="229">
        <v>0</v>
      </c>
      <c r="Q53" s="229">
        <v>0</v>
      </c>
      <c r="R53" s="229">
        <v>0</v>
      </c>
      <c r="S53" s="229">
        <v>0</v>
      </c>
      <c r="T53" s="229">
        <v>0</v>
      </c>
      <c r="U53" s="229">
        <v>0</v>
      </c>
      <c r="V53" s="229">
        <v>0</v>
      </c>
      <c r="W53" s="229">
        <v>0</v>
      </c>
      <c r="X53" s="229">
        <v>0</v>
      </c>
      <c r="Y53" s="229">
        <v>1.28059238943982E-2</v>
      </c>
      <c r="DA53" s="73" t="s">
        <v>2345</v>
      </c>
    </row>
    <row r="54" spans="1:105" ht="12" customHeight="1" x14ac:dyDescent="0.25">
      <c r="A54" s="64" t="s">
        <v>30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2346</v>
      </c>
    </row>
    <row r="55" spans="1:105" ht="12" customHeight="1" x14ac:dyDescent="0.25">
      <c r="A55" s="64" t="s">
        <v>31</v>
      </c>
      <c r="B55" s="229">
        <v>0</v>
      </c>
      <c r="C55" s="229">
        <v>0.15345609832001131</v>
      </c>
      <c r="D55" s="229">
        <v>0.15257119509034889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0.15991200192260691</v>
      </c>
      <c r="S55" s="229">
        <v>0.16186017277627371</v>
      </c>
      <c r="T55" s="229">
        <v>0</v>
      </c>
      <c r="U55" s="229">
        <v>0.15824499146958201</v>
      </c>
      <c r="V55" s="229">
        <v>7.4155851877173426E-2</v>
      </c>
      <c r="W55" s="229">
        <v>5.9578729307682418E-2</v>
      </c>
      <c r="X55" s="229">
        <v>0.1130340097943841</v>
      </c>
      <c r="Y55" s="229">
        <v>0.16665746861740899</v>
      </c>
      <c r="DA55" s="73" t="s">
        <v>2347</v>
      </c>
    </row>
    <row r="56" spans="1:105" ht="12" customHeight="1" x14ac:dyDescent="0.25">
      <c r="A56" s="64" t="s">
        <v>159</v>
      </c>
      <c r="B56" s="229">
        <v>1.456638870437297</v>
      </c>
      <c r="C56" s="229">
        <v>1.133428604185126</v>
      </c>
      <c r="D56" s="229">
        <v>0.80292303835218615</v>
      </c>
      <c r="E56" s="229">
        <v>1.5097844782447749</v>
      </c>
      <c r="F56" s="229">
        <v>0.97969673210304764</v>
      </c>
      <c r="G56" s="229">
        <v>0.97685831864689265</v>
      </c>
      <c r="H56" s="229">
        <v>0.65230660412448649</v>
      </c>
      <c r="I56" s="229">
        <v>1.148040517494864</v>
      </c>
      <c r="J56" s="229">
        <v>0.99765802989855845</v>
      </c>
      <c r="K56" s="229">
        <v>0.82366913221045546</v>
      </c>
      <c r="L56" s="229">
        <v>0.8288424030439917</v>
      </c>
      <c r="M56" s="229">
        <v>0</v>
      </c>
      <c r="N56" s="229">
        <v>0.17438970119181521</v>
      </c>
      <c r="O56" s="229">
        <v>0.85022658704150378</v>
      </c>
      <c r="P56" s="229">
        <v>0.86444179603401849</v>
      </c>
      <c r="Q56" s="229">
        <v>0.68895855210422219</v>
      </c>
      <c r="R56" s="229">
        <v>0.85746594577260649</v>
      </c>
      <c r="S56" s="229">
        <v>0.32254898902456891</v>
      </c>
      <c r="T56" s="229">
        <v>0.34722236243922971</v>
      </c>
      <c r="U56" s="229">
        <v>0.66069021583657594</v>
      </c>
      <c r="V56" s="229">
        <v>0.40523355770434671</v>
      </c>
      <c r="W56" s="229">
        <v>0.51920489335716502</v>
      </c>
      <c r="X56" s="229">
        <v>0.88325615467841123</v>
      </c>
      <c r="Y56" s="229">
        <v>0.47928466463506619</v>
      </c>
      <c r="DA56" s="73" t="s">
        <v>2348</v>
      </c>
    </row>
    <row r="57" spans="1:105" ht="12" customHeight="1" x14ac:dyDescent="0.25">
      <c r="A57" s="64" t="s">
        <v>32</v>
      </c>
      <c r="B57" s="229">
        <v>4.1042788842467646</v>
      </c>
      <c r="C57" s="229">
        <v>4.1059187779735424</v>
      </c>
      <c r="D57" s="229">
        <v>4.5721217389623723</v>
      </c>
      <c r="E57" s="229">
        <v>0.83977630821288118</v>
      </c>
      <c r="F57" s="229">
        <v>3.2967591305502668</v>
      </c>
      <c r="G57" s="229">
        <v>2.6260312321798081</v>
      </c>
      <c r="H57" s="229">
        <v>2.133937584236929</v>
      </c>
      <c r="I57" s="229">
        <v>1.6472811567886749</v>
      </c>
      <c r="J57" s="229">
        <v>1.4998047502520719</v>
      </c>
      <c r="K57" s="229">
        <v>1.157458673793093</v>
      </c>
      <c r="L57" s="229">
        <v>1.4975151533416751</v>
      </c>
      <c r="M57" s="229">
        <v>1.1557689337286161</v>
      </c>
      <c r="N57" s="229">
        <v>1.2002301808848299</v>
      </c>
      <c r="O57" s="229">
        <v>1.007182594118873</v>
      </c>
      <c r="P57" s="229">
        <v>1.021198232320641</v>
      </c>
      <c r="Q57" s="229">
        <v>1.1875454190212871</v>
      </c>
      <c r="R57" s="229">
        <v>1.014468348123351</v>
      </c>
      <c r="S57" s="229">
        <v>0</v>
      </c>
      <c r="T57" s="229">
        <v>0</v>
      </c>
      <c r="U57" s="229">
        <v>1.0380333512807101</v>
      </c>
      <c r="V57" s="229">
        <v>1.0233461262835439</v>
      </c>
      <c r="W57" s="229">
        <v>0.64744269649253883</v>
      </c>
      <c r="X57" s="229">
        <v>0.48356688075820331</v>
      </c>
      <c r="Y57" s="229">
        <v>0.37709393490860871</v>
      </c>
      <c r="DA57" s="73" t="s">
        <v>2349</v>
      </c>
    </row>
    <row r="58" spans="1:105" ht="12" customHeight="1" x14ac:dyDescent="0.25">
      <c r="A58" s="64" t="s">
        <v>33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0.20293526782175969</v>
      </c>
      <c r="T58" s="229">
        <v>0</v>
      </c>
      <c r="U58" s="229">
        <v>0.20293526781852159</v>
      </c>
      <c r="V58" s="229">
        <v>6.0887221984777848E-2</v>
      </c>
      <c r="W58" s="229">
        <v>2.0290205962559191E-2</v>
      </c>
      <c r="X58" s="229">
        <v>1.0145102981353991E-2</v>
      </c>
      <c r="Y58" s="229">
        <v>1.217080275840429E-2</v>
      </c>
      <c r="DA58" s="73" t="s">
        <v>2350</v>
      </c>
    </row>
    <row r="59" spans="1:105" ht="12" customHeight="1" x14ac:dyDescent="0.25">
      <c r="A59" s="64" t="s">
        <v>35</v>
      </c>
      <c r="B59" s="229">
        <v>3.0151197076082799</v>
      </c>
      <c r="C59" s="229">
        <v>3.2929980581278122</v>
      </c>
      <c r="D59" s="229">
        <v>3.0046407642610449</v>
      </c>
      <c r="E59" s="229">
        <v>3.0600707291652181</v>
      </c>
      <c r="F59" s="229">
        <v>2.5850302575467459</v>
      </c>
      <c r="G59" s="229">
        <v>3.1870556741192111</v>
      </c>
      <c r="H59" s="229">
        <v>3.1254590093703789</v>
      </c>
      <c r="I59" s="229">
        <v>3.1976220021771411</v>
      </c>
      <c r="J59" s="229">
        <v>2.8530895065021551</v>
      </c>
      <c r="K59" s="229">
        <v>2.9003922717736739</v>
      </c>
      <c r="L59" s="229">
        <v>3.1176745147729008</v>
      </c>
      <c r="M59" s="229">
        <v>3.1303181549174308</v>
      </c>
      <c r="N59" s="229">
        <v>2.7757324089384179</v>
      </c>
      <c r="O59" s="229">
        <v>3.1112417967973549</v>
      </c>
      <c r="P59" s="229">
        <v>2.742700108821869</v>
      </c>
      <c r="Q59" s="229">
        <v>2.7469647012890088</v>
      </c>
      <c r="R59" s="229">
        <v>2.9730966206693892</v>
      </c>
      <c r="S59" s="229">
        <v>2.8762027421406642</v>
      </c>
      <c r="T59" s="229">
        <v>3.2705013971949271</v>
      </c>
      <c r="U59" s="229">
        <v>2.992647339436397</v>
      </c>
      <c r="V59" s="229">
        <v>3.6488494897755479</v>
      </c>
      <c r="W59" s="229">
        <v>3.1929327741620268</v>
      </c>
      <c r="X59" s="229">
        <v>1.9073371720973</v>
      </c>
      <c r="Y59" s="229">
        <v>1.3694045731383571</v>
      </c>
      <c r="DA59" s="73" t="s">
        <v>2351</v>
      </c>
    </row>
    <row r="60" spans="1:105" ht="12" customHeight="1" x14ac:dyDescent="0.25">
      <c r="A60" s="64" t="s">
        <v>36</v>
      </c>
      <c r="B60" s="229">
        <v>0</v>
      </c>
      <c r="C60" s="229">
        <v>0</v>
      </c>
      <c r="D60" s="229">
        <v>0</v>
      </c>
      <c r="E60" s="229">
        <v>0</v>
      </c>
      <c r="F60" s="229">
        <v>0</v>
      </c>
      <c r="G60" s="229">
        <v>0</v>
      </c>
      <c r="H60" s="229">
        <v>0</v>
      </c>
      <c r="I60" s="229">
        <v>0</v>
      </c>
      <c r="J60" s="229">
        <v>0</v>
      </c>
      <c r="K60" s="229">
        <v>0</v>
      </c>
      <c r="L60" s="229">
        <v>0</v>
      </c>
      <c r="M60" s="229">
        <v>0</v>
      </c>
      <c r="N60" s="229">
        <v>0</v>
      </c>
      <c r="O60" s="229">
        <v>0</v>
      </c>
      <c r="P60" s="229">
        <v>0</v>
      </c>
      <c r="Q60" s="229">
        <v>0</v>
      </c>
      <c r="R60" s="229">
        <v>0</v>
      </c>
      <c r="S60" s="229">
        <v>0</v>
      </c>
      <c r="T60" s="229">
        <v>0</v>
      </c>
      <c r="U60" s="229">
        <v>0</v>
      </c>
      <c r="V60" s="229">
        <v>0</v>
      </c>
      <c r="W60" s="229">
        <v>0</v>
      </c>
      <c r="X60" s="229">
        <v>0</v>
      </c>
      <c r="Y60" s="229">
        <v>0</v>
      </c>
      <c r="DA60" s="73" t="s">
        <v>2352</v>
      </c>
    </row>
    <row r="61" spans="1:105" ht="12" customHeight="1" x14ac:dyDescent="0.25">
      <c r="A61" s="64" t="s">
        <v>38</v>
      </c>
      <c r="B61" s="229">
        <v>0</v>
      </c>
      <c r="C61" s="229">
        <v>0</v>
      </c>
      <c r="D61" s="229">
        <v>0</v>
      </c>
      <c r="E61" s="229">
        <v>0</v>
      </c>
      <c r="F61" s="229">
        <v>0</v>
      </c>
      <c r="G61" s="229">
        <v>0</v>
      </c>
      <c r="H61" s="229">
        <v>0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2353</v>
      </c>
    </row>
    <row r="62" spans="1:105" ht="12" customHeight="1" x14ac:dyDescent="0.25">
      <c r="A62" s="64" t="s">
        <v>39</v>
      </c>
      <c r="B62" s="229">
        <v>0</v>
      </c>
      <c r="C62" s="229">
        <v>0</v>
      </c>
      <c r="D62" s="229">
        <v>0</v>
      </c>
      <c r="E62" s="229">
        <v>0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0</v>
      </c>
      <c r="DA62" s="73" t="s">
        <v>2354</v>
      </c>
    </row>
    <row r="63" spans="1:105" ht="12" customHeight="1" x14ac:dyDescent="0.25">
      <c r="A63" s="166" t="s">
        <v>2203</v>
      </c>
      <c r="B63" s="347">
        <v>0</v>
      </c>
      <c r="C63" s="347">
        <v>0</v>
      </c>
      <c r="D63" s="347">
        <v>0</v>
      </c>
      <c r="E63" s="347">
        <v>0</v>
      </c>
      <c r="F63" s="347">
        <v>0</v>
      </c>
      <c r="G63" s="347">
        <v>0</v>
      </c>
      <c r="H63" s="347">
        <v>0</v>
      </c>
      <c r="I63" s="347">
        <v>0</v>
      </c>
      <c r="J63" s="347">
        <v>0</v>
      </c>
      <c r="K63" s="347">
        <v>0</v>
      </c>
      <c r="L63" s="347">
        <v>0</v>
      </c>
      <c r="M63" s="347">
        <v>0</v>
      </c>
      <c r="N63" s="347">
        <v>0</v>
      </c>
      <c r="O63" s="347">
        <v>0</v>
      </c>
      <c r="P63" s="347">
        <v>0</v>
      </c>
      <c r="Q63" s="347">
        <v>0</v>
      </c>
      <c r="R63" s="347">
        <v>0</v>
      </c>
      <c r="S63" s="347">
        <v>0</v>
      </c>
      <c r="T63" s="347">
        <v>0</v>
      </c>
      <c r="U63" s="347">
        <v>0</v>
      </c>
      <c r="V63" s="347">
        <v>0</v>
      </c>
      <c r="W63" s="347">
        <v>0</v>
      </c>
      <c r="X63" s="347">
        <v>0</v>
      </c>
      <c r="Y63" s="347">
        <v>0</v>
      </c>
      <c r="DA63" s="168" t="s">
        <v>2355</v>
      </c>
    </row>
    <row r="64" spans="1:105" ht="12" customHeight="1" x14ac:dyDescent="0.25">
      <c r="A64" s="60" t="s">
        <v>2205</v>
      </c>
      <c r="B64" s="262">
        <v>0</v>
      </c>
      <c r="C64" s="262">
        <v>0</v>
      </c>
      <c r="D64" s="262">
        <v>0</v>
      </c>
      <c r="E64" s="262">
        <v>0</v>
      </c>
      <c r="F64" s="262">
        <v>0</v>
      </c>
      <c r="G64" s="262">
        <v>0</v>
      </c>
      <c r="H64" s="262">
        <v>0</v>
      </c>
      <c r="I64" s="262">
        <v>0</v>
      </c>
      <c r="J64" s="262">
        <v>0</v>
      </c>
      <c r="K64" s="262">
        <v>0</v>
      </c>
      <c r="L64" s="262">
        <v>0</v>
      </c>
      <c r="M64" s="262">
        <v>0</v>
      </c>
      <c r="N64" s="262">
        <v>0</v>
      </c>
      <c r="O64" s="262">
        <v>0</v>
      </c>
      <c r="P64" s="262">
        <v>0</v>
      </c>
      <c r="Q64" s="262">
        <v>0</v>
      </c>
      <c r="R64" s="262">
        <v>0</v>
      </c>
      <c r="S64" s="262">
        <v>0</v>
      </c>
      <c r="T64" s="262">
        <v>0</v>
      </c>
      <c r="U64" s="262">
        <v>0</v>
      </c>
      <c r="V64" s="262">
        <v>0</v>
      </c>
      <c r="W64" s="262">
        <v>0</v>
      </c>
      <c r="X64" s="262">
        <v>0</v>
      </c>
      <c r="Y64" s="262">
        <v>0</v>
      </c>
      <c r="DA64" s="72" t="s">
        <v>2356</v>
      </c>
    </row>
    <row r="65" spans="1:105" ht="12" customHeight="1" x14ac:dyDescent="0.25">
      <c r="A65" s="101" t="s">
        <v>2207</v>
      </c>
      <c r="B65" s="278">
        <v>0</v>
      </c>
      <c r="C65" s="278">
        <v>0</v>
      </c>
      <c r="D65" s="278">
        <v>0</v>
      </c>
      <c r="E65" s="278">
        <v>0</v>
      </c>
      <c r="F65" s="278">
        <v>0</v>
      </c>
      <c r="G65" s="278">
        <v>0</v>
      </c>
      <c r="H65" s="278">
        <v>0</v>
      </c>
      <c r="I65" s="278">
        <v>0</v>
      </c>
      <c r="J65" s="278">
        <v>0</v>
      </c>
      <c r="K65" s="278">
        <v>0</v>
      </c>
      <c r="L65" s="278">
        <v>0</v>
      </c>
      <c r="M65" s="278">
        <v>0</v>
      </c>
      <c r="N65" s="278">
        <v>0</v>
      </c>
      <c r="O65" s="278">
        <v>0</v>
      </c>
      <c r="P65" s="278">
        <v>0</v>
      </c>
      <c r="Q65" s="278">
        <v>0</v>
      </c>
      <c r="R65" s="278">
        <v>0</v>
      </c>
      <c r="S65" s="278">
        <v>0</v>
      </c>
      <c r="T65" s="278">
        <v>0</v>
      </c>
      <c r="U65" s="278">
        <v>0</v>
      </c>
      <c r="V65" s="278">
        <v>0</v>
      </c>
      <c r="W65" s="278">
        <v>0</v>
      </c>
      <c r="X65" s="278">
        <v>0</v>
      </c>
      <c r="Y65" s="278">
        <v>0</v>
      </c>
      <c r="DA65" s="102" t="s">
        <v>2357</v>
      </c>
    </row>
    <row r="66" spans="1:105" ht="12" customHeight="1" x14ac:dyDescent="0.25">
      <c r="A66" s="57" t="s">
        <v>2209</v>
      </c>
      <c r="B66" s="261">
        <f t="shared" ref="B66:Y66" si="3">B67+B68+B79</f>
        <v>5.2170359614688708</v>
      </c>
      <c r="C66" s="261">
        <f t="shared" si="3"/>
        <v>5.4076187498936825</v>
      </c>
      <c r="D66" s="261">
        <f t="shared" si="3"/>
        <v>5.3594831378678469</v>
      </c>
      <c r="E66" s="261">
        <f t="shared" si="3"/>
        <v>3.6760637124573616</v>
      </c>
      <c r="F66" s="261">
        <f t="shared" si="3"/>
        <v>4.3906591339837018</v>
      </c>
      <c r="G66" s="261">
        <f t="shared" si="3"/>
        <v>4.5079755598412019</v>
      </c>
      <c r="H66" s="261">
        <f t="shared" si="3"/>
        <v>4.0519050617058143</v>
      </c>
      <c r="I66" s="261">
        <f t="shared" si="3"/>
        <v>4.1391610603365576</v>
      </c>
      <c r="J66" s="261">
        <f t="shared" si="3"/>
        <v>3.6728664715030872</v>
      </c>
      <c r="K66" s="261">
        <f t="shared" si="3"/>
        <v>3.3421417706148828</v>
      </c>
      <c r="L66" s="261">
        <f t="shared" si="3"/>
        <v>3.6992953759678509</v>
      </c>
      <c r="M66" s="261">
        <f t="shared" si="3"/>
        <v>3.1097113208128531</v>
      </c>
      <c r="N66" s="261">
        <f t="shared" si="3"/>
        <v>2.795293121533549</v>
      </c>
      <c r="O66" s="261">
        <f t="shared" si="3"/>
        <v>3.2658637275233446</v>
      </c>
      <c r="P66" s="261">
        <f t="shared" si="3"/>
        <v>3.0509576789792225</v>
      </c>
      <c r="Q66" s="261">
        <f t="shared" si="3"/>
        <v>3.0880906498886285</v>
      </c>
      <c r="R66" s="261">
        <f t="shared" si="3"/>
        <v>3.3028932198166139</v>
      </c>
      <c r="S66" s="261">
        <f t="shared" si="3"/>
        <v>2.5230920041922151</v>
      </c>
      <c r="T66" s="261">
        <f t="shared" si="3"/>
        <v>2.5877766629920993</v>
      </c>
      <c r="U66" s="261">
        <f t="shared" si="3"/>
        <v>3.2942928021665079</v>
      </c>
      <c r="V66" s="261">
        <f t="shared" si="3"/>
        <v>3.4773005923116509</v>
      </c>
      <c r="W66" s="261">
        <f t="shared" si="3"/>
        <v>3.003472906733526</v>
      </c>
      <c r="X66" s="261">
        <f t="shared" si="3"/>
        <v>2.2664584653087161</v>
      </c>
      <c r="Y66" s="261">
        <f t="shared" si="3"/>
        <v>2.1478031263929926</v>
      </c>
      <c r="DA66" s="70"/>
    </row>
    <row r="67" spans="1:105" ht="12" customHeight="1" x14ac:dyDescent="0.25">
      <c r="A67" s="165" t="s">
        <v>2210</v>
      </c>
      <c r="B67" s="346">
        <v>3.5591764084380308</v>
      </c>
      <c r="C67" s="346">
        <v>3.708495728878622</v>
      </c>
      <c r="D67" s="346">
        <v>3.707959043469983</v>
      </c>
      <c r="E67" s="346">
        <v>2.6036565292180138</v>
      </c>
      <c r="F67" s="346">
        <v>3.088470784855605</v>
      </c>
      <c r="G67" s="346">
        <v>3.2191759998296798</v>
      </c>
      <c r="H67" s="346">
        <v>2.938343240526418</v>
      </c>
      <c r="I67" s="346">
        <v>3.0102963234963189</v>
      </c>
      <c r="J67" s="346">
        <v>2.665006206981233</v>
      </c>
      <c r="K67" s="346">
        <v>2.4226310634435499</v>
      </c>
      <c r="L67" s="346">
        <v>2.647313795140593</v>
      </c>
      <c r="M67" s="346">
        <v>2.275643707216144</v>
      </c>
      <c r="N67" s="346">
        <v>2.0135093104836201</v>
      </c>
      <c r="O67" s="346">
        <v>2.329940551619949</v>
      </c>
      <c r="P67" s="346">
        <v>2.1791373761315662</v>
      </c>
      <c r="Q67" s="346">
        <v>2.2171879636720431</v>
      </c>
      <c r="R67" s="346">
        <v>2.3601338892870269</v>
      </c>
      <c r="S67" s="346">
        <v>1.851842121422403</v>
      </c>
      <c r="T67" s="346">
        <v>1.9063217719806791</v>
      </c>
      <c r="U67" s="346">
        <v>2.3425657127558668</v>
      </c>
      <c r="V67" s="346">
        <v>2.4954498642270901</v>
      </c>
      <c r="W67" s="346">
        <v>2.1672331495280579</v>
      </c>
      <c r="X67" s="346">
        <v>1.626516432674211</v>
      </c>
      <c r="Y67" s="346">
        <v>1.692444730213623</v>
      </c>
      <c r="DA67" s="167" t="s">
        <v>2358</v>
      </c>
    </row>
    <row r="68" spans="1:105" ht="12" customHeight="1" x14ac:dyDescent="0.25">
      <c r="A68" s="165" t="s">
        <v>2212</v>
      </c>
      <c r="B68" s="346">
        <v>1.65785955303084</v>
      </c>
      <c r="C68" s="346">
        <v>1.699123021015061</v>
      </c>
      <c r="D68" s="346">
        <v>1.651524094397864</v>
      </c>
      <c r="E68" s="346">
        <v>1.072407183239348</v>
      </c>
      <c r="F68" s="346">
        <v>1.302188349128097</v>
      </c>
      <c r="G68" s="346">
        <v>1.2887995600115221</v>
      </c>
      <c r="H68" s="346">
        <v>1.1135618211793961</v>
      </c>
      <c r="I68" s="346">
        <v>1.1288647368402389</v>
      </c>
      <c r="J68" s="346">
        <v>1.007860264521854</v>
      </c>
      <c r="K68" s="346">
        <v>0.91951070717133288</v>
      </c>
      <c r="L68" s="346">
        <v>1.0519815808272579</v>
      </c>
      <c r="M68" s="346">
        <v>0.83406761359670911</v>
      </c>
      <c r="N68" s="346">
        <v>0.78178381104992878</v>
      </c>
      <c r="O68" s="346">
        <v>0.93592317590339569</v>
      </c>
      <c r="P68" s="346">
        <v>0.87182030284765633</v>
      </c>
      <c r="Q68" s="346">
        <v>0.87090268621658529</v>
      </c>
      <c r="R68" s="346">
        <v>0.94275933052958671</v>
      </c>
      <c r="S68" s="346">
        <v>0.67124988276981212</v>
      </c>
      <c r="T68" s="346">
        <v>0.68145489101142021</v>
      </c>
      <c r="U68" s="346">
        <v>0.95172708941064099</v>
      </c>
      <c r="V68" s="346">
        <v>0.98185072808456098</v>
      </c>
      <c r="W68" s="346">
        <v>0.83623975720546817</v>
      </c>
      <c r="X68" s="346">
        <v>0.63994203263450511</v>
      </c>
      <c r="Y68" s="346">
        <v>0.45535839617936991</v>
      </c>
      <c r="DA68" s="167" t="s">
        <v>2359</v>
      </c>
    </row>
    <row r="69" spans="1:105" ht="12" customHeight="1" x14ac:dyDescent="0.25">
      <c r="A69" s="64" t="s">
        <v>28</v>
      </c>
      <c r="B69" s="229">
        <v>4.2428673707074933E-2</v>
      </c>
      <c r="C69" s="229">
        <v>6.3016360003312483E-2</v>
      </c>
      <c r="D69" s="229">
        <v>4.4339999956632598E-2</v>
      </c>
      <c r="E69" s="229">
        <v>5.3418421293765291E-2</v>
      </c>
      <c r="F69" s="229">
        <v>9.720049478223523E-3</v>
      </c>
      <c r="G69" s="229">
        <v>9.8071076671394121E-3</v>
      </c>
      <c r="H69" s="229">
        <v>0</v>
      </c>
      <c r="I69" s="229">
        <v>0</v>
      </c>
      <c r="J69" s="229">
        <v>0</v>
      </c>
      <c r="K69" s="229">
        <v>0</v>
      </c>
      <c r="L69" s="229">
        <v>2.651293584448073E-2</v>
      </c>
      <c r="M69" s="229">
        <v>2.6716029031802781E-2</v>
      </c>
      <c r="N69" s="229">
        <v>0</v>
      </c>
      <c r="O69" s="229">
        <v>0</v>
      </c>
      <c r="P69" s="229">
        <v>0</v>
      </c>
      <c r="Q69" s="229">
        <v>0</v>
      </c>
      <c r="R69" s="229">
        <v>0</v>
      </c>
      <c r="S69" s="229">
        <v>0</v>
      </c>
      <c r="T69" s="229">
        <v>0</v>
      </c>
      <c r="U69" s="229">
        <v>0</v>
      </c>
      <c r="V69" s="229">
        <v>0</v>
      </c>
      <c r="W69" s="229">
        <v>0</v>
      </c>
      <c r="X69" s="229">
        <v>0</v>
      </c>
      <c r="Y69" s="229">
        <v>2.4121961906345638E-3</v>
      </c>
      <c r="DA69" s="73" t="s">
        <v>2360</v>
      </c>
    </row>
    <row r="70" spans="1:105" ht="12" customHeight="1" x14ac:dyDescent="0.25">
      <c r="A70" s="64" t="s">
        <v>30</v>
      </c>
      <c r="B70" s="229">
        <v>0</v>
      </c>
      <c r="C70" s="229">
        <v>0</v>
      </c>
      <c r="D70" s="229">
        <v>0</v>
      </c>
      <c r="E70" s="229">
        <v>0</v>
      </c>
      <c r="F70" s="229">
        <v>0</v>
      </c>
      <c r="G70" s="229">
        <v>0</v>
      </c>
      <c r="H70" s="229">
        <v>0</v>
      </c>
      <c r="I70" s="229">
        <v>0</v>
      </c>
      <c r="J70" s="229">
        <v>0</v>
      </c>
      <c r="K70" s="229">
        <v>0</v>
      </c>
      <c r="L70" s="229">
        <v>0</v>
      </c>
      <c r="M70" s="229">
        <v>0</v>
      </c>
      <c r="N70" s="229">
        <v>0</v>
      </c>
      <c r="O70" s="229">
        <v>0</v>
      </c>
      <c r="P70" s="229">
        <v>0</v>
      </c>
      <c r="Q70" s="229">
        <v>0</v>
      </c>
      <c r="R70" s="229">
        <v>0</v>
      </c>
      <c r="S70" s="229">
        <v>0</v>
      </c>
      <c r="T70" s="229">
        <v>0</v>
      </c>
      <c r="U70" s="229">
        <v>0</v>
      </c>
      <c r="V70" s="229">
        <v>0</v>
      </c>
      <c r="W70" s="229">
        <v>0</v>
      </c>
      <c r="X70" s="229">
        <v>0</v>
      </c>
      <c r="Y70" s="229">
        <v>0</v>
      </c>
      <c r="DA70" s="73" t="s">
        <v>2361</v>
      </c>
    </row>
    <row r="71" spans="1:105" ht="12" customHeight="1" x14ac:dyDescent="0.25">
      <c r="A71" s="64" t="s">
        <v>31</v>
      </c>
      <c r="B71" s="229">
        <v>0</v>
      </c>
      <c r="C71" s="229">
        <v>2.8905857855292989E-2</v>
      </c>
      <c r="D71" s="229">
        <v>2.873917248239256E-2</v>
      </c>
      <c r="E71" s="229">
        <v>0</v>
      </c>
      <c r="F71" s="229">
        <v>0</v>
      </c>
      <c r="G71" s="229">
        <v>0</v>
      </c>
      <c r="H71" s="229">
        <v>0</v>
      </c>
      <c r="I71" s="229">
        <v>0</v>
      </c>
      <c r="J71" s="229">
        <v>0</v>
      </c>
      <c r="K71" s="229">
        <v>0</v>
      </c>
      <c r="L71" s="229">
        <v>0</v>
      </c>
      <c r="M71" s="229">
        <v>0</v>
      </c>
      <c r="N71" s="229">
        <v>0</v>
      </c>
      <c r="O71" s="229">
        <v>0</v>
      </c>
      <c r="P71" s="229">
        <v>0</v>
      </c>
      <c r="Q71" s="229">
        <v>0</v>
      </c>
      <c r="R71" s="229">
        <v>3.012192833999244E-2</v>
      </c>
      <c r="S71" s="229">
        <v>3.0488896811043251E-2</v>
      </c>
      <c r="T71" s="229">
        <v>0</v>
      </c>
      <c r="U71" s="229">
        <v>2.9807920830835381E-2</v>
      </c>
      <c r="V71" s="229">
        <v>1.396841531204375E-2</v>
      </c>
      <c r="W71" s="229">
        <v>1.1222586129978949E-2</v>
      </c>
      <c r="X71" s="229">
        <v>2.1291724836615289E-2</v>
      </c>
      <c r="Y71" s="229">
        <v>3.1392542565052098E-2</v>
      </c>
      <c r="DA71" s="73" t="s">
        <v>2362</v>
      </c>
    </row>
    <row r="72" spans="1:105" ht="12" customHeight="1" x14ac:dyDescent="0.25">
      <c r="A72" s="64" t="s">
        <v>159</v>
      </c>
      <c r="B72" s="229">
        <v>0.27438072905744088</v>
      </c>
      <c r="C72" s="229">
        <v>0.2134990168548159</v>
      </c>
      <c r="D72" s="229">
        <v>0.15124312079764171</v>
      </c>
      <c r="E72" s="229">
        <v>0.28439153606826778</v>
      </c>
      <c r="F72" s="229">
        <v>0.1845412126953109</v>
      </c>
      <c r="G72" s="229">
        <v>0.1840065530969216</v>
      </c>
      <c r="H72" s="229">
        <v>0.1228721581176318</v>
      </c>
      <c r="I72" s="229">
        <v>0.21625139941731519</v>
      </c>
      <c r="J72" s="229">
        <v>0.18792450424681981</v>
      </c>
      <c r="K72" s="229">
        <v>0.1551509722723296</v>
      </c>
      <c r="L72" s="229">
        <v>0.1561254388005302</v>
      </c>
      <c r="M72" s="229">
        <v>0</v>
      </c>
      <c r="N72" s="229">
        <v>3.2849029587377933E-2</v>
      </c>
      <c r="O72" s="229">
        <v>0.1601534845396739</v>
      </c>
      <c r="P72" s="229">
        <v>0.16283114163521681</v>
      </c>
      <c r="Q72" s="229">
        <v>0.12977612615813611</v>
      </c>
      <c r="R72" s="229">
        <v>0.1615171310596599</v>
      </c>
      <c r="S72" s="229">
        <v>6.0757150287176397E-2</v>
      </c>
      <c r="T72" s="229">
        <v>6.5404766332043257E-2</v>
      </c>
      <c r="U72" s="229">
        <v>0.1244513425952553</v>
      </c>
      <c r="V72" s="229">
        <v>7.6332082891677505E-2</v>
      </c>
      <c r="W72" s="229">
        <v>9.7800367723787265E-2</v>
      </c>
      <c r="X72" s="229">
        <v>0.16637512054884199</v>
      </c>
      <c r="Y72" s="229">
        <v>9.0280767853696667E-2</v>
      </c>
      <c r="DA72" s="73" t="s">
        <v>2363</v>
      </c>
    </row>
    <row r="73" spans="1:105" ht="12" customHeight="1" x14ac:dyDescent="0.25">
      <c r="A73" s="64" t="s">
        <v>32</v>
      </c>
      <c r="B73" s="229">
        <v>0.77310516379163396</v>
      </c>
      <c r="C73" s="229">
        <v>0.7734140634409995</v>
      </c>
      <c r="D73" s="229">
        <v>0.8612306876715824</v>
      </c>
      <c r="E73" s="229">
        <v>0.15818501096530729</v>
      </c>
      <c r="F73" s="229">
        <v>0.62099617971583987</v>
      </c>
      <c r="G73" s="229">
        <v>0.49465408251586418</v>
      </c>
      <c r="H73" s="229">
        <v>0.40196054218313348</v>
      </c>
      <c r="I73" s="229">
        <v>0.31029118742833739</v>
      </c>
      <c r="J73" s="229">
        <v>0.28251169810842341</v>
      </c>
      <c r="K73" s="229">
        <v>0.21802545655936389</v>
      </c>
      <c r="L73" s="229">
        <v>0.28208041669593859</v>
      </c>
      <c r="M73" s="229">
        <v>0.21770716757214931</v>
      </c>
      <c r="N73" s="229">
        <v>0.22608213933564661</v>
      </c>
      <c r="O73" s="229">
        <v>0.18971860498638049</v>
      </c>
      <c r="P73" s="229">
        <v>0.19235866980001001</v>
      </c>
      <c r="Q73" s="229">
        <v>0.2236927659098269</v>
      </c>
      <c r="R73" s="229">
        <v>0.19109099078223779</v>
      </c>
      <c r="S73" s="229">
        <v>0</v>
      </c>
      <c r="T73" s="229">
        <v>0</v>
      </c>
      <c r="U73" s="229">
        <v>0.19552982794207269</v>
      </c>
      <c r="V73" s="229">
        <v>0.19276325924454571</v>
      </c>
      <c r="W73" s="229">
        <v>0.1219559649902843</v>
      </c>
      <c r="X73" s="229">
        <v>9.108739028132358E-2</v>
      </c>
      <c r="Y73" s="229">
        <v>7.1031544525721288E-2</v>
      </c>
      <c r="DA73" s="73" t="s">
        <v>2364</v>
      </c>
    </row>
    <row r="74" spans="1:105" ht="12" customHeight="1" x14ac:dyDescent="0.25">
      <c r="A74" s="64" t="s">
        <v>33</v>
      </c>
      <c r="B74" s="229">
        <v>0</v>
      </c>
      <c r="C74" s="229">
        <v>0</v>
      </c>
      <c r="D74" s="229">
        <v>0</v>
      </c>
      <c r="E74" s="229">
        <v>0</v>
      </c>
      <c r="F74" s="229">
        <v>0</v>
      </c>
      <c r="G74" s="229">
        <v>0</v>
      </c>
      <c r="H74" s="229">
        <v>0</v>
      </c>
      <c r="I74" s="229">
        <v>0</v>
      </c>
      <c r="J74" s="229">
        <v>0</v>
      </c>
      <c r="K74" s="229">
        <v>0</v>
      </c>
      <c r="L74" s="229">
        <v>0</v>
      </c>
      <c r="M74" s="229">
        <v>0</v>
      </c>
      <c r="N74" s="229">
        <v>0</v>
      </c>
      <c r="O74" s="229">
        <v>0</v>
      </c>
      <c r="P74" s="229">
        <v>0</v>
      </c>
      <c r="Q74" s="229">
        <v>0</v>
      </c>
      <c r="R74" s="229">
        <v>0</v>
      </c>
      <c r="S74" s="229">
        <v>3.8226033827921488E-2</v>
      </c>
      <c r="T74" s="229">
        <v>0</v>
      </c>
      <c r="U74" s="229">
        <v>3.8226033827311552E-2</v>
      </c>
      <c r="V74" s="229">
        <v>1.1469061204888911E-2</v>
      </c>
      <c r="W74" s="229">
        <v>3.8219778544432799E-3</v>
      </c>
      <c r="X74" s="229">
        <v>1.9109889272356539E-3</v>
      </c>
      <c r="Y74" s="229">
        <v>2.2925611844085642E-3</v>
      </c>
      <c r="DA74" s="73" t="s">
        <v>2365</v>
      </c>
    </row>
    <row r="75" spans="1:105" ht="12" customHeight="1" x14ac:dyDescent="0.25">
      <c r="A75" s="64" t="s">
        <v>35</v>
      </c>
      <c r="B75" s="229">
        <v>0.56794498647468983</v>
      </c>
      <c r="C75" s="229">
        <v>0.62028772286064038</v>
      </c>
      <c r="D75" s="229">
        <v>0.56597111348961482</v>
      </c>
      <c r="E75" s="229">
        <v>0.57641221491200778</v>
      </c>
      <c r="F75" s="229">
        <v>0.48693090723872229</v>
      </c>
      <c r="G75" s="229">
        <v>0.60033181673159663</v>
      </c>
      <c r="H75" s="229">
        <v>0.58872912087863105</v>
      </c>
      <c r="I75" s="229">
        <v>0.602322149994586</v>
      </c>
      <c r="J75" s="229">
        <v>0.53742406216661087</v>
      </c>
      <c r="K75" s="229">
        <v>0.54633427833963943</v>
      </c>
      <c r="L75" s="229">
        <v>0.58726278948630806</v>
      </c>
      <c r="M75" s="229">
        <v>0.58964441699275705</v>
      </c>
      <c r="N75" s="229">
        <v>0.5228526421269043</v>
      </c>
      <c r="O75" s="229">
        <v>0.58605108637734127</v>
      </c>
      <c r="P75" s="229">
        <v>0.51663049141242956</v>
      </c>
      <c r="Q75" s="229">
        <v>0.51743379414862234</v>
      </c>
      <c r="R75" s="229">
        <v>0.5600292803476965</v>
      </c>
      <c r="S75" s="229">
        <v>0.54177780184367097</v>
      </c>
      <c r="T75" s="229">
        <v>0.61605012467937692</v>
      </c>
      <c r="U75" s="229">
        <v>0.56371196421516612</v>
      </c>
      <c r="V75" s="229">
        <v>0.68731790943140514</v>
      </c>
      <c r="W75" s="229">
        <v>0.60143886050697437</v>
      </c>
      <c r="X75" s="229">
        <v>0.35927680804048873</v>
      </c>
      <c r="Y75" s="229">
        <v>0.25794878385985659</v>
      </c>
      <c r="DA75" s="73" t="s">
        <v>2366</v>
      </c>
    </row>
    <row r="76" spans="1:105" ht="12" customHeight="1" x14ac:dyDescent="0.25">
      <c r="A76" s="64" t="s">
        <v>36</v>
      </c>
      <c r="B76" s="229">
        <v>0</v>
      </c>
      <c r="C76" s="229">
        <v>0</v>
      </c>
      <c r="D76" s="229">
        <v>0</v>
      </c>
      <c r="E76" s="229">
        <v>0</v>
      </c>
      <c r="F76" s="229">
        <v>0</v>
      </c>
      <c r="G76" s="229">
        <v>0</v>
      </c>
      <c r="H76" s="229">
        <v>0</v>
      </c>
      <c r="I76" s="229">
        <v>0</v>
      </c>
      <c r="J76" s="229">
        <v>0</v>
      </c>
      <c r="K76" s="229">
        <v>0</v>
      </c>
      <c r="L76" s="229">
        <v>0</v>
      </c>
      <c r="M76" s="229">
        <v>0</v>
      </c>
      <c r="N76" s="229">
        <v>0</v>
      </c>
      <c r="O76" s="229">
        <v>0</v>
      </c>
      <c r="P76" s="229">
        <v>0</v>
      </c>
      <c r="Q76" s="229">
        <v>0</v>
      </c>
      <c r="R76" s="229">
        <v>0</v>
      </c>
      <c r="S76" s="229">
        <v>0</v>
      </c>
      <c r="T76" s="229">
        <v>0</v>
      </c>
      <c r="U76" s="229">
        <v>0</v>
      </c>
      <c r="V76" s="229">
        <v>0</v>
      </c>
      <c r="W76" s="229">
        <v>0</v>
      </c>
      <c r="X76" s="229">
        <v>0</v>
      </c>
      <c r="Y76" s="229">
        <v>0</v>
      </c>
      <c r="DA76" s="73" t="s">
        <v>2367</v>
      </c>
    </row>
    <row r="77" spans="1:105" ht="12" customHeight="1" x14ac:dyDescent="0.25">
      <c r="A77" s="64" t="s">
        <v>38</v>
      </c>
      <c r="B77" s="229">
        <v>0</v>
      </c>
      <c r="C77" s="229">
        <v>0</v>
      </c>
      <c r="D77" s="229">
        <v>0</v>
      </c>
      <c r="E77" s="229">
        <v>0</v>
      </c>
      <c r="F77" s="229">
        <v>0</v>
      </c>
      <c r="G77" s="229">
        <v>0</v>
      </c>
      <c r="H77" s="229">
        <v>0</v>
      </c>
      <c r="I77" s="229">
        <v>0</v>
      </c>
      <c r="J77" s="229">
        <v>0</v>
      </c>
      <c r="K77" s="229">
        <v>0</v>
      </c>
      <c r="L77" s="229">
        <v>0</v>
      </c>
      <c r="M77" s="229">
        <v>0</v>
      </c>
      <c r="N77" s="229">
        <v>0</v>
      </c>
      <c r="O77" s="229">
        <v>0</v>
      </c>
      <c r="P77" s="229">
        <v>0</v>
      </c>
      <c r="Q77" s="229">
        <v>0</v>
      </c>
      <c r="R77" s="229">
        <v>0</v>
      </c>
      <c r="S77" s="229">
        <v>0</v>
      </c>
      <c r="T77" s="229">
        <v>0</v>
      </c>
      <c r="U77" s="229">
        <v>0</v>
      </c>
      <c r="V77" s="229">
        <v>0</v>
      </c>
      <c r="W77" s="229">
        <v>0</v>
      </c>
      <c r="X77" s="229">
        <v>0</v>
      </c>
      <c r="Y77" s="229">
        <v>0</v>
      </c>
      <c r="DA77" s="73" t="s">
        <v>2368</v>
      </c>
    </row>
    <row r="78" spans="1:105" ht="12" customHeight="1" x14ac:dyDescent="0.25">
      <c r="A78" s="64" t="s">
        <v>39</v>
      </c>
      <c r="B78" s="229">
        <v>0</v>
      </c>
      <c r="C78" s="229">
        <v>0</v>
      </c>
      <c r="D78" s="229">
        <v>0</v>
      </c>
      <c r="E78" s="229">
        <v>0</v>
      </c>
      <c r="F78" s="229">
        <v>0</v>
      </c>
      <c r="G78" s="229">
        <v>0</v>
      </c>
      <c r="H78" s="229">
        <v>0</v>
      </c>
      <c r="I78" s="229">
        <v>0</v>
      </c>
      <c r="J78" s="229">
        <v>0</v>
      </c>
      <c r="K78" s="229">
        <v>0</v>
      </c>
      <c r="L78" s="229">
        <v>0</v>
      </c>
      <c r="M78" s="229">
        <v>0</v>
      </c>
      <c r="N78" s="229">
        <v>0</v>
      </c>
      <c r="O78" s="229">
        <v>0</v>
      </c>
      <c r="P78" s="229">
        <v>0</v>
      </c>
      <c r="Q78" s="229">
        <v>0</v>
      </c>
      <c r="R78" s="229">
        <v>0</v>
      </c>
      <c r="S78" s="229">
        <v>0</v>
      </c>
      <c r="T78" s="229">
        <v>0</v>
      </c>
      <c r="U78" s="229">
        <v>0</v>
      </c>
      <c r="V78" s="229">
        <v>0</v>
      </c>
      <c r="W78" s="229">
        <v>0</v>
      </c>
      <c r="X78" s="229">
        <v>0</v>
      </c>
      <c r="Y78" s="229">
        <v>0</v>
      </c>
      <c r="DA78" s="73" t="s">
        <v>2369</v>
      </c>
    </row>
    <row r="79" spans="1:105" ht="12" customHeight="1" x14ac:dyDescent="0.25">
      <c r="A79" s="165" t="s">
        <v>2224</v>
      </c>
      <c r="B79" s="346">
        <v>0</v>
      </c>
      <c r="C79" s="346">
        <v>0</v>
      </c>
      <c r="D79" s="346">
        <v>0</v>
      </c>
      <c r="E79" s="346">
        <v>0</v>
      </c>
      <c r="F79" s="346">
        <v>0</v>
      </c>
      <c r="G79" s="346">
        <v>0</v>
      </c>
      <c r="H79" s="346">
        <v>0</v>
      </c>
      <c r="I79" s="346">
        <v>0</v>
      </c>
      <c r="J79" s="346">
        <v>0</v>
      </c>
      <c r="K79" s="346">
        <v>0</v>
      </c>
      <c r="L79" s="346">
        <v>0</v>
      </c>
      <c r="M79" s="346">
        <v>0</v>
      </c>
      <c r="N79" s="346">
        <v>0</v>
      </c>
      <c r="O79" s="346">
        <v>0</v>
      </c>
      <c r="P79" s="346">
        <v>0</v>
      </c>
      <c r="Q79" s="346">
        <v>0</v>
      </c>
      <c r="R79" s="346">
        <v>0</v>
      </c>
      <c r="S79" s="346">
        <v>0</v>
      </c>
      <c r="T79" s="346">
        <v>0</v>
      </c>
      <c r="U79" s="346">
        <v>0</v>
      </c>
      <c r="V79" s="346">
        <v>0</v>
      </c>
      <c r="W79" s="346">
        <v>0</v>
      </c>
      <c r="X79" s="346">
        <v>0</v>
      </c>
      <c r="Y79" s="346">
        <v>0</v>
      </c>
      <c r="DA79" s="167" t="s">
        <v>2370</v>
      </c>
    </row>
    <row r="80" spans="1:105" ht="12" customHeight="1" x14ac:dyDescent="0.25">
      <c r="A80" s="132" t="s">
        <v>2226</v>
      </c>
      <c r="B80" s="316">
        <v>0</v>
      </c>
      <c r="C80" s="316">
        <v>0</v>
      </c>
      <c r="D80" s="316">
        <v>0</v>
      </c>
      <c r="E80" s="316">
        <v>0</v>
      </c>
      <c r="F80" s="316">
        <v>0</v>
      </c>
      <c r="G80" s="316">
        <v>0</v>
      </c>
      <c r="H80" s="316">
        <v>0</v>
      </c>
      <c r="I80" s="316">
        <v>0</v>
      </c>
      <c r="J80" s="316">
        <v>0</v>
      </c>
      <c r="K80" s="316">
        <v>0</v>
      </c>
      <c r="L80" s="316">
        <v>0</v>
      </c>
      <c r="M80" s="316">
        <v>0</v>
      </c>
      <c r="N80" s="316">
        <v>0</v>
      </c>
      <c r="O80" s="316">
        <v>0</v>
      </c>
      <c r="P80" s="316">
        <v>0</v>
      </c>
      <c r="Q80" s="316">
        <v>0</v>
      </c>
      <c r="R80" s="316">
        <v>0</v>
      </c>
      <c r="S80" s="316">
        <v>0</v>
      </c>
      <c r="T80" s="316">
        <v>0</v>
      </c>
      <c r="U80" s="316">
        <v>0</v>
      </c>
      <c r="V80" s="316">
        <v>0</v>
      </c>
      <c r="W80" s="316">
        <v>0</v>
      </c>
      <c r="X80" s="316">
        <v>0</v>
      </c>
      <c r="Y80" s="316">
        <v>0</v>
      </c>
      <c r="DA80" s="139" t="s">
        <v>2371</v>
      </c>
    </row>
    <row r="81" spans="1:105" ht="12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DA81" s="176"/>
    </row>
    <row r="82" spans="1:105" ht="15" customHeight="1" x14ac:dyDescent="0.25">
      <c r="A82" s="32" t="s">
        <v>429</v>
      </c>
      <c r="B82" s="257"/>
      <c r="C82" s="257"/>
      <c r="D82" s="257"/>
      <c r="E82" s="257"/>
      <c r="F82" s="257"/>
      <c r="G82" s="257"/>
      <c r="H82" s="257"/>
      <c r="I82" s="257"/>
      <c r="J82" s="257"/>
      <c r="K82" s="257"/>
      <c r="L82" s="257"/>
      <c r="M82" s="257"/>
      <c r="N82" s="257"/>
      <c r="O82" s="257"/>
      <c r="P82" s="257"/>
      <c r="Q82" s="257"/>
      <c r="R82" s="257"/>
      <c r="S82" s="257"/>
      <c r="T82" s="257"/>
      <c r="U82" s="257"/>
      <c r="V82" s="257"/>
      <c r="W82" s="257"/>
      <c r="X82" s="257"/>
      <c r="Y82" s="257"/>
      <c r="DA82" s="88"/>
    </row>
    <row r="83" spans="1:105" ht="12" customHeight="1" x14ac:dyDescent="0.25">
      <c r="A83" s="172"/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DA83" s="176"/>
    </row>
    <row r="84" spans="1:105" ht="12" customHeight="1" x14ac:dyDescent="0.25">
      <c r="A84" s="35" t="s">
        <v>22</v>
      </c>
      <c r="B84" s="232">
        <f t="shared" ref="B84:Y84" si="4">SUM(B$85:B$89,B$91:B$93,B$95:B$97,B$98,B$100:B$104,B$106:B$109)</f>
        <v>1.0000000000000002</v>
      </c>
      <c r="C84" s="232">
        <f t="shared" si="4"/>
        <v>1.0000000000000002</v>
      </c>
      <c r="D84" s="232">
        <f t="shared" si="4"/>
        <v>0.99999999999999989</v>
      </c>
      <c r="E84" s="232">
        <f t="shared" si="4"/>
        <v>0.99999999999999978</v>
      </c>
      <c r="F84" s="232">
        <f t="shared" si="4"/>
        <v>1</v>
      </c>
      <c r="G84" s="232">
        <f t="shared" si="4"/>
        <v>0.99999999999999978</v>
      </c>
      <c r="H84" s="232">
        <f t="shared" si="4"/>
        <v>1.0000000000000002</v>
      </c>
      <c r="I84" s="232">
        <f t="shared" si="4"/>
        <v>1</v>
      </c>
      <c r="J84" s="232">
        <f t="shared" si="4"/>
        <v>0.99999999999999956</v>
      </c>
      <c r="K84" s="232">
        <f t="shared" si="4"/>
        <v>0.99999999999999989</v>
      </c>
      <c r="L84" s="232">
        <f t="shared" si="4"/>
        <v>1.0000000000000002</v>
      </c>
      <c r="M84" s="232">
        <f t="shared" si="4"/>
        <v>1</v>
      </c>
      <c r="N84" s="232">
        <f t="shared" si="4"/>
        <v>1</v>
      </c>
      <c r="O84" s="232">
        <f t="shared" si="4"/>
        <v>0.99999999999999989</v>
      </c>
      <c r="P84" s="232">
        <f t="shared" si="4"/>
        <v>0.99999999999999989</v>
      </c>
      <c r="Q84" s="232">
        <f t="shared" si="4"/>
        <v>1</v>
      </c>
      <c r="R84" s="232">
        <f t="shared" si="4"/>
        <v>0.99999999999999978</v>
      </c>
      <c r="S84" s="232">
        <f t="shared" si="4"/>
        <v>1</v>
      </c>
      <c r="T84" s="232">
        <f t="shared" si="4"/>
        <v>1</v>
      </c>
      <c r="U84" s="232">
        <f t="shared" si="4"/>
        <v>1.0000000000000002</v>
      </c>
      <c r="V84" s="232">
        <f t="shared" si="4"/>
        <v>1.0000000000000002</v>
      </c>
      <c r="W84" s="232">
        <f t="shared" si="4"/>
        <v>0.99999999999999978</v>
      </c>
      <c r="X84" s="232">
        <f t="shared" si="4"/>
        <v>0.99999999999999989</v>
      </c>
      <c r="Y84" s="232">
        <f t="shared" si="4"/>
        <v>1.0000000000000002</v>
      </c>
      <c r="DA84" s="95"/>
    </row>
    <row r="85" spans="1:105" ht="12" customHeight="1" x14ac:dyDescent="0.25">
      <c r="A85" s="55" t="s">
        <v>91</v>
      </c>
      <c r="B85" s="299">
        <f t="shared" ref="B85:Y85" si="5">IF(B$6=0,0,B$6/B$5)</f>
        <v>0</v>
      </c>
      <c r="C85" s="299">
        <f t="shared" si="5"/>
        <v>0</v>
      </c>
      <c r="D85" s="299">
        <f t="shared" si="5"/>
        <v>0</v>
      </c>
      <c r="E85" s="299">
        <f t="shared" si="5"/>
        <v>0</v>
      </c>
      <c r="F85" s="299">
        <f t="shared" si="5"/>
        <v>0</v>
      </c>
      <c r="G85" s="299">
        <f t="shared" si="5"/>
        <v>0</v>
      </c>
      <c r="H85" s="299">
        <f t="shared" si="5"/>
        <v>0</v>
      </c>
      <c r="I85" s="299">
        <f t="shared" si="5"/>
        <v>0</v>
      </c>
      <c r="J85" s="299">
        <f t="shared" si="5"/>
        <v>0</v>
      </c>
      <c r="K85" s="299">
        <f t="shared" si="5"/>
        <v>0</v>
      </c>
      <c r="L85" s="299">
        <f t="shared" si="5"/>
        <v>0</v>
      </c>
      <c r="M85" s="299">
        <f t="shared" si="5"/>
        <v>0</v>
      </c>
      <c r="N85" s="299">
        <f t="shared" si="5"/>
        <v>0</v>
      </c>
      <c r="O85" s="299">
        <f t="shared" si="5"/>
        <v>0</v>
      </c>
      <c r="P85" s="299">
        <f t="shared" si="5"/>
        <v>0</v>
      </c>
      <c r="Q85" s="299">
        <f t="shared" si="5"/>
        <v>0</v>
      </c>
      <c r="R85" s="299">
        <f t="shared" si="5"/>
        <v>0</v>
      </c>
      <c r="S85" s="299">
        <f t="shared" si="5"/>
        <v>0</v>
      </c>
      <c r="T85" s="299">
        <f t="shared" si="5"/>
        <v>0</v>
      </c>
      <c r="U85" s="299">
        <f t="shared" si="5"/>
        <v>0</v>
      </c>
      <c r="V85" s="299">
        <f t="shared" si="5"/>
        <v>0</v>
      </c>
      <c r="W85" s="299">
        <f t="shared" si="5"/>
        <v>0</v>
      </c>
      <c r="X85" s="299">
        <f t="shared" si="5"/>
        <v>0</v>
      </c>
      <c r="Y85" s="299">
        <f t="shared" si="5"/>
        <v>0</v>
      </c>
      <c r="DA85" s="67"/>
    </row>
    <row r="86" spans="1:105" ht="12" customHeight="1" x14ac:dyDescent="0.25">
      <c r="A86" s="173" t="s">
        <v>92</v>
      </c>
      <c r="B86" s="233">
        <f t="shared" ref="B86:Y86" si="6">IF(B$7=0,0,B$7/B$5)</f>
        <v>0</v>
      </c>
      <c r="C86" s="233">
        <f t="shared" si="6"/>
        <v>0</v>
      </c>
      <c r="D86" s="233">
        <f t="shared" si="6"/>
        <v>0</v>
      </c>
      <c r="E86" s="233">
        <f t="shared" si="6"/>
        <v>0</v>
      </c>
      <c r="F86" s="233">
        <f t="shared" si="6"/>
        <v>0</v>
      </c>
      <c r="G86" s="233">
        <f t="shared" si="6"/>
        <v>0</v>
      </c>
      <c r="H86" s="233">
        <f t="shared" si="6"/>
        <v>0</v>
      </c>
      <c r="I86" s="233">
        <f t="shared" si="6"/>
        <v>0</v>
      </c>
      <c r="J86" s="233">
        <f t="shared" si="6"/>
        <v>0</v>
      </c>
      <c r="K86" s="233">
        <f t="shared" si="6"/>
        <v>0</v>
      </c>
      <c r="L86" s="233">
        <f t="shared" si="6"/>
        <v>0</v>
      </c>
      <c r="M86" s="233">
        <f t="shared" si="6"/>
        <v>0</v>
      </c>
      <c r="N86" s="233">
        <f t="shared" si="6"/>
        <v>0</v>
      </c>
      <c r="O86" s="233">
        <f t="shared" si="6"/>
        <v>0</v>
      </c>
      <c r="P86" s="233">
        <f t="shared" si="6"/>
        <v>0</v>
      </c>
      <c r="Q86" s="233">
        <f t="shared" si="6"/>
        <v>0</v>
      </c>
      <c r="R86" s="233">
        <f t="shared" si="6"/>
        <v>0</v>
      </c>
      <c r="S86" s="233">
        <f t="shared" si="6"/>
        <v>0</v>
      </c>
      <c r="T86" s="233">
        <f t="shared" si="6"/>
        <v>0</v>
      </c>
      <c r="U86" s="233">
        <f t="shared" si="6"/>
        <v>0</v>
      </c>
      <c r="V86" s="233">
        <f t="shared" si="6"/>
        <v>0</v>
      </c>
      <c r="W86" s="233">
        <f t="shared" si="6"/>
        <v>0</v>
      </c>
      <c r="X86" s="233">
        <f t="shared" si="6"/>
        <v>0</v>
      </c>
      <c r="Y86" s="233">
        <f t="shared" si="6"/>
        <v>0</v>
      </c>
      <c r="DA86" s="177"/>
    </row>
    <row r="87" spans="1:105" ht="12" customHeight="1" x14ac:dyDescent="0.25">
      <c r="A87" s="173" t="s">
        <v>93</v>
      </c>
      <c r="B87" s="233">
        <f t="shared" ref="B87:Y87" si="7">IF(B$8=0,0,B$8/B$5)</f>
        <v>0</v>
      </c>
      <c r="C87" s="233">
        <f t="shared" si="7"/>
        <v>0</v>
      </c>
      <c r="D87" s="233">
        <f t="shared" si="7"/>
        <v>0</v>
      </c>
      <c r="E87" s="233">
        <f t="shared" si="7"/>
        <v>0</v>
      </c>
      <c r="F87" s="233">
        <f t="shared" si="7"/>
        <v>0</v>
      </c>
      <c r="G87" s="233">
        <f t="shared" si="7"/>
        <v>0</v>
      </c>
      <c r="H87" s="233">
        <f t="shared" si="7"/>
        <v>0</v>
      </c>
      <c r="I87" s="233">
        <f t="shared" si="7"/>
        <v>0</v>
      </c>
      <c r="J87" s="233">
        <f t="shared" si="7"/>
        <v>0</v>
      </c>
      <c r="K87" s="233">
        <f t="shared" si="7"/>
        <v>0</v>
      </c>
      <c r="L87" s="233">
        <f t="shared" si="7"/>
        <v>0</v>
      </c>
      <c r="M87" s="233">
        <f t="shared" si="7"/>
        <v>0</v>
      </c>
      <c r="N87" s="233">
        <f t="shared" si="7"/>
        <v>0</v>
      </c>
      <c r="O87" s="233">
        <f t="shared" si="7"/>
        <v>0</v>
      </c>
      <c r="P87" s="233">
        <f t="shared" si="7"/>
        <v>0</v>
      </c>
      <c r="Q87" s="233">
        <f t="shared" si="7"/>
        <v>0</v>
      </c>
      <c r="R87" s="233">
        <f t="shared" si="7"/>
        <v>0</v>
      </c>
      <c r="S87" s="233">
        <f t="shared" si="7"/>
        <v>0</v>
      </c>
      <c r="T87" s="233">
        <f t="shared" si="7"/>
        <v>0</v>
      </c>
      <c r="U87" s="233">
        <f t="shared" si="7"/>
        <v>0</v>
      </c>
      <c r="V87" s="233">
        <f t="shared" si="7"/>
        <v>0</v>
      </c>
      <c r="W87" s="233">
        <f t="shared" si="7"/>
        <v>0</v>
      </c>
      <c r="X87" s="233">
        <f t="shared" si="7"/>
        <v>0</v>
      </c>
      <c r="Y87" s="233">
        <f t="shared" si="7"/>
        <v>0</v>
      </c>
      <c r="DA87" s="177"/>
    </row>
    <row r="88" spans="1:105" ht="12" customHeight="1" x14ac:dyDescent="0.25">
      <c r="A88" s="173" t="s">
        <v>94</v>
      </c>
      <c r="B88" s="233">
        <f t="shared" ref="B88:Y88" si="8">IF(B$9=0,0,B$9/B$5)</f>
        <v>0</v>
      </c>
      <c r="C88" s="233">
        <f t="shared" si="8"/>
        <v>0</v>
      </c>
      <c r="D88" s="233">
        <f t="shared" si="8"/>
        <v>0</v>
      </c>
      <c r="E88" s="233">
        <f t="shared" si="8"/>
        <v>0</v>
      </c>
      <c r="F88" s="233">
        <f t="shared" si="8"/>
        <v>0</v>
      </c>
      <c r="G88" s="233">
        <f t="shared" si="8"/>
        <v>0</v>
      </c>
      <c r="H88" s="233">
        <f t="shared" si="8"/>
        <v>0</v>
      </c>
      <c r="I88" s="233">
        <f t="shared" si="8"/>
        <v>0</v>
      </c>
      <c r="J88" s="233">
        <f t="shared" si="8"/>
        <v>0</v>
      </c>
      <c r="K88" s="233">
        <f t="shared" si="8"/>
        <v>0</v>
      </c>
      <c r="L88" s="233">
        <f t="shared" si="8"/>
        <v>0</v>
      </c>
      <c r="M88" s="233">
        <f t="shared" si="8"/>
        <v>0</v>
      </c>
      <c r="N88" s="233">
        <f t="shared" si="8"/>
        <v>0</v>
      </c>
      <c r="O88" s="233">
        <f t="shared" si="8"/>
        <v>0</v>
      </c>
      <c r="P88" s="233">
        <f t="shared" si="8"/>
        <v>0</v>
      </c>
      <c r="Q88" s="233">
        <f t="shared" si="8"/>
        <v>0</v>
      </c>
      <c r="R88" s="233">
        <f t="shared" si="8"/>
        <v>0</v>
      </c>
      <c r="S88" s="233">
        <f t="shared" si="8"/>
        <v>0</v>
      </c>
      <c r="T88" s="233">
        <f t="shared" si="8"/>
        <v>0</v>
      </c>
      <c r="U88" s="233">
        <f t="shared" si="8"/>
        <v>0</v>
      </c>
      <c r="V88" s="233">
        <f t="shared" si="8"/>
        <v>0</v>
      </c>
      <c r="W88" s="233">
        <f t="shared" si="8"/>
        <v>0</v>
      </c>
      <c r="X88" s="233">
        <f t="shared" si="8"/>
        <v>0</v>
      </c>
      <c r="Y88" s="233">
        <f t="shared" si="8"/>
        <v>0</v>
      </c>
      <c r="DA88" s="177"/>
    </row>
    <row r="89" spans="1:105" ht="12" customHeight="1" x14ac:dyDescent="0.25">
      <c r="A89" s="56" t="s">
        <v>95</v>
      </c>
      <c r="B89" s="300">
        <f t="shared" ref="B89:Y89" si="9">IF(B$10=0,0,B$10/B$5)</f>
        <v>1.6965701656178143E-2</v>
      </c>
      <c r="C89" s="300">
        <f t="shared" si="9"/>
        <v>1.6374899843061785E-2</v>
      </c>
      <c r="D89" s="300">
        <f t="shared" si="9"/>
        <v>1.5573942944282888E-2</v>
      </c>
      <c r="E89" s="300">
        <f t="shared" si="9"/>
        <v>1.6395974766441924E-2</v>
      </c>
      <c r="F89" s="300">
        <f t="shared" si="9"/>
        <v>1.4773411085396622E-2</v>
      </c>
      <c r="G89" s="300">
        <f t="shared" si="9"/>
        <v>1.6533813431844586E-2</v>
      </c>
      <c r="H89" s="300">
        <f t="shared" si="9"/>
        <v>1.6392464053286711E-2</v>
      </c>
      <c r="I89" s="300">
        <f t="shared" si="9"/>
        <v>1.7042374511336195E-2</v>
      </c>
      <c r="J89" s="300">
        <f t="shared" si="9"/>
        <v>1.5403364725879271E-2</v>
      </c>
      <c r="K89" s="300">
        <f t="shared" si="9"/>
        <v>1.7443398070125717E-2</v>
      </c>
      <c r="L89" s="300">
        <f t="shared" si="9"/>
        <v>1.6193866736701992E-2</v>
      </c>
      <c r="M89" s="300">
        <f t="shared" si="9"/>
        <v>1.4889468708370221E-2</v>
      </c>
      <c r="N89" s="300">
        <f t="shared" si="9"/>
        <v>1.0414215900204284E-2</v>
      </c>
      <c r="O89" s="300">
        <f t="shared" si="9"/>
        <v>1.4773761944913871E-2</v>
      </c>
      <c r="P89" s="300">
        <f t="shared" si="9"/>
        <v>1.2362375020203639E-2</v>
      </c>
      <c r="Q89" s="300">
        <f t="shared" si="9"/>
        <v>1.2168772238198348E-2</v>
      </c>
      <c r="R89" s="300">
        <f t="shared" si="9"/>
        <v>1.3246712286977538E-2</v>
      </c>
      <c r="S89" s="300">
        <f t="shared" si="9"/>
        <v>1.1766888805552881E-2</v>
      </c>
      <c r="T89" s="300">
        <f t="shared" si="9"/>
        <v>1.3960690550465164E-2</v>
      </c>
      <c r="U89" s="300">
        <f t="shared" si="9"/>
        <v>1.3852833907582521E-2</v>
      </c>
      <c r="V89" s="300">
        <f t="shared" si="9"/>
        <v>1.5117568165053675E-2</v>
      </c>
      <c r="W89" s="300">
        <f t="shared" si="9"/>
        <v>1.2737795906277131E-2</v>
      </c>
      <c r="X89" s="300">
        <f t="shared" si="9"/>
        <v>9.8226797386841008E-3</v>
      </c>
      <c r="Y89" s="300">
        <f t="shared" si="9"/>
        <v>1.0692038478939302E-2</v>
      </c>
      <c r="DA89" s="68"/>
    </row>
    <row r="90" spans="1:105" ht="12" customHeight="1" x14ac:dyDescent="0.25">
      <c r="A90" s="174" t="s">
        <v>2147</v>
      </c>
      <c r="B90" s="301">
        <f t="shared" ref="B90:Y90" si="10">IF(B$16=0,0,B$16/B$5)</f>
        <v>6.8328021583136611E-2</v>
      </c>
      <c r="C90" s="301">
        <f t="shared" si="10"/>
        <v>6.785477856366906E-2</v>
      </c>
      <c r="D90" s="301">
        <f t="shared" si="10"/>
        <v>6.9140842082844559E-2</v>
      </c>
      <c r="E90" s="301">
        <f t="shared" si="10"/>
        <v>5.5931402906955772E-2</v>
      </c>
      <c r="F90" s="301">
        <f t="shared" si="10"/>
        <v>6.332890431972113E-2</v>
      </c>
      <c r="G90" s="301">
        <f t="shared" si="10"/>
        <v>6.4533916210068293E-2</v>
      </c>
      <c r="H90" s="301">
        <f t="shared" si="10"/>
        <v>6.3150734689755447E-2</v>
      </c>
      <c r="I90" s="301">
        <f t="shared" si="10"/>
        <v>6.1272742832974146E-2</v>
      </c>
      <c r="J90" s="301">
        <f t="shared" si="10"/>
        <v>5.633489500334804E-2</v>
      </c>
      <c r="K90" s="301">
        <f t="shared" si="10"/>
        <v>6.0815489388075711E-2</v>
      </c>
      <c r="L90" s="301">
        <f t="shared" si="10"/>
        <v>5.9169592537802865E-2</v>
      </c>
      <c r="M90" s="301">
        <f t="shared" si="10"/>
        <v>5.5578328270503734E-2</v>
      </c>
      <c r="N90" s="301">
        <f t="shared" si="10"/>
        <v>3.9923012409661972E-2</v>
      </c>
      <c r="O90" s="301">
        <f t="shared" si="10"/>
        <v>5.0916269854800127E-2</v>
      </c>
      <c r="P90" s="301">
        <f t="shared" si="10"/>
        <v>4.3853606998176066E-2</v>
      </c>
      <c r="Q90" s="301">
        <f t="shared" si="10"/>
        <v>4.463172640107349E-2</v>
      </c>
      <c r="R90" s="301">
        <f t="shared" si="10"/>
        <v>4.7138675486082179E-2</v>
      </c>
      <c r="S90" s="301">
        <f t="shared" si="10"/>
        <v>3.6489355297385173E-2</v>
      </c>
      <c r="T90" s="301">
        <f t="shared" si="10"/>
        <v>4.18820716513955E-2</v>
      </c>
      <c r="U90" s="301">
        <f t="shared" si="10"/>
        <v>4.9549494550909866E-2</v>
      </c>
      <c r="V90" s="301">
        <f t="shared" si="10"/>
        <v>5.2616220342575168E-2</v>
      </c>
      <c r="W90" s="301">
        <f t="shared" si="10"/>
        <v>4.3098868838632141E-2</v>
      </c>
      <c r="X90" s="301">
        <f t="shared" si="10"/>
        <v>3.3997477280697602E-2</v>
      </c>
      <c r="Y90" s="301">
        <f t="shared" si="10"/>
        <v>3.9450585057760959E-2</v>
      </c>
      <c r="DA90" s="178"/>
    </row>
    <row r="91" spans="1:105" ht="12" customHeight="1" x14ac:dyDescent="0.25">
      <c r="A91" s="62" t="s">
        <v>2148</v>
      </c>
      <c r="B91" s="302">
        <f t="shared" ref="B91:Y91" si="11">IF(B$17=0,0,B$17/B$5)</f>
        <v>6.8328021583136611E-2</v>
      </c>
      <c r="C91" s="302">
        <f t="shared" si="11"/>
        <v>6.785477856366906E-2</v>
      </c>
      <c r="D91" s="302">
        <f t="shared" si="11"/>
        <v>6.9140842082844559E-2</v>
      </c>
      <c r="E91" s="302">
        <f t="shared" si="11"/>
        <v>5.5931402906955772E-2</v>
      </c>
      <c r="F91" s="302">
        <f t="shared" si="11"/>
        <v>6.332890431972113E-2</v>
      </c>
      <c r="G91" s="302">
        <f t="shared" si="11"/>
        <v>6.4533916210068293E-2</v>
      </c>
      <c r="H91" s="302">
        <f t="shared" si="11"/>
        <v>6.3150734689755447E-2</v>
      </c>
      <c r="I91" s="302">
        <f t="shared" si="11"/>
        <v>6.1272742832974146E-2</v>
      </c>
      <c r="J91" s="302">
        <f t="shared" si="11"/>
        <v>5.633489500334804E-2</v>
      </c>
      <c r="K91" s="302">
        <f t="shared" si="11"/>
        <v>6.0815489388075711E-2</v>
      </c>
      <c r="L91" s="302">
        <f t="shared" si="11"/>
        <v>5.9169592537802865E-2</v>
      </c>
      <c r="M91" s="302">
        <f t="shared" si="11"/>
        <v>5.5578328270503734E-2</v>
      </c>
      <c r="N91" s="302">
        <f t="shared" si="11"/>
        <v>3.9923012409661972E-2</v>
      </c>
      <c r="O91" s="302">
        <f t="shared" si="11"/>
        <v>5.0916269854800127E-2</v>
      </c>
      <c r="P91" s="302">
        <f t="shared" si="11"/>
        <v>4.3853606998176066E-2</v>
      </c>
      <c r="Q91" s="302">
        <f t="shared" si="11"/>
        <v>4.463172640107349E-2</v>
      </c>
      <c r="R91" s="302">
        <f t="shared" si="11"/>
        <v>4.7138675486082179E-2</v>
      </c>
      <c r="S91" s="302">
        <f t="shared" si="11"/>
        <v>3.6489355297385173E-2</v>
      </c>
      <c r="T91" s="302">
        <f t="shared" si="11"/>
        <v>4.18820716513955E-2</v>
      </c>
      <c r="U91" s="302">
        <f t="shared" si="11"/>
        <v>4.9549494550909866E-2</v>
      </c>
      <c r="V91" s="302">
        <f t="shared" si="11"/>
        <v>5.2616220342575168E-2</v>
      </c>
      <c r="W91" s="302">
        <f t="shared" si="11"/>
        <v>4.3098868838632141E-2</v>
      </c>
      <c r="X91" s="302">
        <f t="shared" si="11"/>
        <v>3.3997477280697602E-2</v>
      </c>
      <c r="Y91" s="302">
        <f t="shared" si="11"/>
        <v>3.9450585057760959E-2</v>
      </c>
      <c r="DA91" s="72"/>
    </row>
    <row r="92" spans="1:105" ht="12" customHeight="1" x14ac:dyDescent="0.25">
      <c r="A92" s="62" t="s">
        <v>2155</v>
      </c>
      <c r="B92" s="302">
        <f t="shared" ref="B92:Y92" si="12">IF(B$23=0,0,B$23/B$5)</f>
        <v>0</v>
      </c>
      <c r="C92" s="302">
        <f t="shared" si="12"/>
        <v>0</v>
      </c>
      <c r="D92" s="302">
        <f t="shared" si="12"/>
        <v>0</v>
      </c>
      <c r="E92" s="302">
        <f t="shared" si="12"/>
        <v>0</v>
      </c>
      <c r="F92" s="302">
        <f t="shared" si="12"/>
        <v>0</v>
      </c>
      <c r="G92" s="302">
        <f t="shared" si="12"/>
        <v>0</v>
      </c>
      <c r="H92" s="302">
        <f t="shared" si="12"/>
        <v>0</v>
      </c>
      <c r="I92" s="302">
        <f t="shared" si="12"/>
        <v>0</v>
      </c>
      <c r="J92" s="302">
        <f t="shared" si="12"/>
        <v>0</v>
      </c>
      <c r="K92" s="302">
        <f t="shared" si="12"/>
        <v>0</v>
      </c>
      <c r="L92" s="302">
        <f t="shared" si="12"/>
        <v>0</v>
      </c>
      <c r="M92" s="302">
        <f t="shared" si="12"/>
        <v>0</v>
      </c>
      <c r="N92" s="302">
        <f t="shared" si="12"/>
        <v>0</v>
      </c>
      <c r="O92" s="302">
        <f t="shared" si="12"/>
        <v>0</v>
      </c>
      <c r="P92" s="302">
        <f t="shared" si="12"/>
        <v>0</v>
      </c>
      <c r="Q92" s="302">
        <f t="shared" si="12"/>
        <v>0</v>
      </c>
      <c r="R92" s="302">
        <f t="shared" si="12"/>
        <v>0</v>
      </c>
      <c r="S92" s="302">
        <f t="shared" si="12"/>
        <v>0</v>
      </c>
      <c r="T92" s="302">
        <f t="shared" si="12"/>
        <v>0</v>
      </c>
      <c r="U92" s="302">
        <f t="shared" si="12"/>
        <v>0</v>
      </c>
      <c r="V92" s="302">
        <f t="shared" si="12"/>
        <v>0</v>
      </c>
      <c r="W92" s="302">
        <f t="shared" si="12"/>
        <v>0</v>
      </c>
      <c r="X92" s="302">
        <f t="shared" si="12"/>
        <v>0</v>
      </c>
      <c r="Y92" s="302">
        <f t="shared" si="12"/>
        <v>0</v>
      </c>
      <c r="DA92" s="72"/>
    </row>
    <row r="93" spans="1:105" ht="12" customHeight="1" x14ac:dyDescent="0.25">
      <c r="A93" s="62" t="s">
        <v>2157</v>
      </c>
      <c r="B93" s="302">
        <f t="shared" ref="B93:Y93" si="13">IF(B$24=0,0,B$24/B$5)</f>
        <v>0</v>
      </c>
      <c r="C93" s="302">
        <f t="shared" si="13"/>
        <v>0</v>
      </c>
      <c r="D93" s="302">
        <f t="shared" si="13"/>
        <v>0</v>
      </c>
      <c r="E93" s="302">
        <f t="shared" si="13"/>
        <v>0</v>
      </c>
      <c r="F93" s="302">
        <f t="shared" si="13"/>
        <v>0</v>
      </c>
      <c r="G93" s="302">
        <f t="shared" si="13"/>
        <v>0</v>
      </c>
      <c r="H93" s="302">
        <f t="shared" si="13"/>
        <v>0</v>
      </c>
      <c r="I93" s="302">
        <f t="shared" si="13"/>
        <v>0</v>
      </c>
      <c r="J93" s="302">
        <f t="shared" si="13"/>
        <v>0</v>
      </c>
      <c r="K93" s="302">
        <f t="shared" si="13"/>
        <v>0</v>
      </c>
      <c r="L93" s="302">
        <f t="shared" si="13"/>
        <v>0</v>
      </c>
      <c r="M93" s="302">
        <f t="shared" si="13"/>
        <v>0</v>
      </c>
      <c r="N93" s="302">
        <f t="shared" si="13"/>
        <v>0</v>
      </c>
      <c r="O93" s="302">
        <f t="shared" si="13"/>
        <v>0</v>
      </c>
      <c r="P93" s="302">
        <f t="shared" si="13"/>
        <v>0</v>
      </c>
      <c r="Q93" s="302">
        <f t="shared" si="13"/>
        <v>0</v>
      </c>
      <c r="R93" s="302">
        <f t="shared" si="13"/>
        <v>0</v>
      </c>
      <c r="S93" s="302">
        <f t="shared" si="13"/>
        <v>0</v>
      </c>
      <c r="T93" s="302">
        <f t="shared" si="13"/>
        <v>0</v>
      </c>
      <c r="U93" s="302">
        <f t="shared" si="13"/>
        <v>0</v>
      </c>
      <c r="V93" s="302">
        <f t="shared" si="13"/>
        <v>0</v>
      </c>
      <c r="W93" s="302">
        <f t="shared" si="13"/>
        <v>0</v>
      </c>
      <c r="X93" s="302">
        <f t="shared" si="13"/>
        <v>0</v>
      </c>
      <c r="Y93" s="302">
        <f t="shared" si="13"/>
        <v>0</v>
      </c>
      <c r="DA93" s="72"/>
    </row>
    <row r="94" spans="1:105" ht="12" customHeight="1" x14ac:dyDescent="0.25">
      <c r="A94" s="174" t="s">
        <v>2159</v>
      </c>
      <c r="B94" s="301">
        <f t="shared" ref="B94:Y94" si="14">IF(B$25=0,0,B$25/B$5)</f>
        <v>5.694001798594716E-2</v>
      </c>
      <c r="C94" s="301">
        <f t="shared" si="14"/>
        <v>5.6545648803057569E-2</v>
      </c>
      <c r="D94" s="301">
        <f t="shared" si="14"/>
        <v>5.7617368402370459E-2</v>
      </c>
      <c r="E94" s="301">
        <f t="shared" si="14"/>
        <v>4.6609502422463145E-2</v>
      </c>
      <c r="F94" s="301">
        <f t="shared" si="14"/>
        <v>5.2774086933100935E-2</v>
      </c>
      <c r="G94" s="301">
        <f t="shared" si="14"/>
        <v>5.3778263508390239E-2</v>
      </c>
      <c r="H94" s="301">
        <f t="shared" si="14"/>
        <v>5.2625612241462873E-2</v>
      </c>
      <c r="I94" s="301">
        <f t="shared" si="14"/>
        <v>5.1060619027478465E-2</v>
      </c>
      <c r="J94" s="301">
        <f t="shared" si="14"/>
        <v>4.6945745836123355E-2</v>
      </c>
      <c r="K94" s="301">
        <f t="shared" si="14"/>
        <v>5.0679574490063078E-2</v>
      </c>
      <c r="L94" s="301">
        <f t="shared" si="14"/>
        <v>4.9307993781502392E-2</v>
      </c>
      <c r="M94" s="301">
        <f t="shared" si="14"/>
        <v>4.6315273558753124E-2</v>
      </c>
      <c r="N94" s="301">
        <f t="shared" si="14"/>
        <v>3.3269177008051647E-2</v>
      </c>
      <c r="O94" s="301">
        <f t="shared" si="14"/>
        <v>4.2430224879000104E-2</v>
      </c>
      <c r="P94" s="301">
        <f t="shared" si="14"/>
        <v>3.6544672498480077E-2</v>
      </c>
      <c r="Q94" s="301">
        <f t="shared" si="14"/>
        <v>3.7193105334227913E-2</v>
      </c>
      <c r="R94" s="301">
        <f t="shared" si="14"/>
        <v>3.9282229571735168E-2</v>
      </c>
      <c r="S94" s="301">
        <f t="shared" si="14"/>
        <v>3.0407796081154317E-2</v>
      </c>
      <c r="T94" s="301">
        <f t="shared" si="14"/>
        <v>3.4901726376162914E-2</v>
      </c>
      <c r="U94" s="301">
        <f t="shared" si="14"/>
        <v>4.1291245459091561E-2</v>
      </c>
      <c r="V94" s="301">
        <f t="shared" si="14"/>
        <v>4.3846850285479334E-2</v>
      </c>
      <c r="W94" s="301">
        <f t="shared" si="14"/>
        <v>3.5915724032193452E-2</v>
      </c>
      <c r="X94" s="301">
        <f t="shared" si="14"/>
        <v>2.8331231067248015E-2</v>
      </c>
      <c r="Y94" s="301">
        <f t="shared" si="14"/>
        <v>3.2875487548134137E-2</v>
      </c>
      <c r="DA94" s="178"/>
    </row>
    <row r="95" spans="1:105" ht="12" customHeight="1" x14ac:dyDescent="0.25">
      <c r="A95" s="62" t="s">
        <v>2160</v>
      </c>
      <c r="B95" s="302">
        <f t="shared" ref="B95:Y95" si="15">IF(B$26=0,0,B$26/B$5)</f>
        <v>5.694001798594716E-2</v>
      </c>
      <c r="C95" s="302">
        <f t="shared" si="15"/>
        <v>5.6545648803057569E-2</v>
      </c>
      <c r="D95" s="302">
        <f t="shared" si="15"/>
        <v>5.7617368402370459E-2</v>
      </c>
      <c r="E95" s="302">
        <f t="shared" si="15"/>
        <v>4.6609502422463145E-2</v>
      </c>
      <c r="F95" s="302">
        <f t="shared" si="15"/>
        <v>5.2774086933100935E-2</v>
      </c>
      <c r="G95" s="302">
        <f t="shared" si="15"/>
        <v>5.3778263508390239E-2</v>
      </c>
      <c r="H95" s="302">
        <f t="shared" si="15"/>
        <v>5.2625612241462873E-2</v>
      </c>
      <c r="I95" s="302">
        <f t="shared" si="15"/>
        <v>5.1060619027478465E-2</v>
      </c>
      <c r="J95" s="302">
        <f t="shared" si="15"/>
        <v>4.6945745836123355E-2</v>
      </c>
      <c r="K95" s="302">
        <f t="shared" si="15"/>
        <v>5.0679574490063078E-2</v>
      </c>
      <c r="L95" s="302">
        <f t="shared" si="15"/>
        <v>4.9307993781502392E-2</v>
      </c>
      <c r="M95" s="302">
        <f t="shared" si="15"/>
        <v>4.6315273558753124E-2</v>
      </c>
      <c r="N95" s="302">
        <f t="shared" si="15"/>
        <v>3.3269177008051647E-2</v>
      </c>
      <c r="O95" s="302">
        <f t="shared" si="15"/>
        <v>4.2430224879000104E-2</v>
      </c>
      <c r="P95" s="302">
        <f t="shared" si="15"/>
        <v>3.6544672498480077E-2</v>
      </c>
      <c r="Q95" s="302">
        <f t="shared" si="15"/>
        <v>3.7193105334227913E-2</v>
      </c>
      <c r="R95" s="302">
        <f t="shared" si="15"/>
        <v>3.9282229571735168E-2</v>
      </c>
      <c r="S95" s="302">
        <f t="shared" si="15"/>
        <v>3.0407796081154317E-2</v>
      </c>
      <c r="T95" s="302">
        <f t="shared" si="15"/>
        <v>3.4901726376162914E-2</v>
      </c>
      <c r="U95" s="302">
        <f t="shared" si="15"/>
        <v>4.1291245459091561E-2</v>
      </c>
      <c r="V95" s="302">
        <f t="shared" si="15"/>
        <v>4.3846850285479334E-2</v>
      </c>
      <c r="W95" s="302">
        <f t="shared" si="15"/>
        <v>3.5915724032193452E-2</v>
      </c>
      <c r="X95" s="302">
        <f t="shared" si="15"/>
        <v>2.8331231067248015E-2</v>
      </c>
      <c r="Y95" s="302">
        <f t="shared" si="15"/>
        <v>3.2875487548134137E-2</v>
      </c>
      <c r="DA95" s="72"/>
    </row>
    <row r="96" spans="1:105" ht="12" customHeight="1" x14ac:dyDescent="0.25">
      <c r="A96" s="62" t="s">
        <v>2167</v>
      </c>
      <c r="B96" s="302">
        <f t="shared" ref="B96:Y96" si="16">IF(B$32=0,0,B$32/B$5)</f>
        <v>0</v>
      </c>
      <c r="C96" s="302">
        <f t="shared" si="16"/>
        <v>0</v>
      </c>
      <c r="D96" s="302">
        <f t="shared" si="16"/>
        <v>0</v>
      </c>
      <c r="E96" s="302">
        <f t="shared" si="16"/>
        <v>0</v>
      </c>
      <c r="F96" s="302">
        <f t="shared" si="16"/>
        <v>0</v>
      </c>
      <c r="G96" s="302">
        <f t="shared" si="16"/>
        <v>0</v>
      </c>
      <c r="H96" s="302">
        <f t="shared" si="16"/>
        <v>0</v>
      </c>
      <c r="I96" s="302">
        <f t="shared" si="16"/>
        <v>0</v>
      </c>
      <c r="J96" s="302">
        <f t="shared" si="16"/>
        <v>0</v>
      </c>
      <c r="K96" s="302">
        <f t="shared" si="16"/>
        <v>0</v>
      </c>
      <c r="L96" s="302">
        <f t="shared" si="16"/>
        <v>0</v>
      </c>
      <c r="M96" s="302">
        <f t="shared" si="16"/>
        <v>0</v>
      </c>
      <c r="N96" s="302">
        <f t="shared" si="16"/>
        <v>0</v>
      </c>
      <c r="O96" s="302">
        <f t="shared" si="16"/>
        <v>0</v>
      </c>
      <c r="P96" s="302">
        <f t="shared" si="16"/>
        <v>0</v>
      </c>
      <c r="Q96" s="302">
        <f t="shared" si="16"/>
        <v>0</v>
      </c>
      <c r="R96" s="302">
        <f t="shared" si="16"/>
        <v>0</v>
      </c>
      <c r="S96" s="302">
        <f t="shared" si="16"/>
        <v>0</v>
      </c>
      <c r="T96" s="302">
        <f t="shared" si="16"/>
        <v>0</v>
      </c>
      <c r="U96" s="302">
        <f t="shared" si="16"/>
        <v>0</v>
      </c>
      <c r="V96" s="302">
        <f t="shared" si="16"/>
        <v>0</v>
      </c>
      <c r="W96" s="302">
        <f t="shared" si="16"/>
        <v>0</v>
      </c>
      <c r="X96" s="302">
        <f t="shared" si="16"/>
        <v>0</v>
      </c>
      <c r="Y96" s="302">
        <f t="shared" si="16"/>
        <v>0</v>
      </c>
      <c r="DA96" s="72"/>
    </row>
    <row r="97" spans="1:105" ht="12" customHeight="1" x14ac:dyDescent="0.25">
      <c r="A97" s="62" t="s">
        <v>2169</v>
      </c>
      <c r="B97" s="302">
        <f t="shared" ref="B97:Y97" si="17">IF(B$33=0,0,B$33/B$5)</f>
        <v>0</v>
      </c>
      <c r="C97" s="302">
        <f t="shared" si="17"/>
        <v>0</v>
      </c>
      <c r="D97" s="302">
        <f t="shared" si="17"/>
        <v>0</v>
      </c>
      <c r="E97" s="302">
        <f t="shared" si="17"/>
        <v>0</v>
      </c>
      <c r="F97" s="302">
        <f t="shared" si="17"/>
        <v>0</v>
      </c>
      <c r="G97" s="302">
        <f t="shared" si="17"/>
        <v>0</v>
      </c>
      <c r="H97" s="302">
        <f t="shared" si="17"/>
        <v>0</v>
      </c>
      <c r="I97" s="302">
        <f t="shared" si="17"/>
        <v>0</v>
      </c>
      <c r="J97" s="302">
        <f t="shared" si="17"/>
        <v>0</v>
      </c>
      <c r="K97" s="302">
        <f t="shared" si="17"/>
        <v>0</v>
      </c>
      <c r="L97" s="302">
        <f t="shared" si="17"/>
        <v>0</v>
      </c>
      <c r="M97" s="302">
        <f t="shared" si="17"/>
        <v>0</v>
      </c>
      <c r="N97" s="302">
        <f t="shared" si="17"/>
        <v>0</v>
      </c>
      <c r="O97" s="302">
        <f t="shared" si="17"/>
        <v>0</v>
      </c>
      <c r="P97" s="302">
        <f t="shared" si="17"/>
        <v>0</v>
      </c>
      <c r="Q97" s="302">
        <f t="shared" si="17"/>
        <v>0</v>
      </c>
      <c r="R97" s="302">
        <f t="shared" si="17"/>
        <v>0</v>
      </c>
      <c r="S97" s="302">
        <f t="shared" si="17"/>
        <v>0</v>
      </c>
      <c r="T97" s="302">
        <f t="shared" si="17"/>
        <v>0</v>
      </c>
      <c r="U97" s="302">
        <f t="shared" si="17"/>
        <v>0</v>
      </c>
      <c r="V97" s="302">
        <f t="shared" si="17"/>
        <v>0</v>
      </c>
      <c r="W97" s="302">
        <f t="shared" si="17"/>
        <v>0</v>
      </c>
      <c r="X97" s="302">
        <f t="shared" si="17"/>
        <v>0</v>
      </c>
      <c r="Y97" s="302">
        <f t="shared" si="17"/>
        <v>0</v>
      </c>
      <c r="DA97" s="72"/>
    </row>
    <row r="98" spans="1:105" ht="12" customHeight="1" x14ac:dyDescent="0.25">
      <c r="A98" s="174" t="s">
        <v>2171</v>
      </c>
      <c r="B98" s="301">
        <f t="shared" ref="B98:Y98" si="18">IF(B$34=0,0,B$34/B$5)</f>
        <v>0.71135831070030509</v>
      </c>
      <c r="C98" s="301">
        <f t="shared" si="18"/>
        <v>0.71181348032443414</v>
      </c>
      <c r="D98" s="301">
        <f t="shared" si="18"/>
        <v>0.70793894050108896</v>
      </c>
      <c r="E98" s="301">
        <f t="shared" si="18"/>
        <v>0.72576493580779089</v>
      </c>
      <c r="F98" s="301">
        <f t="shared" si="18"/>
        <v>0.71418781283108757</v>
      </c>
      <c r="G98" s="301">
        <f t="shared" si="18"/>
        <v>0.70903318475871746</v>
      </c>
      <c r="H98" s="301">
        <f t="shared" si="18"/>
        <v>0.70824759957291317</v>
      </c>
      <c r="I98" s="301">
        <f t="shared" si="18"/>
        <v>0.71001441318120806</v>
      </c>
      <c r="J98" s="301">
        <f t="shared" si="18"/>
        <v>0.71941662060851752</v>
      </c>
      <c r="K98" s="301">
        <f t="shared" si="18"/>
        <v>0.71256896291883143</v>
      </c>
      <c r="L98" s="301">
        <f t="shared" si="18"/>
        <v>0.7186821329831099</v>
      </c>
      <c r="M98" s="301">
        <f t="shared" si="18"/>
        <v>0.72122988078407413</v>
      </c>
      <c r="N98" s="301">
        <f t="shared" si="18"/>
        <v>0.75278070469079161</v>
      </c>
      <c r="O98" s="301">
        <f t="shared" si="18"/>
        <v>0.734786499229936</v>
      </c>
      <c r="P98" s="301">
        <f t="shared" si="18"/>
        <v>0.74649507614773347</v>
      </c>
      <c r="Q98" s="301">
        <f t="shared" si="18"/>
        <v>0.74394022457705211</v>
      </c>
      <c r="R98" s="301">
        <f t="shared" si="18"/>
        <v>0.74100753279617171</v>
      </c>
      <c r="S98" s="301">
        <f t="shared" si="18"/>
        <v>0.75533861880380648</v>
      </c>
      <c r="T98" s="301">
        <f t="shared" si="18"/>
        <v>0.7446669517384793</v>
      </c>
      <c r="U98" s="301">
        <f t="shared" si="18"/>
        <v>0.73830928523131645</v>
      </c>
      <c r="V98" s="301">
        <f t="shared" si="18"/>
        <v>0.73119266114948112</v>
      </c>
      <c r="W98" s="301">
        <f t="shared" si="18"/>
        <v>0.74632228218188723</v>
      </c>
      <c r="X98" s="301">
        <f t="shared" si="18"/>
        <v>0.76126650930162509</v>
      </c>
      <c r="Y98" s="301">
        <f t="shared" si="18"/>
        <v>0.71607267258864937</v>
      </c>
      <c r="DA98" s="178"/>
    </row>
    <row r="99" spans="1:105" ht="12" customHeight="1" x14ac:dyDescent="0.25">
      <c r="A99" s="174" t="s">
        <v>2183</v>
      </c>
      <c r="B99" s="301">
        <f t="shared" ref="B99:Y99" si="19">IF(B$45=0,0,B$45/B$5)</f>
        <v>0.11593396447117987</v>
      </c>
      <c r="C99" s="301">
        <f t="shared" si="19"/>
        <v>0.11657134827845367</v>
      </c>
      <c r="D99" s="301">
        <f t="shared" si="19"/>
        <v>0.11845381939214242</v>
      </c>
      <c r="E99" s="301">
        <f t="shared" si="19"/>
        <v>0.12143061517496487</v>
      </c>
      <c r="F99" s="301">
        <f t="shared" si="19"/>
        <v>0.12215396360826698</v>
      </c>
      <c r="G99" s="301">
        <f t="shared" si="19"/>
        <v>0.12235887684551157</v>
      </c>
      <c r="H99" s="301">
        <f t="shared" si="19"/>
        <v>0.12450074761954071</v>
      </c>
      <c r="I99" s="301">
        <f t="shared" si="19"/>
        <v>0.1251691489605751</v>
      </c>
      <c r="J99" s="301">
        <f t="shared" si="19"/>
        <v>0.12620908938526865</v>
      </c>
      <c r="K99" s="301">
        <f t="shared" si="19"/>
        <v>0.12323441017649693</v>
      </c>
      <c r="L99" s="301">
        <f t="shared" si="19"/>
        <v>0.12224213601995355</v>
      </c>
      <c r="M99" s="301">
        <f t="shared" si="19"/>
        <v>0.12538062906767686</v>
      </c>
      <c r="N99" s="301">
        <f t="shared" si="19"/>
        <v>0.1269713357341398</v>
      </c>
      <c r="O99" s="301">
        <f t="shared" si="19"/>
        <v>0.12218855681686185</v>
      </c>
      <c r="P99" s="301">
        <f t="shared" si="19"/>
        <v>0.12518106558587663</v>
      </c>
      <c r="Q99" s="301">
        <f t="shared" si="19"/>
        <v>0.12615552878145714</v>
      </c>
      <c r="R99" s="301">
        <f t="shared" si="19"/>
        <v>0.12398367012867439</v>
      </c>
      <c r="S99" s="301">
        <f t="shared" si="19"/>
        <v>0.12734682647455411</v>
      </c>
      <c r="T99" s="301">
        <f t="shared" si="19"/>
        <v>0.12609248173645335</v>
      </c>
      <c r="U99" s="301">
        <f t="shared" si="19"/>
        <v>0.122207269538191</v>
      </c>
      <c r="V99" s="301">
        <f t="shared" si="19"/>
        <v>0.1219739243792131</v>
      </c>
      <c r="W99" s="301">
        <f t="shared" si="19"/>
        <v>0.12543447388098422</v>
      </c>
      <c r="X99" s="301">
        <f t="shared" si="19"/>
        <v>0.12987850981447135</v>
      </c>
      <c r="Y99" s="301">
        <f t="shared" si="19"/>
        <v>0.15492985364972892</v>
      </c>
      <c r="DA99" s="178"/>
    </row>
    <row r="100" spans="1:105" ht="12" customHeight="1" x14ac:dyDescent="0.25">
      <c r="A100" s="62" t="s">
        <v>2184</v>
      </c>
      <c r="B100" s="302">
        <f t="shared" ref="B100:Y100" si="20">IF(B$46=0,0,B$46/B$5)</f>
        <v>6.4523512195387586E-2</v>
      </c>
      <c r="C100" s="302">
        <f t="shared" si="20"/>
        <v>6.512800051822451E-2</v>
      </c>
      <c r="D100" s="302">
        <f t="shared" si="20"/>
        <v>6.729048782302606E-2</v>
      </c>
      <c r="E100" s="302">
        <f t="shared" si="20"/>
        <v>6.8978984211297986E-2</v>
      </c>
      <c r="F100" s="302">
        <f t="shared" si="20"/>
        <v>7.0539020877986761E-2</v>
      </c>
      <c r="G100" s="302">
        <f t="shared" si="20"/>
        <v>7.1116463340697475E-2</v>
      </c>
      <c r="H100" s="302">
        <f t="shared" si="20"/>
        <v>7.3315109004533655E-2</v>
      </c>
      <c r="I100" s="302">
        <f t="shared" si="20"/>
        <v>7.3855821267752905E-2</v>
      </c>
      <c r="J100" s="302">
        <f t="shared" si="20"/>
        <v>7.4216256401009123E-2</v>
      </c>
      <c r="K100" s="302">
        <f t="shared" si="20"/>
        <v>7.1736463065588618E-2</v>
      </c>
      <c r="L100" s="302">
        <f t="shared" si="20"/>
        <v>7.0302385062634865E-2</v>
      </c>
      <c r="M100" s="302">
        <f t="shared" si="20"/>
        <v>7.3256750273848772E-2</v>
      </c>
      <c r="N100" s="302">
        <f t="shared" si="20"/>
        <v>7.2567252854242342E-2</v>
      </c>
      <c r="O100" s="302">
        <f t="shared" si="20"/>
        <v>6.9084930018197793E-2</v>
      </c>
      <c r="P100" s="302">
        <f t="shared" si="20"/>
        <v>7.1231250268999749E-2</v>
      </c>
      <c r="Q100" s="302">
        <f t="shared" si="20"/>
        <v>7.2390354696390616E-2</v>
      </c>
      <c r="R100" s="302">
        <f t="shared" si="20"/>
        <v>7.043044409928198E-2</v>
      </c>
      <c r="S100" s="302">
        <f t="shared" si="20"/>
        <v>7.2757881030383997E-2</v>
      </c>
      <c r="T100" s="302">
        <f t="shared" si="20"/>
        <v>7.2274786479583422E-2</v>
      </c>
      <c r="U100" s="302">
        <f t="shared" si="20"/>
        <v>6.8849048087468237E-2</v>
      </c>
      <c r="V100" s="302">
        <f t="shared" si="20"/>
        <v>6.9130027225009452E-2</v>
      </c>
      <c r="W100" s="302">
        <f t="shared" si="20"/>
        <v>7.1497146526644711E-2</v>
      </c>
      <c r="X100" s="302">
        <f t="shared" si="20"/>
        <v>7.4861150831090295E-2</v>
      </c>
      <c r="Y100" s="302">
        <f t="shared" si="20"/>
        <v>0.10317869054898969</v>
      </c>
      <c r="DA100" s="72"/>
    </row>
    <row r="101" spans="1:105" ht="12" customHeight="1" x14ac:dyDescent="0.25">
      <c r="A101" s="62" t="s">
        <v>2191</v>
      </c>
      <c r="B101" s="302">
        <f t="shared" ref="B101:Y101" si="21">IF(B$52=0,0,B$52/B$5)</f>
        <v>5.1410452275792294E-2</v>
      </c>
      <c r="C101" s="302">
        <f t="shared" si="21"/>
        <v>5.1443347760229151E-2</v>
      </c>
      <c r="D101" s="302">
        <f t="shared" si="21"/>
        <v>5.1163331569116358E-2</v>
      </c>
      <c r="E101" s="302">
        <f t="shared" si="21"/>
        <v>5.2451630963666888E-2</v>
      </c>
      <c r="F101" s="302">
        <f t="shared" si="21"/>
        <v>5.1614942730280222E-2</v>
      </c>
      <c r="G101" s="302">
        <f t="shared" si="21"/>
        <v>5.1242413504814094E-2</v>
      </c>
      <c r="H101" s="302">
        <f t="shared" si="21"/>
        <v>5.1185638615007051E-2</v>
      </c>
      <c r="I101" s="302">
        <f t="shared" si="21"/>
        <v>5.1313327692822208E-2</v>
      </c>
      <c r="J101" s="302">
        <f t="shared" si="21"/>
        <v>5.1992832984259531E-2</v>
      </c>
      <c r="K101" s="302">
        <f t="shared" si="21"/>
        <v>5.1497947110908306E-2</v>
      </c>
      <c r="L101" s="302">
        <f t="shared" si="21"/>
        <v>5.1939750957318689E-2</v>
      </c>
      <c r="M101" s="302">
        <f t="shared" si="21"/>
        <v>5.2123878793828092E-2</v>
      </c>
      <c r="N101" s="302">
        <f t="shared" si="21"/>
        <v>5.4404082879897453E-2</v>
      </c>
      <c r="O101" s="302">
        <f t="shared" si="21"/>
        <v>5.3103626798664053E-2</v>
      </c>
      <c r="P101" s="302">
        <f t="shared" si="21"/>
        <v>5.3949815316876877E-2</v>
      </c>
      <c r="Q101" s="302">
        <f t="shared" si="21"/>
        <v>5.3765174085066529E-2</v>
      </c>
      <c r="R101" s="302">
        <f t="shared" si="21"/>
        <v>5.3553226029392414E-2</v>
      </c>
      <c r="S101" s="302">
        <f t="shared" si="21"/>
        <v>5.4588945444170096E-2</v>
      </c>
      <c r="T101" s="302">
        <f t="shared" si="21"/>
        <v>5.381769525686992E-2</v>
      </c>
      <c r="U101" s="302">
        <f t="shared" si="21"/>
        <v>5.3358221450722762E-2</v>
      </c>
      <c r="V101" s="302">
        <f t="shared" si="21"/>
        <v>5.2843897154203665E-2</v>
      </c>
      <c r="W101" s="302">
        <f t="shared" si="21"/>
        <v>5.3937327354339516E-2</v>
      </c>
      <c r="X101" s="302">
        <f t="shared" si="21"/>
        <v>5.5017358983381059E-2</v>
      </c>
      <c r="Y101" s="302">
        <f t="shared" si="21"/>
        <v>5.1751163100739205E-2</v>
      </c>
      <c r="DA101" s="72"/>
    </row>
    <row r="102" spans="1:105" ht="12" customHeight="1" x14ac:dyDescent="0.25">
      <c r="A102" s="62" t="s">
        <v>2203</v>
      </c>
      <c r="B102" s="302">
        <f t="shared" ref="B102:Y102" si="22">IF(B$63=0,0,B$63/B$5)</f>
        <v>0</v>
      </c>
      <c r="C102" s="302">
        <f t="shared" si="22"/>
        <v>0</v>
      </c>
      <c r="D102" s="302">
        <f t="shared" si="22"/>
        <v>0</v>
      </c>
      <c r="E102" s="302">
        <f t="shared" si="22"/>
        <v>0</v>
      </c>
      <c r="F102" s="302">
        <f t="shared" si="22"/>
        <v>0</v>
      </c>
      <c r="G102" s="302">
        <f t="shared" si="22"/>
        <v>0</v>
      </c>
      <c r="H102" s="302">
        <f t="shared" si="22"/>
        <v>0</v>
      </c>
      <c r="I102" s="302">
        <f t="shared" si="22"/>
        <v>0</v>
      </c>
      <c r="J102" s="302">
        <f t="shared" si="22"/>
        <v>0</v>
      </c>
      <c r="K102" s="302">
        <f t="shared" si="22"/>
        <v>0</v>
      </c>
      <c r="L102" s="302">
        <f t="shared" si="22"/>
        <v>0</v>
      </c>
      <c r="M102" s="302">
        <f t="shared" si="22"/>
        <v>0</v>
      </c>
      <c r="N102" s="302">
        <f t="shared" si="22"/>
        <v>0</v>
      </c>
      <c r="O102" s="302">
        <f t="shared" si="22"/>
        <v>0</v>
      </c>
      <c r="P102" s="302">
        <f t="shared" si="22"/>
        <v>0</v>
      </c>
      <c r="Q102" s="302">
        <f t="shared" si="22"/>
        <v>0</v>
      </c>
      <c r="R102" s="302">
        <f t="shared" si="22"/>
        <v>0</v>
      </c>
      <c r="S102" s="302">
        <f t="shared" si="22"/>
        <v>0</v>
      </c>
      <c r="T102" s="302">
        <f t="shared" si="22"/>
        <v>0</v>
      </c>
      <c r="U102" s="302">
        <f t="shared" si="22"/>
        <v>0</v>
      </c>
      <c r="V102" s="302">
        <f t="shared" si="22"/>
        <v>0</v>
      </c>
      <c r="W102" s="302">
        <f t="shared" si="22"/>
        <v>0</v>
      </c>
      <c r="X102" s="302">
        <f t="shared" si="22"/>
        <v>0</v>
      </c>
      <c r="Y102" s="302">
        <f t="shared" si="22"/>
        <v>0</v>
      </c>
      <c r="DA102" s="72"/>
    </row>
    <row r="103" spans="1:105" ht="12" customHeight="1" x14ac:dyDescent="0.25">
      <c r="A103" s="62" t="s">
        <v>2205</v>
      </c>
      <c r="B103" s="302">
        <f t="shared" ref="B103:Y103" si="23">IF(B$64=0,0,B$64/B$5)</f>
        <v>0</v>
      </c>
      <c r="C103" s="302">
        <f t="shared" si="23"/>
        <v>0</v>
      </c>
      <c r="D103" s="302">
        <f t="shared" si="23"/>
        <v>0</v>
      </c>
      <c r="E103" s="302">
        <f t="shared" si="23"/>
        <v>0</v>
      </c>
      <c r="F103" s="302">
        <f t="shared" si="23"/>
        <v>0</v>
      </c>
      <c r="G103" s="302">
        <f t="shared" si="23"/>
        <v>0</v>
      </c>
      <c r="H103" s="302">
        <f t="shared" si="23"/>
        <v>0</v>
      </c>
      <c r="I103" s="302">
        <f t="shared" si="23"/>
        <v>0</v>
      </c>
      <c r="J103" s="302">
        <f t="shared" si="23"/>
        <v>0</v>
      </c>
      <c r="K103" s="302">
        <f t="shared" si="23"/>
        <v>0</v>
      </c>
      <c r="L103" s="302">
        <f t="shared" si="23"/>
        <v>0</v>
      </c>
      <c r="M103" s="302">
        <f t="shared" si="23"/>
        <v>0</v>
      </c>
      <c r="N103" s="302">
        <f t="shared" si="23"/>
        <v>0</v>
      </c>
      <c r="O103" s="302">
        <f t="shared" si="23"/>
        <v>0</v>
      </c>
      <c r="P103" s="302">
        <f t="shared" si="23"/>
        <v>0</v>
      </c>
      <c r="Q103" s="302">
        <f t="shared" si="23"/>
        <v>0</v>
      </c>
      <c r="R103" s="302">
        <f t="shared" si="23"/>
        <v>0</v>
      </c>
      <c r="S103" s="302">
        <f t="shared" si="23"/>
        <v>0</v>
      </c>
      <c r="T103" s="302">
        <f t="shared" si="23"/>
        <v>0</v>
      </c>
      <c r="U103" s="302">
        <f t="shared" si="23"/>
        <v>0</v>
      </c>
      <c r="V103" s="302">
        <f t="shared" si="23"/>
        <v>0</v>
      </c>
      <c r="W103" s="302">
        <f t="shared" si="23"/>
        <v>0</v>
      </c>
      <c r="X103" s="302">
        <f t="shared" si="23"/>
        <v>0</v>
      </c>
      <c r="Y103" s="302">
        <f t="shared" si="23"/>
        <v>0</v>
      </c>
      <c r="DA103" s="72"/>
    </row>
    <row r="104" spans="1:105" ht="12" customHeight="1" x14ac:dyDescent="0.25">
      <c r="A104" s="62" t="s">
        <v>2207</v>
      </c>
      <c r="B104" s="302">
        <f t="shared" ref="B104:Y104" si="24">IF(B$65=0,0,B$65/B$5)</f>
        <v>0</v>
      </c>
      <c r="C104" s="302">
        <f t="shared" si="24"/>
        <v>0</v>
      </c>
      <c r="D104" s="302">
        <f t="shared" si="24"/>
        <v>0</v>
      </c>
      <c r="E104" s="302">
        <f t="shared" si="24"/>
        <v>0</v>
      </c>
      <c r="F104" s="302">
        <f t="shared" si="24"/>
        <v>0</v>
      </c>
      <c r="G104" s="302">
        <f t="shared" si="24"/>
        <v>0</v>
      </c>
      <c r="H104" s="302">
        <f t="shared" si="24"/>
        <v>0</v>
      </c>
      <c r="I104" s="302">
        <f t="shared" si="24"/>
        <v>0</v>
      </c>
      <c r="J104" s="302">
        <f t="shared" si="24"/>
        <v>0</v>
      </c>
      <c r="K104" s="302">
        <f t="shared" si="24"/>
        <v>0</v>
      </c>
      <c r="L104" s="302">
        <f t="shared" si="24"/>
        <v>0</v>
      </c>
      <c r="M104" s="302">
        <f t="shared" si="24"/>
        <v>0</v>
      </c>
      <c r="N104" s="302">
        <f t="shared" si="24"/>
        <v>0</v>
      </c>
      <c r="O104" s="302">
        <f t="shared" si="24"/>
        <v>0</v>
      </c>
      <c r="P104" s="302">
        <f t="shared" si="24"/>
        <v>0</v>
      </c>
      <c r="Q104" s="302">
        <f t="shared" si="24"/>
        <v>0</v>
      </c>
      <c r="R104" s="302">
        <f t="shared" si="24"/>
        <v>0</v>
      </c>
      <c r="S104" s="302">
        <f t="shared" si="24"/>
        <v>0</v>
      </c>
      <c r="T104" s="302">
        <f t="shared" si="24"/>
        <v>0</v>
      </c>
      <c r="U104" s="302">
        <f t="shared" si="24"/>
        <v>0</v>
      </c>
      <c r="V104" s="302">
        <f t="shared" si="24"/>
        <v>0</v>
      </c>
      <c r="W104" s="302">
        <f t="shared" si="24"/>
        <v>0</v>
      </c>
      <c r="X104" s="302">
        <f t="shared" si="24"/>
        <v>0</v>
      </c>
      <c r="Y104" s="302">
        <f t="shared" si="24"/>
        <v>0</v>
      </c>
      <c r="DA104" s="72"/>
    </row>
    <row r="105" spans="1:105" ht="12" customHeight="1" x14ac:dyDescent="0.25">
      <c r="A105" s="174" t="s">
        <v>2209</v>
      </c>
      <c r="B105" s="301">
        <f t="shared" ref="B105:Y105" si="25">IF(B$66=0,0,B$66/B$5)</f>
        <v>3.0473983603253426E-2</v>
      </c>
      <c r="C105" s="301">
        <f t="shared" si="25"/>
        <v>3.0839844187324012E-2</v>
      </c>
      <c r="D105" s="301">
        <f t="shared" si="25"/>
        <v>3.1275086677270705E-2</v>
      </c>
      <c r="E105" s="301">
        <f t="shared" si="25"/>
        <v>3.3867568921383234E-2</v>
      </c>
      <c r="F105" s="301">
        <f t="shared" si="25"/>
        <v>3.278182122242685E-2</v>
      </c>
      <c r="G105" s="301">
        <f t="shared" si="25"/>
        <v>3.3761945245467682E-2</v>
      </c>
      <c r="H105" s="301">
        <f t="shared" si="25"/>
        <v>3.5082841823041243E-2</v>
      </c>
      <c r="I105" s="301">
        <f t="shared" si="25"/>
        <v>3.5440701486427986E-2</v>
      </c>
      <c r="J105" s="301">
        <f t="shared" si="25"/>
        <v>3.569028444086278E-2</v>
      </c>
      <c r="K105" s="301">
        <f t="shared" si="25"/>
        <v>3.5258164956407129E-2</v>
      </c>
      <c r="L105" s="301">
        <f t="shared" si="25"/>
        <v>3.4404277940929505E-2</v>
      </c>
      <c r="M105" s="301">
        <f t="shared" si="25"/>
        <v>3.6606419610621999E-2</v>
      </c>
      <c r="N105" s="301">
        <f t="shared" si="25"/>
        <v>3.6641554257150773E-2</v>
      </c>
      <c r="O105" s="301">
        <f t="shared" si="25"/>
        <v>3.4904687274487999E-2</v>
      </c>
      <c r="P105" s="301">
        <f t="shared" si="25"/>
        <v>3.5563203749529981E-2</v>
      </c>
      <c r="Q105" s="301">
        <f t="shared" si="25"/>
        <v>3.5910642667990961E-2</v>
      </c>
      <c r="R105" s="301">
        <f t="shared" si="25"/>
        <v>3.5341179730358781E-2</v>
      </c>
      <c r="S105" s="301">
        <f t="shared" si="25"/>
        <v>3.8650514537546997E-2</v>
      </c>
      <c r="T105" s="301">
        <f t="shared" si="25"/>
        <v>3.8496077947043718E-2</v>
      </c>
      <c r="U105" s="301">
        <f t="shared" si="25"/>
        <v>3.4789871312908699E-2</v>
      </c>
      <c r="V105" s="301">
        <f t="shared" si="25"/>
        <v>3.5252775678197602E-2</v>
      </c>
      <c r="W105" s="301">
        <f t="shared" si="25"/>
        <v>3.6490855160025648E-2</v>
      </c>
      <c r="X105" s="301">
        <f t="shared" si="25"/>
        <v>3.6703592797273824E-2</v>
      </c>
      <c r="Y105" s="301">
        <f t="shared" si="25"/>
        <v>4.5979362676787552E-2</v>
      </c>
      <c r="DA105" s="178"/>
    </row>
    <row r="106" spans="1:105" ht="12" customHeight="1" x14ac:dyDescent="0.25">
      <c r="A106" s="62" t="s">
        <v>2210</v>
      </c>
      <c r="B106" s="302">
        <f t="shared" ref="B106:Y106" si="26">IF(B$67=0,0,B$67/B$5)</f>
        <v>2.0790020293685905E-2</v>
      </c>
      <c r="C106" s="302">
        <f t="shared" si="26"/>
        <v>2.1149684498416588E-2</v>
      </c>
      <c r="D106" s="302">
        <f t="shared" si="26"/>
        <v>2.1637672420484248E-2</v>
      </c>
      <c r="E106" s="302">
        <f t="shared" si="26"/>
        <v>2.3987483310498613E-2</v>
      </c>
      <c r="F106" s="302">
        <f t="shared" si="26"/>
        <v>2.3059338935282652E-2</v>
      </c>
      <c r="G106" s="302">
        <f t="shared" si="26"/>
        <v>2.4109634668383582E-2</v>
      </c>
      <c r="H106" s="302">
        <f t="shared" si="26"/>
        <v>2.5441225685034374E-2</v>
      </c>
      <c r="I106" s="302">
        <f t="shared" si="26"/>
        <v>2.5775033112156766E-2</v>
      </c>
      <c r="J106" s="302">
        <f t="shared" si="26"/>
        <v>2.5896620610032728E-2</v>
      </c>
      <c r="K106" s="302">
        <f t="shared" si="26"/>
        <v>2.5557720625266504E-2</v>
      </c>
      <c r="L106" s="302">
        <f t="shared" si="26"/>
        <v>2.462061294065895E-2</v>
      </c>
      <c r="M106" s="302">
        <f t="shared" si="26"/>
        <v>2.6788071250565742E-2</v>
      </c>
      <c r="N106" s="302">
        <f t="shared" si="26"/>
        <v>2.6393693770078677E-2</v>
      </c>
      <c r="O106" s="302">
        <f t="shared" si="26"/>
        <v>2.490178804371471E-2</v>
      </c>
      <c r="P106" s="302">
        <f t="shared" si="26"/>
        <v>2.5400911667680597E-2</v>
      </c>
      <c r="Q106" s="302">
        <f t="shared" si="26"/>
        <v>2.5783130651967346E-2</v>
      </c>
      <c r="R106" s="302">
        <f t="shared" si="26"/>
        <v>2.5253591447813944E-2</v>
      </c>
      <c r="S106" s="302">
        <f t="shared" si="26"/>
        <v>2.8367832293215784E-2</v>
      </c>
      <c r="T106" s="302">
        <f t="shared" si="26"/>
        <v>2.835867274630368E-2</v>
      </c>
      <c r="U106" s="302">
        <f t="shared" si="26"/>
        <v>2.4739015194767018E-2</v>
      </c>
      <c r="V106" s="302">
        <f t="shared" si="26"/>
        <v>2.5298800590979189E-2</v>
      </c>
      <c r="W106" s="302">
        <f t="shared" si="26"/>
        <v>2.6330915381368905E-2</v>
      </c>
      <c r="X106" s="302">
        <f t="shared" si="26"/>
        <v>2.6340212157744985E-2</v>
      </c>
      <c r="Y106" s="302">
        <f t="shared" si="26"/>
        <v>3.623122115088654E-2</v>
      </c>
      <c r="DA106" s="72"/>
    </row>
    <row r="107" spans="1:105" ht="12" customHeight="1" x14ac:dyDescent="0.25">
      <c r="A107" s="62" t="s">
        <v>2212</v>
      </c>
      <c r="B107" s="302">
        <f t="shared" ref="B107:Y107" si="27">IF(B$68=0,0,B$68/B$5)</f>
        <v>9.683963309567523E-3</v>
      </c>
      <c r="C107" s="302">
        <f t="shared" si="27"/>
        <v>9.6901596889074279E-3</v>
      </c>
      <c r="D107" s="302">
        <f t="shared" si="27"/>
        <v>9.6374142567864571E-3</v>
      </c>
      <c r="E107" s="302">
        <f t="shared" si="27"/>
        <v>9.8800856108846209E-3</v>
      </c>
      <c r="F107" s="302">
        <f t="shared" si="27"/>
        <v>9.7224822871442001E-3</v>
      </c>
      <c r="G107" s="302">
        <f t="shared" si="27"/>
        <v>9.6523105770841E-3</v>
      </c>
      <c r="H107" s="302">
        <f t="shared" si="27"/>
        <v>9.6416161380068668E-3</v>
      </c>
      <c r="I107" s="302">
        <f t="shared" si="27"/>
        <v>9.6656683742712187E-3</v>
      </c>
      <c r="J107" s="302">
        <f t="shared" si="27"/>
        <v>9.7936638308300482E-3</v>
      </c>
      <c r="K107" s="302">
        <f t="shared" si="27"/>
        <v>9.7004443311406226E-3</v>
      </c>
      <c r="L107" s="302">
        <f t="shared" si="27"/>
        <v>9.7836650002705583E-3</v>
      </c>
      <c r="M107" s="302">
        <f t="shared" si="27"/>
        <v>9.8183483600562619E-3</v>
      </c>
      <c r="N107" s="302">
        <f t="shared" si="27"/>
        <v>1.0247860487072095E-2</v>
      </c>
      <c r="O107" s="302">
        <f t="shared" si="27"/>
        <v>1.0002899230773288E-2</v>
      </c>
      <c r="P107" s="302">
        <f t="shared" si="27"/>
        <v>1.0162292081849386E-2</v>
      </c>
      <c r="Q107" s="302">
        <f t="shared" si="27"/>
        <v>1.0127512016023613E-2</v>
      </c>
      <c r="R107" s="302">
        <f t="shared" si="27"/>
        <v>1.0087588282544831E-2</v>
      </c>
      <c r="S107" s="302">
        <f t="shared" si="27"/>
        <v>1.0282682244331211E-2</v>
      </c>
      <c r="T107" s="302">
        <f t="shared" si="27"/>
        <v>1.0137405200740041E-2</v>
      </c>
      <c r="U107" s="302">
        <f t="shared" si="27"/>
        <v>1.0050856118141683E-2</v>
      </c>
      <c r="V107" s="302">
        <f t="shared" si="27"/>
        <v>9.9539750872184168E-3</v>
      </c>
      <c r="W107" s="302">
        <f t="shared" si="27"/>
        <v>1.0159939778656746E-2</v>
      </c>
      <c r="X107" s="302">
        <f t="shared" si="27"/>
        <v>1.036338063952884E-2</v>
      </c>
      <c r="Y107" s="302">
        <f t="shared" si="27"/>
        <v>9.7481415259010155E-3</v>
      </c>
      <c r="DA107" s="72"/>
    </row>
    <row r="108" spans="1:105" ht="12" customHeight="1" x14ac:dyDescent="0.25">
      <c r="A108" s="62" t="s">
        <v>2224</v>
      </c>
      <c r="B108" s="302">
        <f t="shared" ref="B108:Y108" si="28">IF(B$79=0,0,B$79/B$5)</f>
        <v>0</v>
      </c>
      <c r="C108" s="302">
        <f t="shared" si="28"/>
        <v>0</v>
      </c>
      <c r="D108" s="302">
        <f t="shared" si="28"/>
        <v>0</v>
      </c>
      <c r="E108" s="302">
        <f t="shared" si="28"/>
        <v>0</v>
      </c>
      <c r="F108" s="302">
        <f t="shared" si="28"/>
        <v>0</v>
      </c>
      <c r="G108" s="302">
        <f t="shared" si="28"/>
        <v>0</v>
      </c>
      <c r="H108" s="302">
        <f t="shared" si="28"/>
        <v>0</v>
      </c>
      <c r="I108" s="302">
        <f t="shared" si="28"/>
        <v>0</v>
      </c>
      <c r="J108" s="302">
        <f t="shared" si="28"/>
        <v>0</v>
      </c>
      <c r="K108" s="302">
        <f t="shared" si="28"/>
        <v>0</v>
      </c>
      <c r="L108" s="302">
        <f t="shared" si="28"/>
        <v>0</v>
      </c>
      <c r="M108" s="302">
        <f t="shared" si="28"/>
        <v>0</v>
      </c>
      <c r="N108" s="302">
        <f t="shared" si="28"/>
        <v>0</v>
      </c>
      <c r="O108" s="302">
        <f t="shared" si="28"/>
        <v>0</v>
      </c>
      <c r="P108" s="302">
        <f t="shared" si="28"/>
        <v>0</v>
      </c>
      <c r="Q108" s="302">
        <f t="shared" si="28"/>
        <v>0</v>
      </c>
      <c r="R108" s="302">
        <f t="shared" si="28"/>
        <v>0</v>
      </c>
      <c r="S108" s="302">
        <f t="shared" si="28"/>
        <v>0</v>
      </c>
      <c r="T108" s="302">
        <f t="shared" si="28"/>
        <v>0</v>
      </c>
      <c r="U108" s="302">
        <f t="shared" si="28"/>
        <v>0</v>
      </c>
      <c r="V108" s="302">
        <f t="shared" si="28"/>
        <v>0</v>
      </c>
      <c r="W108" s="302">
        <f t="shared" si="28"/>
        <v>0</v>
      </c>
      <c r="X108" s="302">
        <f t="shared" si="28"/>
        <v>0</v>
      </c>
      <c r="Y108" s="302">
        <f t="shared" si="28"/>
        <v>0</v>
      </c>
      <c r="DA108" s="72"/>
    </row>
    <row r="109" spans="1:105" ht="12" customHeight="1" x14ac:dyDescent="0.25">
      <c r="A109" s="41" t="s">
        <v>2226</v>
      </c>
      <c r="B109" s="235">
        <f t="shared" ref="B109:Y109" si="29">IF(B$80=0,0,B$80/B$5)</f>
        <v>0</v>
      </c>
      <c r="C109" s="235">
        <f t="shared" si="29"/>
        <v>0</v>
      </c>
      <c r="D109" s="235">
        <f t="shared" si="29"/>
        <v>0</v>
      </c>
      <c r="E109" s="235">
        <f t="shared" si="29"/>
        <v>0</v>
      </c>
      <c r="F109" s="235">
        <f t="shared" si="29"/>
        <v>0</v>
      </c>
      <c r="G109" s="235">
        <f t="shared" si="29"/>
        <v>0</v>
      </c>
      <c r="H109" s="235">
        <f t="shared" si="29"/>
        <v>0</v>
      </c>
      <c r="I109" s="235">
        <f t="shared" si="29"/>
        <v>0</v>
      </c>
      <c r="J109" s="235">
        <f t="shared" si="29"/>
        <v>0</v>
      </c>
      <c r="K109" s="235">
        <f t="shared" si="29"/>
        <v>0</v>
      </c>
      <c r="L109" s="235">
        <f t="shared" si="29"/>
        <v>0</v>
      </c>
      <c r="M109" s="235">
        <f t="shared" si="29"/>
        <v>0</v>
      </c>
      <c r="N109" s="235">
        <f t="shared" si="29"/>
        <v>0</v>
      </c>
      <c r="O109" s="235">
        <f t="shared" si="29"/>
        <v>0</v>
      </c>
      <c r="P109" s="235">
        <f t="shared" si="29"/>
        <v>0</v>
      </c>
      <c r="Q109" s="235">
        <f t="shared" si="29"/>
        <v>0</v>
      </c>
      <c r="R109" s="235">
        <f t="shared" si="29"/>
        <v>0</v>
      </c>
      <c r="S109" s="235">
        <f t="shared" si="29"/>
        <v>0</v>
      </c>
      <c r="T109" s="235">
        <f t="shared" si="29"/>
        <v>0</v>
      </c>
      <c r="U109" s="235">
        <f t="shared" si="29"/>
        <v>0</v>
      </c>
      <c r="V109" s="235">
        <f t="shared" si="29"/>
        <v>0</v>
      </c>
      <c r="W109" s="235">
        <f t="shared" si="29"/>
        <v>0</v>
      </c>
      <c r="X109" s="235">
        <f t="shared" si="29"/>
        <v>0</v>
      </c>
      <c r="Y109" s="235">
        <f t="shared" si="29"/>
        <v>0</v>
      </c>
      <c r="DA109" s="97"/>
    </row>
    <row r="110" spans="1:105" ht="12" customHeight="1" x14ac:dyDescent="0.25">
      <c r="A110" s="172"/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DA110" s="176"/>
    </row>
    <row r="111" spans="1:105" ht="15" customHeight="1" x14ac:dyDescent="0.25">
      <c r="A111" s="32" t="s">
        <v>430</v>
      </c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57"/>
      <c r="W111" s="257"/>
      <c r="X111" s="257"/>
      <c r="Y111" s="257"/>
      <c r="DA111" s="88"/>
    </row>
    <row r="112" spans="1:105" ht="12" customHeight="1" x14ac:dyDescent="0.25">
      <c r="A112" s="172"/>
      <c r="B112" s="172"/>
      <c r="C112" s="172"/>
      <c r="D112" s="172"/>
      <c r="E112" s="172"/>
      <c r="F112" s="172"/>
      <c r="G112" s="172"/>
      <c r="H112" s="172"/>
      <c r="I112" s="172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DA112" s="176"/>
    </row>
    <row r="113" spans="1:105" ht="12" customHeight="1" x14ac:dyDescent="0.25">
      <c r="A113" s="35" t="s">
        <v>22</v>
      </c>
      <c r="B113" s="320">
        <f>IF(B$5=0,0,B$5/FBT_fec!B$5)</f>
        <v>1.9842595883037606</v>
      </c>
      <c r="C113" s="320">
        <f>IF(C$5=0,0,C$5/FBT_fec!C$5)</f>
        <v>1.9382895221477283</v>
      </c>
      <c r="D113" s="320">
        <f>IF(D$5=0,0,D$5/FBT_fec!D$5)</f>
        <v>1.8792812930806728</v>
      </c>
      <c r="E113" s="320">
        <f>IF(E$5=0,0,E$5/FBT_fec!E$5)</f>
        <v>1.5660317958060692</v>
      </c>
      <c r="F113" s="320">
        <f>IF(F$5=0,0,F$5/FBT_fec!F$5)</f>
        <v>1.6766518071099361</v>
      </c>
      <c r="G113" s="320">
        <f>IF(G$5=0,0,G$5/FBT_fec!G$5)</f>
        <v>1.6204951181612444</v>
      </c>
      <c r="H113" s="320">
        <f>IF(H$5=0,0,H$5/FBT_fec!H$5)</f>
        <v>1.5130508694429525</v>
      </c>
      <c r="I113" s="320">
        <f>IF(I$5=0,0,I$5/FBT_fec!I$5)</f>
        <v>1.475457758238516</v>
      </c>
      <c r="J113" s="320">
        <f>IF(J$5=0,0,J$5/FBT_fec!J$5)</f>
        <v>1.4246646517298707</v>
      </c>
      <c r="K113" s="320">
        <f>IF(K$5=0,0,K$5/FBT_fec!K$5)</f>
        <v>1.500054973300613</v>
      </c>
      <c r="L113" s="320">
        <f>IF(L$5=0,0,L$5/FBT_fec!L$5)</f>
        <v>1.5487464343452981</v>
      </c>
      <c r="M113" s="320">
        <f>IF(M$5=0,0,M$5/FBT_fec!M$5)</f>
        <v>1.3824219790100924</v>
      </c>
      <c r="N113" s="320">
        <f>IF(N$5=0,0,N$5/FBT_fec!N$5)</f>
        <v>1.2581558130454482</v>
      </c>
      <c r="O113" s="320">
        <f>IF(O$5=0,0,O$5/FBT_fec!O$5)</f>
        <v>1.4620287846971896</v>
      </c>
      <c r="P113" s="320">
        <f>IF(P$5=0,0,P$5/FBT_fec!P$5)</f>
        <v>1.3514238018965561</v>
      </c>
      <c r="Q113" s="320">
        <f>IF(Q$5=0,0,Q$5/FBT_fec!Q$5)</f>
        <v>1.3344958946494416</v>
      </c>
      <c r="R113" s="320">
        <f>IF(R$5=0,0,R$5/FBT_fec!R$5)</f>
        <v>1.3959482668550516</v>
      </c>
      <c r="S113" s="320">
        <f>IF(S$5=0,0,S$5/FBT_fec!S$5)</f>
        <v>1.1493922445128595</v>
      </c>
      <c r="T113" s="320">
        <f>IF(T$5=0,0,T$5/FBT_fec!T$5)</f>
        <v>1.1920671751333696</v>
      </c>
      <c r="U113" s="320">
        <f>IF(U$5=0,0,U$5/FBT_fec!U$5)</f>
        <v>1.4436537171807351</v>
      </c>
      <c r="V113" s="320">
        <f>IF(V$5=0,0,V$5/FBT_fec!V$5)</f>
        <v>1.3926607322860811</v>
      </c>
      <c r="W113" s="320">
        <f>IF(W$5=0,0,W$5/FBT_fec!W$5)</f>
        <v>1.2385162354629997</v>
      </c>
      <c r="X113" s="320">
        <f>IF(X$5=0,0,X$5/FBT_fec!X$5)</f>
        <v>1.1468717472584351</v>
      </c>
      <c r="Y113" s="320">
        <f>IF(Y$5=0,0,Y$5/FBT_fec!Y$5)</f>
        <v>0.81877470954429099</v>
      </c>
      <c r="DA113" s="95"/>
    </row>
    <row r="114" spans="1:105" ht="12" customHeight="1" x14ac:dyDescent="0.25">
      <c r="A114" s="55" t="s">
        <v>91</v>
      </c>
      <c r="B114" s="330">
        <f>IF(B$6=0,0,B$6/FBT_fec!B$6)</f>
        <v>0</v>
      </c>
      <c r="C114" s="330">
        <f>IF(C$6=0,0,C$6/FBT_fec!C$6)</f>
        <v>0</v>
      </c>
      <c r="D114" s="330">
        <f>IF(D$6=0,0,D$6/FBT_fec!D$6)</f>
        <v>0</v>
      </c>
      <c r="E114" s="330">
        <f>IF(E$6=0,0,E$6/FBT_fec!E$6)</f>
        <v>0</v>
      </c>
      <c r="F114" s="330">
        <f>IF(F$6=0,0,F$6/FBT_fec!F$6)</f>
        <v>0</v>
      </c>
      <c r="G114" s="330">
        <f>IF(G$6=0,0,G$6/FBT_fec!G$6)</f>
        <v>0</v>
      </c>
      <c r="H114" s="330">
        <f>IF(H$6=0,0,H$6/FBT_fec!H$6)</f>
        <v>0</v>
      </c>
      <c r="I114" s="330">
        <f>IF(I$6=0,0,I$6/FBT_fec!I$6)</f>
        <v>0</v>
      </c>
      <c r="J114" s="330">
        <f>IF(J$6=0,0,J$6/FBT_fec!J$6)</f>
        <v>0</v>
      </c>
      <c r="K114" s="330">
        <f>IF(K$6=0,0,K$6/FBT_fec!K$6)</f>
        <v>0</v>
      </c>
      <c r="L114" s="330">
        <f>IF(L$6=0,0,L$6/FBT_fec!L$6)</f>
        <v>0</v>
      </c>
      <c r="M114" s="330">
        <f>IF(M$6=0,0,M$6/FBT_fec!M$6)</f>
        <v>0</v>
      </c>
      <c r="N114" s="330">
        <f>IF(N$6=0,0,N$6/FBT_fec!N$6)</f>
        <v>0</v>
      </c>
      <c r="O114" s="330">
        <f>IF(O$6=0,0,O$6/FBT_fec!O$6)</f>
        <v>0</v>
      </c>
      <c r="P114" s="330">
        <f>IF(P$6=0,0,P$6/FBT_fec!P$6)</f>
        <v>0</v>
      </c>
      <c r="Q114" s="330">
        <f>IF(Q$6=0,0,Q$6/FBT_fec!Q$6)</f>
        <v>0</v>
      </c>
      <c r="R114" s="330">
        <f>IF(R$6=0,0,R$6/FBT_fec!R$6)</f>
        <v>0</v>
      </c>
      <c r="S114" s="330">
        <f>IF(S$6=0,0,S$6/FBT_fec!S$6)</f>
        <v>0</v>
      </c>
      <c r="T114" s="330">
        <f>IF(T$6=0,0,T$6/FBT_fec!T$6)</f>
        <v>0</v>
      </c>
      <c r="U114" s="330">
        <f>IF(U$6=0,0,U$6/FBT_fec!U$6)</f>
        <v>0</v>
      </c>
      <c r="V114" s="330">
        <f>IF(V$6=0,0,V$6/FBT_fec!V$6)</f>
        <v>0</v>
      </c>
      <c r="W114" s="330">
        <f>IF(W$6=0,0,W$6/FBT_fec!W$6)</f>
        <v>0</v>
      </c>
      <c r="X114" s="330">
        <f>IF(X$6=0,0,X$6/FBT_fec!X$6)</f>
        <v>0</v>
      </c>
      <c r="Y114" s="330">
        <f>IF(Y$6=0,0,Y$6/FBT_fec!Y$6)</f>
        <v>0</v>
      </c>
      <c r="DA114" s="67"/>
    </row>
    <row r="115" spans="1:105" ht="12" customHeight="1" x14ac:dyDescent="0.25">
      <c r="A115" s="173" t="s">
        <v>92</v>
      </c>
      <c r="B115" s="331">
        <f>IF(B$7=0,0,B$7/FBT_fec!B$7)</f>
        <v>0</v>
      </c>
      <c r="C115" s="331">
        <f>IF(C$7=0,0,C$7/FBT_fec!C$7)</f>
        <v>0</v>
      </c>
      <c r="D115" s="331">
        <f>IF(D$7=0,0,D$7/FBT_fec!D$7)</f>
        <v>0</v>
      </c>
      <c r="E115" s="331">
        <f>IF(E$7=0,0,E$7/FBT_fec!E$7)</f>
        <v>0</v>
      </c>
      <c r="F115" s="331">
        <f>IF(F$7=0,0,F$7/FBT_fec!F$7)</f>
        <v>0</v>
      </c>
      <c r="G115" s="331">
        <f>IF(G$7=0,0,G$7/FBT_fec!G$7)</f>
        <v>0</v>
      </c>
      <c r="H115" s="331">
        <f>IF(H$7=0,0,H$7/FBT_fec!H$7)</f>
        <v>0</v>
      </c>
      <c r="I115" s="331">
        <f>IF(I$7=0,0,I$7/FBT_fec!I$7)</f>
        <v>0</v>
      </c>
      <c r="J115" s="331">
        <f>IF(J$7=0,0,J$7/FBT_fec!J$7)</f>
        <v>0</v>
      </c>
      <c r="K115" s="331">
        <f>IF(K$7=0,0,K$7/FBT_fec!K$7)</f>
        <v>0</v>
      </c>
      <c r="L115" s="331">
        <f>IF(L$7=0,0,L$7/FBT_fec!L$7)</f>
        <v>0</v>
      </c>
      <c r="M115" s="331">
        <f>IF(M$7=0,0,M$7/FBT_fec!M$7)</f>
        <v>0</v>
      </c>
      <c r="N115" s="331">
        <f>IF(N$7=0,0,N$7/FBT_fec!N$7)</f>
        <v>0</v>
      </c>
      <c r="O115" s="331">
        <f>IF(O$7=0,0,O$7/FBT_fec!O$7)</f>
        <v>0</v>
      </c>
      <c r="P115" s="331">
        <f>IF(P$7=0,0,P$7/FBT_fec!P$7)</f>
        <v>0</v>
      </c>
      <c r="Q115" s="331">
        <f>IF(Q$7=0,0,Q$7/FBT_fec!Q$7)</f>
        <v>0</v>
      </c>
      <c r="R115" s="331">
        <f>IF(R$7=0,0,R$7/FBT_fec!R$7)</f>
        <v>0</v>
      </c>
      <c r="S115" s="331">
        <f>IF(S$7=0,0,S$7/FBT_fec!S$7)</f>
        <v>0</v>
      </c>
      <c r="T115" s="331">
        <f>IF(T$7=0,0,T$7/FBT_fec!T$7)</f>
        <v>0</v>
      </c>
      <c r="U115" s="331">
        <f>IF(U$7=0,0,U$7/FBT_fec!U$7)</f>
        <v>0</v>
      </c>
      <c r="V115" s="331">
        <f>IF(V$7=0,0,V$7/FBT_fec!V$7)</f>
        <v>0</v>
      </c>
      <c r="W115" s="331">
        <f>IF(W$7=0,0,W$7/FBT_fec!W$7)</f>
        <v>0</v>
      </c>
      <c r="X115" s="331">
        <f>IF(X$7=0,0,X$7/FBT_fec!X$7)</f>
        <v>0</v>
      </c>
      <c r="Y115" s="331">
        <f>IF(Y$7=0,0,Y$7/FBT_fec!Y$7)</f>
        <v>0</v>
      </c>
      <c r="DA115" s="177"/>
    </row>
    <row r="116" spans="1:105" ht="12" customHeight="1" x14ac:dyDescent="0.25">
      <c r="A116" s="173" t="s">
        <v>93</v>
      </c>
      <c r="B116" s="331">
        <f>IF(B$8=0,0,B$8/FBT_fec!B$8)</f>
        <v>0</v>
      </c>
      <c r="C116" s="331">
        <f>IF(C$8=0,0,C$8/FBT_fec!C$8)</f>
        <v>0</v>
      </c>
      <c r="D116" s="331">
        <f>IF(D$8=0,0,D$8/FBT_fec!D$8)</f>
        <v>0</v>
      </c>
      <c r="E116" s="331">
        <f>IF(E$8=0,0,E$8/FBT_fec!E$8)</f>
        <v>0</v>
      </c>
      <c r="F116" s="331">
        <f>IF(F$8=0,0,F$8/FBT_fec!F$8)</f>
        <v>0</v>
      </c>
      <c r="G116" s="331">
        <f>IF(G$8=0,0,G$8/FBT_fec!G$8)</f>
        <v>0</v>
      </c>
      <c r="H116" s="331">
        <f>IF(H$8=0,0,H$8/FBT_fec!H$8)</f>
        <v>0</v>
      </c>
      <c r="I116" s="331">
        <f>IF(I$8=0,0,I$8/FBT_fec!I$8)</f>
        <v>0</v>
      </c>
      <c r="J116" s="331">
        <f>IF(J$8=0,0,J$8/FBT_fec!J$8)</f>
        <v>0</v>
      </c>
      <c r="K116" s="331">
        <f>IF(K$8=0,0,K$8/FBT_fec!K$8)</f>
        <v>0</v>
      </c>
      <c r="L116" s="331">
        <f>IF(L$8=0,0,L$8/FBT_fec!L$8)</f>
        <v>0</v>
      </c>
      <c r="M116" s="331">
        <f>IF(M$8=0,0,M$8/FBT_fec!M$8)</f>
        <v>0</v>
      </c>
      <c r="N116" s="331">
        <f>IF(N$8=0,0,N$8/FBT_fec!N$8)</f>
        <v>0</v>
      </c>
      <c r="O116" s="331">
        <f>IF(O$8=0,0,O$8/FBT_fec!O$8)</f>
        <v>0</v>
      </c>
      <c r="P116" s="331">
        <f>IF(P$8=0,0,P$8/FBT_fec!P$8)</f>
        <v>0</v>
      </c>
      <c r="Q116" s="331">
        <f>IF(Q$8=0,0,Q$8/FBT_fec!Q$8)</f>
        <v>0</v>
      </c>
      <c r="R116" s="331">
        <f>IF(R$8=0,0,R$8/FBT_fec!R$8)</f>
        <v>0</v>
      </c>
      <c r="S116" s="331">
        <f>IF(S$8=0,0,S$8/FBT_fec!S$8)</f>
        <v>0</v>
      </c>
      <c r="T116" s="331">
        <f>IF(T$8=0,0,T$8/FBT_fec!T$8)</f>
        <v>0</v>
      </c>
      <c r="U116" s="331">
        <f>IF(U$8=0,0,U$8/FBT_fec!U$8)</f>
        <v>0</v>
      </c>
      <c r="V116" s="331">
        <f>IF(V$8=0,0,V$8/FBT_fec!V$8)</f>
        <v>0</v>
      </c>
      <c r="W116" s="331">
        <f>IF(W$8=0,0,W$8/FBT_fec!W$8)</f>
        <v>0</v>
      </c>
      <c r="X116" s="331">
        <f>IF(X$8=0,0,X$8/FBT_fec!X$8)</f>
        <v>0</v>
      </c>
      <c r="Y116" s="331">
        <f>IF(Y$8=0,0,Y$8/FBT_fec!Y$8)</f>
        <v>0</v>
      </c>
      <c r="DA116" s="177"/>
    </row>
    <row r="117" spans="1:105" ht="12" customHeight="1" x14ac:dyDescent="0.25">
      <c r="A117" s="173" t="s">
        <v>94</v>
      </c>
      <c r="B117" s="331">
        <f>IF(B$9=0,0,B$9/FBT_fec!B$9)</f>
        <v>0</v>
      </c>
      <c r="C117" s="331">
        <f>IF(C$9=0,0,C$9/FBT_fec!C$9)</f>
        <v>0</v>
      </c>
      <c r="D117" s="331">
        <f>IF(D$9=0,0,D$9/FBT_fec!D$9)</f>
        <v>0</v>
      </c>
      <c r="E117" s="331">
        <f>IF(E$9=0,0,E$9/FBT_fec!E$9)</f>
        <v>0</v>
      </c>
      <c r="F117" s="331">
        <f>IF(F$9=0,0,F$9/FBT_fec!F$9)</f>
        <v>0</v>
      </c>
      <c r="G117" s="331">
        <f>IF(G$9=0,0,G$9/FBT_fec!G$9)</f>
        <v>0</v>
      </c>
      <c r="H117" s="331">
        <f>IF(H$9=0,0,H$9/FBT_fec!H$9)</f>
        <v>0</v>
      </c>
      <c r="I117" s="331">
        <f>IF(I$9=0,0,I$9/FBT_fec!I$9)</f>
        <v>0</v>
      </c>
      <c r="J117" s="331">
        <f>IF(J$9=0,0,J$9/FBT_fec!J$9)</f>
        <v>0</v>
      </c>
      <c r="K117" s="331">
        <f>IF(K$9=0,0,K$9/FBT_fec!K$9)</f>
        <v>0</v>
      </c>
      <c r="L117" s="331">
        <f>IF(L$9=0,0,L$9/FBT_fec!L$9)</f>
        <v>0</v>
      </c>
      <c r="M117" s="331">
        <f>IF(M$9=0,0,M$9/FBT_fec!M$9)</f>
        <v>0</v>
      </c>
      <c r="N117" s="331">
        <f>IF(N$9=0,0,N$9/FBT_fec!N$9)</f>
        <v>0</v>
      </c>
      <c r="O117" s="331">
        <f>IF(O$9=0,0,O$9/FBT_fec!O$9)</f>
        <v>0</v>
      </c>
      <c r="P117" s="331">
        <f>IF(P$9=0,0,P$9/FBT_fec!P$9)</f>
        <v>0</v>
      </c>
      <c r="Q117" s="331">
        <f>IF(Q$9=0,0,Q$9/FBT_fec!Q$9)</f>
        <v>0</v>
      </c>
      <c r="R117" s="331">
        <f>IF(R$9=0,0,R$9/FBT_fec!R$9)</f>
        <v>0</v>
      </c>
      <c r="S117" s="331">
        <f>IF(S$9=0,0,S$9/FBT_fec!S$9)</f>
        <v>0</v>
      </c>
      <c r="T117" s="331">
        <f>IF(T$9=0,0,T$9/FBT_fec!T$9)</f>
        <v>0</v>
      </c>
      <c r="U117" s="331">
        <f>IF(U$9=0,0,U$9/FBT_fec!U$9)</f>
        <v>0</v>
      </c>
      <c r="V117" s="331">
        <f>IF(V$9=0,0,V$9/FBT_fec!V$9)</f>
        <v>0</v>
      </c>
      <c r="W117" s="331">
        <f>IF(W$9=0,0,W$9/FBT_fec!W$9)</f>
        <v>0</v>
      </c>
      <c r="X117" s="331">
        <f>IF(X$9=0,0,X$9/FBT_fec!X$9)</f>
        <v>0</v>
      </c>
      <c r="Y117" s="331">
        <f>IF(Y$9=0,0,Y$9/FBT_fec!Y$9)</f>
        <v>0</v>
      </c>
      <c r="DA117" s="177"/>
    </row>
    <row r="118" spans="1:105" ht="12" customHeight="1" x14ac:dyDescent="0.25">
      <c r="A118" s="56" t="s">
        <v>95</v>
      </c>
      <c r="B118" s="332">
        <f>IF(B$10=0,0,B$10/FBT_fec!B$10)</f>
        <v>1.72785344898291</v>
      </c>
      <c r="C118" s="332">
        <f>IF(C$10=0,0,C$10/FBT_fec!C$10)</f>
        <v>1.6311465168019177</v>
      </c>
      <c r="D118" s="332">
        <f>IF(D$10=0,0,D$10/FBT_fec!D$10)</f>
        <v>1.516949956722742</v>
      </c>
      <c r="E118" s="332">
        <f>IF(E$10=0,0,E$10/FBT_fec!E$10)</f>
        <v>1.2682512465399582</v>
      </c>
      <c r="F118" s="332">
        <f>IF(F$10=0,0,F$10/FBT_fec!F$10)</f>
        <v>1.2510712474517987</v>
      </c>
      <c r="G118" s="332">
        <f>IF(G$10=0,0,G$10/FBT_fec!G$10)</f>
        <v>1.3576881282730962</v>
      </c>
      <c r="H118" s="332">
        <f>IF(H$10=0,0,H$10/FBT_fec!H$10)</f>
        <v>1.2487968186201421</v>
      </c>
      <c r="I118" s="332">
        <f>IF(I$10=0,0,I$10/FBT_fec!I$10)</f>
        <v>1.2580134568174779</v>
      </c>
      <c r="J118" s="332">
        <f>IF(J$10=0,0,J$10/FBT_fec!J$10)</f>
        <v>1.075274785263985</v>
      </c>
      <c r="K118" s="332">
        <f>IF(K$10=0,0,K$10/FBT_fec!K$10)</f>
        <v>1.3101736844985044</v>
      </c>
      <c r="L118" s="332">
        <f>IF(L$10=0,0,L$10/FBT_fec!L$10)</f>
        <v>1.2491892032639644</v>
      </c>
      <c r="M118" s="332">
        <f>IF(M$10=0,0,M$10/FBT_fec!M$10)</f>
        <v>1.0068342437739646</v>
      </c>
      <c r="N118" s="332">
        <f>IF(N$10=0,0,N$10/FBT_fec!N$10)</f>
        <v>0.58393864254297656</v>
      </c>
      <c r="O118" s="332">
        <f>IF(O$10=0,0,O$10/FBT_fec!O$10)</f>
        <v>1.043727932796181</v>
      </c>
      <c r="P118" s="332">
        <f>IF(P$10=0,0,P$10/FBT_fec!P$10)</f>
        <v>0.77151992034121519</v>
      </c>
      <c r="Q118" s="332">
        <f>IF(Q$10=0,0,Q$10/FBT_fec!Q$10)</f>
        <v>0.74978087352597367</v>
      </c>
      <c r="R118" s="332">
        <f>IF(R$10=0,0,R$10/FBT_fec!R$10)</f>
        <v>0.87147189222293842</v>
      </c>
      <c r="S118" s="332">
        <f>IF(S$10=0,0,S$10/FBT_fec!S$10)</f>
        <v>0.60391506397787786</v>
      </c>
      <c r="T118" s="332">
        <f>IF(T$10=0,0,T$10/FBT_fec!T$10)</f>
        <v>0.77071600992581513</v>
      </c>
      <c r="U118" s="332">
        <f>IF(U$10=0,0,U$10/FBT_fec!U$10)</f>
        <v>0.96203257254472363</v>
      </c>
      <c r="V118" s="332">
        <f>IF(V$10=0,0,V$10/FBT_fec!V$10)</f>
        <v>1.0266909076303949</v>
      </c>
      <c r="W118" s="332">
        <f>IF(W$10=0,0,W$10/FBT_fec!W$10)</f>
        <v>0.72910004043568699</v>
      </c>
      <c r="X118" s="332">
        <f>IF(X$10=0,0,X$10/FBT_fec!X$10)</f>
        <v>0.48187564992780502</v>
      </c>
      <c r="Y118" s="332">
        <f>IF(Y$10=0,0,Y$10/FBT_fec!Y$10)</f>
        <v>0.37376663994179948</v>
      </c>
      <c r="DA118" s="68"/>
    </row>
    <row r="119" spans="1:105" ht="12" customHeight="1" x14ac:dyDescent="0.25">
      <c r="A119" s="174" t="s">
        <v>2147</v>
      </c>
      <c r="B119" s="348">
        <f>IF(B$16=0,0,B$16/FBT_fec!B$16)</f>
        <v>2.2126955984879868</v>
      </c>
      <c r="C119" s="348">
        <f>IF(C$16=0,0,C$16/FBT_fec!C$16)</f>
        <v>2.1519164874386325</v>
      </c>
      <c r="D119" s="348">
        <f>IF(D$16=0,0,D$16/FBT_fec!D$16)</f>
        <v>2.134177530551395</v>
      </c>
      <c r="E119" s="348">
        <f>IF(E$16=0,0,E$16/FBT_fec!E$16)</f>
        <v>1.4174592547428293</v>
      </c>
      <c r="F119" s="348">
        <f>IF(F$16=0,0,F$16/FBT_fec!F$16)</f>
        <v>1.7466312600155633</v>
      </c>
      <c r="G119" s="348">
        <f>IF(G$16=0,0,G$16/FBT_fec!G$16)</f>
        <v>1.7242776225174035</v>
      </c>
      <c r="H119" s="348">
        <f>IF(H$16=0,0,H$16/FBT_fec!H$16)</f>
        <v>1.5720131758950846</v>
      </c>
      <c r="I119" s="348">
        <f>IF(I$16=0,0,I$16/FBT_fec!I$16)</f>
        <v>1.4807306075721314</v>
      </c>
      <c r="J119" s="348">
        <f>IF(J$16=0,0,J$16/FBT_fec!J$16)</f>
        <v>1.2942787512709275</v>
      </c>
      <c r="K119" s="348">
        <f>IF(K$16=0,0,K$16/FBT_fec!K$16)</f>
        <v>1.4939216749063127</v>
      </c>
      <c r="L119" s="348">
        <f>IF(L$16=0,0,L$16/FBT_fec!L$16)</f>
        <v>1.4952564182748693</v>
      </c>
      <c r="M119" s="348">
        <f>IF(M$16=0,0,M$16/FBT_fec!M$16)</f>
        <v>1.2370845121405327</v>
      </c>
      <c r="N119" s="348">
        <f>IF(N$16=0,0,N$16/FBT_fec!N$16)</f>
        <v>0.74734023655189752</v>
      </c>
      <c r="O119" s="348">
        <f>IF(O$16=0,0,O$16/FBT_fec!O$16)</f>
        <v>1.1828826174176608</v>
      </c>
      <c r="P119" s="348">
        <f>IF(P$16=0,0,P$16/FBT_fec!P$16)</f>
        <v>0.90582311593619902</v>
      </c>
      <c r="Q119" s="348">
        <f>IF(Q$16=0,0,Q$16/FBT_fec!Q$16)</f>
        <v>0.91253346286687353</v>
      </c>
      <c r="R119" s="348">
        <f>IF(R$16=0,0,R$16/FBT_fec!R$16)</f>
        <v>1.0253733068039474</v>
      </c>
      <c r="S119" s="348">
        <f>IF(S$16=0,0,S$16/FBT_fec!S$16)</f>
        <v>0.61242560259173218</v>
      </c>
      <c r="T119" s="348">
        <f>IF(T$16=0,0,T$16/FBT_fec!T$16)</f>
        <v>0.75263944473178168</v>
      </c>
      <c r="U119" s="348">
        <f>IF(U$16=0,0,U$16/FBT_fec!U$16)</f>
        <v>1.1347858573064602</v>
      </c>
      <c r="V119" s="348">
        <f>IF(V$16=0,0,V$16/FBT_fec!V$16)</f>
        <v>1.173604172364783</v>
      </c>
      <c r="W119" s="348">
        <f>IF(W$16=0,0,W$16/FBT_fec!W$16)</f>
        <v>0.81223088215976291</v>
      </c>
      <c r="X119" s="348">
        <f>IF(X$16=0,0,X$16/FBT_fec!X$16)</f>
        <v>0.55264455998955941</v>
      </c>
      <c r="Y119" s="348">
        <f>IF(Y$16=0,0,Y$16/FBT_fec!Y$16)</f>
        <v>0.45827190307218058</v>
      </c>
      <c r="DA119" s="178"/>
    </row>
    <row r="120" spans="1:105" ht="12" customHeight="1" x14ac:dyDescent="0.25">
      <c r="A120" s="174" t="s">
        <v>2159</v>
      </c>
      <c r="B120" s="348">
        <f>IF(B$25=0,0,B$25/FBT_fec!B$25)</f>
        <v>2.2126955984879859</v>
      </c>
      <c r="C120" s="348">
        <f>IF(C$25=0,0,C$25/FBT_fec!C$25)</f>
        <v>2.1519164874386334</v>
      </c>
      <c r="D120" s="348">
        <f>IF(D$25=0,0,D$25/FBT_fec!D$25)</f>
        <v>2.1341775305513946</v>
      </c>
      <c r="E120" s="348">
        <f>IF(E$25=0,0,E$25/FBT_fec!E$25)</f>
        <v>1.4174592547428289</v>
      </c>
      <c r="F120" s="348">
        <f>IF(F$25=0,0,F$25/FBT_fec!F$25)</f>
        <v>1.7466312600155633</v>
      </c>
      <c r="G120" s="348">
        <f>IF(G$25=0,0,G$25/FBT_fec!G$25)</f>
        <v>1.7242776225174035</v>
      </c>
      <c r="H120" s="348">
        <f>IF(H$25=0,0,H$25/FBT_fec!H$25)</f>
        <v>1.5720131758950842</v>
      </c>
      <c r="I120" s="348">
        <f>IF(I$25=0,0,I$25/FBT_fec!I$25)</f>
        <v>1.4807306075721314</v>
      </c>
      <c r="J120" s="348">
        <f>IF(J$25=0,0,J$25/FBT_fec!J$25)</f>
        <v>1.2942787512709273</v>
      </c>
      <c r="K120" s="348">
        <f>IF(K$25=0,0,K$25/FBT_fec!K$25)</f>
        <v>1.4939216749063122</v>
      </c>
      <c r="L120" s="348">
        <f>IF(L$25=0,0,L$25/FBT_fec!L$25)</f>
        <v>1.4952564182748691</v>
      </c>
      <c r="M120" s="348">
        <f>IF(M$25=0,0,M$25/FBT_fec!M$25)</f>
        <v>1.2370845121405327</v>
      </c>
      <c r="N120" s="348">
        <f>IF(N$25=0,0,N$25/FBT_fec!N$25)</f>
        <v>0.74734023655189796</v>
      </c>
      <c r="O120" s="348">
        <f>IF(O$25=0,0,O$25/FBT_fec!O$25)</f>
        <v>1.182882617417661</v>
      </c>
      <c r="P120" s="348">
        <f>IF(P$25=0,0,P$25/FBT_fec!P$25)</f>
        <v>0.90582311593619902</v>
      </c>
      <c r="Q120" s="348">
        <f>IF(Q$25=0,0,Q$25/FBT_fec!Q$25)</f>
        <v>0.91253346286687353</v>
      </c>
      <c r="R120" s="348">
        <f>IF(R$25=0,0,R$25/FBT_fec!R$25)</f>
        <v>1.0253733068039479</v>
      </c>
      <c r="S120" s="348">
        <f>IF(S$25=0,0,S$25/FBT_fec!S$25)</f>
        <v>0.61242560259173207</v>
      </c>
      <c r="T120" s="348">
        <f>IF(T$25=0,0,T$25/FBT_fec!T$25)</f>
        <v>0.75263944473178168</v>
      </c>
      <c r="U120" s="348">
        <f>IF(U$25=0,0,U$25/FBT_fec!U$25)</f>
        <v>1.13478585730646</v>
      </c>
      <c r="V120" s="348">
        <f>IF(V$25=0,0,V$25/FBT_fec!V$25)</f>
        <v>1.173604172364783</v>
      </c>
      <c r="W120" s="348">
        <f>IF(W$25=0,0,W$25/FBT_fec!W$25)</f>
        <v>0.81223088215976302</v>
      </c>
      <c r="X120" s="348">
        <f>IF(X$25=0,0,X$25/FBT_fec!X$25)</f>
        <v>0.55264455998955964</v>
      </c>
      <c r="Y120" s="348">
        <f>IF(Y$25=0,0,Y$25/FBT_fec!Y$25)</f>
        <v>0.4582719030721808</v>
      </c>
      <c r="DA120" s="178"/>
    </row>
    <row r="121" spans="1:105" ht="12" customHeight="1" x14ac:dyDescent="0.25">
      <c r="A121" s="174" t="s">
        <v>2171</v>
      </c>
      <c r="B121" s="348">
        <f>IF(B$34=0,0,B$34/FBT_fec!B$34)</f>
        <v>2.6814560971132089</v>
      </c>
      <c r="C121" s="348">
        <f>IF(C$34=0,0,C$34/FBT_fec!C$34)</f>
        <v>2.6380042160671655</v>
      </c>
      <c r="D121" s="348">
        <f>IF(D$34=0,0,D$34/FBT_fec!D$34)</f>
        <v>2.5429196292027658</v>
      </c>
      <c r="E121" s="348">
        <f>IF(E$34=0,0,E$34/FBT_fec!E$34)</f>
        <v>2.3937328497929284</v>
      </c>
      <c r="F121" s="348">
        <f>IF(F$34=0,0,F$34/FBT_fec!F$34)</f>
        <v>2.4075464314211059</v>
      </c>
      <c r="G121" s="348">
        <f>IF(G$34=0,0,G$34/FBT_fec!G$34)</f>
        <v>2.2957005682430225</v>
      </c>
      <c r="H121" s="348">
        <f>IF(H$34=0,0,H$34/FBT_fec!H$34)</f>
        <v>2.1714906923424389</v>
      </c>
      <c r="I121" s="348">
        <f>IF(I$34=0,0,I$34/FBT_fec!I$34)</f>
        <v>2.1506331485548094</v>
      </c>
      <c r="J121" s="348">
        <f>IF(J$34=0,0,J$34/FBT_fec!J$34)</f>
        <v>2.1735377635324449</v>
      </c>
      <c r="K121" s="348">
        <f>IF(K$34=0,0,K$34/FBT_fec!K$34)</f>
        <v>2.1910907696023978</v>
      </c>
      <c r="L121" s="348">
        <f>IF(L$34=0,0,L$34/FBT_fec!L$34)</f>
        <v>2.2994515706552496</v>
      </c>
      <c r="M121" s="348">
        <f>IF(M$34=0,0,M$34/FBT_fec!M$34)</f>
        <v>2.1214353512181989</v>
      </c>
      <c r="N121" s="348">
        <f>IF(N$34=0,0,N$34/FBT_fec!N$34)</f>
        <v>2.2648644176026327</v>
      </c>
      <c r="O121" s="348">
        <f>IF(O$34=0,0,O$34/FBT_fec!O$34)</f>
        <v>2.3444822278914628</v>
      </c>
      <c r="P121" s="348">
        <f>IF(P$34=0,0,P$34/FBT_fec!P$34)</f>
        <v>2.3309431017571902</v>
      </c>
      <c r="Q121" s="348">
        <f>IF(Q$34=0,0,Q$34/FBT_fec!Q$34)</f>
        <v>2.2830731446960715</v>
      </c>
      <c r="R121" s="348">
        <f>IF(R$34=0,0,R$34/FBT_fec!R$34)</f>
        <v>2.326766598626969</v>
      </c>
      <c r="S121" s="348">
        <f>IF(S$34=0,0,S$34/FBT_fec!S$34)</f>
        <v>2.112310730233653</v>
      </c>
      <c r="T121" s="348">
        <f>IF(T$34=0,0,T$34/FBT_fec!T$34)</f>
        <v>2.0854814632778793</v>
      </c>
      <c r="U121" s="348">
        <f>IF(U$34=0,0,U$34/FBT_fec!U$34)</f>
        <v>2.3294040921969974</v>
      </c>
      <c r="V121" s="348">
        <f>IF(V$34=0,0,V$34/FBT_fec!V$34)</f>
        <v>2.1903613194926548</v>
      </c>
      <c r="W121" s="348">
        <f>IF(W$34=0,0,W$34/FBT_fec!W$34)</f>
        <v>2.1470392574589701</v>
      </c>
      <c r="X121" s="348">
        <f>IF(X$34=0,0,X$34/FBT_fec!X$34)</f>
        <v>2.2101213157840132</v>
      </c>
      <c r="Y121" s="348">
        <f>IF(Y$34=0,0,Y$34/FBT_fec!Y$34)</f>
        <v>1.4301064368929917</v>
      </c>
      <c r="DA121" s="178"/>
    </row>
    <row r="122" spans="1:105" ht="12" customHeight="1" x14ac:dyDescent="0.25">
      <c r="A122" s="174" t="s">
        <v>2183</v>
      </c>
      <c r="B122" s="348">
        <f>IF(B$45=0,0,B$45/FBT_fec!B$45)</f>
        <v>2.3711908093125817</v>
      </c>
      <c r="C122" s="348">
        <f>IF(C$45=0,0,C$45/FBT_fec!C$45)</f>
        <v>2.3364590952299955</v>
      </c>
      <c r="D122" s="348">
        <f>IF(D$45=0,0,D$45/FBT_fec!D$45)</f>
        <v>2.305334040205802</v>
      </c>
      <c r="E122" s="348">
        <f>IF(E$45=0,0,E$45/FBT_fec!E$45)</f>
        <v>2.0581002090615228</v>
      </c>
      <c r="F122" s="348">
        <f>IF(F$45=0,0,F$45/FBT_fec!F$45)</f>
        <v>2.173482514760285</v>
      </c>
      <c r="G122" s="348">
        <f>IF(G$45=0,0,G$45/FBT_fec!G$45)</f>
        <v>2.0999992818944837</v>
      </c>
      <c r="H122" s="348">
        <f>IF(H$45=0,0,H$45/FBT_fec!H$45)</f>
        <v>2.0108885580619229</v>
      </c>
      <c r="I122" s="348">
        <f>IF(I$45=0,0,I$45/FBT_fec!I$45)</f>
        <v>1.9836775619078115</v>
      </c>
      <c r="J122" s="348">
        <f>IF(J$45=0,0,J$45/FBT_fec!J$45)</f>
        <v>1.9596458831018257</v>
      </c>
      <c r="K122" s="348">
        <f>IF(K$45=0,0,K$45/FBT_fec!K$45)</f>
        <v>1.9812358848022578</v>
      </c>
      <c r="L122" s="348">
        <f>IF(L$45=0,0,L$45/FBT_fec!L$45)</f>
        <v>2.0335571596462581</v>
      </c>
      <c r="M122" s="348">
        <f>IF(M$45=0,0,M$45/FBT_fec!M$45)</f>
        <v>1.8906968778144593</v>
      </c>
      <c r="N122" s="348">
        <f>IF(N$45=0,0,N$45/FBT_fec!N$45)</f>
        <v>1.8374195463321727</v>
      </c>
      <c r="O122" s="348">
        <f>IF(O$45=0,0,O$45/FBT_fec!O$45)</f>
        <v>1.9648964414867345</v>
      </c>
      <c r="P122" s="348">
        <f>IF(P$45=0,0,P$45/FBT_fec!P$45)</f>
        <v>1.9130763126561112</v>
      </c>
      <c r="Q122" s="348">
        <f>IF(Q$45=0,0,Q$45/FBT_fec!Q$45)</f>
        <v>1.9012581507099464</v>
      </c>
      <c r="R122" s="348">
        <f>IF(R$45=0,0,R$45/FBT_fec!R$45)</f>
        <v>1.9320445033353659</v>
      </c>
      <c r="S122" s="348">
        <f>IF(S$45=0,0,S$45/FBT_fec!S$45)</f>
        <v>1.7014853914970796</v>
      </c>
      <c r="T122" s="348">
        <f>IF(T$45=0,0,T$45/FBT_fec!T$45)</f>
        <v>1.7143913767415966</v>
      </c>
      <c r="U122" s="348">
        <f>IF(U$45=0,0,U$45/FBT_fec!U$45)</f>
        <v>1.9447162799582334</v>
      </c>
      <c r="V122" s="348">
        <f>IF(V$45=0,0,V$45/FBT_fec!V$45)</f>
        <v>1.8572145099512607</v>
      </c>
      <c r="W122" s="348">
        <f>IF(W$45=0,0,W$45/FBT_fec!W$45)</f>
        <v>1.7618461508972292</v>
      </c>
      <c r="X122" s="348">
        <f>IF(X$45=0,0,X$45/FBT_fec!X$45)</f>
        <v>1.7619909788180637</v>
      </c>
      <c r="Y122" s="348">
        <f>IF(Y$45=0,0,Y$45/FBT_fec!Y$45)</f>
        <v>1.5002173367222111</v>
      </c>
      <c r="DA122" s="178"/>
    </row>
    <row r="123" spans="1:105" ht="12" customHeight="1" x14ac:dyDescent="0.25">
      <c r="A123" s="174" t="s">
        <v>2209</v>
      </c>
      <c r="B123" s="348">
        <f>IF(B$66=0,0,B$66/FBT_fec!B$66)</f>
        <v>0.76172800814295316</v>
      </c>
      <c r="C123" s="348">
        <f>IF(C$66=0,0,C$66/FBT_fec!C$66)</f>
        <v>0.74476885680321814</v>
      </c>
      <c r="D123" s="348">
        <f>IF(D$66=0,0,D$66/FBT_fec!D$66)</f>
        <v>0.73195675771440638</v>
      </c>
      <c r="E123" s="348">
        <f>IF(E$66=0,0,E$66/FBT_fec!E$66)</f>
        <v>0.58148955845036632</v>
      </c>
      <c r="F123" s="348">
        <f>IF(F$66=0,0,F$66/FBT_fec!F$66)</f>
        <v>0.63688750321114262</v>
      </c>
      <c r="G123" s="348">
        <f>IF(G$66=0,0,G$66/FBT_fec!G$66)</f>
        <v>0.63824755495417396</v>
      </c>
      <c r="H123" s="348">
        <f>IF(H$66=0,0,H$66/FBT_fec!H$66)</f>
        <v>0.60806725838438025</v>
      </c>
      <c r="I123" s="348">
        <f>IF(I$66=0,0,I$66/FBT_fec!I$66)</f>
        <v>0.58982385019678374</v>
      </c>
      <c r="J123" s="348">
        <f>IF(J$66=0,0,J$66/FBT_fec!J$66)</f>
        <v>0.55392500474937278</v>
      </c>
      <c r="K123" s="348">
        <f>IF(K$66=0,0,K$66/FBT_fec!K$66)</f>
        <v>0.59741379600534983</v>
      </c>
      <c r="L123" s="348">
        <f>IF(L$66=0,0,L$66/FBT_fec!L$66)</f>
        <v>0.59675290736980091</v>
      </c>
      <c r="M123" s="348">
        <f>IF(M$66=0,0,M$66/FBT_fec!M$66)</f>
        <v>0.54900817472601648</v>
      </c>
      <c r="N123" s="348">
        <f>IF(N$66=0,0,N$66/FBT_fec!N$66)</f>
        <v>0.45353934257497386</v>
      </c>
      <c r="O123" s="348">
        <f>IF(O$66=0,0,O$66/FBT_fec!O$66)</f>
        <v>0.53984789432284952</v>
      </c>
      <c r="P123" s="348">
        <f>IF(P$66=0,0,P$66/FBT_fec!P$66)</f>
        <v>0.48467730459549996</v>
      </c>
      <c r="Q123" s="348">
        <f>IF(Q$66=0,0,Q$66/FBT_fec!Q$66)</f>
        <v>0.48534257736986841</v>
      </c>
      <c r="R123" s="348">
        <f>IF(R$66=0,0,R$66/FBT_fec!R$66)</f>
        <v>0.50836141675001101</v>
      </c>
      <c r="S123" s="348">
        <f>IF(S$66=0,0,S$66/FBT_fec!S$66)</f>
        <v>0.43205971555902445</v>
      </c>
      <c r="T123" s="348">
        <f>IF(T$66=0,0,T$66/FBT_fec!T$66)</f>
        <v>0.45646691315633503</v>
      </c>
      <c r="U123" s="348">
        <f>IF(U$66=0,0,U$66/FBT_fec!U$66)</f>
        <v>0.53094413102472049</v>
      </c>
      <c r="V123" s="348">
        <f>IF(V$66=0,0,V$66/FBT_fec!V$66)</f>
        <v>0.52654191231107139</v>
      </c>
      <c r="W123" s="348">
        <f>IF(W$66=0,0,W$66/FBT_fec!W$66)</f>
        <v>0.45370242184541026</v>
      </c>
      <c r="X123" s="348">
        <f>IF(X$66=0,0,X$66/FBT_fec!X$66)</f>
        <v>0.39947370192451065</v>
      </c>
      <c r="Y123" s="348">
        <f>IF(Y$66=0,0,Y$66/FBT_fec!Y$66)</f>
        <v>0.36990564832747308</v>
      </c>
      <c r="DA123" s="178"/>
    </row>
    <row r="124" spans="1:105" ht="12" customHeight="1" x14ac:dyDescent="0.25">
      <c r="A124" s="41" t="s">
        <v>2226</v>
      </c>
      <c r="B124" s="333">
        <f>IF(B$80=0,0,B$80/FBT_fec!B$80)</f>
        <v>0</v>
      </c>
      <c r="C124" s="333">
        <f>IF(C$80=0,0,C$80/FBT_fec!C$80)</f>
        <v>0</v>
      </c>
      <c r="D124" s="333">
        <f>IF(D$80=0,0,D$80/FBT_fec!D$80)</f>
        <v>0</v>
      </c>
      <c r="E124" s="333">
        <f>IF(E$80=0,0,E$80/FBT_fec!E$80)</f>
        <v>0</v>
      </c>
      <c r="F124" s="333">
        <f>IF(F$80=0,0,F$80/FBT_fec!F$80)</f>
        <v>0</v>
      </c>
      <c r="G124" s="333">
        <f>IF(G$80=0,0,G$80/FBT_fec!G$80)</f>
        <v>0</v>
      </c>
      <c r="H124" s="333">
        <f>IF(H$80=0,0,H$80/FBT_fec!H$80)</f>
        <v>0</v>
      </c>
      <c r="I124" s="333">
        <f>IF(I$80=0,0,I$80/FBT_fec!I$80)</f>
        <v>0</v>
      </c>
      <c r="J124" s="333">
        <f>IF(J$80=0,0,J$80/FBT_fec!J$80)</f>
        <v>0</v>
      </c>
      <c r="K124" s="333">
        <f>IF(K$80=0,0,K$80/FBT_fec!K$80)</f>
        <v>0</v>
      </c>
      <c r="L124" s="333">
        <f>IF(L$80=0,0,L$80/FBT_fec!L$80)</f>
        <v>0</v>
      </c>
      <c r="M124" s="333">
        <f>IF(M$80=0,0,M$80/FBT_fec!M$80)</f>
        <v>0</v>
      </c>
      <c r="N124" s="333">
        <f>IF(N$80=0,0,N$80/FBT_fec!N$80)</f>
        <v>0</v>
      </c>
      <c r="O124" s="333">
        <f>IF(O$80=0,0,O$80/FBT_fec!O$80)</f>
        <v>0</v>
      </c>
      <c r="P124" s="333">
        <f>IF(P$80=0,0,P$80/FBT_fec!P$80)</f>
        <v>0</v>
      </c>
      <c r="Q124" s="333">
        <f>IF(Q$80=0,0,Q$80/FBT_fec!Q$80)</f>
        <v>0</v>
      </c>
      <c r="R124" s="333">
        <f>IF(R$80=0,0,R$80/FBT_fec!R$80)</f>
        <v>0</v>
      </c>
      <c r="S124" s="333">
        <f>IF(S$80=0,0,S$80/FBT_fec!S$80)</f>
        <v>0</v>
      </c>
      <c r="T124" s="333">
        <f>IF(T$80=0,0,T$80/FBT_fec!T$80)</f>
        <v>0</v>
      </c>
      <c r="U124" s="333">
        <f>IF(U$80=0,0,U$80/FBT_fec!U$80)</f>
        <v>0</v>
      </c>
      <c r="V124" s="333">
        <f>IF(V$80=0,0,V$80/FBT_fec!V$80)</f>
        <v>0</v>
      </c>
      <c r="W124" s="333">
        <f>IF(W$80=0,0,W$80/FBT_fec!W$80)</f>
        <v>0</v>
      </c>
      <c r="X124" s="333">
        <f>IF(X$80=0,0,X$80/FBT_fec!X$80)</f>
        <v>0</v>
      </c>
      <c r="Y124" s="333">
        <f>IF(Y$80=0,0,Y$80/FBT_fec!Y$80)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equipment"</f>
        <v>EE: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78.033705463182883</v>
      </c>
      <c r="C3" s="203">
        <v>81.501224851743061</v>
      </c>
      <c r="D3" s="203">
        <v>91.802394882458657</v>
      </c>
      <c r="E3" s="203">
        <v>95.835168889189745</v>
      </c>
      <c r="F3" s="203">
        <v>119.89896621566881</v>
      </c>
      <c r="G3" s="203">
        <v>117.272408781458</v>
      </c>
      <c r="H3" s="203">
        <v>117.8717907189635</v>
      </c>
      <c r="I3" s="203">
        <v>141.46059001323911</v>
      </c>
      <c r="J3" s="203">
        <v>168.92387598726859</v>
      </c>
      <c r="K3" s="203">
        <v>113.4191256434423</v>
      </c>
      <c r="L3" s="203">
        <v>191.89930313588849</v>
      </c>
      <c r="M3" s="203">
        <v>192.25106118622429</v>
      </c>
      <c r="N3" s="203">
        <v>183.8445454151593</v>
      </c>
      <c r="O3" s="203">
        <v>181.22725784390931</v>
      </c>
      <c r="P3" s="203">
        <v>176.922520775903</v>
      </c>
      <c r="Q3" s="203">
        <v>191.16845799999999</v>
      </c>
      <c r="R3" s="203">
        <v>189.1894566249841</v>
      </c>
      <c r="S3" s="203">
        <v>172.21339159053511</v>
      </c>
      <c r="T3" s="203">
        <v>189.17127799736491</v>
      </c>
      <c r="U3" s="203">
        <v>174.8027606008977</v>
      </c>
      <c r="V3" s="203">
        <v>176.9940514455746</v>
      </c>
      <c r="W3" s="203">
        <v>163.02378205023581</v>
      </c>
      <c r="X3" s="203">
        <v>175.7802720378487</v>
      </c>
      <c r="Y3" s="203">
        <v>186.9</v>
      </c>
      <c r="DA3" s="112" t="s">
        <v>2372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201.58027122366931</v>
      </c>
      <c r="C5" s="203">
        <v>141.0106851593965</v>
      </c>
      <c r="D5" s="203">
        <v>191.6466960493633</v>
      </c>
      <c r="E5" s="203">
        <v>227.5663635422911</v>
      </c>
      <c r="F5" s="203">
        <v>306.53117416642129</v>
      </c>
      <c r="G5" s="203">
        <v>294.56567996276033</v>
      </c>
      <c r="H5" s="203">
        <v>346.95577340744921</v>
      </c>
      <c r="I5" s="203">
        <v>342.37430333481967</v>
      </c>
      <c r="J5" s="203">
        <v>247.76966769140969</v>
      </c>
      <c r="K5" s="203">
        <v>221.16094577450309</v>
      </c>
      <c r="L5" s="203">
        <v>266.07257712417152</v>
      </c>
      <c r="M5" s="203">
        <v>280.41012222287708</v>
      </c>
      <c r="N5" s="203">
        <v>406.53359590633761</v>
      </c>
      <c r="O5" s="203">
        <v>467.50127458014049</v>
      </c>
      <c r="P5" s="203">
        <v>459.11405270399661</v>
      </c>
      <c r="Q5" s="203">
        <v>492.91663995870692</v>
      </c>
      <c r="R5" s="203">
        <v>502.03221508605191</v>
      </c>
      <c r="S5" s="203">
        <v>521.41441522756429</v>
      </c>
      <c r="T5" s="203">
        <v>559.81587285530134</v>
      </c>
      <c r="U5" s="203">
        <v>399.00155441862131</v>
      </c>
      <c r="V5" s="203">
        <v>344.52770038186799</v>
      </c>
      <c r="W5" s="203">
        <v>378.37012755498341</v>
      </c>
      <c r="X5" s="203">
        <v>527.33441205280076</v>
      </c>
      <c r="Y5" s="203">
        <v>345.04389874668891</v>
      </c>
      <c r="DA5" s="112" t="s">
        <v>2373</v>
      </c>
    </row>
    <row r="6" spans="1:105" ht="12" customHeight="1" x14ac:dyDescent="0.25">
      <c r="A6" s="154" t="s">
        <v>2112</v>
      </c>
      <c r="B6" s="338">
        <v>251.97533902958659</v>
      </c>
      <c r="C6" s="338">
        <v>239.3765720781073</v>
      </c>
      <c r="D6" s="338">
        <v>239.3765720781073</v>
      </c>
      <c r="E6" s="338">
        <v>251.97533902958659</v>
      </c>
      <c r="F6" s="338">
        <v>327.5679407384626</v>
      </c>
      <c r="G6" s="338">
        <v>327.5679407384626</v>
      </c>
      <c r="H6" s="338">
        <v>365.36424159290061</v>
      </c>
      <c r="I6" s="338">
        <v>365.36424159290061</v>
      </c>
      <c r="J6" s="338">
        <v>365.36424159290061</v>
      </c>
      <c r="K6" s="338">
        <v>352.76547464142129</v>
      </c>
      <c r="L6" s="338">
        <v>340.16670768994197</v>
      </c>
      <c r="M6" s="338">
        <v>340.16670768994197</v>
      </c>
      <c r="N6" s="338">
        <v>428.35807635029732</v>
      </c>
      <c r="O6" s="338">
        <v>503.9506780591733</v>
      </c>
      <c r="P6" s="338">
        <v>503.9506780591733</v>
      </c>
      <c r="Q6" s="338">
        <v>529.148211962132</v>
      </c>
      <c r="R6" s="338">
        <v>529.148211962132</v>
      </c>
      <c r="S6" s="338">
        <v>554.34574586509063</v>
      </c>
      <c r="T6" s="338">
        <v>592.14204671952859</v>
      </c>
      <c r="U6" s="338">
        <v>579.54327976804927</v>
      </c>
      <c r="V6" s="338">
        <v>579.54327976804927</v>
      </c>
      <c r="W6" s="338">
        <v>566.94451281656995</v>
      </c>
      <c r="X6" s="338">
        <v>566.94451281656995</v>
      </c>
      <c r="Y6" s="338">
        <v>566.94451281656995</v>
      </c>
      <c r="DA6" s="160" t="s">
        <v>2374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25.197533902958661</v>
      </c>
      <c r="F7" s="340">
        <v>88.191368660355323</v>
      </c>
      <c r="G7" s="340">
        <v>0</v>
      </c>
      <c r="H7" s="340">
        <v>50.395067805917328</v>
      </c>
      <c r="I7" s="340">
        <v>12.59876695147933</v>
      </c>
      <c r="J7" s="340">
        <v>0</v>
      </c>
      <c r="K7" s="340">
        <v>0</v>
      </c>
      <c r="L7" s="340">
        <v>0</v>
      </c>
      <c r="M7" s="340">
        <v>0</v>
      </c>
      <c r="N7" s="340">
        <v>100.7901356118347</v>
      </c>
      <c r="O7" s="340">
        <v>88.191368660355323</v>
      </c>
      <c r="P7" s="340">
        <v>0</v>
      </c>
      <c r="Q7" s="340">
        <v>37.796300854437987</v>
      </c>
      <c r="R7" s="340">
        <v>12.59876695147933</v>
      </c>
      <c r="S7" s="340">
        <v>25.197533902958661</v>
      </c>
      <c r="T7" s="340">
        <v>50.395067805917328</v>
      </c>
      <c r="U7" s="340">
        <v>0</v>
      </c>
      <c r="V7" s="340">
        <v>0</v>
      </c>
      <c r="W7" s="340">
        <v>0</v>
      </c>
      <c r="X7" s="340">
        <v>12.59876695147933</v>
      </c>
      <c r="Y7" s="340">
        <v>0</v>
      </c>
      <c r="DA7" s="161" t="s">
        <v>2375</v>
      </c>
    </row>
    <row r="8" spans="1:105" ht="12" customHeight="1" x14ac:dyDescent="0.25">
      <c r="A8" s="157" t="s">
        <v>2116</v>
      </c>
      <c r="B8" s="341">
        <v>0</v>
      </c>
      <c r="C8" s="342">
        <f t="shared" ref="C8:Y8" si="0">B6+C7-C6</f>
        <v>12.598766951479291</v>
      </c>
      <c r="D8" s="342">
        <f t="shared" si="0"/>
        <v>0</v>
      </c>
      <c r="E8" s="342">
        <f t="shared" si="0"/>
        <v>12.598766951479348</v>
      </c>
      <c r="F8" s="342">
        <f t="shared" si="0"/>
        <v>12.59876695147932</v>
      </c>
      <c r="G8" s="342">
        <f t="shared" si="0"/>
        <v>0</v>
      </c>
      <c r="H8" s="342">
        <f t="shared" si="0"/>
        <v>12.59876695147932</v>
      </c>
      <c r="I8" s="342">
        <f t="shared" si="0"/>
        <v>12.59876695147932</v>
      </c>
      <c r="J8" s="342">
        <f t="shared" si="0"/>
        <v>0</v>
      </c>
      <c r="K8" s="342">
        <f t="shared" si="0"/>
        <v>12.59876695147932</v>
      </c>
      <c r="L8" s="342">
        <f t="shared" si="0"/>
        <v>12.59876695147932</v>
      </c>
      <c r="M8" s="342">
        <f t="shared" si="0"/>
        <v>0</v>
      </c>
      <c r="N8" s="342">
        <f t="shared" si="0"/>
        <v>12.59876695147932</v>
      </c>
      <c r="O8" s="342">
        <f t="shared" si="0"/>
        <v>12.598766951479377</v>
      </c>
      <c r="P8" s="342">
        <f t="shared" si="0"/>
        <v>0</v>
      </c>
      <c r="Q8" s="342">
        <f t="shared" si="0"/>
        <v>12.59876695147932</v>
      </c>
      <c r="R8" s="342">
        <f t="shared" si="0"/>
        <v>12.59876695147932</v>
      </c>
      <c r="S8" s="342">
        <f t="shared" si="0"/>
        <v>0</v>
      </c>
      <c r="T8" s="342">
        <f t="shared" si="0"/>
        <v>12.59876695147932</v>
      </c>
      <c r="U8" s="342">
        <f t="shared" si="0"/>
        <v>12.59876695147932</v>
      </c>
      <c r="V8" s="342">
        <f t="shared" si="0"/>
        <v>0</v>
      </c>
      <c r="W8" s="342">
        <f t="shared" si="0"/>
        <v>12.59876695147932</v>
      </c>
      <c r="X8" s="342">
        <f t="shared" si="0"/>
        <v>12.59876695147932</v>
      </c>
      <c r="Y8" s="342">
        <f t="shared" si="0"/>
        <v>0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50.395067805917279</v>
      </c>
      <c r="C9" s="343">
        <f t="shared" si="1"/>
        <v>98.3658869187108</v>
      </c>
      <c r="D9" s="343">
        <f t="shared" si="1"/>
        <v>47.729876028744002</v>
      </c>
      <c r="E9" s="343">
        <f t="shared" si="1"/>
        <v>24.408975487295493</v>
      </c>
      <c r="F9" s="343">
        <f t="shared" si="1"/>
        <v>21.036766572041302</v>
      </c>
      <c r="G9" s="343">
        <f t="shared" si="1"/>
        <v>33.002260775702268</v>
      </c>
      <c r="H9" s="343">
        <f t="shared" si="1"/>
        <v>18.408468185451397</v>
      </c>
      <c r="I9" s="343">
        <f t="shared" si="1"/>
        <v>22.98993825808094</v>
      </c>
      <c r="J9" s="343">
        <f t="shared" si="1"/>
        <v>117.59457390149092</v>
      </c>
      <c r="K9" s="343">
        <f t="shared" si="1"/>
        <v>131.6045288669182</v>
      </c>
      <c r="L9" s="343">
        <f t="shared" si="1"/>
        <v>74.094130565770456</v>
      </c>
      <c r="M9" s="343">
        <f t="shared" si="1"/>
        <v>59.756585467064895</v>
      </c>
      <c r="N9" s="343">
        <f t="shared" si="1"/>
        <v>21.824480443959715</v>
      </c>
      <c r="O9" s="343">
        <f t="shared" si="1"/>
        <v>36.44940347903281</v>
      </c>
      <c r="P9" s="343">
        <f t="shared" si="1"/>
        <v>44.836625355176693</v>
      </c>
      <c r="Q9" s="343">
        <f t="shared" si="1"/>
        <v>36.231572003425072</v>
      </c>
      <c r="R9" s="343">
        <f t="shared" si="1"/>
        <v>27.115996876080089</v>
      </c>
      <c r="S9" s="343">
        <f t="shared" si="1"/>
        <v>32.931330637526344</v>
      </c>
      <c r="T9" s="343">
        <f t="shared" si="1"/>
        <v>32.326173864227258</v>
      </c>
      <c r="U9" s="343">
        <f t="shared" si="1"/>
        <v>180.54172534942796</v>
      </c>
      <c r="V9" s="343">
        <f t="shared" si="1"/>
        <v>235.01557938618129</v>
      </c>
      <c r="W9" s="343">
        <f t="shared" si="1"/>
        <v>188.57438526158654</v>
      </c>
      <c r="X9" s="343">
        <f t="shared" si="1"/>
        <v>39.610100763769196</v>
      </c>
      <c r="Y9" s="343">
        <f t="shared" si="1"/>
        <v>221.90061406988104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6.9838349097162506</v>
      </c>
      <c r="C12" s="210">
        <v>4.7745485812553738</v>
      </c>
      <c r="D12" s="210">
        <v>6.2393809114359406</v>
      </c>
      <c r="E12" s="210">
        <v>7.830696474634566</v>
      </c>
      <c r="F12" s="210">
        <v>10.730352536543419</v>
      </c>
      <c r="G12" s="210">
        <v>9.8012037833190018</v>
      </c>
      <c r="H12" s="210">
        <v>10.50584694754944</v>
      </c>
      <c r="I12" s="210">
        <v>10.00524505588994</v>
      </c>
      <c r="J12" s="210">
        <v>7.3182287188306114</v>
      </c>
      <c r="K12" s="210">
        <v>6.9312983662940661</v>
      </c>
      <c r="L12" s="210">
        <v>7.3707652622527933</v>
      </c>
      <c r="M12" s="210">
        <v>6.9890799656061899</v>
      </c>
      <c r="N12" s="210">
        <v>10.43086844368014</v>
      </c>
      <c r="O12" s="210">
        <v>11.99767841788478</v>
      </c>
      <c r="P12" s="210">
        <v>10.301375752364571</v>
      </c>
      <c r="Q12" s="210">
        <v>10.523559759243341</v>
      </c>
      <c r="R12" s="210">
        <v>10.65967325881341</v>
      </c>
      <c r="S12" s="210">
        <v>10.877987962166809</v>
      </c>
      <c r="T12" s="210">
        <v>11.84325021496131</v>
      </c>
      <c r="U12" s="210">
        <v>8.382803095442819</v>
      </c>
      <c r="V12" s="210">
        <v>7.968615649183147</v>
      </c>
      <c r="W12" s="210">
        <v>8.2332760103181428</v>
      </c>
      <c r="X12" s="210">
        <v>10.51530524505589</v>
      </c>
      <c r="Y12" s="210">
        <v>6.633190025795356</v>
      </c>
      <c r="DA12" s="109" t="s">
        <v>2376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0.64797936371453135</v>
      </c>
      <c r="E13" s="213">
        <v>0.63422184006878757</v>
      </c>
      <c r="F13" s="213">
        <v>0.64858125537403266</v>
      </c>
      <c r="G13" s="213">
        <v>0.64858125537403266</v>
      </c>
      <c r="H13" s="213">
        <v>0.64858125537403266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2377</v>
      </c>
    </row>
    <row r="14" spans="1:105" ht="12" customHeight="1" x14ac:dyDescent="0.25">
      <c r="A14" s="14" t="s">
        <v>29</v>
      </c>
      <c r="B14" s="204">
        <f t="shared" ref="B14:Y14" si="2">B15+B16+B17+B18+B19</f>
        <v>1.958555460017197</v>
      </c>
      <c r="C14" s="204">
        <f t="shared" si="2"/>
        <v>1.8964746345657779</v>
      </c>
      <c r="D14" s="204">
        <f t="shared" si="2"/>
        <v>1.8964746345657779</v>
      </c>
      <c r="E14" s="204">
        <f t="shared" si="2"/>
        <v>1.958555460017197</v>
      </c>
      <c r="F14" s="204">
        <f t="shared" si="2"/>
        <v>3.9935511607910579</v>
      </c>
      <c r="G14" s="204">
        <f t="shared" si="2"/>
        <v>2.9067927773000859</v>
      </c>
      <c r="H14" s="204">
        <f t="shared" si="2"/>
        <v>2.9067927773000859</v>
      </c>
      <c r="I14" s="204">
        <f t="shared" si="2"/>
        <v>2.9067927773000859</v>
      </c>
      <c r="J14" s="204">
        <f t="shared" si="2"/>
        <v>1.010318142734308</v>
      </c>
      <c r="K14" s="204">
        <f t="shared" si="2"/>
        <v>1.010318142734308</v>
      </c>
      <c r="L14" s="204">
        <f t="shared" si="2"/>
        <v>1.010318142734308</v>
      </c>
      <c r="M14" s="204">
        <f t="shared" si="2"/>
        <v>0.93671539122957859</v>
      </c>
      <c r="N14" s="204">
        <f t="shared" si="2"/>
        <v>1.9470335339638867</v>
      </c>
      <c r="O14" s="204">
        <f t="shared" si="2"/>
        <v>1.9470335339638867</v>
      </c>
      <c r="P14" s="204">
        <f t="shared" si="2"/>
        <v>1.010318142734308</v>
      </c>
      <c r="Q14" s="204">
        <f t="shared" si="2"/>
        <v>1.010318142734308</v>
      </c>
      <c r="R14" s="204">
        <f t="shared" si="2"/>
        <v>1.010318142734308</v>
      </c>
      <c r="S14" s="204">
        <f t="shared" si="2"/>
        <v>1.010318142734308</v>
      </c>
      <c r="T14" s="204">
        <f t="shared" si="2"/>
        <v>1.010318142734308</v>
      </c>
      <c r="U14" s="204">
        <f t="shared" si="2"/>
        <v>0.1010318142734308</v>
      </c>
      <c r="V14" s="204">
        <f t="shared" si="2"/>
        <v>7.0765262252794489E-2</v>
      </c>
      <c r="W14" s="204">
        <f t="shared" si="2"/>
        <v>6.0619088564058461E-2</v>
      </c>
      <c r="X14" s="204">
        <f t="shared" si="2"/>
        <v>0</v>
      </c>
      <c r="Y14" s="204">
        <f t="shared" si="2"/>
        <v>0.31693895098882197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2378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</v>
      </c>
      <c r="E16" s="204">
        <v>0</v>
      </c>
      <c r="F16" s="204">
        <v>1.086758383490972</v>
      </c>
      <c r="G16" s="204">
        <v>0</v>
      </c>
      <c r="H16" s="204">
        <v>0</v>
      </c>
      <c r="I16" s="204">
        <v>0</v>
      </c>
      <c r="J16" s="204">
        <v>0</v>
      </c>
      <c r="K16" s="204">
        <v>0</v>
      </c>
      <c r="L16" s="204">
        <v>0</v>
      </c>
      <c r="M16" s="204">
        <v>0</v>
      </c>
      <c r="N16" s="204">
        <v>0</v>
      </c>
      <c r="O16" s="204">
        <v>0</v>
      </c>
      <c r="P16" s="204">
        <v>0</v>
      </c>
      <c r="Q16" s="204">
        <v>0</v>
      </c>
      <c r="R16" s="204">
        <v>0</v>
      </c>
      <c r="S16" s="204">
        <v>0</v>
      </c>
      <c r="T16" s="204">
        <v>0</v>
      </c>
      <c r="U16" s="204">
        <v>0</v>
      </c>
      <c r="V16" s="204">
        <v>0</v>
      </c>
      <c r="W16" s="204">
        <v>0</v>
      </c>
      <c r="X16" s="204">
        <v>0</v>
      </c>
      <c r="Y16" s="204">
        <v>0.12932072226999139</v>
      </c>
      <c r="DA16" s="71" t="s">
        <v>2379</v>
      </c>
    </row>
    <row r="17" spans="1:105" ht="12" customHeight="1" x14ac:dyDescent="0.25">
      <c r="A17" s="18" t="s">
        <v>71</v>
      </c>
      <c r="B17" s="204">
        <v>1.010318142734308</v>
      </c>
      <c r="C17" s="204">
        <v>0</v>
      </c>
      <c r="D17" s="204">
        <v>0</v>
      </c>
      <c r="E17" s="204">
        <v>1.010318142734308</v>
      </c>
      <c r="F17" s="204">
        <v>1.010318142734308</v>
      </c>
      <c r="G17" s="204">
        <v>1.010318142734308</v>
      </c>
      <c r="H17" s="204">
        <v>1.010318142734308</v>
      </c>
      <c r="I17" s="204">
        <v>1.010318142734308</v>
      </c>
      <c r="J17" s="204">
        <v>1.010318142734308</v>
      </c>
      <c r="K17" s="204">
        <v>1.010318142734308</v>
      </c>
      <c r="L17" s="204">
        <v>1.010318142734308</v>
      </c>
      <c r="M17" s="204">
        <v>0</v>
      </c>
      <c r="N17" s="204">
        <v>1.010318142734308</v>
      </c>
      <c r="O17" s="204">
        <v>1.010318142734308</v>
      </c>
      <c r="P17" s="204">
        <v>1.010318142734308</v>
      </c>
      <c r="Q17" s="204">
        <v>1.010318142734308</v>
      </c>
      <c r="R17" s="204">
        <v>1.010318142734308</v>
      </c>
      <c r="S17" s="204">
        <v>1.010318142734308</v>
      </c>
      <c r="T17" s="204">
        <v>1.010318142734308</v>
      </c>
      <c r="U17" s="204">
        <v>0.1010318142734308</v>
      </c>
      <c r="V17" s="204">
        <v>7.0765262252794489E-2</v>
      </c>
      <c r="W17" s="204">
        <v>6.0619088564058461E-2</v>
      </c>
      <c r="X17" s="204">
        <v>0</v>
      </c>
      <c r="Y17" s="204">
        <v>7.480653482373173E-2</v>
      </c>
      <c r="DA17" s="71" t="s">
        <v>2380</v>
      </c>
    </row>
    <row r="18" spans="1:105" ht="12" customHeight="1" x14ac:dyDescent="0.25">
      <c r="A18" s="18" t="s">
        <v>32</v>
      </c>
      <c r="B18" s="204">
        <v>0.94823731728288907</v>
      </c>
      <c r="C18" s="204">
        <v>1.8964746345657779</v>
      </c>
      <c r="D18" s="204">
        <v>1.8964746345657779</v>
      </c>
      <c r="E18" s="204">
        <v>0.94823731728288907</v>
      </c>
      <c r="F18" s="204">
        <v>1.8964746345657779</v>
      </c>
      <c r="G18" s="204">
        <v>1.8964746345657779</v>
      </c>
      <c r="H18" s="204">
        <v>1.8964746345657779</v>
      </c>
      <c r="I18" s="204">
        <v>1.8964746345657779</v>
      </c>
      <c r="J18" s="204">
        <v>0</v>
      </c>
      <c r="K18" s="204">
        <v>0</v>
      </c>
      <c r="L18" s="204">
        <v>0</v>
      </c>
      <c r="M18" s="204">
        <v>0.93671539122957859</v>
      </c>
      <c r="N18" s="204">
        <v>0.93671539122957859</v>
      </c>
      <c r="O18" s="204">
        <v>0.93671539122957859</v>
      </c>
      <c r="P18" s="204">
        <v>0</v>
      </c>
      <c r="Q18" s="204">
        <v>0</v>
      </c>
      <c r="R18" s="204">
        <v>0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0.1023215821152192</v>
      </c>
      <c r="DA18" s="71" t="s">
        <v>2381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1.0490111779879621E-2</v>
      </c>
      <c r="DA19" s="71" t="s">
        <v>2382</v>
      </c>
    </row>
    <row r="20" spans="1:105" ht="12" customHeight="1" x14ac:dyDescent="0.25">
      <c r="A20" s="14" t="s">
        <v>34</v>
      </c>
      <c r="B20" s="204">
        <f t="shared" ref="B20:Y20" si="3">B21+B22</f>
        <v>0.73086844368013748</v>
      </c>
      <c r="C20" s="204">
        <f t="shared" si="3"/>
        <v>0.10748065348237321</v>
      </c>
      <c r="D20" s="204">
        <f t="shared" si="3"/>
        <v>0.15047291487532241</v>
      </c>
      <c r="E20" s="204">
        <f t="shared" si="3"/>
        <v>1.268271711092003</v>
      </c>
      <c r="F20" s="204">
        <f t="shared" si="3"/>
        <v>1.225279449699054</v>
      </c>
      <c r="G20" s="204">
        <f t="shared" si="3"/>
        <v>1.4402407566638</v>
      </c>
      <c r="H20" s="204">
        <f t="shared" si="3"/>
        <v>1.2897678417884779</v>
      </c>
      <c r="I20" s="204">
        <f t="shared" si="3"/>
        <v>1.3327601031814269</v>
      </c>
      <c r="J20" s="204">
        <f t="shared" si="3"/>
        <v>0.7953568357695614</v>
      </c>
      <c r="K20" s="204">
        <f t="shared" si="3"/>
        <v>1.053310404127257</v>
      </c>
      <c r="L20" s="204">
        <f t="shared" si="3"/>
        <v>1.225279449699054</v>
      </c>
      <c r="M20" s="204">
        <f t="shared" si="3"/>
        <v>1.2897678417884779</v>
      </c>
      <c r="N20" s="204">
        <f t="shared" si="3"/>
        <v>1.590713671539123</v>
      </c>
      <c r="O20" s="204">
        <f t="shared" si="3"/>
        <v>1.9776440240756661</v>
      </c>
      <c r="P20" s="204">
        <f t="shared" si="3"/>
        <v>1.848667239896818</v>
      </c>
      <c r="Q20" s="204">
        <f t="shared" si="3"/>
        <v>2.085124677558039</v>
      </c>
      <c r="R20" s="204">
        <f t="shared" si="3"/>
        <v>1.9776440240756661</v>
      </c>
      <c r="S20" s="204">
        <f t="shared" si="3"/>
        <v>1.837661220980223</v>
      </c>
      <c r="T20" s="204">
        <f t="shared" si="3"/>
        <v>1.672896613799189</v>
      </c>
      <c r="U20" s="204">
        <f t="shared" si="3"/>
        <v>1.089611944544802</v>
      </c>
      <c r="V20" s="204">
        <f t="shared" si="3"/>
        <v>0.74254720743281177</v>
      </c>
      <c r="W20" s="204">
        <f t="shared" si="3"/>
        <v>0.8286277878529249</v>
      </c>
      <c r="X20" s="204">
        <f t="shared" si="3"/>
        <v>1.598252422579983</v>
      </c>
      <c r="Y20" s="204">
        <f t="shared" si="3"/>
        <v>1.190706502024846</v>
      </c>
      <c r="DA20" s="71"/>
    </row>
    <row r="21" spans="1:105" ht="12" customHeight="1" x14ac:dyDescent="0.25">
      <c r="A21" s="18" t="s">
        <v>73</v>
      </c>
      <c r="B21" s="204">
        <v>0.73086844368013748</v>
      </c>
      <c r="C21" s="204">
        <v>0.10748065348237321</v>
      </c>
      <c r="D21" s="204">
        <v>0.15047291487532241</v>
      </c>
      <c r="E21" s="204">
        <v>1.268271711092003</v>
      </c>
      <c r="F21" s="204">
        <v>1.225279449699054</v>
      </c>
      <c r="G21" s="204">
        <v>1.4402407566638</v>
      </c>
      <c r="H21" s="204">
        <v>1.2897678417884779</v>
      </c>
      <c r="I21" s="204">
        <v>1.3327601031814269</v>
      </c>
      <c r="J21" s="204">
        <v>0.7953568357695614</v>
      </c>
      <c r="K21" s="204">
        <v>1.053310404127257</v>
      </c>
      <c r="L21" s="204">
        <v>1.225279449699054</v>
      </c>
      <c r="M21" s="204">
        <v>1.2897678417884779</v>
      </c>
      <c r="N21" s="204">
        <v>1.590713671539123</v>
      </c>
      <c r="O21" s="204">
        <v>1.9776440240756661</v>
      </c>
      <c r="P21" s="204">
        <v>1.848667239896818</v>
      </c>
      <c r="Q21" s="204">
        <v>2.085124677558039</v>
      </c>
      <c r="R21" s="204">
        <v>1.9776440240756661</v>
      </c>
      <c r="S21" s="204">
        <v>1.837661220980223</v>
      </c>
      <c r="T21" s="204">
        <v>1.672896613799189</v>
      </c>
      <c r="U21" s="204">
        <v>1.089611944544802</v>
      </c>
      <c r="V21" s="204">
        <v>0.74254720743281177</v>
      </c>
      <c r="W21" s="204">
        <v>0.8286277878529249</v>
      </c>
      <c r="X21" s="204">
        <v>1.598252422579983</v>
      </c>
      <c r="Y21" s="204">
        <v>1.190706502024846</v>
      </c>
      <c r="DA21" s="71" t="s">
        <v>2383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2384</v>
      </c>
    </row>
    <row r="23" spans="1:105" ht="12" customHeight="1" x14ac:dyDescent="0.25">
      <c r="A23" s="14" t="s">
        <v>37</v>
      </c>
      <c r="B23" s="204">
        <f t="shared" ref="B23:Y23" si="4">B24+B25+B26+B27+B28+B29</f>
        <v>7.1625107480653469E-2</v>
      </c>
      <c r="C23" s="204">
        <f t="shared" si="4"/>
        <v>0.1194325021496131</v>
      </c>
      <c r="D23" s="204">
        <f t="shared" si="4"/>
        <v>0.1194325021496131</v>
      </c>
      <c r="E23" s="204">
        <f t="shared" si="4"/>
        <v>0.26276870163370591</v>
      </c>
      <c r="F23" s="204">
        <f t="shared" si="4"/>
        <v>0.2149613069647463</v>
      </c>
      <c r="G23" s="204">
        <f t="shared" si="4"/>
        <v>0.26276870163370591</v>
      </c>
      <c r="H23" s="204">
        <f t="shared" si="4"/>
        <v>0.26276870163370591</v>
      </c>
      <c r="I23" s="204">
        <f t="shared" si="4"/>
        <v>0.40601891659501288</v>
      </c>
      <c r="J23" s="204">
        <f t="shared" si="4"/>
        <v>0.35829750644883918</v>
      </c>
      <c r="K23" s="204">
        <f t="shared" si="4"/>
        <v>0.3343938091143594</v>
      </c>
      <c r="L23" s="204">
        <f t="shared" si="4"/>
        <v>0.19105760963026661</v>
      </c>
      <c r="M23" s="204">
        <f t="shared" si="4"/>
        <v>0.1194325021496131</v>
      </c>
      <c r="N23" s="204">
        <f t="shared" si="4"/>
        <v>0.14333619948409279</v>
      </c>
      <c r="O23" s="204">
        <f t="shared" si="4"/>
        <v>0.28658641444539978</v>
      </c>
      <c r="P23" s="204">
        <f t="shared" si="4"/>
        <v>0.28658641444539978</v>
      </c>
      <c r="Q23" s="204">
        <f t="shared" si="4"/>
        <v>0.35829750644883918</v>
      </c>
      <c r="R23" s="204">
        <f t="shared" si="4"/>
        <v>0.3821152192605331</v>
      </c>
      <c r="S23" s="204">
        <f t="shared" si="4"/>
        <v>0.3343938091143594</v>
      </c>
      <c r="T23" s="204">
        <f t="shared" si="4"/>
        <v>0.17465282730141221</v>
      </c>
      <c r="U23" s="204">
        <f t="shared" si="4"/>
        <v>0.41795469346035641</v>
      </c>
      <c r="V23" s="204">
        <f t="shared" si="4"/>
        <v>0.37714324828515888</v>
      </c>
      <c r="W23" s="204">
        <f t="shared" si="4"/>
        <v>0.46973850621414281</v>
      </c>
      <c r="X23" s="204">
        <f t="shared" si="4"/>
        <v>0.70123167028330147</v>
      </c>
      <c r="Y23" s="204">
        <f t="shared" si="4"/>
        <v>0.7762754412253684</v>
      </c>
      <c r="DA23" s="71"/>
    </row>
    <row r="24" spans="1:105" ht="12" customHeight="1" x14ac:dyDescent="0.25">
      <c r="A24" s="18" t="s">
        <v>38</v>
      </c>
      <c r="B24" s="204">
        <v>7.1625107480653469E-2</v>
      </c>
      <c r="C24" s="204">
        <v>0.1194325021496131</v>
      </c>
      <c r="D24" s="204">
        <v>0.1194325021496131</v>
      </c>
      <c r="E24" s="204">
        <v>0.26276870163370591</v>
      </c>
      <c r="F24" s="204">
        <v>0.2149613069647463</v>
      </c>
      <c r="G24" s="204">
        <v>0.26276870163370591</v>
      </c>
      <c r="H24" s="204">
        <v>0.26276870163370591</v>
      </c>
      <c r="I24" s="204">
        <v>0.40601891659501288</v>
      </c>
      <c r="J24" s="204">
        <v>0.35829750644883918</v>
      </c>
      <c r="K24" s="204">
        <v>0.3343938091143594</v>
      </c>
      <c r="L24" s="204">
        <v>0.19105760963026661</v>
      </c>
      <c r="M24" s="204">
        <v>0.1194325021496131</v>
      </c>
      <c r="N24" s="204">
        <v>0.14333619948409279</v>
      </c>
      <c r="O24" s="204">
        <v>0.28658641444539978</v>
      </c>
      <c r="P24" s="204">
        <v>0.28658641444539978</v>
      </c>
      <c r="Q24" s="204">
        <v>0.35829750644883918</v>
      </c>
      <c r="R24" s="204">
        <v>0.3821152192605331</v>
      </c>
      <c r="S24" s="204">
        <v>0.3343938091143594</v>
      </c>
      <c r="T24" s="204">
        <v>0.16715391229578669</v>
      </c>
      <c r="U24" s="204">
        <v>0.40971625107480653</v>
      </c>
      <c r="V24" s="204">
        <v>0.36784178847807392</v>
      </c>
      <c r="W24" s="204">
        <v>0.455030094582975</v>
      </c>
      <c r="X24" s="204">
        <v>0.66491831470335327</v>
      </c>
      <c r="Y24" s="204">
        <v>0.72983662940670668</v>
      </c>
      <c r="DA24" s="71" t="s">
        <v>2385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7.4989150056255132E-3</v>
      </c>
      <c r="U25" s="204">
        <v>8.238442385549884E-3</v>
      </c>
      <c r="V25" s="204">
        <v>9.3014598070849767E-3</v>
      </c>
      <c r="W25" s="204">
        <v>1.470841163116784E-2</v>
      </c>
      <c r="X25" s="204">
        <v>3.6313355579948199E-2</v>
      </c>
      <c r="Y25" s="204">
        <v>4.6438811818661732E-2</v>
      </c>
      <c r="DA25" s="71" t="s">
        <v>2386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2387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2388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2389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2390</v>
      </c>
    </row>
    <row r="30" spans="1:105" ht="12" customHeight="1" x14ac:dyDescent="0.25">
      <c r="A30" s="14" t="s">
        <v>39</v>
      </c>
      <c r="B30" s="204">
        <v>9.5528804815133275E-2</v>
      </c>
      <c r="C30" s="204">
        <v>7.1625107480653469E-2</v>
      </c>
      <c r="D30" s="204">
        <v>7.1625107480653469E-2</v>
      </c>
      <c r="E30" s="204">
        <v>9.5528804815133275E-2</v>
      </c>
      <c r="F30" s="204">
        <v>0.69269131556319852</v>
      </c>
      <c r="G30" s="204">
        <v>0.50154772141014614</v>
      </c>
      <c r="H30" s="204">
        <v>0.66878761822871879</v>
      </c>
      <c r="I30" s="204">
        <v>0.7165090283748925</v>
      </c>
      <c r="J30" s="204">
        <v>1.4569217540842649</v>
      </c>
      <c r="K30" s="204">
        <v>1.265864144453998</v>
      </c>
      <c r="L30" s="204">
        <v>1.5047291487532239</v>
      </c>
      <c r="M30" s="204">
        <v>0.85984522785898532</v>
      </c>
      <c r="N30" s="204">
        <v>1.5047291487532239</v>
      </c>
      <c r="O30" s="204">
        <v>1.7674978503869301</v>
      </c>
      <c r="P30" s="204">
        <v>1.9107480653482369</v>
      </c>
      <c r="Q30" s="204">
        <v>1.4808254514187451</v>
      </c>
      <c r="R30" s="204">
        <v>1.5286328460877039</v>
      </c>
      <c r="S30" s="204">
        <v>1.5047291487532239</v>
      </c>
      <c r="T30" s="204">
        <v>1.9346517626827171</v>
      </c>
      <c r="U30" s="204">
        <v>1.671883061049011</v>
      </c>
      <c r="V30" s="204">
        <v>1.7196904557179711</v>
      </c>
      <c r="W30" s="204">
        <v>1.958555460017197</v>
      </c>
      <c r="X30" s="204">
        <v>2.4178847807394672</v>
      </c>
      <c r="Y30" s="204">
        <v>0.39320722269991398</v>
      </c>
      <c r="DA30" s="71" t="s">
        <v>2391</v>
      </c>
    </row>
    <row r="31" spans="1:105" ht="12" customHeight="1" x14ac:dyDescent="0.25">
      <c r="A31" s="21" t="s">
        <v>40</v>
      </c>
      <c r="B31" s="207">
        <v>4.1272570937231299</v>
      </c>
      <c r="C31" s="207">
        <v>2.5795356835769558</v>
      </c>
      <c r="D31" s="207">
        <v>3.3533963886500429</v>
      </c>
      <c r="E31" s="207">
        <v>3.611349957007739</v>
      </c>
      <c r="F31" s="207">
        <v>3.9552880481513331</v>
      </c>
      <c r="G31" s="207">
        <v>4.041272570937231</v>
      </c>
      <c r="H31" s="207">
        <v>4.7291487532244192</v>
      </c>
      <c r="I31" s="207">
        <v>4.6431642304385203</v>
      </c>
      <c r="J31" s="207">
        <v>3.6973344797936369</v>
      </c>
      <c r="K31" s="207">
        <v>3.267411865864144</v>
      </c>
      <c r="L31" s="207">
        <v>3.4393809114359408</v>
      </c>
      <c r="M31" s="207">
        <v>3.7833190025795349</v>
      </c>
      <c r="N31" s="207">
        <v>5.2450558899398114</v>
      </c>
      <c r="O31" s="207">
        <v>6.0189165950128984</v>
      </c>
      <c r="P31" s="207">
        <v>5.2450558899398114</v>
      </c>
      <c r="Q31" s="207">
        <v>5.5889939810834042</v>
      </c>
      <c r="R31" s="207">
        <v>5.7609630266552019</v>
      </c>
      <c r="S31" s="207">
        <v>6.1908856405846944</v>
      </c>
      <c r="T31" s="207">
        <v>7.0507308684436794</v>
      </c>
      <c r="U31" s="207">
        <v>5.102321582115219</v>
      </c>
      <c r="V31" s="207">
        <v>5.0584694754944106</v>
      </c>
      <c r="W31" s="207">
        <v>4.9157351676698191</v>
      </c>
      <c r="X31" s="207">
        <v>5.7979363714531376</v>
      </c>
      <c r="Y31" s="207">
        <v>3.9560619088564062</v>
      </c>
      <c r="DA31" s="86" t="s">
        <v>2392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TRE_emi!B5</f>
        <v>7.9239319184267236</v>
      </c>
      <c r="C33" s="203">
        <f>TRE_emi!C5</f>
        <v>6.398133840792946</v>
      </c>
      <c r="D33" s="203">
        <f>TRE_emi!D5</f>
        <v>9.0960677619001196</v>
      </c>
      <c r="E33" s="203">
        <f>TRE_emi!E5</f>
        <v>11.727611418721439</v>
      </c>
      <c r="F33" s="203">
        <f>TRE_emi!F5</f>
        <v>17.627962219926811</v>
      </c>
      <c r="G33" s="203">
        <f>TRE_emi!G5</f>
        <v>15.261791240274921</v>
      </c>
      <c r="H33" s="203">
        <f>TRE_emi!H5</f>
        <v>14.90833489634559</v>
      </c>
      <c r="I33" s="203">
        <f>TRE_emi!I5</f>
        <v>12.41049383910539</v>
      </c>
      <c r="J33" s="203">
        <f>TRE_emi!J5</f>
        <v>5.0025600003565289</v>
      </c>
      <c r="K33" s="203">
        <f>TRE_emi!K5</f>
        <v>5.6084400002834087</v>
      </c>
      <c r="L33" s="203">
        <f>TRE_emi!L5</f>
        <v>6.0123600002837998</v>
      </c>
      <c r="M33" s="203">
        <f>TRE_emi!M5</f>
        <v>6.0649041594441861</v>
      </c>
      <c r="N33" s="203">
        <f>TRE_emi!N5</f>
        <v>9.9061941596481766</v>
      </c>
      <c r="O33" s="203">
        <f>TRE_emi!O5</f>
        <v>10.815014159829561</v>
      </c>
      <c r="P33" s="203">
        <f>TRE_emi!P5</f>
        <v>7.4765700001401063</v>
      </c>
      <c r="Q33" s="203">
        <f>TRE_emi!Q5</f>
        <v>8.0319599998092706</v>
      </c>
      <c r="R33" s="203">
        <f>TRE_emi!R5</f>
        <v>7.7795099999160833</v>
      </c>
      <c r="S33" s="203">
        <f>TRE_emi!S5</f>
        <v>7.4507191198721516</v>
      </c>
      <c r="T33" s="203">
        <f>TRE_emi!T5</f>
        <v>7.0637208673295024</v>
      </c>
      <c r="U33" s="203">
        <f>TRE_emi!U5</f>
        <v>2.872717869478306</v>
      </c>
      <c r="V33" s="203">
        <f>TRE_emi!V5</f>
        <v>1.9636344996682431</v>
      </c>
      <c r="W33" s="203">
        <f>TRE_emi!W5</f>
        <v>2.1343424393781461</v>
      </c>
      <c r="X33" s="203">
        <f>TRE_emi!X5</f>
        <v>3.7539669795647099</v>
      </c>
      <c r="Y33" s="203">
        <f>TRE_emi!Y5</f>
        <v>3.7324732401502949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89.497671144314651</v>
      </c>
      <c r="C35" s="284">
        <f t="shared" si="5"/>
        <v>58.582537746403709</v>
      </c>
      <c r="D35" s="284">
        <f t="shared" si="5"/>
        <v>67.965339242235217</v>
      </c>
      <c r="E35" s="284">
        <f t="shared" si="5"/>
        <v>81.710050343719615</v>
      </c>
      <c r="F35" s="284">
        <f t="shared" si="5"/>
        <v>89.494954587366081</v>
      </c>
      <c r="G35" s="284">
        <f t="shared" si="5"/>
        <v>83.576383270032011</v>
      </c>
      <c r="H35" s="284">
        <f t="shared" si="5"/>
        <v>89.129442112218925</v>
      </c>
      <c r="I35" s="284">
        <f t="shared" si="5"/>
        <v>70.728144530950715</v>
      </c>
      <c r="J35" s="284">
        <f t="shared" si="5"/>
        <v>43.322642675936287</v>
      </c>
      <c r="K35" s="284">
        <f t="shared" si="5"/>
        <v>61.112253572506901</v>
      </c>
      <c r="L35" s="284">
        <f t="shared" si="5"/>
        <v>38.409546787324068</v>
      </c>
      <c r="M35" s="284">
        <f t="shared" si="5"/>
        <v>36.35392139051033</v>
      </c>
      <c r="N35" s="284">
        <f t="shared" si="5"/>
        <v>56.737437709261727</v>
      </c>
      <c r="O35" s="284">
        <f t="shared" si="5"/>
        <v>66.202394499719006</v>
      </c>
      <c r="P35" s="284">
        <f t="shared" si="5"/>
        <v>58.225350323900805</v>
      </c>
      <c r="Q35" s="284">
        <f t="shared" si="5"/>
        <v>55.048619784563734</v>
      </c>
      <c r="R35" s="284">
        <f t="shared" si="5"/>
        <v>56.343907578017259</v>
      </c>
      <c r="S35" s="284">
        <f t="shared" si="5"/>
        <v>63.16574954885602</v>
      </c>
      <c r="T35" s="284">
        <f t="shared" si="5"/>
        <v>62.605963972640097</v>
      </c>
      <c r="U35" s="284">
        <f t="shared" si="5"/>
        <v>47.955782086199896</v>
      </c>
      <c r="V35" s="284">
        <f t="shared" si="5"/>
        <v>45.021940478228359</v>
      </c>
      <c r="W35" s="284">
        <f t="shared" si="5"/>
        <v>50.503527195688896</v>
      </c>
      <c r="X35" s="284">
        <f t="shared" si="5"/>
        <v>59.820735985615912</v>
      </c>
      <c r="Y35" s="284">
        <f t="shared" si="5"/>
        <v>35.490583337588852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34.645428678717927</v>
      </c>
      <c r="C36" s="344">
        <f t="shared" si="6"/>
        <v>33.859480761038007</v>
      </c>
      <c r="D36" s="344">
        <f t="shared" si="6"/>
        <v>32.556683940060388</v>
      </c>
      <c r="E36" s="344">
        <f t="shared" si="6"/>
        <v>34.41060599968371</v>
      </c>
      <c r="F36" s="344">
        <f t="shared" si="6"/>
        <v>35.005746367309833</v>
      </c>
      <c r="G36" s="344">
        <f t="shared" si="6"/>
        <v>33.273407087200695</v>
      </c>
      <c r="H36" s="344">
        <f t="shared" si="6"/>
        <v>30.280075308652805</v>
      </c>
      <c r="I36" s="344">
        <f t="shared" si="6"/>
        <v>29.223119137260323</v>
      </c>
      <c r="J36" s="344">
        <f t="shared" si="6"/>
        <v>29.536418993568109</v>
      </c>
      <c r="K36" s="344">
        <f t="shared" si="6"/>
        <v>31.340516934491934</v>
      </c>
      <c r="L36" s="344">
        <f t="shared" si="6"/>
        <v>27.702085430671737</v>
      </c>
      <c r="M36" s="344">
        <f t="shared" si="6"/>
        <v>24.924492419182684</v>
      </c>
      <c r="N36" s="344">
        <f t="shared" si="6"/>
        <v>25.658072416930914</v>
      </c>
      <c r="O36" s="344">
        <f t="shared" si="6"/>
        <v>25.663413278733429</v>
      </c>
      <c r="P36" s="344">
        <f t="shared" si="6"/>
        <v>22.437509136768135</v>
      </c>
      <c r="Q36" s="344">
        <f t="shared" si="6"/>
        <v>21.34957294224218</v>
      </c>
      <c r="R36" s="344">
        <f t="shared" si="6"/>
        <v>21.233046283665811</v>
      </c>
      <c r="S36" s="344">
        <f t="shared" si="6"/>
        <v>20.862461114388751</v>
      </c>
      <c r="T36" s="344">
        <f t="shared" si="6"/>
        <v>21.155617032714076</v>
      </c>
      <c r="U36" s="344">
        <f t="shared" si="6"/>
        <v>21.009449719205392</v>
      </c>
      <c r="V36" s="344">
        <f t="shared" si="6"/>
        <v>23.129100041450613</v>
      </c>
      <c r="W36" s="344">
        <f t="shared" si="6"/>
        <v>21.759846802709635</v>
      </c>
      <c r="X36" s="344">
        <f t="shared" si="6"/>
        <v>19.940487487099585</v>
      </c>
      <c r="Y36" s="344">
        <f t="shared" si="6"/>
        <v>19.22419161703554</v>
      </c>
      <c r="DA36" s="119"/>
    </row>
    <row r="37" spans="1:105" ht="12" customHeight="1" x14ac:dyDescent="0.25">
      <c r="A37" s="158" t="s">
        <v>2136</v>
      </c>
      <c r="B37" s="344">
        <f>IF(TRE_ued!B$5=0,"",TRE_ued!B$5/B$5*1000)</f>
        <v>18.056291647235074</v>
      </c>
      <c r="C37" s="344">
        <f>IF(TRE_ued!C$5=0,"",TRE_ued!C$5/C$5*1000)</f>
        <v>17.154275006842894</v>
      </c>
      <c r="D37" s="344">
        <f>IF(TRE_ued!D$5=0,"",TRE_ued!D$5/D$5*1000)</f>
        <v>16.397688208343535</v>
      </c>
      <c r="E37" s="344">
        <f>IF(TRE_ued!E$5=0,"",TRE_ued!E$5/E$5*1000)</f>
        <v>17.373470519651512</v>
      </c>
      <c r="F37" s="344">
        <f>IF(TRE_ued!F$5=0,"",TRE_ued!F$5/F$5*1000)</f>
        <v>17.619879488615421</v>
      </c>
      <c r="G37" s="344">
        <f>IF(TRE_ued!G$5=0,"",TRE_ued!G$5/G$5*1000)</f>
        <v>16.766085218027072</v>
      </c>
      <c r="H37" s="344">
        <f>IF(TRE_ued!H$5=0,"",TRE_ued!H$5/H$5*1000)</f>
        <v>15.452016676795687</v>
      </c>
      <c r="I37" s="344">
        <f>IF(TRE_ued!I$5=0,"",TRE_ued!I$5/I$5*1000)</f>
        <v>15.105559403462848</v>
      </c>
      <c r="J37" s="344">
        <f>IF(TRE_ued!J$5=0,"",TRE_ued!J$5/J$5*1000)</f>
        <v>16.394806015355112</v>
      </c>
      <c r="K37" s="344">
        <f>IF(TRE_ued!K$5=0,"",TRE_ued!K$5/K$5*1000)</f>
        <v>17.189132662757689</v>
      </c>
      <c r="L37" s="344">
        <f>IF(TRE_ued!L$5=0,"",TRE_ued!L$5/L$5*1000)</f>
        <v>15.277656568652807</v>
      </c>
      <c r="M37" s="344">
        <f>IF(TRE_ued!M$5=0,"",TRE_ued!M$5/M$5*1000)</f>
        <v>13.4101613284555</v>
      </c>
      <c r="N37" s="344">
        <f>IF(TRE_ued!N$5=0,"",TRE_ued!N$5/N$5*1000)</f>
        <v>13.812362508680863</v>
      </c>
      <c r="O37" s="344">
        <f>IF(TRE_ued!O$5=0,"",TRE_ued!O$5/O$5*1000)</f>
        <v>13.863719270064985</v>
      </c>
      <c r="P37" s="344">
        <f>IF(TRE_ued!P$5=0,"",TRE_ued!P$5/P$5*1000)</f>
        <v>12.402081957201185</v>
      </c>
      <c r="Q37" s="344">
        <f>IF(TRE_ued!Q$5=0,"",TRE_ued!Q$5/Q$5*1000)</f>
        <v>11.666445048637502</v>
      </c>
      <c r="R37" s="344">
        <f>IF(TRE_ued!R$5=0,"",TRE_ued!R$5/R$5*1000)</f>
        <v>11.631197871122533</v>
      </c>
      <c r="S37" s="344">
        <f>IF(TRE_ued!S$5=0,"",TRE_ued!S$5/S$5*1000)</f>
        <v>11.454941580722668</v>
      </c>
      <c r="T37" s="344">
        <f>IF(TRE_ued!T$5=0,"",TRE_ued!T$5/T$5*1000)</f>
        <v>11.749648302645717</v>
      </c>
      <c r="U37" s="344">
        <f>IF(TRE_ued!U$5=0,"",TRE_ued!U$5/U$5*1000)</f>
        <v>11.924493449481183</v>
      </c>
      <c r="V37" s="344">
        <f>IF(TRE_ued!V$5=0,"",TRE_ued!V$5/V$5*1000)</f>
        <v>13.256170934729846</v>
      </c>
      <c r="W37" s="344">
        <f>IF(TRE_ued!W$5=0,"",TRE_ued!W$5/W$5*1000)</f>
        <v>12.529451137554634</v>
      </c>
      <c r="X37" s="344">
        <f>IF(TRE_ued!X$5=0,"",TRE_ued!X$5/X$5*1000)</f>
        <v>11.385761666034171</v>
      </c>
      <c r="Y37" s="344">
        <f>IF(TRE_ued!Y$5=0,"",TRE_ued!Y$5/Y$5*1000)</f>
        <v>10.397801960778112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1.1346104283482652</v>
      </c>
      <c r="C38" s="345">
        <f t="shared" si="7"/>
        <v>1.3400500030330997</v>
      </c>
      <c r="D38" s="345">
        <f t="shared" si="7"/>
        <v>1.4578478042954965</v>
      </c>
      <c r="E38" s="345">
        <f t="shared" si="7"/>
        <v>1.4976460212332174</v>
      </c>
      <c r="F38" s="345">
        <f t="shared" si="7"/>
        <v>1.6428129607012265</v>
      </c>
      <c r="G38" s="345">
        <f t="shared" si="7"/>
        <v>1.557134366112199</v>
      </c>
      <c r="H38" s="345">
        <f t="shared" si="7"/>
        <v>1.4190512169818978</v>
      </c>
      <c r="I38" s="345">
        <f t="shared" si="7"/>
        <v>1.2403987878137492</v>
      </c>
      <c r="J38" s="345">
        <f t="shared" si="7"/>
        <v>0.68357524649159829</v>
      </c>
      <c r="K38" s="345">
        <f t="shared" si="7"/>
        <v>0.80914710403413992</v>
      </c>
      <c r="L38" s="345">
        <f t="shared" si="7"/>
        <v>0.81570363271156299</v>
      </c>
      <c r="M38" s="345">
        <f t="shared" si="7"/>
        <v>0.86776860320529381</v>
      </c>
      <c r="N38" s="345">
        <f t="shared" si="7"/>
        <v>0.94969984648307459</v>
      </c>
      <c r="O38" s="345">
        <f t="shared" si="7"/>
        <v>0.90142557444344928</v>
      </c>
      <c r="P38" s="345">
        <f t="shared" si="7"/>
        <v>0.72578364093009029</v>
      </c>
      <c r="Q38" s="345">
        <f t="shared" si="7"/>
        <v>0.76323603263186868</v>
      </c>
      <c r="R38" s="345">
        <f t="shared" si="7"/>
        <v>0.72980754766418288</v>
      </c>
      <c r="S38" s="345">
        <f t="shared" si="7"/>
        <v>0.68493540770457217</v>
      </c>
      <c r="T38" s="345">
        <f t="shared" si="7"/>
        <v>0.59643431820819448</v>
      </c>
      <c r="U38" s="345">
        <f t="shared" si="7"/>
        <v>0.34269179852739406</v>
      </c>
      <c r="V38" s="345">
        <f t="shared" si="7"/>
        <v>0.24642103297698051</v>
      </c>
      <c r="W38" s="345">
        <f t="shared" si="7"/>
        <v>0.25923368009323822</v>
      </c>
      <c r="X38" s="345">
        <f t="shared" si="7"/>
        <v>0.35700028597170386</v>
      </c>
      <c r="Y38" s="345">
        <f t="shared" si="7"/>
        <v>0.56269656464466367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final energy consumption"</f>
        <v>EE: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6.9838349097162524</v>
      </c>
      <c r="C5" s="223">
        <v>4.7745485812553756</v>
      </c>
      <c r="D5" s="223">
        <v>6.2393809114359424</v>
      </c>
      <c r="E5" s="223">
        <v>7.8306964746345651</v>
      </c>
      <c r="F5" s="223">
        <v>10.730352536543419</v>
      </c>
      <c r="G5" s="223">
        <v>9.8012037833190035</v>
      </c>
      <c r="H5" s="223">
        <v>10.50584694754944</v>
      </c>
      <c r="I5" s="223">
        <v>10.00524505588994</v>
      </c>
      <c r="J5" s="223">
        <v>7.3182287188306097</v>
      </c>
      <c r="K5" s="223">
        <v>6.9312983662940661</v>
      </c>
      <c r="L5" s="223">
        <v>7.3707652622527942</v>
      </c>
      <c r="M5" s="223">
        <v>6.9890799656061899</v>
      </c>
      <c r="N5" s="223">
        <v>10.43086844368014</v>
      </c>
      <c r="O5" s="223">
        <v>11.99767841788478</v>
      </c>
      <c r="P5" s="223">
        <v>10.30137575236458</v>
      </c>
      <c r="Q5" s="223">
        <v>10.523559759243341</v>
      </c>
      <c r="R5" s="223">
        <v>10.65967325881341</v>
      </c>
      <c r="S5" s="223">
        <v>10.877987962166809</v>
      </c>
      <c r="T5" s="223">
        <v>11.84325021496131</v>
      </c>
      <c r="U5" s="223">
        <v>8.3828030954428208</v>
      </c>
      <c r="V5" s="223">
        <v>7.9686156491831497</v>
      </c>
      <c r="W5" s="223">
        <v>8.2332760103181464</v>
      </c>
      <c r="X5" s="223">
        <v>10.51530524505589</v>
      </c>
      <c r="Y5" s="223">
        <v>6.633190025795356</v>
      </c>
      <c r="DA5" s="89" t="s">
        <v>2376</v>
      </c>
    </row>
    <row r="6" spans="1:105" ht="12" customHeight="1" x14ac:dyDescent="0.25">
      <c r="A6" s="55" t="s">
        <v>91</v>
      </c>
      <c r="B6" s="259">
        <v>0.16743028120819131</v>
      </c>
      <c r="C6" s="259">
        <v>0.1097923723195718</v>
      </c>
      <c r="D6" s="259">
        <v>0.14362592942996899</v>
      </c>
      <c r="E6" s="259">
        <v>0.16745639931965459</v>
      </c>
      <c r="F6" s="259">
        <v>0.20205376950956061</v>
      </c>
      <c r="G6" s="259">
        <v>0.19612885812321279</v>
      </c>
      <c r="H6" s="259">
        <v>0.21818064335253429</v>
      </c>
      <c r="I6" s="259">
        <v>0.20849203811280481</v>
      </c>
      <c r="J6" s="259">
        <v>0.1457649327649109</v>
      </c>
      <c r="K6" s="259">
        <v>0.13604688497141379</v>
      </c>
      <c r="L6" s="259">
        <v>0.14412836658681499</v>
      </c>
      <c r="M6" s="259">
        <v>0.15249684107808439</v>
      </c>
      <c r="N6" s="259">
        <v>0.21951245190139471</v>
      </c>
      <c r="O6" s="259">
        <v>0.25024025692617241</v>
      </c>
      <c r="P6" s="259">
        <v>0.21046285116233679</v>
      </c>
      <c r="Q6" s="259">
        <v>0.22395146983006969</v>
      </c>
      <c r="R6" s="259">
        <v>0.22770094748636399</v>
      </c>
      <c r="S6" s="259">
        <v>0.23838825895954069</v>
      </c>
      <c r="T6" s="259">
        <v>0.26245633316011358</v>
      </c>
      <c r="U6" s="259">
        <v>0.17747745792338779</v>
      </c>
      <c r="V6" s="259">
        <v>0.1694076833332423</v>
      </c>
      <c r="W6" s="259">
        <v>0.16671089860867111</v>
      </c>
      <c r="X6" s="259">
        <v>0.20708289797149021</v>
      </c>
      <c r="Y6" s="259">
        <v>0.14741623344739721</v>
      </c>
      <c r="DA6" s="67" t="s">
        <v>2393</v>
      </c>
    </row>
    <row r="7" spans="1:105" ht="12" customHeight="1" x14ac:dyDescent="0.25">
      <c r="A7" s="173" t="s">
        <v>92</v>
      </c>
      <c r="B7" s="224">
        <v>0.22770518244314009</v>
      </c>
      <c r="C7" s="224">
        <v>0.14931762635461759</v>
      </c>
      <c r="D7" s="224">
        <v>0.19533126402475789</v>
      </c>
      <c r="E7" s="224">
        <v>0.22774070307473041</v>
      </c>
      <c r="F7" s="224">
        <v>0.27479312653300231</v>
      </c>
      <c r="G7" s="224">
        <v>0.26673524704756929</v>
      </c>
      <c r="H7" s="224">
        <v>0.29672567495944657</v>
      </c>
      <c r="I7" s="224">
        <v>0.28354917183341438</v>
      </c>
      <c r="J7" s="224">
        <v>0.19824030856027891</v>
      </c>
      <c r="K7" s="224">
        <v>0.18502376356112291</v>
      </c>
      <c r="L7" s="224">
        <v>0.19601457855806839</v>
      </c>
      <c r="M7" s="224">
        <v>0.20739570386619471</v>
      </c>
      <c r="N7" s="224">
        <v>0.29853693458589681</v>
      </c>
      <c r="O7" s="224">
        <v>0.34032674941959462</v>
      </c>
      <c r="P7" s="224">
        <v>0.28622947758077799</v>
      </c>
      <c r="Q7" s="224">
        <v>0.30457399896889492</v>
      </c>
      <c r="R7" s="224">
        <v>0.30967328858145521</v>
      </c>
      <c r="S7" s="224">
        <v>0.32420803218497529</v>
      </c>
      <c r="T7" s="224">
        <v>0.3569406130977546</v>
      </c>
      <c r="U7" s="224">
        <v>0.24136934277580749</v>
      </c>
      <c r="V7" s="224">
        <v>0.2303944493332096</v>
      </c>
      <c r="W7" s="224">
        <v>0.22672682210779271</v>
      </c>
      <c r="X7" s="224">
        <v>0.28163274124122678</v>
      </c>
      <c r="Y7" s="224">
        <v>0.2004860774884602</v>
      </c>
      <c r="DA7" s="177" t="s">
        <v>2394</v>
      </c>
    </row>
    <row r="8" spans="1:105" ht="12" customHeight="1" x14ac:dyDescent="0.25">
      <c r="A8" s="173" t="s">
        <v>93</v>
      </c>
      <c r="B8" s="224">
        <v>0.28128287242976141</v>
      </c>
      <c r="C8" s="224">
        <v>0.18445118549688061</v>
      </c>
      <c r="D8" s="224">
        <v>0.24129156144234801</v>
      </c>
      <c r="E8" s="224">
        <v>0.28132675085701991</v>
      </c>
      <c r="F8" s="224">
        <v>0.33945033277606168</v>
      </c>
      <c r="G8" s="224">
        <v>0.32949648164699741</v>
      </c>
      <c r="H8" s="224">
        <v>0.36654348083225757</v>
      </c>
      <c r="I8" s="224">
        <v>0.35026662402951197</v>
      </c>
      <c r="J8" s="224">
        <v>0.2448850870450503</v>
      </c>
      <c r="K8" s="224">
        <v>0.2285587667519752</v>
      </c>
      <c r="L8" s="224">
        <v>0.2421356558658492</v>
      </c>
      <c r="M8" s="224">
        <v>0.25619469301118181</v>
      </c>
      <c r="N8" s="224">
        <v>0.36878091919434303</v>
      </c>
      <c r="O8" s="224">
        <v>0.42040363163596972</v>
      </c>
      <c r="P8" s="224">
        <v>0.3535775899527257</v>
      </c>
      <c r="Q8" s="224">
        <v>0.37623846931451721</v>
      </c>
      <c r="R8" s="224">
        <v>0.38253759177709162</v>
      </c>
      <c r="S8" s="224">
        <v>0.40049227505202822</v>
      </c>
      <c r="T8" s="224">
        <v>0.44092663970899088</v>
      </c>
      <c r="U8" s="224">
        <v>0.29816212931129171</v>
      </c>
      <c r="V8" s="224">
        <v>0.28460490799984711</v>
      </c>
      <c r="W8" s="224">
        <v>0.28007430966256752</v>
      </c>
      <c r="X8" s="224">
        <v>0.34789926859210363</v>
      </c>
      <c r="Y8" s="224">
        <v>0.24765927219162731</v>
      </c>
      <c r="DA8" s="177" t="s">
        <v>2395</v>
      </c>
    </row>
    <row r="9" spans="1:105" ht="12" customHeight="1" x14ac:dyDescent="0.25">
      <c r="A9" s="173" t="s">
        <v>94</v>
      </c>
      <c r="B9" s="224">
        <v>0.1741274924565189</v>
      </c>
      <c r="C9" s="224">
        <v>0.1141840672123547</v>
      </c>
      <c r="D9" s="224">
        <v>0.14937096660716781</v>
      </c>
      <c r="E9" s="224">
        <v>0.17415465529244081</v>
      </c>
      <c r="F9" s="224">
        <v>0.21013592028994299</v>
      </c>
      <c r="G9" s="224">
        <v>0.2039740124481412</v>
      </c>
      <c r="H9" s="224">
        <v>0.22690786908663549</v>
      </c>
      <c r="I9" s="224">
        <v>0.21683171963731701</v>
      </c>
      <c r="J9" s="224">
        <v>0.1515955300755073</v>
      </c>
      <c r="K9" s="224">
        <v>0.14148876037027039</v>
      </c>
      <c r="L9" s="224">
        <v>0.14989350125028761</v>
      </c>
      <c r="M9" s="224">
        <v>0.1585967147212077</v>
      </c>
      <c r="N9" s="224">
        <v>0.22829294997745039</v>
      </c>
      <c r="O9" s="224">
        <v>0.2602498672032193</v>
      </c>
      <c r="P9" s="224">
        <v>0.2188813652088302</v>
      </c>
      <c r="Q9" s="224">
        <v>0.2329095286232726</v>
      </c>
      <c r="R9" s="224">
        <v>0.23680898538581849</v>
      </c>
      <c r="S9" s="224">
        <v>0.24792378931792231</v>
      </c>
      <c r="T9" s="224">
        <v>0.27295458648651832</v>
      </c>
      <c r="U9" s="224">
        <v>0.18457655624032329</v>
      </c>
      <c r="V9" s="224">
        <v>0.17618399066657189</v>
      </c>
      <c r="W9" s="224">
        <v>0.17337933455301791</v>
      </c>
      <c r="X9" s="224">
        <v>0.21536621389034979</v>
      </c>
      <c r="Y9" s="224">
        <v>0.15331288278529301</v>
      </c>
      <c r="DA9" s="177" t="s">
        <v>2396</v>
      </c>
    </row>
    <row r="10" spans="1:105" ht="12" customHeight="1" x14ac:dyDescent="0.25">
      <c r="A10" s="56" t="s">
        <v>95</v>
      </c>
      <c r="B10" s="260">
        <v>0.18507049101080561</v>
      </c>
      <c r="C10" s="260">
        <v>0.1165237328837278</v>
      </c>
      <c r="D10" s="260">
        <v>0.15229041789461409</v>
      </c>
      <c r="E10" s="260">
        <v>0.20230535644717701</v>
      </c>
      <c r="F10" s="260">
        <v>0.25685138595703239</v>
      </c>
      <c r="G10" s="260">
        <v>0.24353287712845939</v>
      </c>
      <c r="H10" s="260">
        <v>0.25850394681069411</v>
      </c>
      <c r="I10" s="260">
        <v>0.24661292047940969</v>
      </c>
      <c r="J10" s="260">
        <v>0.17052028132683819</v>
      </c>
      <c r="K10" s="260">
        <v>0.16502179812236231</v>
      </c>
      <c r="L10" s="260">
        <v>0.17560450901741001</v>
      </c>
      <c r="M10" s="260">
        <v>0.16889848319046591</v>
      </c>
      <c r="N10" s="260">
        <v>0.2554187425294055</v>
      </c>
      <c r="O10" s="260">
        <v>0.29121391073556291</v>
      </c>
      <c r="P10" s="260">
        <v>0.24693507612561641</v>
      </c>
      <c r="Q10" s="260">
        <v>0.26043905447311</v>
      </c>
      <c r="R10" s="260">
        <v>0.26256932449807119</v>
      </c>
      <c r="S10" s="260">
        <v>0.26974292468699718</v>
      </c>
      <c r="T10" s="260">
        <v>0.29174682724023548</v>
      </c>
      <c r="U10" s="260">
        <v>0.19221761904529611</v>
      </c>
      <c r="V10" s="260">
        <v>0.1811163540282027</v>
      </c>
      <c r="W10" s="260">
        <v>0.1792899389367901</v>
      </c>
      <c r="X10" s="260">
        <v>0.22778451726807061</v>
      </c>
      <c r="Y10" s="260">
        <v>0.16176019644251199</v>
      </c>
      <c r="DA10" s="68" t="s">
        <v>2397</v>
      </c>
    </row>
    <row r="11" spans="1:105" ht="12" customHeight="1" x14ac:dyDescent="0.25">
      <c r="A11" s="37" t="s">
        <v>159</v>
      </c>
      <c r="B11" s="226">
        <v>4.4084859094866258E-2</v>
      </c>
      <c r="C11" s="226">
        <v>0</v>
      </c>
      <c r="D11" s="226">
        <v>0</v>
      </c>
      <c r="E11" s="226">
        <v>5.7249010360338901E-2</v>
      </c>
      <c r="F11" s="226">
        <v>8.4583361727293541E-2</v>
      </c>
      <c r="G11" s="226">
        <v>6.9025506198688719E-2</v>
      </c>
      <c r="H11" s="226">
        <v>6.6559532519372008E-2</v>
      </c>
      <c r="I11" s="226">
        <v>6.193498185420742E-2</v>
      </c>
      <c r="J11" s="226">
        <v>5.0778718293395933E-2</v>
      </c>
      <c r="K11" s="226">
        <v>5.0677658845958908E-2</v>
      </c>
      <c r="L11" s="226">
        <v>5.0727907404798683E-2</v>
      </c>
      <c r="M11" s="226">
        <v>0</v>
      </c>
      <c r="N11" s="226">
        <v>5.4048371961020823E-2</v>
      </c>
      <c r="O11" s="226">
        <v>5.3879163462758291E-2</v>
      </c>
      <c r="P11" s="226">
        <v>4.9267855329775831E-2</v>
      </c>
      <c r="Q11" s="226">
        <v>4.6963876406812891E-2</v>
      </c>
      <c r="R11" s="226">
        <v>4.6938069314682258E-2</v>
      </c>
      <c r="S11" s="226">
        <v>4.5585507754409782E-2</v>
      </c>
      <c r="T11" s="226">
        <v>4.5158609716435247E-2</v>
      </c>
      <c r="U11" s="226">
        <v>4.8447901701437514E-3</v>
      </c>
      <c r="V11" s="226">
        <v>3.3823594452020091E-3</v>
      </c>
      <c r="W11" s="226">
        <v>3.0496028262616262E-3</v>
      </c>
      <c r="X11" s="226">
        <v>0</v>
      </c>
      <c r="Y11" s="226">
        <v>3.4954809889186081E-3</v>
      </c>
      <c r="DA11" s="69" t="s">
        <v>2398</v>
      </c>
    </row>
    <row r="12" spans="1:105" ht="12" customHeight="1" x14ac:dyDescent="0.25">
      <c r="A12" s="37" t="s">
        <v>35</v>
      </c>
      <c r="B12" s="226">
        <v>1.67297578345777E-2</v>
      </c>
      <c r="C12" s="226">
        <v>6.8636164253807063E-4</v>
      </c>
      <c r="D12" s="226">
        <v>1.08142156139008E-3</v>
      </c>
      <c r="E12" s="226">
        <v>4.5926976224484668E-2</v>
      </c>
      <c r="F12" s="226">
        <v>5.3820811135292697E-2</v>
      </c>
      <c r="G12" s="226">
        <v>5.9817829210991692E-2</v>
      </c>
      <c r="H12" s="226">
        <v>4.7437809624199287E-2</v>
      </c>
      <c r="I12" s="226">
        <v>4.8036940910859631E-2</v>
      </c>
      <c r="J12" s="226">
        <v>2.2092953087797351E-2</v>
      </c>
      <c r="K12" s="226">
        <v>3.4162430441376131E-2</v>
      </c>
      <c r="L12" s="226">
        <v>4.1253391879770181E-2</v>
      </c>
      <c r="M12" s="226">
        <v>4.9129566475044413E-2</v>
      </c>
      <c r="N12" s="226">
        <v>5.4271265045333847E-2</v>
      </c>
      <c r="O12" s="226">
        <v>6.9727127993961302E-2</v>
      </c>
      <c r="P12" s="226">
        <v>6.2253053927920951E-2</v>
      </c>
      <c r="Q12" s="226">
        <v>6.8917481921639018E-2</v>
      </c>
      <c r="R12" s="226">
        <v>6.3970370709874533E-2</v>
      </c>
      <c r="S12" s="226">
        <v>5.5848915159273489E-2</v>
      </c>
      <c r="T12" s="226">
        <v>4.7261158809958639E-2</v>
      </c>
      <c r="U12" s="226">
        <v>3.2603457459259091E-2</v>
      </c>
      <c r="V12" s="226">
        <v>1.876301659870536E-2</v>
      </c>
      <c r="W12" s="226">
        <v>2.35160272165123E-2</v>
      </c>
      <c r="X12" s="226">
        <v>5.648735080967654E-2</v>
      </c>
      <c r="Y12" s="226">
        <v>4.0590138594284092E-2</v>
      </c>
      <c r="DA12" s="69" t="s">
        <v>2399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2400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2401</v>
      </c>
    </row>
    <row r="15" spans="1:105" ht="12" customHeight="1" x14ac:dyDescent="0.25">
      <c r="A15" s="37" t="s">
        <v>40</v>
      </c>
      <c r="B15" s="226">
        <v>0.1242558740813617</v>
      </c>
      <c r="C15" s="226">
        <v>0.1158373712411897</v>
      </c>
      <c r="D15" s="226">
        <v>0.15120899633322399</v>
      </c>
      <c r="E15" s="226">
        <v>9.9129369862353378E-2</v>
      </c>
      <c r="F15" s="226">
        <v>0.1184472130944461</v>
      </c>
      <c r="G15" s="226">
        <v>0.114689541718779</v>
      </c>
      <c r="H15" s="226">
        <v>0.14450660466712281</v>
      </c>
      <c r="I15" s="226">
        <v>0.13664099771434271</v>
      </c>
      <c r="J15" s="226">
        <v>9.7648609945644935E-2</v>
      </c>
      <c r="K15" s="226">
        <v>8.0181708835027246E-2</v>
      </c>
      <c r="L15" s="226">
        <v>8.3623209732841181E-2</v>
      </c>
      <c r="M15" s="226">
        <v>0.1197689167154215</v>
      </c>
      <c r="N15" s="226">
        <v>0.1470991055230508</v>
      </c>
      <c r="O15" s="226">
        <v>0.1676076192788433</v>
      </c>
      <c r="P15" s="226">
        <v>0.1354141668679196</v>
      </c>
      <c r="Q15" s="226">
        <v>0.1445576961446581</v>
      </c>
      <c r="R15" s="226">
        <v>0.15166088447351439</v>
      </c>
      <c r="S15" s="226">
        <v>0.168308501773314</v>
      </c>
      <c r="T15" s="226">
        <v>0.1993270587138416</v>
      </c>
      <c r="U15" s="226">
        <v>0.1547693714158932</v>
      </c>
      <c r="V15" s="226">
        <v>0.1589709779842953</v>
      </c>
      <c r="W15" s="226">
        <v>0.1527243088940162</v>
      </c>
      <c r="X15" s="226">
        <v>0.17129716645839399</v>
      </c>
      <c r="Y15" s="226">
        <v>0.11767457685930929</v>
      </c>
      <c r="DA15" s="69" t="s">
        <v>2402</v>
      </c>
    </row>
    <row r="16" spans="1:105" ht="12" customHeight="1" x14ac:dyDescent="0.25">
      <c r="A16" s="57" t="s">
        <v>2403</v>
      </c>
      <c r="B16" s="261">
        <f t="shared" ref="B16:Y16" si="0">B17+B23</f>
        <v>1.2362417678981981</v>
      </c>
      <c r="C16" s="261">
        <f t="shared" si="0"/>
        <v>0.88705029334578001</v>
      </c>
      <c r="D16" s="261">
        <f t="shared" si="0"/>
        <v>1.1634281773361796</v>
      </c>
      <c r="E16" s="261">
        <f t="shared" si="0"/>
        <v>1.4113836814094214</v>
      </c>
      <c r="F16" s="261">
        <f t="shared" si="0"/>
        <v>2.0008665969971147</v>
      </c>
      <c r="G16" s="261">
        <f t="shared" si="0"/>
        <v>1.7780497457951974</v>
      </c>
      <c r="H16" s="261">
        <f t="shared" si="0"/>
        <v>1.8687188220641087</v>
      </c>
      <c r="I16" s="261">
        <f t="shared" si="0"/>
        <v>1.7374168085568353</v>
      </c>
      <c r="J16" s="261">
        <f t="shared" si="0"/>
        <v>1.1052240456369145</v>
      </c>
      <c r="K16" s="261">
        <f t="shared" si="0"/>
        <v>1.0695857285708663</v>
      </c>
      <c r="L16" s="261">
        <f t="shared" si="0"/>
        <v>1.1381773732609912</v>
      </c>
      <c r="M16" s="261">
        <f t="shared" si="0"/>
        <v>1.1570511404432238</v>
      </c>
      <c r="N16" s="261">
        <f t="shared" si="0"/>
        <v>1.7192579012019593</v>
      </c>
      <c r="O16" s="261">
        <f t="shared" si="0"/>
        <v>1.9523768720706469</v>
      </c>
      <c r="P16" s="261">
        <f t="shared" si="0"/>
        <v>1.600505123036402</v>
      </c>
      <c r="Q16" s="261">
        <f t="shared" si="0"/>
        <v>1.6880309086220089</v>
      </c>
      <c r="R16" s="261">
        <f t="shared" si="0"/>
        <v>1.7018382143393502</v>
      </c>
      <c r="S16" s="261">
        <f t="shared" si="0"/>
        <v>1.7483337711194269</v>
      </c>
      <c r="T16" s="261">
        <f t="shared" si="0"/>
        <v>1.890951658038563</v>
      </c>
      <c r="U16" s="261">
        <f t="shared" si="0"/>
        <v>1.2458549382565485</v>
      </c>
      <c r="V16" s="261">
        <f t="shared" si="0"/>
        <v>1.1739022946272393</v>
      </c>
      <c r="W16" s="261">
        <f t="shared" si="0"/>
        <v>1.1620644190347504</v>
      </c>
      <c r="X16" s="261">
        <f t="shared" si="0"/>
        <v>1.4763811304411973</v>
      </c>
      <c r="Y16" s="261">
        <f t="shared" si="0"/>
        <v>1.0615312166965618</v>
      </c>
      <c r="DA16" s="70"/>
    </row>
    <row r="17" spans="1:105" ht="12" customHeight="1" x14ac:dyDescent="0.25">
      <c r="A17" s="60" t="s">
        <v>2404</v>
      </c>
      <c r="B17" s="329">
        <v>0.56349869798543839</v>
      </c>
      <c r="C17" s="329">
        <v>0.51230401009611337</v>
      </c>
      <c r="D17" s="329">
        <v>0.68173321859550018</v>
      </c>
      <c r="E17" s="329">
        <v>0.94087893434708425</v>
      </c>
      <c r="F17" s="329">
        <v>1.5982801961498341</v>
      </c>
      <c r="G17" s="329">
        <v>1.3039885076411259</v>
      </c>
      <c r="H17" s="329">
        <v>1.2521792955082851</v>
      </c>
      <c r="I17" s="329">
        <v>1.096592135420517</v>
      </c>
      <c r="J17" s="329">
        <v>0.47231638858180841</v>
      </c>
      <c r="K17" s="329">
        <v>0.54988946760309743</v>
      </c>
      <c r="L17" s="329">
        <v>0.59617508795553897</v>
      </c>
      <c r="M17" s="329">
        <v>0.53707068166276883</v>
      </c>
      <c r="N17" s="329">
        <v>0.89911345819514876</v>
      </c>
      <c r="O17" s="329">
        <v>1.0010676316725959</v>
      </c>
      <c r="P17" s="329">
        <v>0.72282070815173827</v>
      </c>
      <c r="Q17" s="329">
        <v>0.7510828780547808</v>
      </c>
      <c r="R17" s="329">
        <v>0.71885100015916448</v>
      </c>
      <c r="S17" s="329">
        <v>0.65744533369979896</v>
      </c>
      <c r="T17" s="329">
        <v>0.59901701822662701</v>
      </c>
      <c r="U17" s="329">
        <v>0.2427201235239074</v>
      </c>
      <c r="V17" s="329">
        <v>0.1435348447290293</v>
      </c>
      <c r="W17" s="329">
        <v>0.17218463916612731</v>
      </c>
      <c r="X17" s="329">
        <v>0.36612171821086631</v>
      </c>
      <c r="Y17" s="329">
        <v>0.33995621341276422</v>
      </c>
      <c r="DA17" s="72" t="s">
        <v>2405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0.1727351986782375</v>
      </c>
      <c r="E18" s="230">
        <v>0.1808199883484323</v>
      </c>
      <c r="F18" s="230">
        <v>0.20141741027100701</v>
      </c>
      <c r="G18" s="230">
        <v>0.1965893383388358</v>
      </c>
      <c r="H18" s="230">
        <v>0.19515826873053849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2406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0.33749365616005012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3.8870224249942603E-2</v>
      </c>
      <c r="DA19" s="71" t="s">
        <v>2407</v>
      </c>
    </row>
    <row r="20" spans="1:105" ht="12" customHeight="1" x14ac:dyDescent="0.25">
      <c r="A20" s="59" t="s">
        <v>159</v>
      </c>
      <c r="B20" s="230">
        <v>0.2386831500998666</v>
      </c>
      <c r="C20" s="230">
        <v>0</v>
      </c>
      <c r="D20" s="230">
        <v>0</v>
      </c>
      <c r="E20" s="230">
        <v>0.27172503140655901</v>
      </c>
      <c r="F20" s="230">
        <v>0.28748765192307763</v>
      </c>
      <c r="G20" s="230">
        <v>0.28531212560773539</v>
      </c>
      <c r="H20" s="230">
        <v>0.28397721171153478</v>
      </c>
      <c r="I20" s="230">
        <v>0.29046527152414281</v>
      </c>
      <c r="J20" s="230">
        <v>0.32912132227201069</v>
      </c>
      <c r="K20" s="230">
        <v>0.32846630733491877</v>
      </c>
      <c r="L20" s="230">
        <v>0.32879199243850998</v>
      </c>
      <c r="M20" s="230">
        <v>0</v>
      </c>
      <c r="N20" s="230">
        <v>0.30134426555333571</v>
      </c>
      <c r="O20" s="230">
        <v>0.30580797154433947</v>
      </c>
      <c r="P20" s="230">
        <v>0.31932869195225072</v>
      </c>
      <c r="Q20" s="230">
        <v>0.30439549522934278</v>
      </c>
      <c r="R20" s="230">
        <v>0.30422822703960722</v>
      </c>
      <c r="S20" s="230">
        <v>0.29546162433413742</v>
      </c>
      <c r="T20" s="230">
        <v>0.29269469260652481</v>
      </c>
      <c r="U20" s="230">
        <v>3.1401417769450247E-2</v>
      </c>
      <c r="V20" s="230">
        <v>2.19227001077908E-2</v>
      </c>
      <c r="W20" s="230">
        <v>1.9765944244288309E-2</v>
      </c>
      <c r="X20" s="230">
        <v>0</v>
      </c>
      <c r="Y20" s="230">
        <v>2.1434125988598011E-2</v>
      </c>
      <c r="DA20" s="71" t="s">
        <v>2408</v>
      </c>
    </row>
    <row r="21" spans="1:105" ht="12" customHeight="1" x14ac:dyDescent="0.25">
      <c r="A21" s="59" t="s">
        <v>32</v>
      </c>
      <c r="B21" s="230">
        <v>0.23423770818391479</v>
      </c>
      <c r="C21" s="230">
        <v>0.51008355678514583</v>
      </c>
      <c r="D21" s="230">
        <v>0.50555301778758044</v>
      </c>
      <c r="E21" s="230">
        <v>0.27034745546454858</v>
      </c>
      <c r="F21" s="230">
        <v>0.58895166391851106</v>
      </c>
      <c r="G21" s="230">
        <v>0.57483421004923285</v>
      </c>
      <c r="H21" s="230">
        <v>0.57064971166919742</v>
      </c>
      <c r="I21" s="230">
        <v>0.58084120679055584</v>
      </c>
      <c r="J21" s="230">
        <v>0</v>
      </c>
      <c r="K21" s="230">
        <v>0</v>
      </c>
      <c r="L21" s="230">
        <v>0</v>
      </c>
      <c r="M21" s="230">
        <v>0.2827528503071069</v>
      </c>
      <c r="N21" s="230">
        <v>0.29518219672765073</v>
      </c>
      <c r="O21" s="230">
        <v>0.29950163043678718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3.0755031155207221E-2</v>
      </c>
      <c r="DA21" s="71" t="s">
        <v>2409</v>
      </c>
    </row>
    <row r="22" spans="1:105" ht="12" customHeight="1" x14ac:dyDescent="0.25">
      <c r="A22" s="59" t="s">
        <v>35</v>
      </c>
      <c r="B22" s="230">
        <v>9.057783970165692E-2</v>
      </c>
      <c r="C22" s="230">
        <v>2.220453310967561E-3</v>
      </c>
      <c r="D22" s="230">
        <v>3.4450021296822718E-3</v>
      </c>
      <c r="E22" s="230">
        <v>0.21798645912754441</v>
      </c>
      <c r="F22" s="230">
        <v>0.18292981387718871</v>
      </c>
      <c r="G22" s="230">
        <v>0.247252833645322</v>
      </c>
      <c r="H22" s="230">
        <v>0.20239410339701441</v>
      </c>
      <c r="I22" s="230">
        <v>0.2252856571058181</v>
      </c>
      <c r="J22" s="230">
        <v>0.1431950663097977</v>
      </c>
      <c r="K22" s="230">
        <v>0.22142316026817849</v>
      </c>
      <c r="L22" s="230">
        <v>0.26738309551702899</v>
      </c>
      <c r="M22" s="230">
        <v>0.25431783135566199</v>
      </c>
      <c r="N22" s="230">
        <v>0.30258699591416238</v>
      </c>
      <c r="O22" s="230">
        <v>0.39575802969146973</v>
      </c>
      <c r="P22" s="230">
        <v>0.4034920161994876</v>
      </c>
      <c r="Q22" s="230">
        <v>0.44668738282543802</v>
      </c>
      <c r="R22" s="230">
        <v>0.41462277311955731</v>
      </c>
      <c r="S22" s="230">
        <v>0.36198370936566149</v>
      </c>
      <c r="T22" s="230">
        <v>0.30632232562010231</v>
      </c>
      <c r="U22" s="230">
        <v>0.2113187057544571</v>
      </c>
      <c r="V22" s="230">
        <v>0.1216121446212385</v>
      </c>
      <c r="W22" s="230">
        <v>0.15241869492183899</v>
      </c>
      <c r="X22" s="230">
        <v>0.36612171821086631</v>
      </c>
      <c r="Y22" s="230">
        <v>0.2488968320190163</v>
      </c>
      <c r="DA22" s="71" t="s">
        <v>2410</v>
      </c>
    </row>
    <row r="23" spans="1:105" ht="12" customHeight="1" x14ac:dyDescent="0.25">
      <c r="A23" s="60" t="s">
        <v>2411</v>
      </c>
      <c r="B23" s="329">
        <v>0.67274306991275978</v>
      </c>
      <c r="C23" s="329">
        <v>0.37474628324966669</v>
      </c>
      <c r="D23" s="329">
        <v>0.48169495874067941</v>
      </c>
      <c r="E23" s="329">
        <v>0.47050474706233719</v>
      </c>
      <c r="F23" s="329">
        <v>0.40258640084728059</v>
      </c>
      <c r="G23" s="329">
        <v>0.47406123815407131</v>
      </c>
      <c r="H23" s="329">
        <v>0.61653952655582367</v>
      </c>
      <c r="I23" s="329">
        <v>0.64082467313631841</v>
      </c>
      <c r="J23" s="329">
        <v>0.63290765705510599</v>
      </c>
      <c r="K23" s="329">
        <v>0.519696260967769</v>
      </c>
      <c r="L23" s="329">
        <v>0.54200228530545214</v>
      </c>
      <c r="M23" s="329">
        <v>0.61998045878045505</v>
      </c>
      <c r="N23" s="329">
        <v>0.82014444300681055</v>
      </c>
      <c r="O23" s="329">
        <v>0.95130924039805109</v>
      </c>
      <c r="P23" s="329">
        <v>0.87768441488466375</v>
      </c>
      <c r="Q23" s="329">
        <v>0.93694803056722809</v>
      </c>
      <c r="R23" s="329">
        <v>0.98298721418018586</v>
      </c>
      <c r="S23" s="329">
        <v>1.0908884374196279</v>
      </c>
      <c r="T23" s="329">
        <v>1.291934639811936</v>
      </c>
      <c r="U23" s="329">
        <v>1.0031348147326411</v>
      </c>
      <c r="V23" s="329">
        <v>1.0303674498982101</v>
      </c>
      <c r="W23" s="329">
        <v>0.98987977986862319</v>
      </c>
      <c r="X23" s="329">
        <v>1.1102594122303311</v>
      </c>
      <c r="Y23" s="329">
        <v>0.72157500328379753</v>
      </c>
      <c r="DA23" s="72" t="s">
        <v>2412</v>
      </c>
    </row>
    <row r="24" spans="1:105" ht="12" customHeight="1" x14ac:dyDescent="0.25">
      <c r="A24" s="57" t="s">
        <v>2413</v>
      </c>
      <c r="B24" s="261">
        <f t="shared" ref="B24:Y24" si="1">B25+B26</f>
        <v>0.51824182074483738</v>
      </c>
      <c r="C24" s="261">
        <f t="shared" si="1"/>
        <v>0.21052693664933902</v>
      </c>
      <c r="D24" s="261">
        <f t="shared" si="1"/>
        <v>0.28296674914468334</v>
      </c>
      <c r="E24" s="261">
        <f t="shared" si="1"/>
        <v>0.62856790314970157</v>
      </c>
      <c r="F24" s="261">
        <f t="shared" si="1"/>
        <v>0.78850386662362493</v>
      </c>
      <c r="G24" s="261">
        <f t="shared" si="1"/>
        <v>0.76474572450282552</v>
      </c>
      <c r="H24" s="261">
        <f t="shared" si="1"/>
        <v>0.79224574680804616</v>
      </c>
      <c r="I24" s="261">
        <f t="shared" si="1"/>
        <v>0.76181647390037921</v>
      </c>
      <c r="J24" s="261">
        <f t="shared" si="1"/>
        <v>0.50446489838046482</v>
      </c>
      <c r="K24" s="261">
        <f t="shared" si="1"/>
        <v>0.51101039415553395</v>
      </c>
      <c r="L24" s="261">
        <f t="shared" si="1"/>
        <v>0.55067064023540802</v>
      </c>
      <c r="M24" s="261">
        <f t="shared" si="1"/>
        <v>0.5536703742337229</v>
      </c>
      <c r="N24" s="261">
        <f t="shared" si="1"/>
        <v>0.80013172258754728</v>
      </c>
      <c r="O24" s="261">
        <f t="shared" si="1"/>
        <v>0.92539695140252487</v>
      </c>
      <c r="P24" s="261">
        <f t="shared" si="1"/>
        <v>0.78673842031026764</v>
      </c>
      <c r="Q24" s="261">
        <f t="shared" si="1"/>
        <v>0.83095647188316768</v>
      </c>
      <c r="R24" s="261">
        <f t="shared" si="1"/>
        <v>0.83296919621764198</v>
      </c>
      <c r="S24" s="261">
        <f t="shared" si="1"/>
        <v>0.84302973286700034</v>
      </c>
      <c r="T24" s="261">
        <f t="shared" si="1"/>
        <v>0.89074323353569773</v>
      </c>
      <c r="U24" s="261">
        <f t="shared" si="1"/>
        <v>0.59897458234703804</v>
      </c>
      <c r="V24" s="261">
        <f t="shared" si="1"/>
        <v>0.53208723417140424</v>
      </c>
      <c r="W24" s="261">
        <f t="shared" si="1"/>
        <v>0.54593679372856818</v>
      </c>
      <c r="X24" s="261">
        <f t="shared" si="1"/>
        <v>0.74426139706578232</v>
      </c>
      <c r="Y24" s="261">
        <f t="shared" si="1"/>
        <v>0.51884326329250485</v>
      </c>
      <c r="DA24" s="70"/>
    </row>
    <row r="25" spans="1:105" ht="12" customHeight="1" x14ac:dyDescent="0.25">
      <c r="A25" s="60" t="s">
        <v>2414</v>
      </c>
      <c r="B25" s="262">
        <v>0.34746293391248229</v>
      </c>
      <c r="C25" s="262">
        <v>9.8538716883375704E-2</v>
      </c>
      <c r="D25" s="262">
        <v>0.1364683011261148</v>
      </c>
      <c r="E25" s="262">
        <v>0.4577623758436537</v>
      </c>
      <c r="F25" s="262">
        <v>0.58240902172387299</v>
      </c>
      <c r="G25" s="262">
        <v>0.56469428921714837</v>
      </c>
      <c r="H25" s="262">
        <v>0.56970149058846109</v>
      </c>
      <c r="I25" s="262">
        <v>0.54915459502531816</v>
      </c>
      <c r="J25" s="262">
        <v>0.35578466696025568</v>
      </c>
      <c r="K25" s="262">
        <v>0.37224257148469181</v>
      </c>
      <c r="L25" s="262">
        <v>0.40365970631685671</v>
      </c>
      <c r="M25" s="262">
        <v>0.39812359633407679</v>
      </c>
      <c r="N25" s="262">
        <v>0.57622902164812462</v>
      </c>
      <c r="O25" s="262">
        <v>0.67015188933782899</v>
      </c>
      <c r="P25" s="262">
        <v>0.57206631212468406</v>
      </c>
      <c r="Q25" s="262">
        <v>0.60252597265649654</v>
      </c>
      <c r="R25" s="262">
        <v>0.60071422978155065</v>
      </c>
      <c r="S25" s="262">
        <v>0.59987370872826884</v>
      </c>
      <c r="T25" s="262">
        <v>0.62303777371238178</v>
      </c>
      <c r="U25" s="262">
        <v>0.41794757526518239</v>
      </c>
      <c r="V25" s="262">
        <v>0.35929139717149711</v>
      </c>
      <c r="W25" s="262">
        <v>0.37589167714772359</v>
      </c>
      <c r="X25" s="262">
        <v>0.53303684113486205</v>
      </c>
      <c r="Y25" s="262">
        <v>0.36847870517615972</v>
      </c>
      <c r="DA25" s="72" t="s">
        <v>2415</v>
      </c>
    </row>
    <row r="26" spans="1:105" ht="12" customHeight="1" x14ac:dyDescent="0.25">
      <c r="A26" s="60" t="s">
        <v>2416</v>
      </c>
      <c r="B26" s="262">
        <v>0.17077888683235509</v>
      </c>
      <c r="C26" s="262">
        <v>0.11198821976596331</v>
      </c>
      <c r="D26" s="262">
        <v>0.14649844801856851</v>
      </c>
      <c r="E26" s="262">
        <v>0.17080552730604781</v>
      </c>
      <c r="F26" s="262">
        <v>0.20609484489975191</v>
      </c>
      <c r="G26" s="262">
        <v>0.20005143528567709</v>
      </c>
      <c r="H26" s="262">
        <v>0.22254425621958501</v>
      </c>
      <c r="I26" s="262">
        <v>0.21266187887506099</v>
      </c>
      <c r="J26" s="262">
        <v>0.14868023142020911</v>
      </c>
      <c r="K26" s="262">
        <v>0.1387678226708422</v>
      </c>
      <c r="L26" s="262">
        <v>0.1470109339185513</v>
      </c>
      <c r="M26" s="262">
        <v>0.1555467778996461</v>
      </c>
      <c r="N26" s="262">
        <v>0.22390270093942261</v>
      </c>
      <c r="O26" s="262">
        <v>0.25524506206469588</v>
      </c>
      <c r="P26" s="262">
        <v>0.2146721081855836</v>
      </c>
      <c r="Q26" s="262">
        <v>0.22843049922667119</v>
      </c>
      <c r="R26" s="262">
        <v>0.23225496643609139</v>
      </c>
      <c r="S26" s="262">
        <v>0.2431560241387315</v>
      </c>
      <c r="T26" s="262">
        <v>0.26770545982331589</v>
      </c>
      <c r="U26" s="262">
        <v>0.18102700708185571</v>
      </c>
      <c r="V26" s="262">
        <v>0.17279583699990719</v>
      </c>
      <c r="W26" s="262">
        <v>0.17004511658084459</v>
      </c>
      <c r="X26" s="262">
        <v>0.21122455593092021</v>
      </c>
      <c r="Y26" s="262">
        <v>0.15036455811634519</v>
      </c>
      <c r="DA26" s="72" t="s">
        <v>2417</v>
      </c>
    </row>
    <row r="27" spans="1:105" ht="12" customHeight="1" x14ac:dyDescent="0.25">
      <c r="A27" s="57" t="s">
        <v>2418</v>
      </c>
      <c r="B27" s="261">
        <f t="shared" ref="B27:Y27" si="2">B28+B34</f>
        <v>1.7660596684259979</v>
      </c>
      <c r="C27" s="261">
        <f t="shared" si="2"/>
        <v>1.2672147047796853</v>
      </c>
      <c r="D27" s="261">
        <f t="shared" si="2"/>
        <v>1.6620402533373992</v>
      </c>
      <c r="E27" s="261">
        <f t="shared" si="2"/>
        <v>2.0162624020134596</v>
      </c>
      <c r="F27" s="261">
        <f t="shared" si="2"/>
        <v>2.8583808528530228</v>
      </c>
      <c r="G27" s="261">
        <f t="shared" si="2"/>
        <v>2.5400710654217109</v>
      </c>
      <c r="H27" s="261">
        <f t="shared" si="2"/>
        <v>2.6695983172344402</v>
      </c>
      <c r="I27" s="261">
        <f t="shared" si="2"/>
        <v>2.4820240122240502</v>
      </c>
      <c r="J27" s="261">
        <f t="shared" si="2"/>
        <v>1.5788914937670202</v>
      </c>
      <c r="K27" s="261">
        <f t="shared" si="2"/>
        <v>1.5279796122440952</v>
      </c>
      <c r="L27" s="261">
        <f t="shared" si="2"/>
        <v>1.62596767608713</v>
      </c>
      <c r="M27" s="261">
        <f t="shared" si="2"/>
        <v>1.6529302006331772</v>
      </c>
      <c r="N27" s="261">
        <f t="shared" si="2"/>
        <v>2.4560827160027991</v>
      </c>
      <c r="O27" s="261">
        <f t="shared" si="2"/>
        <v>2.7891098172437809</v>
      </c>
      <c r="P27" s="261">
        <f t="shared" si="2"/>
        <v>2.2864358900520041</v>
      </c>
      <c r="Q27" s="261">
        <f t="shared" si="2"/>
        <v>2.4114727266028702</v>
      </c>
      <c r="R27" s="261">
        <f t="shared" si="2"/>
        <v>2.4311974490562149</v>
      </c>
      <c r="S27" s="261">
        <f t="shared" si="2"/>
        <v>2.497619673027752</v>
      </c>
      <c r="T27" s="261">
        <f t="shared" si="2"/>
        <v>2.7013595114836613</v>
      </c>
      <c r="U27" s="261">
        <f t="shared" si="2"/>
        <v>1.7797927689379271</v>
      </c>
      <c r="V27" s="261">
        <f t="shared" si="2"/>
        <v>1.6770032780389135</v>
      </c>
      <c r="W27" s="261">
        <f t="shared" si="2"/>
        <v>1.6600920271925004</v>
      </c>
      <c r="X27" s="261">
        <f t="shared" si="2"/>
        <v>2.1091159006302838</v>
      </c>
      <c r="Y27" s="261">
        <f t="shared" si="2"/>
        <v>1.5164731667093743</v>
      </c>
      <c r="DA27" s="70"/>
    </row>
    <row r="28" spans="1:105" ht="12" customHeight="1" x14ac:dyDescent="0.25">
      <c r="A28" s="60" t="s">
        <v>2419</v>
      </c>
      <c r="B28" s="329">
        <v>0.804998139979198</v>
      </c>
      <c r="C28" s="329">
        <v>0.73186287156587604</v>
      </c>
      <c r="D28" s="329">
        <v>0.97390459799357165</v>
      </c>
      <c r="E28" s="329">
        <v>1.3441127633529779</v>
      </c>
      <c r="F28" s="329">
        <v>2.2832574230711931</v>
      </c>
      <c r="G28" s="329">
        <v>1.862840725201609</v>
      </c>
      <c r="H28" s="329">
        <v>1.788827565011835</v>
      </c>
      <c r="I28" s="329">
        <v>1.566560193457881</v>
      </c>
      <c r="J28" s="329">
        <v>0.67473769797401184</v>
      </c>
      <c r="K28" s="329">
        <v>0.78555638229013924</v>
      </c>
      <c r="L28" s="329">
        <v>0.8516786970793413</v>
      </c>
      <c r="M28" s="329">
        <v>0.76724383094681281</v>
      </c>
      <c r="N28" s="329">
        <v>1.2844477974216411</v>
      </c>
      <c r="O28" s="329">
        <v>1.430096616675137</v>
      </c>
      <c r="P28" s="329">
        <v>1.032601011645341</v>
      </c>
      <c r="Q28" s="329">
        <v>1.0729755400782579</v>
      </c>
      <c r="R28" s="329">
        <v>1.026930000227378</v>
      </c>
      <c r="S28" s="329">
        <v>0.93920761957114118</v>
      </c>
      <c r="T28" s="329">
        <v>0.8557385974666103</v>
      </c>
      <c r="U28" s="329">
        <v>0.34674303360558201</v>
      </c>
      <c r="V28" s="329">
        <v>0.20504977818432751</v>
      </c>
      <c r="W28" s="329">
        <v>0.24597805595161029</v>
      </c>
      <c r="X28" s="329">
        <v>0.52303102601552365</v>
      </c>
      <c r="Y28" s="329">
        <v>0.48565173344680612</v>
      </c>
      <c r="DA28" s="72" t="s">
        <v>2420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0.24676456954033929</v>
      </c>
      <c r="E29" s="230">
        <v>0.25831426906918892</v>
      </c>
      <c r="F29" s="230">
        <v>0.28773915753001011</v>
      </c>
      <c r="G29" s="230">
        <v>0.28084191191262248</v>
      </c>
      <c r="H29" s="230">
        <v>0.27879752675791208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2421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0.48213379451435739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5.5528891785632278E-2</v>
      </c>
      <c r="DA30" s="71" t="s">
        <v>2422</v>
      </c>
    </row>
    <row r="31" spans="1:105" ht="12" customHeight="1" x14ac:dyDescent="0.25">
      <c r="A31" s="59" t="s">
        <v>159</v>
      </c>
      <c r="B31" s="230">
        <v>0.34097592871409532</v>
      </c>
      <c r="C31" s="230">
        <v>0</v>
      </c>
      <c r="D31" s="230">
        <v>0</v>
      </c>
      <c r="E31" s="230">
        <v>0.38817861629508432</v>
      </c>
      <c r="F31" s="230">
        <v>0.41069664560439673</v>
      </c>
      <c r="G31" s="230">
        <v>0.40758875086819352</v>
      </c>
      <c r="H31" s="230">
        <v>0.4056817310164782</v>
      </c>
      <c r="I31" s="230">
        <v>0.41495038789163241</v>
      </c>
      <c r="J31" s="230">
        <v>0.47017331753144381</v>
      </c>
      <c r="K31" s="230">
        <v>0.46923758190702702</v>
      </c>
      <c r="L31" s="230">
        <v>0.46970284634072851</v>
      </c>
      <c r="M31" s="230">
        <v>0</v>
      </c>
      <c r="N31" s="230">
        <v>0.43049180793333652</v>
      </c>
      <c r="O31" s="230">
        <v>0.43686853077762777</v>
      </c>
      <c r="P31" s="230">
        <v>0.45618384564607251</v>
      </c>
      <c r="Q31" s="230">
        <v>0.43485070747048971</v>
      </c>
      <c r="R31" s="230">
        <v>0.43461175291372461</v>
      </c>
      <c r="S31" s="230">
        <v>0.42208803476305351</v>
      </c>
      <c r="T31" s="230">
        <v>0.4181352751521783</v>
      </c>
      <c r="U31" s="230">
        <v>4.4859168242071798E-2</v>
      </c>
      <c r="V31" s="230">
        <v>3.1318143011129708E-2</v>
      </c>
      <c r="W31" s="230">
        <v>2.8237063206126161E-2</v>
      </c>
      <c r="X31" s="230">
        <v>0</v>
      </c>
      <c r="Y31" s="230">
        <v>3.062017998371145E-2</v>
      </c>
      <c r="DA31" s="71" t="s">
        <v>2423</v>
      </c>
    </row>
    <row r="32" spans="1:105" ht="12" customHeight="1" x14ac:dyDescent="0.25">
      <c r="A32" s="59" t="s">
        <v>32</v>
      </c>
      <c r="B32" s="230">
        <v>0.33462529740559283</v>
      </c>
      <c r="C32" s="230">
        <v>0.72869079540735093</v>
      </c>
      <c r="D32" s="230">
        <v>0.72221859683940048</v>
      </c>
      <c r="E32" s="230">
        <v>0.38621065066364091</v>
      </c>
      <c r="F32" s="230">
        <v>0.84135951988358748</v>
      </c>
      <c r="G32" s="230">
        <v>0.82119172864176115</v>
      </c>
      <c r="H32" s="230">
        <v>0.81521387381313892</v>
      </c>
      <c r="I32" s="230">
        <v>0.82977315255793704</v>
      </c>
      <c r="J32" s="230">
        <v>0</v>
      </c>
      <c r="K32" s="230">
        <v>0</v>
      </c>
      <c r="L32" s="230">
        <v>0</v>
      </c>
      <c r="M32" s="230">
        <v>0.40393264329586698</v>
      </c>
      <c r="N32" s="230">
        <v>0.42168885246807247</v>
      </c>
      <c r="O32" s="230">
        <v>0.42785947205255309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4.3935758793153173E-2</v>
      </c>
      <c r="DA32" s="71" t="s">
        <v>2424</v>
      </c>
    </row>
    <row r="33" spans="1:105" ht="12" customHeight="1" x14ac:dyDescent="0.25">
      <c r="A33" s="59" t="s">
        <v>35</v>
      </c>
      <c r="B33" s="230">
        <v>0.12939691385950991</v>
      </c>
      <c r="C33" s="230">
        <v>3.172076158525087E-3</v>
      </c>
      <c r="D33" s="230">
        <v>4.9214316138318174E-3</v>
      </c>
      <c r="E33" s="230">
        <v>0.31140922732506338</v>
      </c>
      <c r="F33" s="230">
        <v>0.26132830553884101</v>
      </c>
      <c r="G33" s="230">
        <v>0.35321833377903128</v>
      </c>
      <c r="H33" s="230">
        <v>0.28913443342430623</v>
      </c>
      <c r="I33" s="230">
        <v>0.32183665300831149</v>
      </c>
      <c r="J33" s="230">
        <v>0.20456438044256811</v>
      </c>
      <c r="K33" s="230">
        <v>0.31631880038311228</v>
      </c>
      <c r="L33" s="230">
        <v>0.38197585073861279</v>
      </c>
      <c r="M33" s="230">
        <v>0.36331118765094578</v>
      </c>
      <c r="N33" s="230">
        <v>0.4322671370202319</v>
      </c>
      <c r="O33" s="230">
        <v>0.56536861384495662</v>
      </c>
      <c r="P33" s="230">
        <v>0.57641716599926818</v>
      </c>
      <c r="Q33" s="230">
        <v>0.63812483260776864</v>
      </c>
      <c r="R33" s="230">
        <v>0.59231824731365312</v>
      </c>
      <c r="S33" s="230">
        <v>0.51711958480808773</v>
      </c>
      <c r="T33" s="230">
        <v>0.437603322314432</v>
      </c>
      <c r="U33" s="230">
        <v>0.3018838653635102</v>
      </c>
      <c r="V33" s="230">
        <v>0.17373163517319781</v>
      </c>
      <c r="W33" s="230">
        <v>0.2177409927454842</v>
      </c>
      <c r="X33" s="230">
        <v>0.52303102601552365</v>
      </c>
      <c r="Y33" s="230">
        <v>0.35556690288430909</v>
      </c>
      <c r="DA33" s="71" t="s">
        <v>2425</v>
      </c>
    </row>
    <row r="34" spans="1:105" ht="12" customHeight="1" x14ac:dyDescent="0.25">
      <c r="A34" s="60" t="s">
        <v>2426</v>
      </c>
      <c r="B34" s="329">
        <v>0.96106152844680004</v>
      </c>
      <c r="C34" s="329">
        <v>0.53535183321380941</v>
      </c>
      <c r="D34" s="329">
        <v>0.68813565534382759</v>
      </c>
      <c r="E34" s="329">
        <v>0.67214963866048161</v>
      </c>
      <c r="F34" s="329">
        <v>0.57512342978182962</v>
      </c>
      <c r="G34" s="329">
        <v>0.67723034022010176</v>
      </c>
      <c r="H34" s="329">
        <v>0.88077075222260504</v>
      </c>
      <c r="I34" s="329">
        <v>0.915463818766169</v>
      </c>
      <c r="J34" s="329">
        <v>0.90415379579300836</v>
      </c>
      <c r="K34" s="329">
        <v>0.74242322995395582</v>
      </c>
      <c r="L34" s="329">
        <v>0.77428897900778881</v>
      </c>
      <c r="M34" s="329">
        <v>0.88568636968636449</v>
      </c>
      <c r="N34" s="329">
        <v>1.1716349185811581</v>
      </c>
      <c r="O34" s="329">
        <v>1.3590132005686439</v>
      </c>
      <c r="P34" s="329">
        <v>1.2538348784066631</v>
      </c>
      <c r="Q34" s="329">
        <v>1.338497186524612</v>
      </c>
      <c r="R34" s="329">
        <v>1.4042674488288369</v>
      </c>
      <c r="S34" s="329">
        <v>1.558412053456611</v>
      </c>
      <c r="T34" s="329">
        <v>1.845620914017051</v>
      </c>
      <c r="U34" s="329">
        <v>1.433049735332345</v>
      </c>
      <c r="V34" s="329">
        <v>1.471953499854586</v>
      </c>
      <c r="W34" s="329">
        <v>1.4141139712408901</v>
      </c>
      <c r="X34" s="329">
        <v>1.58608487461476</v>
      </c>
      <c r="Y34" s="329">
        <v>1.030821433262568</v>
      </c>
      <c r="DA34" s="72" t="s">
        <v>2427</v>
      </c>
    </row>
    <row r="35" spans="1:105" ht="12" customHeight="1" x14ac:dyDescent="0.25">
      <c r="A35" s="57" t="s">
        <v>2428</v>
      </c>
      <c r="B35" s="261">
        <v>1.0798034265534979</v>
      </c>
      <c r="C35" s="261">
        <v>0.85162093789907767</v>
      </c>
      <c r="D35" s="261">
        <v>1.092796983926726</v>
      </c>
      <c r="E35" s="261">
        <v>1.373416456658449</v>
      </c>
      <c r="F35" s="261">
        <v>2.172713674077547</v>
      </c>
      <c r="G35" s="261">
        <v>1.899564354457882</v>
      </c>
      <c r="H35" s="261">
        <v>2.0519925007262318</v>
      </c>
      <c r="I35" s="261">
        <v>2.0398019781427572</v>
      </c>
      <c r="J35" s="261">
        <v>2.04518381333243</v>
      </c>
      <c r="K35" s="261">
        <v>1.8713579890890359</v>
      </c>
      <c r="L35" s="261">
        <v>1.9878895595068611</v>
      </c>
      <c r="M35" s="261">
        <v>1.4541932868048111</v>
      </c>
      <c r="N35" s="261">
        <v>2.317702638714342</v>
      </c>
      <c r="O35" s="261">
        <v>2.7538393930954301</v>
      </c>
      <c r="P35" s="261">
        <v>2.6173109205173462</v>
      </c>
      <c r="Q35" s="261">
        <v>2.3921000280952418</v>
      </c>
      <c r="R35" s="261">
        <v>2.4413065614424991</v>
      </c>
      <c r="S35" s="261">
        <v>2.3891412362248601</v>
      </c>
      <c r="T35" s="261">
        <v>2.6223061881485452</v>
      </c>
      <c r="U35" s="261">
        <v>2.235622532461178</v>
      </c>
      <c r="V35" s="261">
        <v>2.1801247766483201</v>
      </c>
      <c r="W35" s="261">
        <v>2.496920839691334</v>
      </c>
      <c r="X35" s="261">
        <v>3.2386919364657532</v>
      </c>
      <c r="Y35" s="261">
        <v>1.438955844866078</v>
      </c>
      <c r="DA35" s="70" t="s">
        <v>2429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0.22847959543286969</v>
      </c>
      <c r="E36" s="229">
        <v>0.1950875825494926</v>
      </c>
      <c r="F36" s="229">
        <v>0.15942468753396979</v>
      </c>
      <c r="G36" s="229">
        <v>0.17115000508291989</v>
      </c>
      <c r="H36" s="229">
        <v>0.17462545985900829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2430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2431</v>
      </c>
    </row>
    <row r="38" spans="1:105" ht="12" customHeight="1" x14ac:dyDescent="0.25">
      <c r="A38" s="46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0.26713093275113942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3.4921606229878707E-2</v>
      </c>
      <c r="DA38" s="73" t="s">
        <v>2432</v>
      </c>
    </row>
    <row r="39" spans="1:105" ht="12" customHeight="1" x14ac:dyDescent="0.25">
      <c r="A39" s="46" t="s">
        <v>159</v>
      </c>
      <c r="B39" s="229">
        <v>0.38657420468513309</v>
      </c>
      <c r="C39" s="229">
        <v>0</v>
      </c>
      <c r="D39" s="229">
        <v>0</v>
      </c>
      <c r="E39" s="229">
        <v>0.29316548452122582</v>
      </c>
      <c r="F39" s="229">
        <v>0.22755048342664891</v>
      </c>
      <c r="G39" s="229">
        <v>0.24839176000388491</v>
      </c>
      <c r="H39" s="229">
        <v>0.25409966745029788</v>
      </c>
      <c r="I39" s="229">
        <v>0.24296750140417661</v>
      </c>
      <c r="J39" s="229">
        <v>0.1602447847060165</v>
      </c>
      <c r="K39" s="229">
        <v>0.1619365946949716</v>
      </c>
      <c r="L39" s="229">
        <v>0.16109539659568001</v>
      </c>
      <c r="M39" s="229">
        <v>0</v>
      </c>
      <c r="N39" s="229">
        <v>0.22443369725582171</v>
      </c>
      <c r="O39" s="229">
        <v>0.2137624769361289</v>
      </c>
      <c r="P39" s="229">
        <v>0.18553774982410071</v>
      </c>
      <c r="Q39" s="229">
        <v>0.22410806360542279</v>
      </c>
      <c r="R39" s="229">
        <v>0.2245400934561784</v>
      </c>
      <c r="S39" s="229">
        <v>0.2471829758667555</v>
      </c>
      <c r="T39" s="229">
        <v>0.25432956524603573</v>
      </c>
      <c r="U39" s="229">
        <v>1.9926438095580722E-2</v>
      </c>
      <c r="V39" s="229">
        <v>1.414205969197606E-2</v>
      </c>
      <c r="W39" s="229">
        <v>9.5664782910615375E-3</v>
      </c>
      <c r="X39" s="229">
        <v>0</v>
      </c>
      <c r="Y39" s="229">
        <v>1.9256747860324878E-2</v>
      </c>
      <c r="DA39" s="73" t="s">
        <v>2433</v>
      </c>
    </row>
    <row r="40" spans="1:105" ht="12" customHeight="1" x14ac:dyDescent="0.25">
      <c r="A40" s="46" t="s">
        <v>32</v>
      </c>
      <c r="B40" s="229">
        <v>0.37937431155311258</v>
      </c>
      <c r="C40" s="229">
        <v>0.65770028212937959</v>
      </c>
      <c r="D40" s="229">
        <v>0.66870301975416302</v>
      </c>
      <c r="E40" s="229">
        <v>0.29167921100268501</v>
      </c>
      <c r="F40" s="229">
        <v>0.46616345064950782</v>
      </c>
      <c r="G40" s="229">
        <v>0.50044869575883366</v>
      </c>
      <c r="H40" s="229">
        <v>0.51061104900573862</v>
      </c>
      <c r="I40" s="229">
        <v>0.4858602750888863</v>
      </c>
      <c r="J40" s="229">
        <v>0</v>
      </c>
      <c r="K40" s="229">
        <v>0</v>
      </c>
      <c r="L40" s="229">
        <v>0</v>
      </c>
      <c r="M40" s="229">
        <v>0.25002989754141752</v>
      </c>
      <c r="N40" s="229">
        <v>0.21984434199879091</v>
      </c>
      <c r="O40" s="229">
        <v>0.2093542887232881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2.7630792163268379E-2</v>
      </c>
      <c r="DA40" s="73" t="s">
        <v>2434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1.049011177614512E-2</v>
      </c>
      <c r="DA41" s="73" t="s">
        <v>2435</v>
      </c>
    </row>
    <row r="42" spans="1:105" ht="12" customHeight="1" x14ac:dyDescent="0.25">
      <c r="A42" s="46" t="s">
        <v>35</v>
      </c>
      <c r="B42" s="229">
        <v>0.1467009980809913</v>
      </c>
      <c r="C42" s="229">
        <v>2.8630461610696812E-3</v>
      </c>
      <c r="D42" s="229">
        <v>4.5567591254019636E-3</v>
      </c>
      <c r="E42" s="229">
        <v>0.2351866722708211</v>
      </c>
      <c r="F42" s="229">
        <v>0.14479149731286159</v>
      </c>
      <c r="G42" s="229">
        <v>0.21525747068859999</v>
      </c>
      <c r="H42" s="229">
        <v>0.18110000466982409</v>
      </c>
      <c r="I42" s="229">
        <v>0.18844625700683501</v>
      </c>
      <c r="J42" s="229">
        <v>6.971976903037827E-2</v>
      </c>
      <c r="K42" s="229">
        <v>0.1091634416064076</v>
      </c>
      <c r="L42" s="229">
        <v>0.13100740530763391</v>
      </c>
      <c r="M42" s="229">
        <v>0.22488565985364159</v>
      </c>
      <c r="N42" s="229">
        <v>0.22535925185053171</v>
      </c>
      <c r="O42" s="229">
        <v>0.27663836317603829</v>
      </c>
      <c r="P42" s="229">
        <v>0.23443869168147541</v>
      </c>
      <c r="Q42" s="229">
        <v>0.32886900749486903</v>
      </c>
      <c r="R42" s="229">
        <v>0.30601840312866402</v>
      </c>
      <c r="S42" s="229">
        <v>0.3028353028855697</v>
      </c>
      <c r="T42" s="229">
        <v>0.2661709483227524</v>
      </c>
      <c r="U42" s="229">
        <v>0.1340967831315899</v>
      </c>
      <c r="V42" s="229">
        <v>7.8450473712021754E-2</v>
      </c>
      <c r="W42" s="229">
        <v>7.3768807505517883E-2</v>
      </c>
      <c r="X42" s="229">
        <v>0.15588884212896681</v>
      </c>
      <c r="Y42" s="229">
        <v>0.22361273512964611</v>
      </c>
      <c r="DA42" s="73" t="s">
        <v>2436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2437</v>
      </c>
    </row>
    <row r="44" spans="1:105" ht="12" customHeight="1" x14ac:dyDescent="0.25">
      <c r="A44" s="46" t="s">
        <v>38</v>
      </c>
      <c r="B44" s="229">
        <v>7.1625107454289863E-2</v>
      </c>
      <c r="C44" s="229">
        <v>0.1194325021360868</v>
      </c>
      <c r="D44" s="229">
        <v>0.1194325021396269</v>
      </c>
      <c r="E44" s="229">
        <v>0.26276870153498222</v>
      </c>
      <c r="F44" s="229">
        <v>0.2149613069352547</v>
      </c>
      <c r="G44" s="229">
        <v>0.26276870159237881</v>
      </c>
      <c r="H44" s="229">
        <v>0.26276870159955751</v>
      </c>
      <c r="I44" s="229">
        <v>0.40601891647672012</v>
      </c>
      <c r="J44" s="229">
        <v>0.35829750626387569</v>
      </c>
      <c r="K44" s="229">
        <v>0.33439380895122228</v>
      </c>
      <c r="L44" s="229">
        <v>0.1910576095423934</v>
      </c>
      <c r="M44" s="229">
        <v>0.1194325020765778</v>
      </c>
      <c r="N44" s="229">
        <v>0.14333619942946371</v>
      </c>
      <c r="O44" s="229">
        <v>0.28658641436554461</v>
      </c>
      <c r="P44" s="229">
        <v>0.28658641434342508</v>
      </c>
      <c r="Q44" s="229">
        <v>0.35829750627883278</v>
      </c>
      <c r="R44" s="229">
        <v>0.38211521916242602</v>
      </c>
      <c r="S44" s="229">
        <v>0.33439380904253058</v>
      </c>
      <c r="T44" s="229">
        <v>0.16715391226407489</v>
      </c>
      <c r="U44" s="229">
        <v>0.40971625089966718</v>
      </c>
      <c r="V44" s="229">
        <v>0.36784178831037201</v>
      </c>
      <c r="W44" s="229">
        <v>0.45503009444998349</v>
      </c>
      <c r="X44" s="229">
        <v>0.66491831446479677</v>
      </c>
      <c r="Y44" s="229">
        <v>0.72983662914688319</v>
      </c>
      <c r="DA44" s="73" t="s">
        <v>2438</v>
      </c>
    </row>
    <row r="45" spans="1:105" ht="12" customHeight="1" x14ac:dyDescent="0.25">
      <c r="A45" s="46" t="s">
        <v>39</v>
      </c>
      <c r="B45" s="229">
        <v>9.5528804779971249E-2</v>
      </c>
      <c r="C45" s="229">
        <v>7.1625107472541596E-2</v>
      </c>
      <c r="D45" s="229">
        <v>7.1625107474664607E-2</v>
      </c>
      <c r="E45" s="229">
        <v>9.5528804779242582E-2</v>
      </c>
      <c r="F45" s="229">
        <v>0.69269131546816487</v>
      </c>
      <c r="G45" s="229">
        <v>0.50154772133126491</v>
      </c>
      <c r="H45" s="229">
        <v>0.66878761814180554</v>
      </c>
      <c r="I45" s="229">
        <v>0.71650902816613871</v>
      </c>
      <c r="J45" s="229">
        <v>1.4569217533321599</v>
      </c>
      <c r="K45" s="229">
        <v>1.265864143836434</v>
      </c>
      <c r="L45" s="229">
        <v>1.5047291480611531</v>
      </c>
      <c r="M45" s="229">
        <v>0.85984522733317359</v>
      </c>
      <c r="N45" s="229">
        <v>1.5047291481797329</v>
      </c>
      <c r="O45" s="229">
        <v>1.76749784989443</v>
      </c>
      <c r="P45" s="229">
        <v>1.910748064668345</v>
      </c>
      <c r="Q45" s="229">
        <v>1.480825450716118</v>
      </c>
      <c r="R45" s="229">
        <v>1.5286328456952309</v>
      </c>
      <c r="S45" s="229">
        <v>1.504729148430004</v>
      </c>
      <c r="T45" s="229">
        <v>1.934651762315682</v>
      </c>
      <c r="U45" s="229">
        <v>1.67188306033434</v>
      </c>
      <c r="V45" s="229">
        <v>1.7196904549339509</v>
      </c>
      <c r="W45" s="229">
        <v>1.9585554594447701</v>
      </c>
      <c r="X45" s="229">
        <v>2.4178847798719891</v>
      </c>
      <c r="Y45" s="229">
        <v>0.39320722255993129</v>
      </c>
      <c r="DA45" s="73" t="s">
        <v>2439</v>
      </c>
    </row>
    <row r="46" spans="1:105" ht="12" customHeight="1" x14ac:dyDescent="0.25">
      <c r="A46" s="57" t="s">
        <v>2440</v>
      </c>
      <c r="B46" s="261">
        <v>0.80366534979931814</v>
      </c>
      <c r="C46" s="261">
        <v>0.52700338713394457</v>
      </c>
      <c r="D46" s="261">
        <v>0.68940446126385124</v>
      </c>
      <c r="E46" s="261">
        <v>0.80379071673434244</v>
      </c>
      <c r="F46" s="261">
        <v>0.96985809364589037</v>
      </c>
      <c r="G46" s="261">
        <v>0.94141851899142093</v>
      </c>
      <c r="H46" s="261">
        <v>1.047267088092164</v>
      </c>
      <c r="I46" s="261">
        <v>1.000761782941463</v>
      </c>
      <c r="J46" s="261">
        <v>0.6996716772715722</v>
      </c>
      <c r="K46" s="261">
        <v>0.65302504786278648</v>
      </c>
      <c r="L46" s="261">
        <v>0.69181615961671195</v>
      </c>
      <c r="M46" s="261">
        <v>0.73198483717480467</v>
      </c>
      <c r="N46" s="261">
        <v>1.053659769126694</v>
      </c>
      <c r="O46" s="261">
        <v>1.2011532332456281</v>
      </c>
      <c r="P46" s="261">
        <v>1.0102216855792161</v>
      </c>
      <c r="Q46" s="261">
        <v>1.0749670551843351</v>
      </c>
      <c r="R46" s="261">
        <v>1.0929645479345469</v>
      </c>
      <c r="S46" s="261">
        <v>1.1442636430057951</v>
      </c>
      <c r="T46" s="261">
        <v>1.2597903991685451</v>
      </c>
      <c r="U46" s="261">
        <v>0.85189179803226167</v>
      </c>
      <c r="V46" s="261">
        <v>0.8131568799995631</v>
      </c>
      <c r="W46" s="261">
        <v>0.80021231332162135</v>
      </c>
      <c r="X46" s="261">
        <v>0.99399791026315309</v>
      </c>
      <c r="Y46" s="261">
        <v>0.70759792054750625</v>
      </c>
      <c r="DA46" s="70" t="s">
        <v>2441</v>
      </c>
    </row>
    <row r="47" spans="1:105" ht="12" customHeight="1" x14ac:dyDescent="0.25">
      <c r="A47" s="41" t="s">
        <v>2442</v>
      </c>
      <c r="B47" s="350">
        <v>0.54420655674598362</v>
      </c>
      <c r="C47" s="350">
        <v>0.35686333718039581</v>
      </c>
      <c r="D47" s="350">
        <v>0.46683414702824477</v>
      </c>
      <c r="E47" s="350">
        <v>0.54429144967816823</v>
      </c>
      <c r="F47" s="350">
        <v>0.65674491728062057</v>
      </c>
      <c r="G47" s="350">
        <v>0.63748689775558587</v>
      </c>
      <c r="H47" s="350">
        <v>0.70916285758288033</v>
      </c>
      <c r="I47" s="350">
        <v>0.67767152603200043</v>
      </c>
      <c r="J47" s="350">
        <v>0.47378665066962272</v>
      </c>
      <c r="K47" s="350">
        <v>0.44219962059460421</v>
      </c>
      <c r="L47" s="350">
        <v>0.46846724226726177</v>
      </c>
      <c r="M47" s="350">
        <v>0.49566769044931669</v>
      </c>
      <c r="N47" s="350">
        <v>0.71349169785830824</v>
      </c>
      <c r="O47" s="350">
        <v>0.81336773490624781</v>
      </c>
      <c r="P47" s="350">
        <v>0.68407735283905313</v>
      </c>
      <c r="Q47" s="350">
        <v>0.72792004764584828</v>
      </c>
      <c r="R47" s="350">
        <v>0.74010715209435984</v>
      </c>
      <c r="S47" s="350">
        <v>0.77484462572051493</v>
      </c>
      <c r="T47" s="350">
        <v>0.85307422489268614</v>
      </c>
      <c r="U47" s="350">
        <v>0.57686337011176136</v>
      </c>
      <c r="V47" s="350">
        <v>0.55063380033663467</v>
      </c>
      <c r="W47" s="350">
        <v>0.54186831348053155</v>
      </c>
      <c r="X47" s="350">
        <v>0.67309133122647546</v>
      </c>
      <c r="Y47" s="350">
        <v>0.47915395132804273</v>
      </c>
      <c r="DA47" s="97" t="s">
        <v>2443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99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0.99999999999999978</v>
      </c>
      <c r="C51" s="232">
        <f t="shared" si="3"/>
        <v>0.99999999999999978</v>
      </c>
      <c r="D51" s="232">
        <f t="shared" si="3"/>
        <v>0.99999999999999978</v>
      </c>
      <c r="E51" s="232">
        <f t="shared" si="3"/>
        <v>1</v>
      </c>
      <c r="F51" s="232">
        <f t="shared" si="3"/>
        <v>1.0000000000000002</v>
      </c>
      <c r="G51" s="232">
        <f t="shared" si="3"/>
        <v>0.99999999999999978</v>
      </c>
      <c r="H51" s="232">
        <f t="shared" si="3"/>
        <v>0.99999999999999989</v>
      </c>
      <c r="I51" s="232">
        <f t="shared" si="3"/>
        <v>1.0000000000000004</v>
      </c>
      <c r="J51" s="232">
        <f t="shared" si="3"/>
        <v>1</v>
      </c>
      <c r="K51" s="232">
        <f t="shared" si="3"/>
        <v>1</v>
      </c>
      <c r="L51" s="232">
        <f t="shared" si="3"/>
        <v>1</v>
      </c>
      <c r="M51" s="232">
        <f t="shared" si="3"/>
        <v>1.0000000000000002</v>
      </c>
      <c r="N51" s="232">
        <f t="shared" si="3"/>
        <v>1</v>
      </c>
      <c r="O51" s="232">
        <f t="shared" si="3"/>
        <v>0.99999999999999978</v>
      </c>
      <c r="P51" s="232">
        <f t="shared" si="3"/>
        <v>0.99999999999999978</v>
      </c>
      <c r="Q51" s="232">
        <f t="shared" si="3"/>
        <v>0.99999999999999967</v>
      </c>
      <c r="R51" s="232">
        <f t="shared" si="3"/>
        <v>1.0000000000000004</v>
      </c>
      <c r="S51" s="232">
        <f t="shared" si="3"/>
        <v>1.0000000000000002</v>
      </c>
      <c r="T51" s="232">
        <f t="shared" si="3"/>
        <v>1.0000000000000002</v>
      </c>
      <c r="U51" s="232">
        <f t="shared" si="3"/>
        <v>1</v>
      </c>
      <c r="V51" s="232">
        <f t="shared" si="3"/>
        <v>0.99999999999999978</v>
      </c>
      <c r="W51" s="232">
        <f t="shared" si="3"/>
        <v>0.99999999999999989</v>
      </c>
      <c r="X51" s="232">
        <f t="shared" si="3"/>
        <v>0.99999999999999967</v>
      </c>
      <c r="Y51" s="232">
        <f t="shared" si="3"/>
        <v>1.0000000000000002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2.3973974667593319E-2</v>
      </c>
      <c r="C52" s="299">
        <f t="shared" si="4"/>
        <v>2.2995340910470747E-2</v>
      </c>
      <c r="D52" s="299">
        <f t="shared" si="4"/>
        <v>2.3019259677946904E-2</v>
      </c>
      <c r="E52" s="299">
        <f t="shared" si="4"/>
        <v>2.1384611172465252E-2</v>
      </c>
      <c r="F52" s="299">
        <f t="shared" si="4"/>
        <v>1.8830114744268076E-2</v>
      </c>
      <c r="G52" s="299">
        <f t="shared" si="4"/>
        <v>2.0010690774230309E-2</v>
      </c>
      <c r="H52" s="299">
        <f t="shared" si="4"/>
        <v>2.0767544438997029E-2</v>
      </c>
      <c r="I52" s="299">
        <f t="shared" si="4"/>
        <v>2.0838274020091953E-2</v>
      </c>
      <c r="J52" s="299">
        <f t="shared" si="4"/>
        <v>1.9918061919797839E-2</v>
      </c>
      <c r="K52" s="299">
        <f t="shared" si="4"/>
        <v>1.9627907757223489E-2</v>
      </c>
      <c r="L52" s="299">
        <f t="shared" si="4"/>
        <v>1.955405734122697E-2</v>
      </c>
      <c r="M52" s="299">
        <f t="shared" si="4"/>
        <v>2.1819301228278014E-2</v>
      </c>
      <c r="N52" s="299">
        <f t="shared" si="4"/>
        <v>2.1044503924732463E-2</v>
      </c>
      <c r="O52" s="299">
        <f t="shared" si="4"/>
        <v>2.0857389922465549E-2</v>
      </c>
      <c r="P52" s="299">
        <f t="shared" si="4"/>
        <v>2.0430557647994455E-2</v>
      </c>
      <c r="Q52" s="299">
        <f t="shared" si="4"/>
        <v>2.1280961476306773E-2</v>
      </c>
      <c r="R52" s="299">
        <f t="shared" si="4"/>
        <v>2.1360968761223616E-2</v>
      </c>
      <c r="S52" s="299">
        <f t="shared" si="4"/>
        <v>2.1914738257538542E-2</v>
      </c>
      <c r="T52" s="299">
        <f t="shared" si="4"/>
        <v>2.2160836628154528E-2</v>
      </c>
      <c r="U52" s="299">
        <f t="shared" si="4"/>
        <v>2.1171612395365771E-2</v>
      </c>
      <c r="V52" s="299">
        <f t="shared" si="4"/>
        <v>2.1259361825363983E-2</v>
      </c>
      <c r="W52" s="299">
        <f t="shared" si="4"/>
        <v>2.0248428256230553E-2</v>
      </c>
      <c r="X52" s="299">
        <f t="shared" si="4"/>
        <v>1.9693474715710885E-2</v>
      </c>
      <c r="Y52" s="299">
        <f t="shared" si="4"/>
        <v>2.2224032912387611E-2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3.26046055479269E-2</v>
      </c>
      <c r="C53" s="233">
        <f t="shared" si="5"/>
        <v>3.1273663638240204E-2</v>
      </c>
      <c r="D53" s="233">
        <f t="shared" si="5"/>
        <v>3.1306193162007799E-2</v>
      </c>
      <c r="E53" s="233">
        <f t="shared" si="5"/>
        <v>2.9083071194552765E-2</v>
      </c>
      <c r="F53" s="233">
        <f t="shared" si="5"/>
        <v>2.5608956052204576E-2</v>
      </c>
      <c r="G53" s="233">
        <f t="shared" si="5"/>
        <v>2.7214539452953209E-2</v>
      </c>
      <c r="H53" s="233">
        <f t="shared" si="5"/>
        <v>2.8243860437035955E-2</v>
      </c>
      <c r="I53" s="233">
        <f t="shared" si="5"/>
        <v>2.834005266732504E-2</v>
      </c>
      <c r="J53" s="233">
        <f t="shared" si="5"/>
        <v>2.7088564210925075E-2</v>
      </c>
      <c r="K53" s="233">
        <f t="shared" si="5"/>
        <v>2.6693954549823967E-2</v>
      </c>
      <c r="L53" s="233">
        <f t="shared" si="5"/>
        <v>2.6593517984068681E-2</v>
      </c>
      <c r="M53" s="233">
        <f t="shared" si="5"/>
        <v>2.9674249670458088E-2</v>
      </c>
      <c r="N53" s="233">
        <f t="shared" si="5"/>
        <v>2.8620525337636149E-2</v>
      </c>
      <c r="O53" s="233">
        <f t="shared" si="5"/>
        <v>2.8366050294553156E-2</v>
      </c>
      <c r="P53" s="233">
        <f t="shared" si="5"/>
        <v>2.7785558401272455E-2</v>
      </c>
      <c r="Q53" s="233">
        <f t="shared" si="5"/>
        <v>2.8942107607777223E-2</v>
      </c>
      <c r="R53" s="233">
        <f t="shared" si="5"/>
        <v>2.9050917515264136E-2</v>
      </c>
      <c r="S53" s="233">
        <f t="shared" si="5"/>
        <v>2.980404403025241E-2</v>
      </c>
      <c r="T53" s="233">
        <f t="shared" si="5"/>
        <v>3.0138737814290169E-2</v>
      </c>
      <c r="U53" s="233">
        <f t="shared" si="5"/>
        <v>2.8793392857697463E-2</v>
      </c>
      <c r="V53" s="233">
        <f t="shared" si="5"/>
        <v>2.8912732082495028E-2</v>
      </c>
      <c r="W53" s="233">
        <f t="shared" si="5"/>
        <v>2.7537862428473552E-2</v>
      </c>
      <c r="X53" s="233">
        <f t="shared" si="5"/>
        <v>2.678312561336681E-2</v>
      </c>
      <c r="Y53" s="233">
        <f t="shared" si="5"/>
        <v>3.0224684760847147E-2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4.0276277441556776E-2</v>
      </c>
      <c r="C54" s="233">
        <f t="shared" si="6"/>
        <v>3.8632172729590852E-2</v>
      </c>
      <c r="D54" s="233">
        <f t="shared" si="6"/>
        <v>3.8672356258950817E-2</v>
      </c>
      <c r="E54" s="233">
        <f t="shared" si="6"/>
        <v>3.5926146769741651E-2</v>
      </c>
      <c r="F54" s="233">
        <f t="shared" si="6"/>
        <v>3.1634592770370361E-2</v>
      </c>
      <c r="G54" s="233">
        <f t="shared" si="6"/>
        <v>3.3617960500706909E-2</v>
      </c>
      <c r="H54" s="233">
        <f t="shared" si="6"/>
        <v>3.4889474657515004E-2</v>
      </c>
      <c r="I54" s="233">
        <f t="shared" si="6"/>
        <v>3.5008300353754469E-2</v>
      </c>
      <c r="J54" s="233">
        <f t="shared" si="6"/>
        <v>3.3462344025260368E-2</v>
      </c>
      <c r="K54" s="233">
        <f t="shared" si="6"/>
        <v>3.2974885032135463E-2</v>
      </c>
      <c r="L54" s="233">
        <f t="shared" si="6"/>
        <v>3.2850816333261312E-2</v>
      </c>
      <c r="M54" s="233">
        <f t="shared" si="6"/>
        <v>3.6656426063507067E-2</v>
      </c>
      <c r="N54" s="233">
        <f t="shared" si="6"/>
        <v>3.5354766593550531E-2</v>
      </c>
      <c r="O54" s="233">
        <f t="shared" si="6"/>
        <v>3.5040415069742127E-2</v>
      </c>
      <c r="P54" s="233">
        <f t="shared" si="6"/>
        <v>3.4323336848630676E-2</v>
      </c>
      <c r="Q54" s="233">
        <f t="shared" si="6"/>
        <v>3.5752015280195386E-2</v>
      </c>
      <c r="R54" s="233">
        <f t="shared" si="6"/>
        <v>3.5886427518855686E-2</v>
      </c>
      <c r="S54" s="233">
        <f t="shared" si="6"/>
        <v>3.6816760272664735E-2</v>
      </c>
      <c r="T54" s="233">
        <f t="shared" si="6"/>
        <v>3.7230205535299613E-2</v>
      </c>
      <c r="U54" s="233">
        <f t="shared" si="6"/>
        <v>3.5568308824214523E-2</v>
      </c>
      <c r="V54" s="233">
        <f t="shared" si="6"/>
        <v>3.5715727866611501E-2</v>
      </c>
      <c r="W54" s="233">
        <f t="shared" si="6"/>
        <v>3.4017359470467336E-2</v>
      </c>
      <c r="X54" s="233">
        <f t="shared" si="6"/>
        <v>3.3085037522394292E-2</v>
      </c>
      <c r="Y54" s="233">
        <f t="shared" si="6"/>
        <v>3.7336375292811183E-2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2.4932933654297045E-2</v>
      </c>
      <c r="C55" s="233">
        <f t="shared" si="7"/>
        <v>2.3915154546889583E-2</v>
      </c>
      <c r="D55" s="233">
        <f t="shared" si="7"/>
        <v>2.3940030065064788E-2</v>
      </c>
      <c r="E55" s="233">
        <f t="shared" si="7"/>
        <v>2.2239995619363868E-2</v>
      </c>
      <c r="F55" s="233">
        <f t="shared" si="7"/>
        <v>1.9583319334038798E-2</v>
      </c>
      <c r="G55" s="233">
        <f t="shared" si="7"/>
        <v>2.0811118405199513E-2</v>
      </c>
      <c r="H55" s="233">
        <f t="shared" si="7"/>
        <v>2.1598246216556895E-2</v>
      </c>
      <c r="I55" s="233">
        <f t="shared" si="7"/>
        <v>2.1671804980895631E-2</v>
      </c>
      <c r="J55" s="233">
        <f t="shared" si="7"/>
        <v>2.0714784396589747E-2</v>
      </c>
      <c r="K55" s="233">
        <f t="shared" si="7"/>
        <v>2.0413024067512435E-2</v>
      </c>
      <c r="L55" s="233">
        <f t="shared" si="7"/>
        <v>2.0336219634876054E-2</v>
      </c>
      <c r="M55" s="233">
        <f t="shared" si="7"/>
        <v>2.2692073277409124E-2</v>
      </c>
      <c r="N55" s="233">
        <f t="shared" si="7"/>
        <v>2.1886284081721753E-2</v>
      </c>
      <c r="O55" s="233">
        <f t="shared" si="7"/>
        <v>2.1691685519364168E-2</v>
      </c>
      <c r="P55" s="233">
        <f t="shared" si="7"/>
        <v>2.1247779953914227E-2</v>
      </c>
      <c r="Q55" s="233">
        <f t="shared" si="7"/>
        <v>2.2132199935359052E-2</v>
      </c>
      <c r="R55" s="233">
        <f t="shared" si="7"/>
        <v>2.2215407511672555E-2</v>
      </c>
      <c r="S55" s="233">
        <f t="shared" si="7"/>
        <v>2.2791327787840081E-2</v>
      </c>
      <c r="T55" s="233">
        <f t="shared" si="7"/>
        <v>2.3047270093280725E-2</v>
      </c>
      <c r="U55" s="233">
        <f t="shared" si="7"/>
        <v>2.2018476891180402E-2</v>
      </c>
      <c r="V55" s="233">
        <f t="shared" si="7"/>
        <v>2.2109736298378532E-2</v>
      </c>
      <c r="W55" s="233">
        <f t="shared" si="7"/>
        <v>2.1058365386479771E-2</v>
      </c>
      <c r="X55" s="233">
        <f t="shared" si="7"/>
        <v>2.0481213704339318E-2</v>
      </c>
      <c r="Y55" s="233">
        <f t="shared" si="7"/>
        <v>2.3112994228883101E-2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2.6499837611185011E-2</v>
      </c>
      <c r="C56" s="300">
        <f t="shared" si="8"/>
        <v>2.4405183212753097E-2</v>
      </c>
      <c r="D56" s="300">
        <f t="shared" si="8"/>
        <v>2.4407937270745295E-2</v>
      </c>
      <c r="E56" s="300">
        <f t="shared" si="8"/>
        <v>2.583491227153176E-2</v>
      </c>
      <c r="F56" s="300">
        <f t="shared" si="8"/>
        <v>2.3936900962228051E-2</v>
      </c>
      <c r="G56" s="300">
        <f t="shared" si="8"/>
        <v>2.4847241472821545E-2</v>
      </c>
      <c r="H56" s="300">
        <f t="shared" si="8"/>
        <v>2.4605721756777724E-2</v>
      </c>
      <c r="I56" s="300">
        <f t="shared" si="8"/>
        <v>2.4648363843345577E-2</v>
      </c>
      <c r="J56" s="300">
        <f t="shared" si="8"/>
        <v>2.3300758677857483E-2</v>
      </c>
      <c r="K56" s="300">
        <f t="shared" si="8"/>
        <v>2.380820870803084E-2</v>
      </c>
      <c r="L56" s="300">
        <f t="shared" si="8"/>
        <v>2.3824460930361849E-2</v>
      </c>
      <c r="M56" s="300">
        <f t="shared" si="8"/>
        <v>2.4166053904323397E-2</v>
      </c>
      <c r="N56" s="300">
        <f t="shared" si="8"/>
        <v>2.4486814679765111E-2</v>
      </c>
      <c r="O56" s="300">
        <f t="shared" si="8"/>
        <v>2.4272521782335341E-2</v>
      </c>
      <c r="P56" s="300">
        <f t="shared" si="8"/>
        <v>2.3971077462050142E-2</v>
      </c>
      <c r="Q56" s="300">
        <f t="shared" si="8"/>
        <v>2.4748189817077253E-2</v>
      </c>
      <c r="R56" s="300">
        <f t="shared" si="8"/>
        <v>2.463202371432718E-2</v>
      </c>
      <c r="S56" s="300">
        <f t="shared" si="8"/>
        <v>2.4797133957598763E-2</v>
      </c>
      <c r="T56" s="300">
        <f t="shared" si="8"/>
        <v>2.4634017009256319E-2</v>
      </c>
      <c r="U56" s="300">
        <f t="shared" si="8"/>
        <v>2.2929993327624763E-2</v>
      </c>
      <c r="V56" s="300">
        <f t="shared" si="8"/>
        <v>2.2728709979476631E-2</v>
      </c>
      <c r="W56" s="300">
        <f t="shared" si="8"/>
        <v>2.1776257556785354E-2</v>
      </c>
      <c r="X56" s="300">
        <f t="shared" si="8"/>
        <v>2.1662187826185154E-2</v>
      </c>
      <c r="Y56" s="300">
        <f t="shared" si="8"/>
        <v>2.4386486112029641E-2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0.17701474675157028</v>
      </c>
      <c r="C57" s="301">
        <f t="shared" si="9"/>
        <v>0.18578725888941466</v>
      </c>
      <c r="D57" s="301">
        <f t="shared" si="9"/>
        <v>0.18646532305853822</v>
      </c>
      <c r="E57" s="301">
        <f t="shared" si="9"/>
        <v>0.1802373117105508</v>
      </c>
      <c r="F57" s="301">
        <f t="shared" si="9"/>
        <v>0.18646792732884954</v>
      </c>
      <c r="G57" s="301">
        <f t="shared" si="9"/>
        <v>0.18141136385933732</v>
      </c>
      <c r="H57" s="301">
        <f t="shared" si="9"/>
        <v>0.17787417153454724</v>
      </c>
      <c r="I57" s="301">
        <f t="shared" si="9"/>
        <v>0.17365060014537512</v>
      </c>
      <c r="J57" s="301">
        <f t="shared" si="9"/>
        <v>0.15102343587500225</v>
      </c>
      <c r="K57" s="301">
        <f t="shared" si="9"/>
        <v>0.15431246384834796</v>
      </c>
      <c r="L57" s="301">
        <f t="shared" si="9"/>
        <v>0.15441780232641947</v>
      </c>
      <c r="M57" s="301">
        <f t="shared" si="9"/>
        <v>0.16555128087490242</v>
      </c>
      <c r="N57" s="301">
        <f t="shared" si="9"/>
        <v>0.16482404226309882</v>
      </c>
      <c r="O57" s="301">
        <f t="shared" si="9"/>
        <v>0.16272955517462984</v>
      </c>
      <c r="P57" s="301">
        <f t="shared" si="9"/>
        <v>0.15536809466143606</v>
      </c>
      <c r="Q57" s="301">
        <f t="shared" si="9"/>
        <v>0.16040493399957476</v>
      </c>
      <c r="R57" s="301">
        <f t="shared" si="9"/>
        <v>0.15965200555582432</v>
      </c>
      <c r="S57" s="301">
        <f t="shared" si="9"/>
        <v>0.16072216453999205</v>
      </c>
      <c r="T57" s="301">
        <f t="shared" si="9"/>
        <v>0.15966492505999463</v>
      </c>
      <c r="U57" s="301">
        <f t="shared" si="9"/>
        <v>0.1486203271234938</v>
      </c>
      <c r="V57" s="301">
        <f t="shared" si="9"/>
        <v>0.14731571282994108</v>
      </c>
      <c r="W57" s="301">
        <f t="shared" si="9"/>
        <v>0.14114241009027542</v>
      </c>
      <c r="X57" s="301">
        <f t="shared" si="9"/>
        <v>0.14040306924379256</v>
      </c>
      <c r="Y57" s="301">
        <f t="shared" si="9"/>
        <v>0.16003328904621247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8.0686142394556237E-2</v>
      </c>
      <c r="C58" s="302">
        <f t="shared" si="10"/>
        <v>0.10729894174862765</v>
      </c>
      <c r="D58" s="302">
        <f t="shared" si="10"/>
        <v>0.10926295866084651</v>
      </c>
      <c r="E58" s="302">
        <f t="shared" si="10"/>
        <v>0.1201526502010145</v>
      </c>
      <c r="F58" s="302">
        <f t="shared" si="10"/>
        <v>0.14894945815682303</v>
      </c>
      <c r="G58" s="302">
        <f t="shared" si="10"/>
        <v>0.13304370937174345</v>
      </c>
      <c r="H58" s="302">
        <f t="shared" si="10"/>
        <v>0.11918880046128641</v>
      </c>
      <c r="I58" s="302">
        <f t="shared" si="10"/>
        <v>0.10960172682376924</v>
      </c>
      <c r="J58" s="302">
        <f t="shared" si="10"/>
        <v>6.4539714011190477E-2</v>
      </c>
      <c r="K58" s="302">
        <f t="shared" si="10"/>
        <v>7.9334265897011869E-2</v>
      </c>
      <c r="L58" s="302">
        <f t="shared" si="10"/>
        <v>8.0883743647172476E-2</v>
      </c>
      <c r="M58" s="302">
        <f t="shared" si="10"/>
        <v>7.6844260518657073E-2</v>
      </c>
      <c r="N58" s="302">
        <f t="shared" si="10"/>
        <v>8.619737302313539E-2</v>
      </c>
      <c r="O58" s="302">
        <f t="shared" si="10"/>
        <v>8.3438445072866574E-2</v>
      </c>
      <c r="P58" s="302">
        <f t="shared" si="10"/>
        <v>7.0167395649636588E-2</v>
      </c>
      <c r="Q58" s="302">
        <f t="shared" si="10"/>
        <v>7.1371560122046068E-2</v>
      </c>
      <c r="R58" s="302">
        <f t="shared" si="10"/>
        <v>6.7436494787944751E-2</v>
      </c>
      <c r="S58" s="302">
        <f t="shared" si="10"/>
        <v>6.0438137639641315E-2</v>
      </c>
      <c r="T58" s="302">
        <f t="shared" si="10"/>
        <v>5.0578769117780045E-2</v>
      </c>
      <c r="U58" s="302">
        <f t="shared" si="10"/>
        <v>2.8954529977670403E-2</v>
      </c>
      <c r="V58" s="302">
        <f t="shared" si="10"/>
        <v>1.8012519494994446E-2</v>
      </c>
      <c r="W58" s="302">
        <f t="shared" si="10"/>
        <v>2.0913259673347673E-2</v>
      </c>
      <c r="X58" s="302">
        <f t="shared" si="10"/>
        <v>3.4817982900021874E-2</v>
      </c>
      <c r="Y58" s="302">
        <f t="shared" si="10"/>
        <v>5.1250787643762945E-2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9.6328604357014042E-2</v>
      </c>
      <c r="C59" s="302">
        <f t="shared" si="11"/>
        <v>7.8488317140787023E-2</v>
      </c>
      <c r="D59" s="302">
        <f t="shared" si="11"/>
        <v>7.7202364397691708E-2</v>
      </c>
      <c r="E59" s="302">
        <f t="shared" si="11"/>
        <v>6.008466150953632E-2</v>
      </c>
      <c r="F59" s="302">
        <f t="shared" si="11"/>
        <v>3.7518469172026496E-2</v>
      </c>
      <c r="G59" s="302">
        <f t="shared" si="11"/>
        <v>4.8367654487593857E-2</v>
      </c>
      <c r="H59" s="302">
        <f t="shared" si="11"/>
        <v>5.8685371073260849E-2</v>
      </c>
      <c r="I59" s="302">
        <f t="shared" si="11"/>
        <v>6.4048873321605887E-2</v>
      </c>
      <c r="J59" s="302">
        <f t="shared" si="11"/>
        <v>8.6483721863811772E-2</v>
      </c>
      <c r="K59" s="302">
        <f t="shared" si="11"/>
        <v>7.4978197951336104E-2</v>
      </c>
      <c r="L59" s="302">
        <f t="shared" si="11"/>
        <v>7.3534058679246964E-2</v>
      </c>
      <c r="M59" s="302">
        <f t="shared" si="11"/>
        <v>8.8707020356245378E-2</v>
      </c>
      <c r="N59" s="302">
        <f t="shared" si="11"/>
        <v>7.8626669239963434E-2</v>
      </c>
      <c r="O59" s="302">
        <f t="shared" si="11"/>
        <v>7.9291110101763276E-2</v>
      </c>
      <c r="P59" s="302">
        <f t="shared" si="11"/>
        <v>8.5200699011799455E-2</v>
      </c>
      <c r="Q59" s="302">
        <f t="shared" si="11"/>
        <v>8.9033373877528688E-2</v>
      </c>
      <c r="R59" s="302">
        <f t="shared" si="11"/>
        <v>9.2215510767879566E-2</v>
      </c>
      <c r="S59" s="302">
        <f t="shared" si="11"/>
        <v>0.10028402690035075</v>
      </c>
      <c r="T59" s="302">
        <f t="shared" si="11"/>
        <v>0.10908615594221459</v>
      </c>
      <c r="U59" s="302">
        <f t="shared" si="11"/>
        <v>0.1196657971458234</v>
      </c>
      <c r="V59" s="302">
        <f t="shared" si="11"/>
        <v>0.12930319333494664</v>
      </c>
      <c r="W59" s="302">
        <f t="shared" si="11"/>
        <v>0.12022915041692775</v>
      </c>
      <c r="X59" s="302">
        <f t="shared" si="11"/>
        <v>0.1055850863437707</v>
      </c>
      <c r="Y59" s="302">
        <f t="shared" si="11"/>
        <v>0.10878250140244952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7.4205909424324173E-2</v>
      </c>
      <c r="C60" s="301">
        <f t="shared" si="12"/>
        <v>4.4093579333522044E-2</v>
      </c>
      <c r="D60" s="301">
        <f t="shared" si="12"/>
        <v>4.535173491748893E-2</v>
      </c>
      <c r="E60" s="301">
        <f t="shared" si="12"/>
        <v>8.0269731458214255E-2</v>
      </c>
      <c r="F60" s="301">
        <f t="shared" si="12"/>
        <v>7.3483500559584275E-2</v>
      </c>
      <c r="G60" s="301">
        <f t="shared" si="12"/>
        <v>7.8025693721864228E-2</v>
      </c>
      <c r="H60" s="301">
        <f t="shared" si="12"/>
        <v>7.5409983675123193E-2</v>
      </c>
      <c r="I60" s="301">
        <f t="shared" si="12"/>
        <v>7.6141710637253113E-2</v>
      </c>
      <c r="J60" s="301">
        <f t="shared" si="12"/>
        <v>6.8932649929677792E-2</v>
      </c>
      <c r="K60" s="301">
        <f t="shared" si="12"/>
        <v>7.3725060897754158E-2</v>
      </c>
      <c r="L60" s="301">
        <f t="shared" si="12"/>
        <v>7.471010412656956E-2</v>
      </c>
      <c r="M60" s="301">
        <f t="shared" si="12"/>
        <v>7.9219350323415691E-2</v>
      </c>
      <c r="N60" s="301">
        <f t="shared" si="12"/>
        <v>7.6708063849883129E-2</v>
      </c>
      <c r="O60" s="301">
        <f t="shared" si="12"/>
        <v>7.7131334844168509E-2</v>
      </c>
      <c r="P60" s="301">
        <f t="shared" si="12"/>
        <v>7.6372170011338489E-2</v>
      </c>
      <c r="Q60" s="301">
        <f t="shared" si="12"/>
        <v>7.8961538765748851E-2</v>
      </c>
      <c r="R60" s="301">
        <f t="shared" si="12"/>
        <v>7.814209460209709E-2</v>
      </c>
      <c r="S60" s="301">
        <f t="shared" si="12"/>
        <v>7.7498682274610223E-2</v>
      </c>
      <c r="T60" s="301">
        <f t="shared" si="12"/>
        <v>7.5211045732229989E-2</v>
      </c>
      <c r="U60" s="301">
        <f t="shared" si="12"/>
        <v>7.1452779640340247E-2</v>
      </c>
      <c r="V60" s="301">
        <f t="shared" si="12"/>
        <v>6.6772857118029993E-2</v>
      </c>
      <c r="W60" s="301">
        <f t="shared" si="12"/>
        <v>6.6308574259430458E-2</v>
      </c>
      <c r="X60" s="301">
        <f t="shared" si="12"/>
        <v>7.0778867538412241E-2</v>
      </c>
      <c r="Y60" s="301">
        <f t="shared" si="12"/>
        <v>7.821926724167573E-2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4.9752455263378986E-2</v>
      </c>
      <c r="C61" s="302">
        <f t="shared" si="13"/>
        <v>2.0638331604841863E-2</v>
      </c>
      <c r="D61" s="302">
        <f t="shared" si="13"/>
        <v>2.1872090045983061E-2</v>
      </c>
      <c r="E61" s="302">
        <f t="shared" si="13"/>
        <v>5.8457428062299664E-2</v>
      </c>
      <c r="F61" s="302">
        <f t="shared" si="13"/>
        <v>5.4276783520430825E-2</v>
      </c>
      <c r="G61" s="302">
        <f t="shared" si="13"/>
        <v>5.7614789132149305E-2</v>
      </c>
      <c r="H61" s="302">
        <f t="shared" si="13"/>
        <v>5.4227088347346221E-2</v>
      </c>
      <c r="I61" s="302">
        <f t="shared" si="13"/>
        <v>5.488667113675931E-2</v>
      </c>
      <c r="J61" s="302">
        <f t="shared" si="13"/>
        <v>4.8616226771483993E-2</v>
      </c>
      <c r="K61" s="302">
        <f t="shared" si="13"/>
        <v>5.3704594985386191E-2</v>
      </c>
      <c r="L61" s="302">
        <f t="shared" si="13"/>
        <v>5.4764965638518043E-2</v>
      </c>
      <c r="M61" s="302">
        <f t="shared" si="13"/>
        <v>5.6963663070572122E-2</v>
      </c>
      <c r="N61" s="302">
        <f t="shared" si="13"/>
        <v>5.5242669846656017E-2</v>
      </c>
      <c r="O61" s="302">
        <f t="shared" si="13"/>
        <v>5.585679712325365E-2</v>
      </c>
      <c r="P61" s="302">
        <f t="shared" si="13"/>
        <v>5.5533001210384139E-2</v>
      </c>
      <c r="Q61" s="302">
        <f t="shared" si="13"/>
        <v>5.7254958059915935E-2</v>
      </c>
      <c r="R61" s="302">
        <f t="shared" si="13"/>
        <v>5.6353906465648994E-2</v>
      </c>
      <c r="S61" s="302">
        <f t="shared" si="13"/>
        <v>5.5145649251920913E-2</v>
      </c>
      <c r="T61" s="302">
        <f t="shared" si="13"/>
        <v>5.2606992371512361E-2</v>
      </c>
      <c r="U61" s="302">
        <f t="shared" si="13"/>
        <v>4.9857734997067152E-2</v>
      </c>
      <c r="V61" s="302">
        <f t="shared" si="13"/>
        <v>4.5088308056158724E-2</v>
      </c>
      <c r="W61" s="302">
        <f t="shared" si="13"/>
        <v>4.5655177438075289E-2</v>
      </c>
      <c r="X61" s="302">
        <f t="shared" si="13"/>
        <v>5.0691523328387118E-2</v>
      </c>
      <c r="Y61" s="302">
        <f t="shared" si="13"/>
        <v>5.5550753671040363E-2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2.445345416094518E-2</v>
      </c>
      <c r="C62" s="302">
        <f t="shared" si="14"/>
        <v>2.3455247728680177E-2</v>
      </c>
      <c r="D62" s="302">
        <f t="shared" si="14"/>
        <v>2.3479644871505865E-2</v>
      </c>
      <c r="E62" s="302">
        <f t="shared" si="14"/>
        <v>2.1812303395914574E-2</v>
      </c>
      <c r="F62" s="302">
        <f t="shared" si="14"/>
        <v>1.9206717039153449E-2</v>
      </c>
      <c r="G62" s="302">
        <f t="shared" si="14"/>
        <v>2.041090458971492E-2</v>
      </c>
      <c r="H62" s="302">
        <f t="shared" si="14"/>
        <v>2.1182895327776972E-2</v>
      </c>
      <c r="I62" s="302">
        <f t="shared" si="14"/>
        <v>2.1255039500493803E-2</v>
      </c>
      <c r="J62" s="302">
        <f t="shared" si="14"/>
        <v>2.0316423158193795E-2</v>
      </c>
      <c r="K62" s="302">
        <f t="shared" si="14"/>
        <v>2.0020465912367977E-2</v>
      </c>
      <c r="L62" s="302">
        <f t="shared" si="14"/>
        <v>1.9945138488051514E-2</v>
      </c>
      <c r="M62" s="302">
        <f t="shared" si="14"/>
        <v>2.2255687252843576E-2</v>
      </c>
      <c r="N62" s="302">
        <f t="shared" si="14"/>
        <v>2.1465394003227112E-2</v>
      </c>
      <c r="O62" s="302">
        <f t="shared" si="14"/>
        <v>2.1274537720914862E-2</v>
      </c>
      <c r="P62" s="302">
        <f t="shared" si="14"/>
        <v>2.083916880095435E-2</v>
      </c>
      <c r="Q62" s="302">
        <f t="shared" si="14"/>
        <v>2.1706580705832916E-2</v>
      </c>
      <c r="R62" s="302">
        <f t="shared" si="14"/>
        <v>2.1788188136448099E-2</v>
      </c>
      <c r="S62" s="302">
        <f t="shared" si="14"/>
        <v>2.235303302268931E-2</v>
      </c>
      <c r="T62" s="302">
        <f t="shared" si="14"/>
        <v>2.2604053360717621E-2</v>
      </c>
      <c r="U62" s="302">
        <f t="shared" si="14"/>
        <v>2.1595044643273106E-2</v>
      </c>
      <c r="V62" s="302">
        <f t="shared" si="14"/>
        <v>2.1684549061871269E-2</v>
      </c>
      <c r="W62" s="302">
        <f t="shared" si="14"/>
        <v>2.0653396821355172E-2</v>
      </c>
      <c r="X62" s="302">
        <f t="shared" si="14"/>
        <v>2.0087344210025119E-2</v>
      </c>
      <c r="Y62" s="302">
        <f t="shared" si="14"/>
        <v>2.2668513570635367E-2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0.25287820964510049</v>
      </c>
      <c r="C63" s="301">
        <f t="shared" si="15"/>
        <v>0.26541036984202088</v>
      </c>
      <c r="D63" s="301">
        <f t="shared" si="15"/>
        <v>0.26637903294076887</v>
      </c>
      <c r="E63" s="301">
        <f t="shared" si="15"/>
        <v>0.25748187387221549</v>
      </c>
      <c r="F63" s="301">
        <f t="shared" si="15"/>
        <v>0.26638275332692807</v>
      </c>
      <c r="G63" s="301">
        <f t="shared" si="15"/>
        <v>0.25915909122762482</v>
      </c>
      <c r="H63" s="301">
        <f t="shared" si="15"/>
        <v>0.25410595933506741</v>
      </c>
      <c r="I63" s="301">
        <f t="shared" si="15"/>
        <v>0.24807228592196442</v>
      </c>
      <c r="J63" s="301">
        <f t="shared" si="15"/>
        <v>0.21574776553571745</v>
      </c>
      <c r="K63" s="301">
        <f t="shared" si="15"/>
        <v>0.22044637692621141</v>
      </c>
      <c r="L63" s="301">
        <f t="shared" si="15"/>
        <v>0.22059686046631347</v>
      </c>
      <c r="M63" s="301">
        <f t="shared" si="15"/>
        <v>0.23650182982128923</v>
      </c>
      <c r="N63" s="301">
        <f t="shared" si="15"/>
        <v>0.23546291751871262</v>
      </c>
      <c r="O63" s="301">
        <f t="shared" si="15"/>
        <v>0.23247079310661403</v>
      </c>
      <c r="P63" s="301">
        <f t="shared" si="15"/>
        <v>0.22195442094490875</v>
      </c>
      <c r="Q63" s="301">
        <f t="shared" si="15"/>
        <v>0.22914990571367824</v>
      </c>
      <c r="R63" s="301">
        <f t="shared" si="15"/>
        <v>0.2280742936511776</v>
      </c>
      <c r="S63" s="301">
        <f t="shared" si="15"/>
        <v>0.22960309219998859</v>
      </c>
      <c r="T63" s="301">
        <f t="shared" si="15"/>
        <v>0.22809275008570662</v>
      </c>
      <c r="U63" s="301">
        <f t="shared" si="15"/>
        <v>0.21231475303356268</v>
      </c>
      <c r="V63" s="301">
        <f t="shared" si="15"/>
        <v>0.21045101832848725</v>
      </c>
      <c r="W63" s="301">
        <f t="shared" si="15"/>
        <v>0.20163201441467912</v>
      </c>
      <c r="X63" s="301">
        <f t="shared" si="15"/>
        <v>0.20057581320541815</v>
      </c>
      <c r="Y63" s="301">
        <f t="shared" si="15"/>
        <v>0.22861898435173214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0.11526591770650896</v>
      </c>
      <c r="C64" s="302">
        <f t="shared" si="16"/>
        <v>0.15328420249803948</v>
      </c>
      <c r="D64" s="302">
        <f t="shared" si="16"/>
        <v>0.15608994094406645</v>
      </c>
      <c r="E64" s="302">
        <f t="shared" si="16"/>
        <v>0.17164664314430647</v>
      </c>
      <c r="F64" s="302">
        <f t="shared" si="16"/>
        <v>0.21278494022403308</v>
      </c>
      <c r="G64" s="302">
        <f t="shared" si="16"/>
        <v>0.19006244195963357</v>
      </c>
      <c r="H64" s="302">
        <f t="shared" si="16"/>
        <v>0.17026971494469478</v>
      </c>
      <c r="I64" s="302">
        <f t="shared" si="16"/>
        <v>0.15657389546252745</v>
      </c>
      <c r="J64" s="302">
        <f t="shared" si="16"/>
        <v>9.2199591444557791E-2</v>
      </c>
      <c r="K64" s="302">
        <f t="shared" si="16"/>
        <v>0.11333466556715982</v>
      </c>
      <c r="L64" s="302">
        <f t="shared" si="16"/>
        <v>0.11554820521024638</v>
      </c>
      <c r="M64" s="302">
        <f t="shared" si="16"/>
        <v>0.10977751502665298</v>
      </c>
      <c r="N64" s="302">
        <f t="shared" si="16"/>
        <v>0.12313910431876485</v>
      </c>
      <c r="O64" s="302">
        <f t="shared" si="16"/>
        <v>0.11919777867552367</v>
      </c>
      <c r="P64" s="302">
        <f t="shared" si="16"/>
        <v>0.10023913664233805</v>
      </c>
      <c r="Q64" s="302">
        <f t="shared" si="16"/>
        <v>0.10195937160292293</v>
      </c>
      <c r="R64" s="302">
        <f t="shared" si="16"/>
        <v>9.6337849697063938E-2</v>
      </c>
      <c r="S64" s="302">
        <f t="shared" si="16"/>
        <v>8.6340196628059002E-2</v>
      </c>
      <c r="T64" s="302">
        <f t="shared" si="16"/>
        <v>7.2255384453971519E-2</v>
      </c>
      <c r="U64" s="302">
        <f t="shared" si="16"/>
        <v>4.1363614253814865E-2</v>
      </c>
      <c r="V64" s="302">
        <f t="shared" si="16"/>
        <v>2.5732170707134915E-2</v>
      </c>
      <c r="W64" s="302">
        <f t="shared" si="16"/>
        <v>2.9876085247639513E-2</v>
      </c>
      <c r="X64" s="302">
        <f t="shared" si="16"/>
        <v>4.9739975571459857E-2</v>
      </c>
      <c r="Y64" s="302">
        <f t="shared" si="16"/>
        <v>7.3215410919661356E-2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0.13761229193859154</v>
      </c>
      <c r="C65" s="302">
        <f t="shared" si="17"/>
        <v>0.11212616734398144</v>
      </c>
      <c r="D65" s="302">
        <f t="shared" si="17"/>
        <v>0.11028909199670241</v>
      </c>
      <c r="E65" s="302">
        <f t="shared" si="17"/>
        <v>8.5835230727909009E-2</v>
      </c>
      <c r="F65" s="302">
        <f t="shared" si="17"/>
        <v>5.3597813102895013E-2</v>
      </c>
      <c r="G65" s="302">
        <f t="shared" si="17"/>
        <v>6.9096649267991209E-2</v>
      </c>
      <c r="H65" s="302">
        <f t="shared" si="17"/>
        <v>8.3836244390372613E-2</v>
      </c>
      <c r="I65" s="302">
        <f t="shared" si="17"/>
        <v>9.1498390459436973E-2</v>
      </c>
      <c r="J65" s="302">
        <f t="shared" si="17"/>
        <v>0.12354817409115965</v>
      </c>
      <c r="K65" s="302">
        <f t="shared" si="17"/>
        <v>0.10711171135905158</v>
      </c>
      <c r="L65" s="302">
        <f t="shared" si="17"/>
        <v>0.1050486552560671</v>
      </c>
      <c r="M65" s="302">
        <f t="shared" si="17"/>
        <v>0.12672431479463628</v>
      </c>
      <c r="N65" s="302">
        <f t="shared" si="17"/>
        <v>0.11232381319994779</v>
      </c>
      <c r="O65" s="302">
        <f t="shared" si="17"/>
        <v>0.11327301443109035</v>
      </c>
      <c r="P65" s="302">
        <f t="shared" si="17"/>
        <v>0.12171528430257071</v>
      </c>
      <c r="Q65" s="302">
        <f t="shared" si="17"/>
        <v>0.12719053411075532</v>
      </c>
      <c r="R65" s="302">
        <f t="shared" si="17"/>
        <v>0.13173644395411366</v>
      </c>
      <c r="S65" s="302">
        <f t="shared" si="17"/>
        <v>0.14326289557192962</v>
      </c>
      <c r="T65" s="302">
        <f t="shared" si="17"/>
        <v>0.15583736563173509</v>
      </c>
      <c r="U65" s="302">
        <f t="shared" si="17"/>
        <v>0.1709511387797478</v>
      </c>
      <c r="V65" s="302">
        <f t="shared" si="17"/>
        <v>0.18471884762135235</v>
      </c>
      <c r="W65" s="302">
        <f t="shared" si="17"/>
        <v>0.17175592916703961</v>
      </c>
      <c r="X65" s="302">
        <f t="shared" si="17"/>
        <v>0.15083583763395828</v>
      </c>
      <c r="Y65" s="302">
        <f t="shared" si="17"/>
        <v>0.15540357343207079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0.15461468383956536</v>
      </c>
      <c r="C66" s="301">
        <f t="shared" si="18"/>
        <v>0.17836679707114014</v>
      </c>
      <c r="D66" s="301">
        <f t="shared" si="18"/>
        <v>0.17514509843817624</v>
      </c>
      <c r="E66" s="301">
        <f t="shared" si="18"/>
        <v>0.17538879984778649</v>
      </c>
      <c r="F66" s="301">
        <f t="shared" si="18"/>
        <v>0.20248297217431829</v>
      </c>
      <c r="G66" s="301">
        <f t="shared" si="18"/>
        <v>0.19380929082311441</v>
      </c>
      <c r="H66" s="301">
        <f t="shared" si="18"/>
        <v>0.19531909335542652</v>
      </c>
      <c r="I66" s="301">
        <f t="shared" si="18"/>
        <v>0.20387326514725954</v>
      </c>
      <c r="J66" s="301">
        <f t="shared" si="18"/>
        <v>0.27946432011204386</v>
      </c>
      <c r="K66" s="301">
        <f t="shared" si="18"/>
        <v>0.26998664466518824</v>
      </c>
      <c r="L66" s="301">
        <f t="shared" si="18"/>
        <v>0.2696992088036303</v>
      </c>
      <c r="M66" s="301">
        <f t="shared" si="18"/>
        <v>0.208066482850534</v>
      </c>
      <c r="N66" s="301">
        <f t="shared" si="18"/>
        <v>0.2221965171192043</v>
      </c>
      <c r="O66" s="301">
        <f t="shared" si="18"/>
        <v>0.22953102235098402</v>
      </c>
      <c r="P66" s="301">
        <f t="shared" si="18"/>
        <v>0.25407392016707753</v>
      </c>
      <c r="Q66" s="301">
        <f t="shared" si="18"/>
        <v>0.22730901736878029</v>
      </c>
      <c r="R66" s="301">
        <f t="shared" si="18"/>
        <v>0.22902264470667794</v>
      </c>
      <c r="S66" s="301">
        <f t="shared" si="18"/>
        <v>0.21963080346606323</v>
      </c>
      <c r="T66" s="301">
        <f t="shared" si="18"/>
        <v>0.22141778148331656</v>
      </c>
      <c r="U66" s="301">
        <f t="shared" si="18"/>
        <v>0.26669152394579554</v>
      </c>
      <c r="V66" s="301">
        <f t="shared" si="18"/>
        <v>0.27358889832662481</v>
      </c>
      <c r="W66" s="301">
        <f t="shared" si="18"/>
        <v>0.30327184908681926</v>
      </c>
      <c r="X66" s="301">
        <f t="shared" si="18"/>
        <v>0.30799790029761892</v>
      </c>
      <c r="Y66" s="301">
        <f t="shared" si="18"/>
        <v>0.21693270346096247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0.11507507840444792</v>
      </c>
      <c r="C67" s="301">
        <f t="shared" si="19"/>
        <v>0.11037763637025957</v>
      </c>
      <c r="D67" s="301">
        <f t="shared" si="19"/>
        <v>0.11049244645414515</v>
      </c>
      <c r="E67" s="301">
        <f t="shared" si="19"/>
        <v>0.10264613362783327</v>
      </c>
      <c r="F67" s="301">
        <f t="shared" si="19"/>
        <v>9.0384550772486721E-2</v>
      </c>
      <c r="G67" s="301">
        <f t="shared" si="19"/>
        <v>9.6051315716305444E-2</v>
      </c>
      <c r="H67" s="301">
        <f t="shared" si="19"/>
        <v>9.9684213307185687E-2</v>
      </c>
      <c r="I67" s="301">
        <f t="shared" si="19"/>
        <v>0.10002371529644137</v>
      </c>
      <c r="J67" s="301">
        <f t="shared" si="19"/>
        <v>9.560669721502961E-2</v>
      </c>
      <c r="K67" s="301">
        <f t="shared" si="19"/>
        <v>9.4213957234672782E-2</v>
      </c>
      <c r="L67" s="301">
        <f t="shared" si="19"/>
        <v>9.3859475237889456E-2</v>
      </c>
      <c r="M67" s="301">
        <f t="shared" si="19"/>
        <v>0.1047326458957344</v>
      </c>
      <c r="N67" s="301">
        <f t="shared" si="19"/>
        <v>0.10101361883871576</v>
      </c>
      <c r="O67" s="301">
        <f t="shared" si="19"/>
        <v>0.10011547162783467</v>
      </c>
      <c r="P67" s="301">
        <f t="shared" si="19"/>
        <v>9.8066676710373335E-2</v>
      </c>
      <c r="Q67" s="301">
        <f t="shared" si="19"/>
        <v>0.10214861508627256</v>
      </c>
      <c r="R67" s="301">
        <f t="shared" si="19"/>
        <v>0.10253265005387334</v>
      </c>
      <c r="S67" s="301">
        <f t="shared" si="19"/>
        <v>0.10519074363618498</v>
      </c>
      <c r="T67" s="301">
        <f t="shared" si="19"/>
        <v>0.10637201581514172</v>
      </c>
      <c r="U67" s="301">
        <f t="shared" si="19"/>
        <v>0.10162373949775574</v>
      </c>
      <c r="V67" s="301">
        <f t="shared" si="19"/>
        <v>0.10204493676174714</v>
      </c>
      <c r="W67" s="301">
        <f t="shared" si="19"/>
        <v>9.7192455629906652E-2</v>
      </c>
      <c r="X67" s="301">
        <f t="shared" si="19"/>
        <v>9.4528678635412255E-2</v>
      </c>
      <c r="Y67" s="301">
        <f t="shared" si="19"/>
        <v>0.10667535797946047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7.7923743012432448E-2</v>
      </c>
      <c r="C68" s="235">
        <f t="shared" si="20"/>
        <v>7.4742843455698066E-2</v>
      </c>
      <c r="D68" s="235">
        <f t="shared" si="20"/>
        <v>7.4820587756166776E-2</v>
      </c>
      <c r="E68" s="235">
        <f t="shared" si="20"/>
        <v>6.9507412455744391E-2</v>
      </c>
      <c r="F68" s="235">
        <f t="shared" si="20"/>
        <v>6.1204411974723295E-2</v>
      </c>
      <c r="G68" s="235">
        <f t="shared" si="20"/>
        <v>6.5041694045842216E-2</v>
      </c>
      <c r="H68" s="235">
        <f t="shared" si="20"/>
        <v>6.7501731285767239E-2</v>
      </c>
      <c r="I68" s="235">
        <f t="shared" si="20"/>
        <v>6.7731626986294077E-2</v>
      </c>
      <c r="J68" s="235">
        <f t="shared" si="20"/>
        <v>6.4740618102098593E-2</v>
      </c>
      <c r="K68" s="235">
        <f t="shared" si="20"/>
        <v>6.3797516313099295E-2</v>
      </c>
      <c r="L68" s="235">
        <f t="shared" si="20"/>
        <v>6.3557476815382916E-2</v>
      </c>
      <c r="M68" s="235">
        <f t="shared" si="20"/>
        <v>7.0920306090148669E-2</v>
      </c>
      <c r="N68" s="235">
        <f t="shared" si="20"/>
        <v>6.8401945792979396E-2</v>
      </c>
      <c r="O68" s="235">
        <f t="shared" si="20"/>
        <v>6.7793760307308396E-2</v>
      </c>
      <c r="P68" s="235">
        <f t="shared" si="20"/>
        <v>6.6406407191003575E-2</v>
      </c>
      <c r="Q68" s="235">
        <f t="shared" si="20"/>
        <v>6.9170514949229198E-2</v>
      </c>
      <c r="R68" s="235">
        <f t="shared" si="20"/>
        <v>6.9430566409006939E-2</v>
      </c>
      <c r="S68" s="235">
        <f t="shared" si="20"/>
        <v>7.1230509577266718E-2</v>
      </c>
      <c r="T68" s="235">
        <f t="shared" si="20"/>
        <v>7.2030414743329219E-2</v>
      </c>
      <c r="U68" s="235">
        <f t="shared" si="20"/>
        <v>6.8815092462969102E-2</v>
      </c>
      <c r="V68" s="235">
        <f t="shared" si="20"/>
        <v>6.9100308582843911E-2</v>
      </c>
      <c r="W68" s="235">
        <f t="shared" si="20"/>
        <v>6.5814423420452406E-2</v>
      </c>
      <c r="X68" s="235">
        <f t="shared" si="20"/>
        <v>6.4010631697349066E-2</v>
      </c>
      <c r="Y68" s="235">
        <f t="shared" si="20"/>
        <v>7.2235824612998253E-2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56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0">
        <f t="shared" ref="B72:Y72" si="21">SUM(B$73:B$83)</f>
        <v>34.645428678717927</v>
      </c>
      <c r="C72" s="320">
        <f t="shared" si="21"/>
        <v>33.859480761038014</v>
      </c>
      <c r="D72" s="320">
        <f t="shared" si="21"/>
        <v>32.556683940060388</v>
      </c>
      <c r="E72" s="320">
        <f t="shared" si="21"/>
        <v>34.410605999683703</v>
      </c>
      <c r="F72" s="320">
        <f t="shared" si="21"/>
        <v>35.005746367309833</v>
      </c>
      <c r="G72" s="320">
        <f t="shared" si="21"/>
        <v>33.273407087200702</v>
      </c>
      <c r="H72" s="320">
        <f t="shared" si="21"/>
        <v>30.280075308652798</v>
      </c>
      <c r="I72" s="320">
        <f t="shared" si="21"/>
        <v>29.223119137260337</v>
      </c>
      <c r="J72" s="320">
        <f t="shared" si="21"/>
        <v>29.536418993568098</v>
      </c>
      <c r="K72" s="320">
        <f t="shared" si="21"/>
        <v>31.340516934491934</v>
      </c>
      <c r="L72" s="320">
        <f t="shared" si="21"/>
        <v>27.702085430671737</v>
      </c>
      <c r="M72" s="320">
        <f t="shared" si="21"/>
        <v>24.924492419182688</v>
      </c>
      <c r="N72" s="320">
        <f t="shared" si="21"/>
        <v>25.658072416930921</v>
      </c>
      <c r="O72" s="320">
        <f t="shared" si="21"/>
        <v>25.663413278733426</v>
      </c>
      <c r="P72" s="320">
        <f t="shared" si="21"/>
        <v>22.437509136768149</v>
      </c>
      <c r="Q72" s="320">
        <f t="shared" si="21"/>
        <v>21.349572942242173</v>
      </c>
      <c r="R72" s="320">
        <f t="shared" si="21"/>
        <v>21.233046283665814</v>
      </c>
      <c r="S72" s="320">
        <f t="shared" si="21"/>
        <v>20.862461114388761</v>
      </c>
      <c r="T72" s="320">
        <f t="shared" si="21"/>
        <v>21.155617032714076</v>
      </c>
      <c r="U72" s="320">
        <f t="shared" si="21"/>
        <v>21.009449719205403</v>
      </c>
      <c r="V72" s="320">
        <f t="shared" si="21"/>
        <v>23.12910004145062</v>
      </c>
      <c r="W72" s="320">
        <f t="shared" si="21"/>
        <v>21.759846802709642</v>
      </c>
      <c r="X72" s="320">
        <f t="shared" si="21"/>
        <v>19.940487487099578</v>
      </c>
      <c r="Y72" s="320">
        <f t="shared" si="21"/>
        <v>19.224191617035544</v>
      </c>
      <c r="DA72" s="95"/>
    </row>
    <row r="73" spans="1:105" ht="12" customHeight="1" x14ac:dyDescent="0.25">
      <c r="A73" s="55" t="s">
        <v>91</v>
      </c>
      <c r="B73" s="330">
        <f>IF(B$6=0,0,B$6/TRE!B$5*1000)</f>
        <v>0.83058862949149492</v>
      </c>
      <c r="C73" s="330">
        <f>IF(C$6=0,0,C$6/TRE!C$5*1000)</f>
        <v>0.77861030315159474</v>
      </c>
      <c r="D73" s="330">
        <f>IF(D$6=0,0,D$6/TRE!D$5*1000)</f>
        <v>0.74943076186909374</v>
      </c>
      <c r="E73" s="330">
        <f>IF(E$6=0,0,E$6/TRE!E$5*1000)</f>
        <v>0.73585742951213595</v>
      </c>
      <c r="F73" s="330">
        <f>IF(F$6=0,0,F$6/TRE!F$5*1000)</f>
        <v>0.6591622208051896</v>
      </c>
      <c r="G73" s="330">
        <f>IF(G$6=0,0,G$6/TRE!G$5*1000)</f>
        <v>0.66582386022705653</v>
      </c>
      <c r="H73" s="330">
        <f>IF(H$6=0,0,H$6/TRE!H$5*1000)</f>
        <v>0.62884280958862382</v>
      </c>
      <c r="I73" s="330">
        <f>IF(I$6=0,0,I$6/TRE!I$5*1000)</f>
        <v>0.60895936430402386</v>
      </c>
      <c r="J73" s="330">
        <f>IF(J$6=0,0,J$6/TRE!J$5*1000)</f>
        <v>0.58830822240298242</v>
      </c>
      <c r="K73" s="330">
        <f>IF(K$6=0,0,K$6/TRE!K$5*1000)</f>
        <v>0.61514877545390823</v>
      </c>
      <c r="L73" s="330">
        <f>IF(L$6=0,0,L$6/TRE!L$5*1000)</f>
        <v>0.54168816698292344</v>
      </c>
      <c r="M73" s="330">
        <f>IF(M$6=0,0,M$6/TRE!M$5*1000)</f>
        <v>0.54383500805607876</v>
      </c>
      <c r="N73" s="330">
        <f>IF(N$6=0,0,N$6/TRE!N$5*1000)</f>
        <v>0.53996140567917239</v>
      </c>
      <c r="O73" s="330">
        <f>IF(O$6=0,0,O$6/TRE!O$5*1000)</f>
        <v>0.53527181749592312</v>
      </c>
      <c r="P73" s="330">
        <f>IF(P$6=0,0,P$6/TRE!P$5*1000)</f>
        <v>0.45841082389614402</v>
      </c>
      <c r="Q73" s="330">
        <f>IF(Q$6=0,0,Q$6/TRE!Q$5*1000)</f>
        <v>0.45433943931945731</v>
      </c>
      <c r="R73" s="330">
        <f>IF(R$6=0,0,R$6/TRE!R$5*1000)</f>
        <v>0.45355843837100057</v>
      </c>
      <c r="S73" s="330">
        <f>IF(S$6=0,0,S$6/TRE!S$5*1000)</f>
        <v>0.45719537472990529</v>
      </c>
      <c r="T73" s="330">
        <f>IF(T$6=0,0,T$6/TRE!T$5*1000)</f>
        <v>0.4688261728297799</v>
      </c>
      <c r="U73" s="330">
        <f>IF(U$6=0,0,U$6/TRE!U$5*1000)</f>
        <v>0.44480392609494296</v>
      </c>
      <c r="V73" s="330">
        <f>IF(V$6=0,0,V$6/TRE!V$5*1000)</f>
        <v>0.49170990647623991</v>
      </c>
      <c r="W73" s="330">
        <f>IF(W$6=0,0,W$6/TRE!W$5*1000)</f>
        <v>0.44060269685123404</v>
      </c>
      <c r="X73" s="330">
        <f>IF(X$6=0,0,X$6/TRE!X$5*1000)</f>
        <v>0.39269748614614497</v>
      </c>
      <c r="Y73" s="330">
        <f>IF(Y$6=0,0,Y$6/TRE!Y$5*1000)</f>
        <v>0.42723906721104382</v>
      </c>
      <c r="DA73" s="67"/>
    </row>
    <row r="74" spans="1:105" ht="12" customHeight="1" x14ac:dyDescent="0.25">
      <c r="A74" s="173" t="s">
        <v>92</v>
      </c>
      <c r="B74" s="331">
        <f>IF(B$7=0,0,B$7/TRE!B$5*1000)</f>
        <v>1.1296005361084325</v>
      </c>
      <c r="C74" s="331">
        <f>IF(C$7=0,0,C$7/TRE!C$5*1000)</f>
        <v>1.0589100122861685</v>
      </c>
      <c r="D74" s="331">
        <f>IF(D$7=0,0,D$7/TRE!D$5*1000)</f>
        <v>1.0192258361419679</v>
      </c>
      <c r="E74" s="331">
        <f>IF(E$7=0,0,E$7/TRE!E$5*1000)</f>
        <v>1.0007661041365057</v>
      </c>
      <c r="F74" s="331">
        <f>IF(F$7=0,0,F$7/TRE!F$5*1000)</f>
        <v>0.89646062029505735</v>
      </c>
      <c r="G74" s="331">
        <f>IF(G$7=0,0,G$7/TRE!G$5*1000)</f>
        <v>0.90552044990879643</v>
      </c>
      <c r="H74" s="331">
        <f>IF(H$7=0,0,H$7/TRE!H$5*1000)</f>
        <v>0.85522622104052815</v>
      </c>
      <c r="I74" s="331">
        <f>IF(I$7=0,0,I$7/TRE!I$5*1000)</f>
        <v>0.82818473545347193</v>
      </c>
      <c r="J74" s="331">
        <f>IF(J$7=0,0,J$7/TRE!J$5*1000)</f>
        <v>0.80009918246805645</v>
      </c>
      <c r="K74" s="331">
        <f>IF(K$7=0,0,K$7/TRE!K$5*1000)</f>
        <v>0.83660233461731592</v>
      </c>
      <c r="L74" s="331">
        <f>IF(L$7=0,0,L$7/TRE!L$5*1000)</f>
        <v>0.73669590709677579</v>
      </c>
      <c r="M74" s="331">
        <f>IF(M$7=0,0,M$7/TRE!M$5*1000)</f>
        <v>0.73961561095626693</v>
      </c>
      <c r="N74" s="331">
        <f>IF(N$7=0,0,N$7/TRE!N$5*1000)</f>
        <v>0.73434751172367452</v>
      </c>
      <c r="O74" s="331">
        <f>IF(O$7=0,0,O$7/TRE!O$5*1000)</f>
        <v>0.72796967179445571</v>
      </c>
      <c r="P74" s="331">
        <f>IF(P$7=0,0,P$7/TRE!P$5*1000)</f>
        <v>0.62343872049875582</v>
      </c>
      <c r="Q74" s="331">
        <f>IF(Q$7=0,0,Q$7/TRE!Q$5*1000)</f>
        <v>0.61790163747446214</v>
      </c>
      <c r="R74" s="331">
        <f>IF(R$7=0,0,R$7/TRE!R$5*1000)</f>
        <v>0.61683947618456114</v>
      </c>
      <c r="S74" s="331">
        <f>IF(S$7=0,0,S$7/TRE!S$5*1000)</f>
        <v>0.6217857096326711</v>
      </c>
      <c r="T74" s="331">
        <f>IF(T$7=0,0,T$7/TRE!T$5*1000)</f>
        <v>0.63760359504850084</v>
      </c>
      <c r="U74" s="331">
        <f>IF(U$7=0,0,U$7/TRE!U$5*1000)</f>
        <v>0.60493333948912265</v>
      </c>
      <c r="V74" s="331">
        <f>IF(V$7=0,0,V$7/TRE!V$5*1000)</f>
        <v>0.66872547280768646</v>
      </c>
      <c r="W74" s="331">
        <f>IF(W$7=0,0,W$7/TRE!W$5*1000)</f>
        <v>0.59921966771767821</v>
      </c>
      <c r="X74" s="331">
        <f>IF(X$7=0,0,X$7/TRE!X$5*1000)</f>
        <v>0.53406858115875722</v>
      </c>
      <c r="Y74" s="331">
        <f>IF(Y$7=0,0,Y$7/TRE!Y$5*1000)</f>
        <v>0.58104513140701952</v>
      </c>
      <c r="DA74" s="177"/>
    </row>
    <row r="75" spans="1:105" ht="12" customHeight="1" x14ac:dyDescent="0.25">
      <c r="A75" s="173" t="s">
        <v>93</v>
      </c>
      <c r="B75" s="331">
        <f>IF(B$8=0,0,B$8/TRE!B$5*1000)</f>
        <v>1.3953888975457114</v>
      </c>
      <c r="C75" s="331">
        <f>IF(C$8=0,0,C$8/TRE!C$5*1000)</f>
        <v>1.3080653092946792</v>
      </c>
      <c r="D75" s="331">
        <f>IF(D$8=0,0,D$8/TRE!D$5*1000)</f>
        <v>1.2590436799400782</v>
      </c>
      <c r="E75" s="331">
        <f>IF(E$8=0,0,E$8/TRE!E$5*1000)</f>
        <v>1.2362404815803893</v>
      </c>
      <c r="F75" s="331">
        <f>IF(F$8=0,0,F$8/TRE!F$5*1000)</f>
        <v>1.1073925309527179</v>
      </c>
      <c r="G75" s="331">
        <f>IF(G$8=0,0,G$8/TRE!G$5*1000)</f>
        <v>1.1185840851814548</v>
      </c>
      <c r="H75" s="331">
        <f>IF(H$8=0,0,H$8/TRE!H$5*1000)</f>
        <v>1.0564559201088879</v>
      </c>
      <c r="I75" s="331">
        <f>IF(I$8=0,0,I$8/TRE!I$5*1000)</f>
        <v>1.0230517320307597</v>
      </c>
      <c r="J75" s="331">
        <f>IF(J$8=0,0,J$8/TRE!J$5*1000)</f>
        <v>0.98835781363701047</v>
      </c>
      <c r="K75" s="331">
        <f>IF(K$8=0,0,K$8/TRE!K$5*1000)</f>
        <v>1.0334499427625661</v>
      </c>
      <c r="L75" s="331">
        <f>IF(L$8=0,0,L$8/TRE!L$5*1000)</f>
        <v>0.91003612053131144</v>
      </c>
      <c r="M75" s="331">
        <f>IF(M$8=0,0,M$8/TRE!M$5*1000)</f>
        <v>0.91364281353421239</v>
      </c>
      <c r="N75" s="331">
        <f>IF(N$8=0,0,N$8/TRE!N$5*1000)</f>
        <v>0.90713516154100937</v>
      </c>
      <c r="O75" s="331">
        <f>IF(O$8=0,0,O$8/TRE!O$5*1000)</f>
        <v>0.89925665339315108</v>
      </c>
      <c r="P75" s="331">
        <f>IF(P$8=0,0,P$8/TRE!P$5*1000)</f>
        <v>0.77013018414552181</v>
      </c>
      <c r="Q75" s="331">
        <f>IF(Q$8=0,0,Q$8/TRE!Q$5*1000)</f>
        <v>0.76329025805668849</v>
      </c>
      <c r="R75" s="331">
        <f>IF(R$8=0,0,R$8/TRE!R$5*1000)</f>
        <v>0.76197817646328125</v>
      </c>
      <c r="S75" s="331">
        <f>IF(S$8=0,0,S$8/TRE!S$5*1000)</f>
        <v>0.76808822954624068</v>
      </c>
      <c r="T75" s="331">
        <f>IF(T$8=0,0,T$8/TRE!T$5*1000)</f>
        <v>0.7876279703540302</v>
      </c>
      <c r="U75" s="331">
        <f>IF(U$8=0,0,U$8/TRE!U$5*1000)</f>
        <v>0.74727059583950473</v>
      </c>
      <c r="V75" s="331">
        <f>IF(V$8=0,0,V$8/TRE!V$5*1000)</f>
        <v>0.82607264288008309</v>
      </c>
      <c r="W75" s="331">
        <f>IF(W$8=0,0,W$8/TRE!W$5*1000)</f>
        <v>0.74021253071007331</v>
      </c>
      <c r="X75" s="331">
        <f>IF(X$8=0,0,X$8/TRE!X$5*1000)</f>
        <v>0.65973177672552363</v>
      </c>
      <c r="Y75" s="331">
        <f>IF(Y$8=0,0,Y$8/TRE!Y$5*1000)</f>
        <v>0.71776163291455364</v>
      </c>
      <c r="DA75" s="177"/>
    </row>
    <row r="76" spans="1:105" ht="12" customHeight="1" x14ac:dyDescent="0.25">
      <c r="A76" s="173" t="s">
        <v>94</v>
      </c>
      <c r="B76" s="331">
        <f>IF(B$9=0,0,B$9/TRE!B$5*1000)</f>
        <v>0.86381217467115434</v>
      </c>
      <c r="C76" s="331">
        <f>IF(C$9=0,0,C$9/TRE!C$5*1000)</f>
        <v>0.80975471527765885</v>
      </c>
      <c r="D76" s="331">
        <f>IF(D$9=0,0,D$9/TRE!D$5*1000)</f>
        <v>0.77940799234385794</v>
      </c>
      <c r="E76" s="331">
        <f>IF(E$9=0,0,E$9/TRE!E$5*1000)</f>
        <v>0.76529172669262169</v>
      </c>
      <c r="F76" s="331">
        <f>IF(F$9=0,0,F$9/TRE!F$5*1000)</f>
        <v>0.68552870963739698</v>
      </c>
      <c r="G76" s="331">
        <f>IF(G$9=0,0,G$9/TRE!G$5*1000)</f>
        <v>0.6924568146361384</v>
      </c>
      <c r="H76" s="331">
        <f>IF(H$9=0,0,H$9/TRE!H$5*1000)</f>
        <v>0.65399652197216829</v>
      </c>
      <c r="I76" s="331">
        <f>IF(I$9=0,0,I$9/TRE!I$5*1000)</f>
        <v>0.63331773887618481</v>
      </c>
      <c r="J76" s="331">
        <f>IF(J$9=0,0,J$9/TRE!J$5*1000)</f>
        <v>0.61184055129910153</v>
      </c>
      <c r="K76" s="331">
        <f>IF(K$9=0,0,K$9/TRE!K$5*1000)</f>
        <v>0.63975472647206488</v>
      </c>
      <c r="L76" s="331">
        <f>IF(L$9=0,0,L$9/TRE!L$5*1000)</f>
        <v>0.56335569366224048</v>
      </c>
      <c r="M76" s="331">
        <f>IF(M$9=0,0,M$9/TRE!M$5*1000)</f>
        <v>0.56558840837832169</v>
      </c>
      <c r="N76" s="331">
        <f>IF(N$9=0,0,N$9/TRE!N$5*1000)</f>
        <v>0.561559861906339</v>
      </c>
      <c r="O76" s="331">
        <f>IF(O$9=0,0,O$9/TRE!O$5*1000)</f>
        <v>0.55668269019576</v>
      </c>
      <c r="P76" s="331">
        <f>IF(P$9=0,0,P$9/TRE!P$5*1000)</f>
        <v>0.47674725685198965</v>
      </c>
      <c r="Q76" s="331">
        <f>IF(Q$9=0,0,Q$9/TRE!Q$5*1000)</f>
        <v>0.47251301689223579</v>
      </c>
      <c r="R76" s="331">
        <f>IF(R$9=0,0,R$9/TRE!R$5*1000)</f>
        <v>0.47170077590584047</v>
      </c>
      <c r="S76" s="331">
        <f>IF(S$9=0,0,S$9/TRE!S$5*1000)</f>
        <v>0.47548318971910147</v>
      </c>
      <c r="T76" s="331">
        <f>IF(T$9=0,0,T$9/TRE!T$5*1000)</f>
        <v>0.48757921974297141</v>
      </c>
      <c r="U76" s="331">
        <f>IF(U$9=0,0,U$9/TRE!U$5*1000)</f>
        <v>0.46259608313874062</v>
      </c>
      <c r="V76" s="331">
        <f>IF(V$9=0,0,V$9/TRE!V$5*1000)</f>
        <v>0.51137830273528917</v>
      </c>
      <c r="W76" s="331">
        <f>IF(W$9=0,0,W$9/TRE!W$5*1000)</f>
        <v>0.45822680472528327</v>
      </c>
      <c r="X76" s="331">
        <f>IF(X$9=0,0,X$9/TRE!X$5*1000)</f>
        <v>0.40840538559199069</v>
      </c>
      <c r="Y76" s="331">
        <f>IF(Y$9=0,0,Y$9/TRE!Y$5*1000)</f>
        <v>0.44432862989948529</v>
      </c>
      <c r="DA76" s="177"/>
    </row>
    <row r="77" spans="1:105" ht="12" customHeight="1" x14ac:dyDescent="0.25">
      <c r="A77" s="56" t="s">
        <v>95</v>
      </c>
      <c r="B77" s="332">
        <f>IF(B$10=0,0,B$10/TRE!B$5*1000)</f>
        <v>0.91809823395591728</v>
      </c>
      <c r="C77" s="332">
        <f>IF(C$10=0,0,C$10/TRE!C$5*1000)</f>
        <v>0.82634683146182153</v>
      </c>
      <c r="D77" s="332">
        <f>IF(D$10=0,0,D$10/TRE!D$5*1000)</f>
        <v>0.79464149935247497</v>
      </c>
      <c r="E77" s="332">
        <f>IF(E$10=0,0,E$10/TRE!E$5*1000)</f>
        <v>0.88899498721207293</v>
      </c>
      <c r="F77" s="332">
        <f>IF(F$10=0,0,F$10/TRE!F$5*1000)</f>
        <v>0.83792908390316989</v>
      </c>
      <c r="G77" s="332">
        <f>IF(G$10=0,0,G$10/TRE!G$5*1000)</f>
        <v>0.82675238051916766</v>
      </c>
      <c r="H77" s="332">
        <f>IF(H$10=0,0,H$10/TRE!H$5*1000)</f>
        <v>0.74506310781898633</v>
      </c>
      <c r="I77" s="332">
        <f>IF(I$10=0,0,I$10/TRE!I$5*1000)</f>
        <v>0.72030207313262762</v>
      </c>
      <c r="J77" s="332">
        <f>IF(J$10=0,0,J$10/TRE!J$5*1000)</f>
        <v>0.68822097117721659</v>
      </c>
      <c r="K77" s="332">
        <f>IF(K$10=0,0,K$10/TRE!K$5*1000)</f>
        <v>0.74616156819395874</v>
      </c>
      <c r="L77" s="332">
        <f>IF(L$10=0,0,L$10/TRE!L$5*1000)</f>
        <v>0.65998725203258501</v>
      </c>
      <c r="M77" s="332">
        <f>IF(M$10=0,0,M$10/TRE!M$5*1000)</f>
        <v>0.60232662733986864</v>
      </c>
      <c r="N77" s="332">
        <f>IF(N$10=0,0,N$10/TRE!N$5*1000)</f>
        <v>0.62828446431338014</v>
      </c>
      <c r="O77" s="332">
        <f>IF(O$10=0,0,O$10/TRE!O$5*1000)</f>
        <v>0.62291575781713115</v>
      </c>
      <c r="P77" s="332">
        <f>IF(P$10=0,0,P$10/TRE!P$5*1000)</f>
        <v>0.53785126957292728</v>
      </c>
      <c r="Q77" s="332">
        <f>IF(Q$10=0,0,Q$10/TRE!Q$5*1000)</f>
        <v>0.528363283688146</v>
      </c>
      <c r="R77" s="332">
        <f>IF(R$10=0,0,R$10/TRE!R$5*1000)</f>
        <v>0.52301289958666286</v>
      </c>
      <c r="S77" s="332">
        <f>IF(S$10=0,0,S$10/TRE!S$5*1000)</f>
        <v>0.51732924293869298</v>
      </c>
      <c r="T77" s="332">
        <f>IF(T$10=0,0,T$10/TRE!T$5*1000)</f>
        <v>0.52114782982519126</v>
      </c>
      <c r="U77" s="332">
        <f>IF(U$10=0,0,U$10/TRE!U$5*1000)</f>
        <v>0.48174654187844779</v>
      </c>
      <c r="V77" s="332">
        <f>IF(V$10=0,0,V$10/TRE!V$5*1000)</f>
        <v>0.52569460692843206</v>
      </c>
      <c r="W77" s="332">
        <f>IF(W$10=0,0,W$10/TRE!W$5*1000)</f>
        <v>0.47384802837199752</v>
      </c>
      <c r="X77" s="332">
        <f>IF(X$10=0,0,X$10/TRE!X$5*1000)</f>
        <v>0.43195458529124603</v>
      </c>
      <c r="Y77" s="332">
        <f>IF(Y$10=0,0,Y$10/TRE!Y$5*1000)</f>
        <v>0.46881048188383384</v>
      </c>
      <c r="DA77" s="68"/>
    </row>
    <row r="78" spans="1:105" ht="12" customHeight="1" x14ac:dyDescent="0.25">
      <c r="A78" s="174" t="s">
        <v>2403</v>
      </c>
      <c r="B78" s="348">
        <f>IF(B$16=0,0,B$16/TRE!B$5*1000)</f>
        <v>6.1327517836628456</v>
      </c>
      <c r="C78" s="348">
        <f>IF(C$16=0,0,C$16/TRE!C$5*1000)</f>
        <v>6.2906601180121262</v>
      </c>
      <c r="D78" s="348">
        <f>IF(D$16=0,0,D$16/TRE!D$5*1000)</f>
        <v>6.0706925885980851</v>
      </c>
      <c r="E78" s="348">
        <f>IF(E$16=0,0,E$16/TRE!E$5*1000)</f>
        <v>6.2020751197139417</v>
      </c>
      <c r="F78" s="348">
        <f>IF(F$16=0,0,F$16/TRE!F$5*1000)</f>
        <v>6.5274489697116689</v>
      </c>
      <c r="G78" s="348">
        <f>IF(G$16=0,0,G$16/TRE!G$5*1000)</f>
        <v>6.0361741599360199</v>
      </c>
      <c r="H78" s="348">
        <f>IF(H$16=0,0,H$16/TRE!H$5*1000)</f>
        <v>5.3860433095303168</v>
      </c>
      <c r="I78" s="348">
        <f>IF(I$16=0,0,I$16/TRE!I$5*1000)</f>
        <v>5.0746121763050525</v>
      </c>
      <c r="J78" s="348">
        <f>IF(J$16=0,0,J$16/TRE!J$5*1000)</f>
        <v>4.4606914798523309</v>
      </c>
      <c r="K78" s="348">
        <f>IF(K$16=0,0,K$16/TRE!K$5*1000)</f>
        <v>4.8362323864423225</v>
      </c>
      <c r="L78" s="348">
        <f>IF(L$16=0,0,L$16/TRE!L$5*1000)</f>
        <v>4.2776951520630533</v>
      </c>
      <c r="M78" s="348">
        <f>IF(M$16=0,0,M$16/TRE!M$5*1000)</f>
        <v>4.1262816451524893</v>
      </c>
      <c r="N78" s="348">
        <f>IF(N$16=0,0,N$16/TRE!N$5*1000)</f>
        <v>4.2290672124378714</v>
      </c>
      <c r="O78" s="348">
        <f>IF(O$16=0,0,O$16/TRE!O$5*1000)</f>
        <v>4.1761958271109796</v>
      </c>
      <c r="P78" s="348">
        <f>IF(P$16=0,0,P$16/TRE!P$5*1000)</f>
        <v>3.4860730435282306</v>
      </c>
      <c r="Q78" s="348">
        <f>IF(Q$16=0,0,Q$16/TRE!Q$5*1000)</f>
        <v>3.4245768387194642</v>
      </c>
      <c r="R78" s="348">
        <f>IF(R$16=0,0,R$16/TRE!R$5*1000)</f>
        <v>3.3898984232468887</v>
      </c>
      <c r="S78" s="348">
        <f>IF(S$16=0,0,S$16/TRE!S$5*1000)</f>
        <v>3.3530599079359749</v>
      </c>
      <c r="T78" s="348">
        <f>IF(T$16=0,0,T$16/TRE!T$5*1000)</f>
        <v>3.377810008126239</v>
      </c>
      <c r="U78" s="348">
        <f>IF(U$16=0,0,U$16/TRE!U$5*1000)</f>
        <v>3.1224312899529014</v>
      </c>
      <c r="V78" s="348">
        <f>IF(V$16=0,0,V$16/TRE!V$5*1000)</f>
        <v>3.4072798597213176</v>
      </c>
      <c r="W78" s="348">
        <f>IF(W$16=0,0,W$16/TRE!W$5*1000)</f>
        <v>3.0712372209296128</v>
      </c>
      <c r="X78" s="348">
        <f>IF(X$16=0,0,X$16/TRE!X$5*1000)</f>
        <v>2.7997056454062226</v>
      </c>
      <c r="Y78" s="348">
        <f>IF(Y$16=0,0,Y$16/TRE!Y$5*1000)</f>
        <v>3.0765106137288232</v>
      </c>
      <c r="DA78" s="178"/>
    </row>
    <row r="79" spans="1:105" ht="12" customHeight="1" x14ac:dyDescent="0.25">
      <c r="A79" s="174" t="s">
        <v>2413</v>
      </c>
      <c r="B79" s="348">
        <f>IF(B$24=0,0,B$24/TRE!B$5*1000)</f>
        <v>2.5708955424998261</v>
      </c>
      <c r="C79" s="348">
        <f>IF(C$24=0,0,C$24/TRE!C$5*1000)</f>
        <v>1.4929857011286933</v>
      </c>
      <c r="D79" s="348">
        <f>IF(D$24=0,0,D$24/TRE!D$5*1000)</f>
        <v>1.4765020998420881</v>
      </c>
      <c r="E79" s="348">
        <f>IF(E$24=0,0,E$24/TRE!E$5*1000)</f>
        <v>2.7621301029090271</v>
      </c>
      <c r="F79" s="348">
        <f>IF(F$24=0,0,F$24/TRE!F$5*1000)</f>
        <v>2.5723447827708772</v>
      </c>
      <c r="G79" s="348">
        <f>IF(G$24=0,0,G$24/TRE!G$5*1000)</f>
        <v>2.5961806704688284</v>
      </c>
      <c r="H79" s="348">
        <f>IF(H$24=0,0,H$24/TRE!H$5*1000)</f>
        <v>2.2834199847070091</v>
      </c>
      <c r="I79" s="348">
        <f>IF(I$24=0,0,I$24/TRE!I$5*1000)</f>
        <v>2.2250982812672495</v>
      </c>
      <c r="J79" s="348">
        <f>IF(J$24=0,0,J$24/TRE!J$5*1000)</f>
        <v>2.036023630659916</v>
      </c>
      <c r="K79" s="348">
        <f>IF(K$24=0,0,K$24/TRE!K$5*1000)</f>
        <v>2.310581519562513</v>
      </c>
      <c r="L79" s="348">
        <f>IF(L$24=0,0,L$24/TRE!L$5*1000)</f>
        <v>2.0696256870486112</v>
      </c>
      <c r="M79" s="348">
        <f>IF(M$24=0,0,M$24/TRE!M$5*1000)</f>
        <v>1.9745020965885518</v>
      </c>
      <c r="N79" s="348">
        <f>IF(N$24=0,0,N$24/TRE!N$5*1000)</f>
        <v>1.9681810572228617</v>
      </c>
      <c r="O79" s="348">
        <f>IF(O$24=0,0,O$24/TRE!O$5*1000)</f>
        <v>1.9794533228462687</v>
      </c>
      <c r="P79" s="348">
        <f>IF(P$24=0,0,P$24/TRE!P$5*1000)</f>
        <v>1.7136012624242181</v>
      </c>
      <c r="Q79" s="348">
        <f>IF(Q$24=0,0,Q$24/TRE!Q$5*1000)</f>
        <v>1.6857951315110387</v>
      </c>
      <c r="R79" s="348">
        <f>IF(R$24=0,0,R$24/TRE!R$5*1000)</f>
        <v>1.6591947113889196</v>
      </c>
      <c r="S79" s="348">
        <f>IF(S$24=0,0,S$24/TRE!S$5*1000)</f>
        <v>1.6168132453704247</v>
      </c>
      <c r="T79" s="348">
        <f>IF(T$24=0,0,T$24/TRE!T$5*1000)</f>
        <v>1.5911360801410022</v>
      </c>
      <c r="U79" s="348">
        <f>IF(U$24=0,0,U$24/TRE!U$5*1000)</f>
        <v>1.5011835811511918</v>
      </c>
      <c r="V79" s="348">
        <f>IF(V$24=0,0,V$24/TRE!V$5*1000)</f>
        <v>1.5443960923364037</v>
      </c>
      <c r="W79" s="348">
        <f>IF(W$24=0,0,W$24/TRE!W$5*1000)</f>
        <v>1.442864417591303</v>
      </c>
      <c r="X79" s="348">
        <f>IF(X$24=0,0,X$24/TRE!X$5*1000)</f>
        <v>1.4113651225007884</v>
      </c>
      <c r="Y79" s="348">
        <f>IF(Y$24=0,0,Y$24/TRE!Y$5*1000)</f>
        <v>1.5037021815980851</v>
      </c>
      <c r="DA79" s="178"/>
    </row>
    <row r="80" spans="1:105" ht="12" customHeight="1" x14ac:dyDescent="0.25">
      <c r="A80" s="174" t="s">
        <v>2418</v>
      </c>
      <c r="B80" s="348">
        <f>IF(B$27=0,0,B$27/TRE!B$5*1000)</f>
        <v>8.761073976661212</v>
      </c>
      <c r="C80" s="348">
        <f>IF(C$27=0,0,C$27/TRE!C$5*1000)</f>
        <v>8.9866573114458923</v>
      </c>
      <c r="D80" s="348">
        <f>IF(D$27=0,0,D$27/TRE!D$5*1000)</f>
        <v>8.6724179837115472</v>
      </c>
      <c r="E80" s="348">
        <f>IF(E$27=0,0,E$27/TRE!E$5*1000)</f>
        <v>8.8601073138770623</v>
      </c>
      <c r="F80" s="348">
        <f>IF(F$27=0,0,F$27/TRE!F$5*1000)</f>
        <v>9.3249270995881037</v>
      </c>
      <c r="G80" s="348">
        <f>IF(G$27=0,0,G$27/TRE!G$5*1000)</f>
        <v>8.6231059427657453</v>
      </c>
      <c r="H80" s="348">
        <f>IF(H$27=0,0,H$27/TRE!H$5*1000)</f>
        <v>7.6943475850433085</v>
      </c>
      <c r="I80" s="348">
        <f>IF(I$27=0,0,I$27/TRE!I$5*1000)</f>
        <v>7.2494459661500743</v>
      </c>
      <c r="J80" s="348">
        <f>IF(J$27=0,0,J$27/TRE!J$5*1000)</f>
        <v>6.3724163997890422</v>
      </c>
      <c r="K80" s="348">
        <f>IF(K$27=0,0,K$27/TRE!K$5*1000)</f>
        <v>6.9089034092033206</v>
      </c>
      <c r="L80" s="348">
        <f>IF(L$27=0,0,L$27/TRE!L$5*1000)</f>
        <v>6.1109930743757888</v>
      </c>
      <c r="M80" s="348">
        <f>IF(M$27=0,0,M$27/TRE!M$5*1000)</f>
        <v>5.8946880645035575</v>
      </c>
      <c r="N80" s="348">
        <f>IF(N$27=0,0,N$27/TRE!N$5*1000)</f>
        <v>6.0415245891969596</v>
      </c>
      <c r="O80" s="348">
        <f>IF(O$27=0,0,O$27/TRE!O$5*1000)</f>
        <v>5.9659940387299697</v>
      </c>
      <c r="P80" s="348">
        <f>IF(P$27=0,0,P$27/TRE!P$5*1000)</f>
        <v>4.9801043478974751</v>
      </c>
      <c r="Q80" s="348">
        <f>IF(Q$27=0,0,Q$27/TRE!Q$5*1000)</f>
        <v>4.892252626742092</v>
      </c>
      <c r="R80" s="348">
        <f>IF(R$27=0,0,R$27/TRE!R$5*1000)</f>
        <v>4.8427120332098417</v>
      </c>
      <c r="S80" s="348">
        <f>IF(S$27=0,0,S$27/TRE!S$5*1000)</f>
        <v>4.790085582765677</v>
      </c>
      <c r="T80" s="348">
        <f>IF(T$27=0,0,T$27/TRE!T$5*1000)</f>
        <v>4.825442868751769</v>
      </c>
      <c r="U80" s="348">
        <f>IF(U$27=0,0,U$27/TRE!U$5*1000)</f>
        <v>4.4606161285041459</v>
      </c>
      <c r="V80" s="348">
        <f>IF(V$27=0,0,V$27/TRE!V$5*1000)</f>
        <v>4.8675426567447397</v>
      </c>
      <c r="W80" s="348">
        <f>IF(W$27=0,0,W$27/TRE!W$5*1000)</f>
        <v>4.3874817441851608</v>
      </c>
      <c r="X80" s="348">
        <f>IF(X$27=0,0,X$27/TRE!X$5*1000)</f>
        <v>3.999579493437464</v>
      </c>
      <c r="Y80" s="348">
        <f>IF(Y$27=0,0,Y$27/TRE!Y$5*1000)</f>
        <v>4.3950151624697478</v>
      </c>
      <c r="DA80" s="178"/>
    </row>
    <row r="81" spans="1:105" ht="12" customHeight="1" x14ac:dyDescent="0.25">
      <c r="A81" s="174" t="s">
        <v>2428</v>
      </c>
      <c r="B81" s="348">
        <f>IF(B$35=0,0,B$35/TRE!B$5*1000)</f>
        <v>5.3566920016461843</v>
      </c>
      <c r="C81" s="348">
        <f>IF(C$35=0,0,C$35/TRE!C$5*1000)</f>
        <v>6.0394071338382425</v>
      </c>
      <c r="D81" s="348">
        <f>IF(D$35=0,0,D$35/TRE!D$5*1000)</f>
        <v>5.7021436135024697</v>
      </c>
      <c r="E81" s="348">
        <f>IF(E$35=0,0,E$35/TRE!E$5*1000)</f>
        <v>6.0352348883195663</v>
      </c>
      <c r="F81" s="348">
        <f>IF(F$35=0,0,F$35/TRE!F$5*1000)</f>
        <v>7.0880675676332405</v>
      </c>
      <c r="G81" s="348">
        <f>IF(G$35=0,0,G$35/TRE!G$5*1000)</f>
        <v>6.4486954308391571</v>
      </c>
      <c r="H81" s="348">
        <f>IF(H$35=0,0,H$35/TRE!H$5*1000)</f>
        <v>5.9142768560201029</v>
      </c>
      <c r="I81" s="348">
        <f>IF(I$35=0,0,I$35/TRE!I$5*1000)</f>
        <v>5.9578127163006283</v>
      </c>
      <c r="J81" s="348">
        <f>IF(J$35=0,0,J$35/TRE!J$5*1000)</f>
        <v>8.2543752525819674</v>
      </c>
      <c r="K81" s="348">
        <f>IF(K$35=0,0,K$35/TRE!K$5*1000)</f>
        <v>8.4615210092159892</v>
      </c>
      <c r="L81" s="348">
        <f>IF(L$35=0,0,L$35/TRE!L$5*1000)</f>
        <v>7.4712305228627418</v>
      </c>
      <c r="M81" s="348">
        <f>IF(M$35=0,0,M$35/TRE!M$5*1000)</f>
        <v>5.1859514744941384</v>
      </c>
      <c r="N81" s="348">
        <f>IF(N$35=0,0,N$35/TRE!N$5*1000)</f>
        <v>5.7011343270343735</v>
      </c>
      <c r="O81" s="348">
        <f>IF(O$35=0,0,O$35/TRE!O$5*1000)</f>
        <v>5.8905494868835033</v>
      </c>
      <c r="P81" s="348">
        <f>IF(P$35=0,0,P$35/TRE!P$5*1000)</f>
        <v>5.7007859051633041</v>
      </c>
      <c r="Q81" s="348">
        <f>IF(Q$35=0,0,Q$35/TRE!Q$5*1000)</f>
        <v>4.8529504467441695</v>
      </c>
      <c r="R81" s="348">
        <f>IF(R$35=0,0,R$35/TRE!R$5*1000)</f>
        <v>4.8628484150644429</v>
      </c>
      <c r="S81" s="348">
        <f>IF(S$35=0,0,S$35/TRE!S$5*1000)</f>
        <v>4.5820390968327018</v>
      </c>
      <c r="T81" s="348">
        <f>IF(T$35=0,0,T$35/TRE!T$5*1000)</f>
        <v>4.6842297892942151</v>
      </c>
      <c r="U81" s="348">
        <f>IF(U$35=0,0,U$35/TRE!U$5*1000)</f>
        <v>5.603042162877454</v>
      </c>
      <c r="V81" s="348">
        <f>IF(V$35=0,0,V$35/TRE!V$5*1000)</f>
        <v>6.327864999626768</v>
      </c>
      <c r="W81" s="348">
        <f>IF(W$35=0,0,W$35/TRE!W$5*1000)</f>
        <v>6.599148975703665</v>
      </c>
      <c r="X81" s="348">
        <f>IF(X$35=0,0,X$35/TRE!X$5*1000)</f>
        <v>6.1416282769376149</v>
      </c>
      <c r="Y81" s="348">
        <f>IF(Y$35=0,0,Y$35/TRE!Y$5*1000)</f>
        <v>4.1703558593350909</v>
      </c>
      <c r="DA81" s="178"/>
    </row>
    <row r="82" spans="1:105" ht="12" customHeight="1" x14ac:dyDescent="0.25">
      <c r="A82" s="174" t="s">
        <v>2440</v>
      </c>
      <c r="B82" s="348">
        <f>IF(B$46=0,0,B$46/TRE!B$5*1000)</f>
        <v>3.9868254215591743</v>
      </c>
      <c r="C82" s="348">
        <f>IF(C$46=0,0,C$46/TRE!C$5*1000)</f>
        <v>3.7373294551276546</v>
      </c>
      <c r="D82" s="348">
        <f>IF(D$46=0,0,D$46/TRE!D$5*1000)</f>
        <v>3.5972676569716504</v>
      </c>
      <c r="E82" s="348">
        <f>IF(E$46=0,0,E$46/TRE!E$5*1000)</f>
        <v>3.5321156616582545</v>
      </c>
      <c r="F82" s="348">
        <f>IF(F$46=0,0,F$46/TRE!F$5*1000)</f>
        <v>3.1639786598649078</v>
      </c>
      <c r="G82" s="348">
        <f>IF(G$46=0,0,G$46/TRE!G$5*1000)</f>
        <v>3.1959545290898697</v>
      </c>
      <c r="H82" s="348">
        <f>IF(H$46=0,0,H$46/TRE!H$5*1000)</f>
        <v>3.0184454860253926</v>
      </c>
      <c r="I82" s="348">
        <f>IF(I$46=0,0,I$46/TRE!I$5*1000)</f>
        <v>2.9230049486593144</v>
      </c>
      <c r="J82" s="348">
        <f>IF(J$46=0,0,J$46/TRE!J$5*1000)</f>
        <v>2.8238794675343151</v>
      </c>
      <c r="K82" s="348">
        <f>IF(K$46=0,0,K$46/TRE!K$5*1000)</f>
        <v>2.9527141221787612</v>
      </c>
      <c r="L82" s="348">
        <f>IF(L$46=0,0,L$46/TRE!L$5*1000)</f>
        <v>2.6001032015180323</v>
      </c>
      <c r="M82" s="348">
        <f>IF(M$46=0,0,M$46/TRE!M$5*1000)</f>
        <v>2.6104080386691768</v>
      </c>
      <c r="N82" s="348">
        <f>IF(N$46=0,0,N$46/TRE!N$5*1000)</f>
        <v>2.5918147472600261</v>
      </c>
      <c r="O82" s="348">
        <f>IF(O$46=0,0,O$46/TRE!O$5*1000)</f>
        <v>2.5693047239804323</v>
      </c>
      <c r="P82" s="348">
        <f>IF(P$46=0,0,P$46/TRE!P$5*1000)</f>
        <v>2.2003719547014908</v>
      </c>
      <c r="Q82" s="348">
        <f>IF(Q$46=0,0,Q$46/TRE!Q$5*1000)</f>
        <v>2.1808293087333959</v>
      </c>
      <c r="R82" s="348">
        <f>IF(R$46=0,0,R$46/TRE!R$5*1000)</f>
        <v>2.1770805041808021</v>
      </c>
      <c r="S82" s="348">
        <f>IF(S$46=0,0,S$46/TRE!S$5*1000)</f>
        <v>2.194537798703545</v>
      </c>
      <c r="T82" s="348">
        <f>IF(T$46=0,0,T$46/TRE!T$5*1000)</f>
        <v>2.2503656295829435</v>
      </c>
      <c r="U82" s="348">
        <f>IF(U$46=0,0,U$46/TRE!U$5*1000)</f>
        <v>2.1350588452557271</v>
      </c>
      <c r="V82" s="348">
        <f>IF(V$46=0,0,V$46/TRE!V$5*1000)</f>
        <v>2.3602075510859515</v>
      </c>
      <c r="W82" s="348">
        <f>IF(W$46=0,0,W$46/TRE!W$5*1000)</f>
        <v>2.1148929448859235</v>
      </c>
      <c r="X82" s="348">
        <f>IF(X$46=0,0,X$46/TRE!X$5*1000)</f>
        <v>1.8849479335014958</v>
      </c>
      <c r="Y82" s="348">
        <f>IF(Y$46=0,0,Y$46/TRE!Y$5*1000)</f>
        <v>2.0507475226130092</v>
      </c>
      <c r="DA82" s="178"/>
    </row>
    <row r="83" spans="1:105" ht="12" customHeight="1" x14ac:dyDescent="0.25">
      <c r="A83" s="41" t="s">
        <v>2442</v>
      </c>
      <c r="B83" s="333">
        <f>IF(B$47=0,0,B$47/TRE!B$5*1000)</f>
        <v>2.6997014809159734</v>
      </c>
      <c r="C83" s="333">
        <f>IF(C$47=0,0,C$47/TRE!C$5*1000)</f>
        <v>2.5307538700134851</v>
      </c>
      <c r="D83" s="333">
        <f>IF(D$47=0,0,D$47/TRE!D$5*1000)</f>
        <v>2.4359102277870743</v>
      </c>
      <c r="E83" s="333">
        <f>IF(E$47=0,0,E$47/TRE!E$5*1000)</f>
        <v>2.3917921840721275</v>
      </c>
      <c r="F83" s="333">
        <f>IF(F$47=0,0,F$47/TRE!F$5*1000)</f>
        <v>2.1425061221475046</v>
      </c>
      <c r="G83" s="333">
        <f>IF(G$47=0,0,G$47/TRE!G$5*1000)</f>
        <v>2.1641587636284663</v>
      </c>
      <c r="H83" s="333">
        <f>IF(H$47=0,0,H$47/TRE!H$5*1000)</f>
        <v>2.0439575067974771</v>
      </c>
      <c r="I83" s="333">
        <f>IF(I$47=0,0,I$47/TRE!I$5*1000)</f>
        <v>1.979329404780948</v>
      </c>
      <c r="J83" s="333">
        <f>IF(J$47=0,0,J$47/TRE!J$5*1000)</f>
        <v>1.9122060221661634</v>
      </c>
      <c r="K83" s="333">
        <f>IF(K$47=0,0,K$47/TRE!K$5*1000)</f>
        <v>1.9994471403892138</v>
      </c>
      <c r="L83" s="333">
        <f>IF(L$47=0,0,L$47/TRE!L$5*1000)</f>
        <v>1.760674652497676</v>
      </c>
      <c r="M83" s="333">
        <f>IF(M$47=0,0,M$47/TRE!M$5*1000)</f>
        <v>1.7676526315100258</v>
      </c>
      <c r="N83" s="333">
        <f>IF(N$47=0,0,N$47/TRE!N$5*1000)</f>
        <v>1.7550620786152482</v>
      </c>
      <c r="O83" s="333">
        <f>IF(O$47=0,0,O$47/TRE!O$5*1000)</f>
        <v>1.7398192884858494</v>
      </c>
      <c r="P83" s="333">
        <f>IF(P$47=0,0,P$47/TRE!P$5*1000)</f>
        <v>1.4899943680880892</v>
      </c>
      <c r="Q83" s="333">
        <f>IF(Q$47=0,0,Q$47/TRE!Q$5*1000)</f>
        <v>1.4767609543610221</v>
      </c>
      <c r="R83" s="333">
        <f>IF(R$47=0,0,R$47/TRE!R$5*1000)</f>
        <v>1.4742224300635771</v>
      </c>
      <c r="S83" s="333">
        <f>IF(S$47=0,0,S$47/TRE!S$5*1000)</f>
        <v>1.4860437362138221</v>
      </c>
      <c r="T83" s="333">
        <f>IF(T$47=0,0,T$47/TRE!T$5*1000)</f>
        <v>1.5238478690174346</v>
      </c>
      <c r="U83" s="333">
        <f>IF(U$47=0,0,U$47/TRE!U$5*1000)</f>
        <v>1.4457672250232199</v>
      </c>
      <c r="V83" s="333">
        <f>IF(V$47=0,0,V$47/TRE!V$5*1000)</f>
        <v>1.5982279501077057</v>
      </c>
      <c r="W83" s="333">
        <f>IF(W$47=0,0,W$47/TRE!W$5*1000)</f>
        <v>1.43211177103771</v>
      </c>
      <c r="X83" s="333">
        <f>IF(X$47=0,0,X$47/TRE!X$5*1000)</f>
        <v>1.2764032004023291</v>
      </c>
      <c r="Y83" s="333">
        <f>IF(Y$47=0,0,Y$47/TRE!Y$5*1000)</f>
        <v>1.3886753339748505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Useful energy demand"</f>
        <v>EE: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3.6397921675433209</v>
      </c>
      <c r="C5" s="223">
        <v>2.4189360721276278</v>
      </c>
      <c r="D5" s="223">
        <v>3.1425627679766421</v>
      </c>
      <c r="E5" s="223">
        <v>3.953617508266293</v>
      </c>
      <c r="F5" s="223">
        <v>5.4010423483161274</v>
      </c>
      <c r="G5" s="223">
        <v>4.9387132925617294</v>
      </c>
      <c r="H5" s="223">
        <v>5.3611663968024503</v>
      </c>
      <c r="I5" s="223">
        <v>5.1717553772433273</v>
      </c>
      <c r="J5" s="223">
        <v>4.0621356382896607</v>
      </c>
      <c r="K5" s="223">
        <v>3.8015648367388928</v>
      </c>
      <c r="L5" s="223">
        <v>4.0649654556394799</v>
      </c>
      <c r="M5" s="223">
        <v>3.760344977140706</v>
      </c>
      <c r="N5" s="223">
        <v>5.6151893986159136</v>
      </c>
      <c r="O5" s="223">
        <v>6.4813064291766356</v>
      </c>
      <c r="P5" s="223">
        <v>5.6939701093377506</v>
      </c>
      <c r="Q5" s="223">
        <v>5.7505848936372912</v>
      </c>
      <c r="R5" s="223">
        <v>5.8392360313438161</v>
      </c>
      <c r="S5" s="223">
        <v>5.9727716657784207</v>
      </c>
      <c r="T5" s="223">
        <v>6.577639620288422</v>
      </c>
      <c r="U5" s="223">
        <v>4.7578914219976598</v>
      </c>
      <c r="V5" s="223">
        <v>4.5671180880114317</v>
      </c>
      <c r="W5" s="223">
        <v>4.7407700251104794</v>
      </c>
      <c r="X5" s="223">
        <v>6.0041039339314466</v>
      </c>
      <c r="Y5" s="223">
        <v>3.587698126942847</v>
      </c>
      <c r="DA5" s="89" t="s">
        <v>2444</v>
      </c>
    </row>
    <row r="6" spans="1:105" ht="12" customHeight="1" x14ac:dyDescent="0.25">
      <c r="A6" s="55" t="s">
        <v>91</v>
      </c>
      <c r="B6" s="259">
        <v>7.6697999757464011E-2</v>
      </c>
      <c r="C6" s="259">
        <v>5.0294697498996607E-2</v>
      </c>
      <c r="D6" s="259">
        <v>6.5793483837536401E-2</v>
      </c>
      <c r="E6" s="259">
        <v>7.6709964181654336E-2</v>
      </c>
      <c r="F6" s="259">
        <v>9.2558645025322878E-2</v>
      </c>
      <c r="G6" s="259">
        <v>8.9844507243352384E-2</v>
      </c>
      <c r="H6" s="259">
        <v>9.9946191394901199E-2</v>
      </c>
      <c r="I6" s="259">
        <v>9.5507946192392543E-2</v>
      </c>
      <c r="J6" s="259">
        <v>6.6773338115273584E-2</v>
      </c>
      <c r="K6" s="259">
        <v>6.2321605597534767E-2</v>
      </c>
      <c r="L6" s="259">
        <v>6.6023644861312014E-2</v>
      </c>
      <c r="M6" s="259">
        <v>6.9857152455458718E-2</v>
      </c>
      <c r="N6" s="259">
        <v>0.10055627847724009</v>
      </c>
      <c r="O6" s="259">
        <v>0.11463235339828309</v>
      </c>
      <c r="P6" s="259">
        <v>9.6410754320672837E-2</v>
      </c>
      <c r="Q6" s="259">
        <v>0.1025897445477745</v>
      </c>
      <c r="R6" s="259">
        <v>0.104307339682286</v>
      </c>
      <c r="S6" s="259">
        <v>0.1092030814015416</v>
      </c>
      <c r="T6" s="259">
        <v>0.1202284057089338</v>
      </c>
      <c r="U6" s="259">
        <v>8.1300502672137759E-2</v>
      </c>
      <c r="V6" s="259">
        <v>7.7603826269927331E-2</v>
      </c>
      <c r="W6" s="259">
        <v>7.6368458374355949E-2</v>
      </c>
      <c r="X6" s="259">
        <v>9.4862434344494539E-2</v>
      </c>
      <c r="Y6" s="259">
        <v>6.7529781086227883E-2</v>
      </c>
      <c r="DA6" s="67" t="s">
        <v>2445</v>
      </c>
    </row>
    <row r="7" spans="1:105" ht="12" customHeight="1" x14ac:dyDescent="0.25">
      <c r="A7" s="173" t="s">
        <v>92</v>
      </c>
      <c r="B7" s="224">
        <v>2.704758580737723E-2</v>
      </c>
      <c r="C7" s="224">
        <v>1.773644880651281E-2</v>
      </c>
      <c r="D7" s="224">
        <v>2.320210312249861E-2</v>
      </c>
      <c r="E7" s="224">
        <v>2.705180506721384E-2</v>
      </c>
      <c r="F7" s="224">
        <v>3.2640849845544488E-2</v>
      </c>
      <c r="G7" s="224">
        <v>3.1683707875962072E-2</v>
      </c>
      <c r="H7" s="224">
        <v>3.5246071558874797E-2</v>
      </c>
      <c r="I7" s="224">
        <v>3.3680922293853027E-2</v>
      </c>
      <c r="J7" s="224">
        <v>2.3547649195924641E-2</v>
      </c>
      <c r="K7" s="224">
        <v>2.1977743622822461E-2</v>
      </c>
      <c r="L7" s="224">
        <v>2.3283269516143418E-2</v>
      </c>
      <c r="M7" s="224">
        <v>2.463515777820759E-2</v>
      </c>
      <c r="N7" s="224">
        <v>3.5461219056354708E-2</v>
      </c>
      <c r="O7" s="224">
        <v>4.042515351959907E-2</v>
      </c>
      <c r="P7" s="224">
        <v>3.3999298006315903E-2</v>
      </c>
      <c r="Q7" s="224">
        <v>3.6178321825698037E-2</v>
      </c>
      <c r="R7" s="224">
        <v>3.678403256039698E-2</v>
      </c>
      <c r="S7" s="224">
        <v>3.851051818793691E-2</v>
      </c>
      <c r="T7" s="224">
        <v>4.2398604007663002E-2</v>
      </c>
      <c r="U7" s="224">
        <v>2.8670660632105341E-2</v>
      </c>
      <c r="V7" s="224">
        <v>2.7367025954446601E-2</v>
      </c>
      <c r="W7" s="224">
        <v>2.6931372883117369E-2</v>
      </c>
      <c r="X7" s="224">
        <v>3.3453282236082182E-2</v>
      </c>
      <c r="Y7" s="224">
        <v>2.3814409166588439E-2</v>
      </c>
      <c r="DA7" s="177" t="s">
        <v>2446</v>
      </c>
    </row>
    <row r="8" spans="1:105" ht="12" customHeight="1" x14ac:dyDescent="0.25">
      <c r="A8" s="173" t="s">
        <v>93</v>
      </c>
      <c r="B8" s="224">
        <v>0.18058611874196881</v>
      </c>
      <c r="C8" s="224">
        <v>0.11841931006501009</v>
      </c>
      <c r="D8" s="224">
        <v>0.15491133956954189</v>
      </c>
      <c r="E8" s="224">
        <v>0.18061428908453769</v>
      </c>
      <c r="F8" s="224">
        <v>0.2179301482958434</v>
      </c>
      <c r="G8" s="224">
        <v>0.211539686884504</v>
      </c>
      <c r="H8" s="224">
        <v>0.23532419155808171</v>
      </c>
      <c r="I8" s="224">
        <v>0.22487430397717109</v>
      </c>
      <c r="J8" s="224">
        <v>0.1572184151322531</v>
      </c>
      <c r="K8" s="224">
        <v>0.14673677154835199</v>
      </c>
      <c r="L8" s="224">
        <v>0.15545325573555341</v>
      </c>
      <c r="M8" s="224">
        <v>0.16447928326930861</v>
      </c>
      <c r="N8" s="224">
        <v>0.23676064698902621</v>
      </c>
      <c r="O8" s="224">
        <v>0.269902889878678</v>
      </c>
      <c r="P8" s="224">
        <v>0.2269999736995939</v>
      </c>
      <c r="Q8" s="224">
        <v>0.2415484608359651</v>
      </c>
      <c r="R8" s="224">
        <v>0.24559255377049211</v>
      </c>
      <c r="S8" s="224">
        <v>0.25711962094615798</v>
      </c>
      <c r="T8" s="224">
        <v>0.28307884453529319</v>
      </c>
      <c r="U8" s="224">
        <v>0.19142275255885849</v>
      </c>
      <c r="V8" s="224">
        <v>0.18271889527664509</v>
      </c>
      <c r="W8" s="224">
        <v>0.17981021064099439</v>
      </c>
      <c r="X8" s="224">
        <v>0.22335444062242299</v>
      </c>
      <c r="Y8" s="224">
        <v>0.15899946679730631</v>
      </c>
      <c r="DA8" s="177" t="s">
        <v>2447</v>
      </c>
    </row>
    <row r="9" spans="1:105" ht="12" customHeight="1" x14ac:dyDescent="0.25">
      <c r="A9" s="173" t="s">
        <v>94</v>
      </c>
      <c r="B9" s="224">
        <v>7.9037785593457088E-2</v>
      </c>
      <c r="C9" s="224">
        <v>5.1829011577666638E-2</v>
      </c>
      <c r="D9" s="224">
        <v>6.7800611299406427E-2</v>
      </c>
      <c r="E9" s="224">
        <v>7.905011501008978E-2</v>
      </c>
      <c r="F9" s="224">
        <v>9.5382283285952829E-2</v>
      </c>
      <c r="G9" s="224">
        <v>9.2585346719668865E-2</v>
      </c>
      <c r="H9" s="224">
        <v>0.1029951976757264</v>
      </c>
      <c r="I9" s="224">
        <v>9.8421557243950603E-2</v>
      </c>
      <c r="J9" s="224">
        <v>6.8810357480030712E-2</v>
      </c>
      <c r="K9" s="224">
        <v>6.4222818282540492E-2</v>
      </c>
      <c r="L9" s="224">
        <v>6.8037793725371526E-2</v>
      </c>
      <c r="M9" s="224">
        <v>7.1988248134289404E-2</v>
      </c>
      <c r="N9" s="224">
        <v>0.1036238963661711</v>
      </c>
      <c r="O9" s="224">
        <v>0.1181293827559718</v>
      </c>
      <c r="P9" s="224">
        <v>9.9351906868460904E-2</v>
      </c>
      <c r="Q9" s="224">
        <v>0.10571939632448429</v>
      </c>
      <c r="R9" s="224">
        <v>0.1074893892370396</v>
      </c>
      <c r="S9" s="224">
        <v>0.1125344827929483</v>
      </c>
      <c r="T9" s="224">
        <v>0.1238961509128681</v>
      </c>
      <c r="U9" s="224">
        <v>8.3780694661667057E-2</v>
      </c>
      <c r="V9" s="224">
        <v>7.9971245682420825E-2</v>
      </c>
      <c r="W9" s="224">
        <v>7.8698191063421977E-2</v>
      </c>
      <c r="X9" s="224">
        <v>9.7756353103118601E-2</v>
      </c>
      <c r="Y9" s="224">
        <v>6.9589876861774994E-2</v>
      </c>
      <c r="DA9" s="177" t="s">
        <v>2448</v>
      </c>
    </row>
    <row r="10" spans="1:105" ht="12" customHeight="1" x14ac:dyDescent="0.25">
      <c r="A10" s="56" t="s">
        <v>95</v>
      </c>
      <c r="B10" s="260">
        <v>0.1344938877389259</v>
      </c>
      <c r="C10" s="260">
        <v>9.2310861288949886E-2</v>
      </c>
      <c r="D10" s="260">
        <v>0.1206165890332468</v>
      </c>
      <c r="E10" s="260">
        <v>0.1407033460385505</v>
      </c>
      <c r="F10" s="260">
        <v>0.17673279701391789</v>
      </c>
      <c r="G10" s="260">
        <v>0.1686433890767893</v>
      </c>
      <c r="H10" s="260">
        <v>0.18299699730129959</v>
      </c>
      <c r="I10" s="260">
        <v>0.17448656586768979</v>
      </c>
      <c r="J10" s="260">
        <v>0.1206453871024601</v>
      </c>
      <c r="K10" s="260">
        <v>0.1144165309355675</v>
      </c>
      <c r="L10" s="260">
        <v>0.12168855254569499</v>
      </c>
      <c r="M10" s="260">
        <v>0.12626482603078629</v>
      </c>
      <c r="N10" s="260">
        <v>0.18222457140961529</v>
      </c>
      <c r="O10" s="260">
        <v>0.20823156331492079</v>
      </c>
      <c r="P10" s="260">
        <v>0.17529474319284979</v>
      </c>
      <c r="Q10" s="260">
        <v>0.18546695590579171</v>
      </c>
      <c r="R10" s="260">
        <v>0.18793688901188799</v>
      </c>
      <c r="S10" s="260">
        <v>0.1951949750934083</v>
      </c>
      <c r="T10" s="260">
        <v>0.2140853566618853</v>
      </c>
      <c r="U10" s="260">
        <v>0.1462849920416372</v>
      </c>
      <c r="V10" s="260">
        <v>0.13996842108736701</v>
      </c>
      <c r="W10" s="260">
        <v>0.13784853887165929</v>
      </c>
      <c r="X10" s="260">
        <v>0.1718168501522328</v>
      </c>
      <c r="Y10" s="260">
        <v>0.1211736584088498</v>
      </c>
      <c r="DA10" s="68" t="s">
        <v>2449</v>
      </c>
    </row>
    <row r="11" spans="1:105" ht="12" customHeight="1" x14ac:dyDescent="0.25">
      <c r="A11" s="37" t="s">
        <v>159</v>
      </c>
      <c r="B11" s="226">
        <v>2.5293902781718169E-2</v>
      </c>
      <c r="C11" s="226">
        <v>0</v>
      </c>
      <c r="D11" s="226">
        <v>0</v>
      </c>
      <c r="E11" s="226">
        <v>3.2846898734278027E-2</v>
      </c>
      <c r="F11" s="226">
        <v>4.8530116062687027E-2</v>
      </c>
      <c r="G11" s="226">
        <v>3.9603720621891061E-2</v>
      </c>
      <c r="H11" s="226">
        <v>3.8188856203867423E-2</v>
      </c>
      <c r="I11" s="226">
        <v>3.5535497718994211E-2</v>
      </c>
      <c r="J11" s="226">
        <v>2.9134537123721459E-2</v>
      </c>
      <c r="K11" s="226">
        <v>2.9076553773175969E-2</v>
      </c>
      <c r="L11" s="226">
        <v>2.9105384128729091E-2</v>
      </c>
      <c r="M11" s="226">
        <v>0</v>
      </c>
      <c r="N11" s="226">
        <v>3.1010516852290511E-2</v>
      </c>
      <c r="O11" s="226">
        <v>3.0913432651665459E-2</v>
      </c>
      <c r="P11" s="226">
        <v>2.8267672134177781E-2</v>
      </c>
      <c r="Q11" s="226">
        <v>2.6945752997198199E-2</v>
      </c>
      <c r="R11" s="226">
        <v>2.693094605230071E-2</v>
      </c>
      <c r="S11" s="226">
        <v>2.615490726451189E-2</v>
      </c>
      <c r="T11" s="226">
        <v>2.5909972434460641E-2</v>
      </c>
      <c r="U11" s="226">
        <v>2.7797219743345E-3</v>
      </c>
      <c r="V11" s="226">
        <v>1.940645217798339E-3</v>
      </c>
      <c r="W11" s="226">
        <v>1.749724485776958E-3</v>
      </c>
      <c r="X11" s="226">
        <v>0</v>
      </c>
      <c r="Y11" s="226">
        <v>2.0055492548766551E-3</v>
      </c>
      <c r="DA11" s="69" t="s">
        <v>2450</v>
      </c>
    </row>
    <row r="12" spans="1:105" ht="12" customHeight="1" x14ac:dyDescent="0.25">
      <c r="A12" s="37" t="s">
        <v>35</v>
      </c>
      <c r="B12" s="226">
        <v>1.0649058082038939E-2</v>
      </c>
      <c r="C12" s="226">
        <v>4.3689245648044159E-4</v>
      </c>
      <c r="D12" s="226">
        <v>6.8836148928648824E-4</v>
      </c>
      <c r="E12" s="226">
        <v>2.9234077515223299E-2</v>
      </c>
      <c r="F12" s="226">
        <v>3.4258771075430079E-2</v>
      </c>
      <c r="G12" s="226">
        <v>3.8076076408754288E-2</v>
      </c>
      <c r="H12" s="226">
        <v>3.0195774198757599E-2</v>
      </c>
      <c r="I12" s="226">
        <v>3.0577141576187648E-2</v>
      </c>
      <c r="J12" s="226">
        <v>1.406291369917217E-2</v>
      </c>
      <c r="K12" s="226">
        <v>2.1745545248833119E-2</v>
      </c>
      <c r="L12" s="226">
        <v>2.6259182622524531E-2</v>
      </c>
      <c r="M12" s="226">
        <v>3.1272634793123269E-2</v>
      </c>
      <c r="N12" s="226">
        <v>3.4545500261754312E-2</v>
      </c>
      <c r="O12" s="226">
        <v>4.4383681057640408E-2</v>
      </c>
      <c r="P12" s="226">
        <v>3.9626179507066782E-2</v>
      </c>
      <c r="Q12" s="226">
        <v>4.3868313881659272E-2</v>
      </c>
      <c r="R12" s="226">
        <v>4.0719309864189229E-2</v>
      </c>
      <c r="S12" s="226">
        <v>3.5549728049305097E-2</v>
      </c>
      <c r="T12" s="226">
        <v>3.0083329966169851E-2</v>
      </c>
      <c r="U12" s="226">
        <v>2.0753206088933201E-2</v>
      </c>
      <c r="V12" s="226">
        <v>1.1943296222788259E-2</v>
      </c>
      <c r="W12" s="226">
        <v>1.496874863124816E-2</v>
      </c>
      <c r="X12" s="226">
        <v>3.5956113986866878E-2</v>
      </c>
      <c r="Y12" s="226">
        <v>2.58369994187936E-2</v>
      </c>
      <c r="DA12" s="69" t="s">
        <v>2451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2452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2453</v>
      </c>
    </row>
    <row r="15" spans="1:105" ht="12" customHeight="1" x14ac:dyDescent="0.25">
      <c r="A15" s="37" t="s">
        <v>40</v>
      </c>
      <c r="B15" s="226">
        <v>9.8550926875168768E-2</v>
      </c>
      <c r="C15" s="226">
        <v>9.1873968832469441E-2</v>
      </c>
      <c r="D15" s="226">
        <v>0.11992822754396031</v>
      </c>
      <c r="E15" s="226">
        <v>7.8622369789049171E-2</v>
      </c>
      <c r="F15" s="226">
        <v>9.3943909875800813E-2</v>
      </c>
      <c r="G15" s="226">
        <v>9.0963592046143918E-2</v>
      </c>
      <c r="H15" s="226">
        <v>0.1146123668986746</v>
      </c>
      <c r="I15" s="226">
        <v>0.10837392657250799</v>
      </c>
      <c r="J15" s="226">
        <v>7.7447936279566462E-2</v>
      </c>
      <c r="K15" s="226">
        <v>6.359443191355843E-2</v>
      </c>
      <c r="L15" s="226">
        <v>6.6323985794441417E-2</v>
      </c>
      <c r="M15" s="226">
        <v>9.4992191237663046E-2</v>
      </c>
      <c r="N15" s="226">
        <v>0.11666855429557051</v>
      </c>
      <c r="O15" s="226">
        <v>0.13293444960561501</v>
      </c>
      <c r="P15" s="226">
        <v>0.1074008915516053</v>
      </c>
      <c r="Q15" s="226">
        <v>0.1146528890269342</v>
      </c>
      <c r="R15" s="226">
        <v>0.1202866330953981</v>
      </c>
      <c r="S15" s="226">
        <v>0.13349033977959129</v>
      </c>
      <c r="T15" s="226">
        <v>0.15809205426125481</v>
      </c>
      <c r="U15" s="226">
        <v>0.12275206397836951</v>
      </c>
      <c r="V15" s="226">
        <v>0.12608447964678041</v>
      </c>
      <c r="W15" s="226">
        <v>0.1211300657546341</v>
      </c>
      <c r="X15" s="226">
        <v>0.1358607361653659</v>
      </c>
      <c r="Y15" s="226">
        <v>9.3331109735179524E-2</v>
      </c>
      <c r="DA15" s="69" t="s">
        <v>2454</v>
      </c>
    </row>
    <row r="16" spans="1:105" ht="12" customHeight="1" x14ac:dyDescent="0.25">
      <c r="A16" s="57" t="s">
        <v>2403</v>
      </c>
      <c r="B16" s="261">
        <f t="shared" ref="B16:Y16" si="0">B17+B23</f>
        <v>0.66129508882127741</v>
      </c>
      <c r="C16" s="261">
        <f t="shared" si="0"/>
        <v>0.4447979270247891</v>
      </c>
      <c r="D16" s="261">
        <f t="shared" si="0"/>
        <v>0.57917171211930407</v>
      </c>
      <c r="E16" s="261">
        <f t="shared" si="0"/>
        <v>0.70469843308291624</v>
      </c>
      <c r="F16" s="261">
        <f t="shared" si="0"/>
        <v>0.95623378447809537</v>
      </c>
      <c r="G16" s="261">
        <f t="shared" si="0"/>
        <v>0.86243299643726867</v>
      </c>
      <c r="H16" s="261">
        <f t="shared" si="0"/>
        <v>0.92424824805944128</v>
      </c>
      <c r="I16" s="261">
        <f t="shared" si="0"/>
        <v>0.87781397469032529</v>
      </c>
      <c r="J16" s="261">
        <f t="shared" si="0"/>
        <v>0.6048881625834267</v>
      </c>
      <c r="K16" s="261">
        <f t="shared" si="0"/>
        <v>0.57401843430770094</v>
      </c>
      <c r="L16" s="261">
        <f t="shared" si="0"/>
        <v>0.61030297950999524</v>
      </c>
      <c r="M16" s="261">
        <f t="shared" si="0"/>
        <v>0.62183931397431491</v>
      </c>
      <c r="N16" s="261">
        <f t="shared" si="0"/>
        <v>0.90923476403933579</v>
      </c>
      <c r="O16" s="261">
        <f t="shared" si="0"/>
        <v>1.0386881936431984</v>
      </c>
      <c r="P16" s="261">
        <f t="shared" si="0"/>
        <v>0.87725892161481944</v>
      </c>
      <c r="Q16" s="261">
        <f t="shared" si="0"/>
        <v>0.9277835337560334</v>
      </c>
      <c r="R16" s="261">
        <f t="shared" si="0"/>
        <v>0.94001708972793574</v>
      </c>
      <c r="S16" s="261">
        <f t="shared" si="0"/>
        <v>0.97593879600184497</v>
      </c>
      <c r="T16" s="261">
        <f t="shared" si="0"/>
        <v>1.0698299315629469</v>
      </c>
      <c r="U16" s="261">
        <f t="shared" si="0"/>
        <v>0.72891429252669082</v>
      </c>
      <c r="V16" s="261">
        <f t="shared" si="0"/>
        <v>0.69719135502613039</v>
      </c>
      <c r="W16" s="261">
        <f t="shared" si="0"/>
        <v>0.68666885228071683</v>
      </c>
      <c r="X16" s="261">
        <f t="shared" si="0"/>
        <v>0.85588969070368459</v>
      </c>
      <c r="Y16" s="261">
        <f t="shared" si="0"/>
        <v>0.60275572979410863</v>
      </c>
      <c r="DA16" s="70"/>
    </row>
    <row r="17" spans="1:105" ht="12" customHeight="1" x14ac:dyDescent="0.25">
      <c r="A17" s="60" t="s">
        <v>2404</v>
      </c>
      <c r="B17" s="329">
        <v>0.2515330411843964</v>
      </c>
      <c r="C17" s="329">
        <v>0.21654317236992951</v>
      </c>
      <c r="D17" s="329">
        <v>0.2857754343166361</v>
      </c>
      <c r="E17" s="329">
        <v>0.41811801746579602</v>
      </c>
      <c r="F17" s="329">
        <v>0.71102185240522209</v>
      </c>
      <c r="G17" s="329">
        <v>0.57368635252687106</v>
      </c>
      <c r="H17" s="329">
        <v>0.54871929778225936</v>
      </c>
      <c r="I17" s="329">
        <v>0.48749314942396538</v>
      </c>
      <c r="J17" s="329">
        <v>0.21938952407111609</v>
      </c>
      <c r="K17" s="329">
        <v>0.25747588847218722</v>
      </c>
      <c r="L17" s="329">
        <v>0.28017402510927342</v>
      </c>
      <c r="M17" s="329">
        <v>0.24421452132104199</v>
      </c>
      <c r="N17" s="329">
        <v>0.40969180127338678</v>
      </c>
      <c r="O17" s="329">
        <v>0.45925387508241211</v>
      </c>
      <c r="P17" s="329">
        <v>0.34266885431207422</v>
      </c>
      <c r="Q17" s="329">
        <v>0.35709650522319808</v>
      </c>
      <c r="R17" s="329">
        <v>0.34128798838530949</v>
      </c>
      <c r="S17" s="329">
        <v>0.311487982828205</v>
      </c>
      <c r="T17" s="329">
        <v>0.28292359674034512</v>
      </c>
      <c r="U17" s="329">
        <v>0.1179134600781392</v>
      </c>
      <c r="V17" s="329">
        <v>6.9603357511071523E-2</v>
      </c>
      <c r="W17" s="329">
        <v>8.3741548152691303E-2</v>
      </c>
      <c r="X17" s="329">
        <v>0.17964018251831351</v>
      </c>
      <c r="Y17" s="329">
        <v>0.1632505693656251</v>
      </c>
      <c r="DA17" s="72" t="s">
        <v>2455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7.0545078408821918E-2</v>
      </c>
      <c r="E18" s="230">
        <v>7.3846907599206701E-2</v>
      </c>
      <c r="F18" s="230">
        <v>8.2258897487001839E-2</v>
      </c>
      <c r="G18" s="230">
        <v>8.0287112259528351E-2</v>
      </c>
      <c r="H18" s="230">
        <v>7.9702663238724755E-2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2456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0.15997543290738231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1.8424882477324829E-2</v>
      </c>
      <c r="DA19" s="71" t="s">
        <v>2457</v>
      </c>
    </row>
    <row r="20" spans="1:105" ht="12" customHeight="1" x14ac:dyDescent="0.25">
      <c r="A20" s="59" t="s">
        <v>159</v>
      </c>
      <c r="B20" s="230">
        <v>0.1081509554564207</v>
      </c>
      <c r="C20" s="230">
        <v>0</v>
      </c>
      <c r="D20" s="230">
        <v>0</v>
      </c>
      <c r="E20" s="230">
        <v>0.1231227330280727</v>
      </c>
      <c r="F20" s="230">
        <v>0.13026501545833721</v>
      </c>
      <c r="G20" s="230">
        <v>0.12927925148829411</v>
      </c>
      <c r="H20" s="230">
        <v>0.12867438175506929</v>
      </c>
      <c r="I20" s="230">
        <v>0.13161422006162071</v>
      </c>
      <c r="J20" s="230">
        <v>0.14912986295809069</v>
      </c>
      <c r="K20" s="230">
        <v>0.14883306575537619</v>
      </c>
      <c r="L20" s="230">
        <v>0.14898063861553229</v>
      </c>
      <c r="M20" s="230">
        <v>0</v>
      </c>
      <c r="N20" s="230">
        <v>0.13654365725972051</v>
      </c>
      <c r="O20" s="230">
        <v>0.13856623014599931</v>
      </c>
      <c r="P20" s="230">
        <v>0.1446926736337901</v>
      </c>
      <c r="Q20" s="230">
        <v>0.13792621570441621</v>
      </c>
      <c r="R20" s="230">
        <v>0.13785042395066319</v>
      </c>
      <c r="S20" s="230">
        <v>0.1338781433003253</v>
      </c>
      <c r="T20" s="230">
        <v>0.13262440456804031</v>
      </c>
      <c r="U20" s="230">
        <v>1.4228458661750199E-2</v>
      </c>
      <c r="V20" s="230">
        <v>9.9335079239993504E-3</v>
      </c>
      <c r="W20" s="230">
        <v>8.9562491303792884E-3</v>
      </c>
      <c r="X20" s="230">
        <v>0</v>
      </c>
      <c r="Y20" s="230">
        <v>9.7121275803099399E-3</v>
      </c>
      <c r="DA20" s="71" t="s">
        <v>2458</v>
      </c>
    </row>
    <row r="21" spans="1:105" ht="12" customHeight="1" x14ac:dyDescent="0.25">
      <c r="A21" s="59" t="s">
        <v>32</v>
      </c>
      <c r="B21" s="230">
        <v>9.8939434973374138E-2</v>
      </c>
      <c r="C21" s="230">
        <v>0.21545369141806239</v>
      </c>
      <c r="D21" s="230">
        <v>0.21354004151079811</v>
      </c>
      <c r="E21" s="230">
        <v>0.1141917955803696</v>
      </c>
      <c r="F21" s="230">
        <v>0.24876671355140709</v>
      </c>
      <c r="G21" s="230">
        <v>0.2428036561089548</v>
      </c>
      <c r="H21" s="230">
        <v>0.24103616995748239</v>
      </c>
      <c r="I21" s="230">
        <v>0.24534094554916211</v>
      </c>
      <c r="J21" s="230">
        <v>0</v>
      </c>
      <c r="K21" s="230">
        <v>0</v>
      </c>
      <c r="L21" s="230">
        <v>0</v>
      </c>
      <c r="M21" s="230">
        <v>0.1194316980958972</v>
      </c>
      <c r="N21" s="230">
        <v>0.124681717494872</v>
      </c>
      <c r="O21" s="230">
        <v>0.1265061988471714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1.299058733402377E-2</v>
      </c>
      <c r="DA21" s="71" t="s">
        <v>2459</v>
      </c>
    </row>
    <row r="22" spans="1:105" ht="12" customHeight="1" x14ac:dyDescent="0.25">
      <c r="A22" s="59" t="s">
        <v>35</v>
      </c>
      <c r="B22" s="230">
        <v>4.4442650754601597E-2</v>
      </c>
      <c r="C22" s="230">
        <v>1.0894809518671371E-3</v>
      </c>
      <c r="D22" s="230">
        <v>1.6903143970161091E-3</v>
      </c>
      <c r="E22" s="230">
        <v>0.1069565812581471</v>
      </c>
      <c r="F22" s="230">
        <v>8.975579300109375E-2</v>
      </c>
      <c r="G22" s="230">
        <v>0.1213163326700939</v>
      </c>
      <c r="H22" s="230">
        <v>9.9306082830982939E-2</v>
      </c>
      <c r="I22" s="230">
        <v>0.1105379838131826</v>
      </c>
      <c r="J22" s="230">
        <v>7.0259661113025451E-2</v>
      </c>
      <c r="K22" s="230">
        <v>0.108642822716811</v>
      </c>
      <c r="L22" s="230">
        <v>0.1311933864937411</v>
      </c>
      <c r="M22" s="230">
        <v>0.12478282322514481</v>
      </c>
      <c r="N22" s="230">
        <v>0.14846642651879441</v>
      </c>
      <c r="O22" s="230">
        <v>0.19418144608924129</v>
      </c>
      <c r="P22" s="230">
        <v>0.19797618067828399</v>
      </c>
      <c r="Q22" s="230">
        <v>0.21917028951878201</v>
      </c>
      <c r="R22" s="230">
        <v>0.20343756443464639</v>
      </c>
      <c r="S22" s="230">
        <v>0.17760983952787979</v>
      </c>
      <c r="T22" s="230">
        <v>0.15029919217230481</v>
      </c>
      <c r="U22" s="230">
        <v>0.10368500141638901</v>
      </c>
      <c r="V22" s="230">
        <v>5.966984958707218E-2</v>
      </c>
      <c r="W22" s="230">
        <v>7.4785299022312013E-2</v>
      </c>
      <c r="X22" s="230">
        <v>0.17964018251831351</v>
      </c>
      <c r="Y22" s="230">
        <v>0.1221229719739666</v>
      </c>
      <c r="DA22" s="71" t="s">
        <v>2460</v>
      </c>
    </row>
    <row r="23" spans="1:105" ht="12" customHeight="1" x14ac:dyDescent="0.25">
      <c r="A23" s="60" t="s">
        <v>2411</v>
      </c>
      <c r="B23" s="329">
        <v>0.40976204763688101</v>
      </c>
      <c r="C23" s="329">
        <v>0.22825475465485959</v>
      </c>
      <c r="D23" s="329">
        <v>0.29339627780266792</v>
      </c>
      <c r="E23" s="329">
        <v>0.28658041561712022</v>
      </c>
      <c r="F23" s="329">
        <v>0.24521193207287331</v>
      </c>
      <c r="G23" s="329">
        <v>0.28874664391039762</v>
      </c>
      <c r="H23" s="329">
        <v>0.37552895027718192</v>
      </c>
      <c r="I23" s="329">
        <v>0.39032082526635992</v>
      </c>
      <c r="J23" s="329">
        <v>0.38549863851231059</v>
      </c>
      <c r="K23" s="329">
        <v>0.31654254583551372</v>
      </c>
      <c r="L23" s="329">
        <v>0.33012895440072182</v>
      </c>
      <c r="M23" s="329">
        <v>0.37762479265327292</v>
      </c>
      <c r="N23" s="329">
        <v>0.49954296276594901</v>
      </c>
      <c r="O23" s="329">
        <v>0.5794343185607862</v>
      </c>
      <c r="P23" s="329">
        <v>0.53459006730274516</v>
      </c>
      <c r="Q23" s="329">
        <v>0.57068702853283526</v>
      </c>
      <c r="R23" s="329">
        <v>0.59872910134262625</v>
      </c>
      <c r="S23" s="329">
        <v>0.66445081317363996</v>
      </c>
      <c r="T23" s="329">
        <v>0.78690633482260186</v>
      </c>
      <c r="U23" s="329">
        <v>0.61100083244855163</v>
      </c>
      <c r="V23" s="329">
        <v>0.62758799751505889</v>
      </c>
      <c r="W23" s="329">
        <v>0.60292730412802553</v>
      </c>
      <c r="X23" s="329">
        <v>0.67624950818537111</v>
      </c>
      <c r="Y23" s="329">
        <v>0.43950516042848348</v>
      </c>
      <c r="DA23" s="72" t="s">
        <v>2461</v>
      </c>
    </row>
    <row r="24" spans="1:105" ht="12" customHeight="1" x14ac:dyDescent="0.25">
      <c r="A24" s="57" t="s">
        <v>2413</v>
      </c>
      <c r="B24" s="261">
        <f t="shared" ref="B24:Y24" si="1">B25+B26</f>
        <v>0.23529006701225147</v>
      </c>
      <c r="C24" s="261">
        <f t="shared" si="1"/>
        <v>9.9908380530421351E-2</v>
      </c>
      <c r="D24" s="261">
        <f t="shared" si="1"/>
        <v>0.13387720963277258</v>
      </c>
      <c r="E24" s="261">
        <f t="shared" si="1"/>
        <v>0.28169185502679694</v>
      </c>
      <c r="F24" s="261">
        <f t="shared" si="1"/>
        <v>0.35253742953308931</v>
      </c>
      <c r="G24" s="261">
        <f t="shared" si="1"/>
        <v>0.34193213250970111</v>
      </c>
      <c r="H24" s="261">
        <f t="shared" si="1"/>
        <v>0.35578099235951832</v>
      </c>
      <c r="I24" s="261">
        <f t="shared" si="1"/>
        <v>0.34198034989462772</v>
      </c>
      <c r="J24" s="261">
        <f t="shared" si="1"/>
        <v>0.22725265096693942</v>
      </c>
      <c r="K24" s="261">
        <f t="shared" si="1"/>
        <v>0.22899918466146085</v>
      </c>
      <c r="L24" s="261">
        <f t="shared" si="1"/>
        <v>0.24651562369336366</v>
      </c>
      <c r="M24" s="261">
        <f t="shared" si="1"/>
        <v>0.24864371949727176</v>
      </c>
      <c r="N24" s="261">
        <f t="shared" si="1"/>
        <v>0.35923544593505596</v>
      </c>
      <c r="O24" s="261">
        <f t="shared" si="1"/>
        <v>0.41509911118399029</v>
      </c>
      <c r="P24" s="261">
        <f t="shared" si="1"/>
        <v>0.35266567083485262</v>
      </c>
      <c r="Q24" s="261">
        <f t="shared" si="1"/>
        <v>0.37265883980999132</v>
      </c>
      <c r="R24" s="261">
        <f t="shared" si="1"/>
        <v>0.37389355918427136</v>
      </c>
      <c r="S24" s="261">
        <f t="shared" si="1"/>
        <v>0.37923127355950581</v>
      </c>
      <c r="T24" s="261">
        <f t="shared" si="1"/>
        <v>0.4017899550741687</v>
      </c>
      <c r="U24" s="261">
        <f t="shared" si="1"/>
        <v>0.27028363109639336</v>
      </c>
      <c r="V24" s="261">
        <f t="shared" si="1"/>
        <v>0.24131768873409512</v>
      </c>
      <c r="W24" s="261">
        <f t="shared" si="1"/>
        <v>0.24686306293892443</v>
      </c>
      <c r="X24" s="261">
        <f t="shared" si="1"/>
        <v>0.33445142147993728</v>
      </c>
      <c r="Y24" s="261">
        <f t="shared" si="1"/>
        <v>0.23347064608705895</v>
      </c>
      <c r="DA24" s="70"/>
    </row>
    <row r="25" spans="1:105" ht="12" customHeight="1" x14ac:dyDescent="0.25">
      <c r="A25" s="60" t="s">
        <v>2414</v>
      </c>
      <c r="B25" s="262">
        <v>0.14613010239500451</v>
      </c>
      <c r="C25" s="262">
        <v>4.1441752148639079E-2</v>
      </c>
      <c r="D25" s="262">
        <v>5.739353718303207E-2</v>
      </c>
      <c r="E25" s="262">
        <v>0.19251798199419559</v>
      </c>
      <c r="F25" s="262">
        <v>0.2449397667312638</v>
      </c>
      <c r="G25" s="262">
        <v>0.23748960321034049</v>
      </c>
      <c r="H25" s="262">
        <v>0.239595447539873</v>
      </c>
      <c r="I25" s="262">
        <v>0.2309541806319679</v>
      </c>
      <c r="J25" s="262">
        <v>0.1496299165728279</v>
      </c>
      <c r="K25" s="262">
        <v>0.15655150457153169</v>
      </c>
      <c r="L25" s="262">
        <v>0.16976439343506239</v>
      </c>
      <c r="M25" s="262">
        <v>0.16743610963930819</v>
      </c>
      <c r="N25" s="262">
        <v>0.24234068649642729</v>
      </c>
      <c r="O25" s="262">
        <v>0.28184118261606789</v>
      </c>
      <c r="P25" s="262">
        <v>0.2405900043098369</v>
      </c>
      <c r="Q25" s="262">
        <v>0.25340021477548602</v>
      </c>
      <c r="R25" s="262">
        <v>0.25263826250377708</v>
      </c>
      <c r="S25" s="262">
        <v>0.25228477033067481</v>
      </c>
      <c r="T25" s="262">
        <v>0.26202672222723461</v>
      </c>
      <c r="U25" s="262">
        <v>0.17577334445874521</v>
      </c>
      <c r="V25" s="262">
        <v>0.15110471804034051</v>
      </c>
      <c r="W25" s="262">
        <v>0.15808618390605711</v>
      </c>
      <c r="X25" s="262">
        <v>0.22417564745184149</v>
      </c>
      <c r="Y25" s="262">
        <v>0.15496856113962759</v>
      </c>
      <c r="DA25" s="72" t="s">
        <v>2462</v>
      </c>
    </row>
    <row r="26" spans="1:105" ht="12" customHeight="1" x14ac:dyDescent="0.25">
      <c r="A26" s="60" t="s">
        <v>2416</v>
      </c>
      <c r="B26" s="262">
        <v>8.9159964617246942E-2</v>
      </c>
      <c r="C26" s="262">
        <v>5.8466628381782272E-2</v>
      </c>
      <c r="D26" s="262">
        <v>7.6483672449740511E-2</v>
      </c>
      <c r="E26" s="262">
        <v>8.9173873032601339E-2</v>
      </c>
      <c r="F26" s="262">
        <v>0.10759766280182551</v>
      </c>
      <c r="G26" s="262">
        <v>0.1044425292993606</v>
      </c>
      <c r="H26" s="262">
        <v>0.1161855448196453</v>
      </c>
      <c r="I26" s="262">
        <v>0.1110261692626598</v>
      </c>
      <c r="J26" s="262">
        <v>7.7622734394111506E-2</v>
      </c>
      <c r="K26" s="262">
        <v>7.2447680089929176E-2</v>
      </c>
      <c r="L26" s="262">
        <v>7.6751230258301273E-2</v>
      </c>
      <c r="M26" s="262">
        <v>8.1207609857963589E-2</v>
      </c>
      <c r="N26" s="262">
        <v>0.1168947594386287</v>
      </c>
      <c r="O26" s="262">
        <v>0.1332579285679224</v>
      </c>
      <c r="P26" s="262">
        <v>0.1120756665250157</v>
      </c>
      <c r="Q26" s="262">
        <v>0.11925862503450529</v>
      </c>
      <c r="R26" s="262">
        <v>0.1212552966804943</v>
      </c>
      <c r="S26" s="262">
        <v>0.126946503228831</v>
      </c>
      <c r="T26" s="262">
        <v>0.13976323284693409</v>
      </c>
      <c r="U26" s="262">
        <v>9.4510286637648142E-2</v>
      </c>
      <c r="V26" s="262">
        <v>9.0212970693754613E-2</v>
      </c>
      <c r="W26" s="262">
        <v>8.8776879032867323E-2</v>
      </c>
      <c r="X26" s="262">
        <v>0.1102757740280958</v>
      </c>
      <c r="Y26" s="262">
        <v>7.8502084947431355E-2</v>
      </c>
      <c r="DA26" s="72" t="s">
        <v>2463</v>
      </c>
    </row>
    <row r="27" spans="1:105" ht="12" customHeight="1" x14ac:dyDescent="0.25">
      <c r="A27" s="57" t="s">
        <v>2418</v>
      </c>
      <c r="B27" s="261">
        <f t="shared" ref="B27:Y27" si="2">B28+B34</f>
        <v>0.80974908835258497</v>
      </c>
      <c r="C27" s="261">
        <f t="shared" si="2"/>
        <v>0.5446505228874966</v>
      </c>
      <c r="D27" s="261">
        <f t="shared" si="2"/>
        <v>0.70918985157465786</v>
      </c>
      <c r="E27" s="261">
        <f t="shared" si="2"/>
        <v>0.86289604050969337</v>
      </c>
      <c r="F27" s="261">
        <f t="shared" si="2"/>
        <v>1.1708985116058317</v>
      </c>
      <c r="G27" s="261">
        <f t="shared" si="2"/>
        <v>1.0560404038007372</v>
      </c>
      <c r="H27" s="261">
        <f t="shared" si="2"/>
        <v>1.1317325486442136</v>
      </c>
      <c r="I27" s="261">
        <f t="shared" si="2"/>
        <v>1.0748742547228471</v>
      </c>
      <c r="J27" s="261">
        <f t="shared" si="2"/>
        <v>0.74067938275521628</v>
      </c>
      <c r="K27" s="261">
        <f t="shared" si="2"/>
        <v>0.70287971547881756</v>
      </c>
      <c r="L27" s="261">
        <f t="shared" si="2"/>
        <v>0.74730977082856542</v>
      </c>
      <c r="M27" s="261">
        <f t="shared" si="2"/>
        <v>0.76143589466242645</v>
      </c>
      <c r="N27" s="261">
        <f t="shared" si="2"/>
        <v>1.1133486906604111</v>
      </c>
      <c r="O27" s="261">
        <f t="shared" si="2"/>
        <v>1.2718630942569773</v>
      </c>
      <c r="P27" s="261">
        <f t="shared" si="2"/>
        <v>1.0741945978956973</v>
      </c>
      <c r="Q27" s="261">
        <f t="shared" si="2"/>
        <v>1.1360614699053473</v>
      </c>
      <c r="R27" s="261">
        <f t="shared" si="2"/>
        <v>1.1510413343607375</v>
      </c>
      <c r="S27" s="261">
        <f t="shared" si="2"/>
        <v>1.1950270971451165</v>
      </c>
      <c r="T27" s="261">
        <f t="shared" si="2"/>
        <v>1.3099958345668741</v>
      </c>
      <c r="U27" s="261">
        <f t="shared" si="2"/>
        <v>0.892548113297989</v>
      </c>
      <c r="V27" s="261">
        <f t="shared" si="2"/>
        <v>0.85370370003199636</v>
      </c>
      <c r="W27" s="261">
        <f t="shared" si="2"/>
        <v>0.84081900279271471</v>
      </c>
      <c r="X27" s="261">
        <f t="shared" si="2"/>
        <v>1.0480281926983901</v>
      </c>
      <c r="Y27" s="261">
        <f t="shared" si="2"/>
        <v>0.73806824056421483</v>
      </c>
      <c r="DA27" s="70"/>
    </row>
    <row r="28" spans="1:105" ht="12" customHeight="1" x14ac:dyDescent="0.25">
      <c r="A28" s="60" t="s">
        <v>2419</v>
      </c>
      <c r="B28" s="329">
        <v>0.30799964226660792</v>
      </c>
      <c r="C28" s="329">
        <v>0.26515490494277072</v>
      </c>
      <c r="D28" s="329">
        <v>0.34992910324486048</v>
      </c>
      <c r="E28" s="329">
        <v>0.51198124587648497</v>
      </c>
      <c r="F28" s="329">
        <v>0.87063900294517027</v>
      </c>
      <c r="G28" s="329">
        <v>0.70247308472678083</v>
      </c>
      <c r="H28" s="329">
        <v>0.67190118095786844</v>
      </c>
      <c r="I28" s="329">
        <v>0.59693038704975354</v>
      </c>
      <c r="J28" s="329">
        <v>0.26864023355646871</v>
      </c>
      <c r="K28" s="329">
        <v>0.31527659812920888</v>
      </c>
      <c r="L28" s="329">
        <v>0.34307023482768167</v>
      </c>
      <c r="M28" s="329">
        <v>0.29903818937270449</v>
      </c>
      <c r="N28" s="329">
        <v>0.50166343013067771</v>
      </c>
      <c r="O28" s="329">
        <v>0.56235168377438205</v>
      </c>
      <c r="P28" s="329">
        <v>0.41959451548417259</v>
      </c>
      <c r="Q28" s="329">
        <v>0.4372610268039161</v>
      </c>
      <c r="R28" s="329">
        <v>0.41790365924731782</v>
      </c>
      <c r="S28" s="329">
        <v>0.38141385652433257</v>
      </c>
      <c r="T28" s="329">
        <v>0.34643705723307572</v>
      </c>
      <c r="U28" s="329">
        <v>0.1443838286671093</v>
      </c>
      <c r="V28" s="329">
        <v>8.5228601033965137E-2</v>
      </c>
      <c r="W28" s="329">
        <v>0.1025406712073771</v>
      </c>
      <c r="X28" s="329">
        <v>0.21996757043058809</v>
      </c>
      <c r="Y28" s="329">
        <v>0.1998986563660716</v>
      </c>
      <c r="DA28" s="72" t="s">
        <v>2464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8.6381728663863552E-2</v>
      </c>
      <c r="E29" s="230">
        <v>9.0424784815355125E-2</v>
      </c>
      <c r="F29" s="230">
        <v>0.1007251805963288</v>
      </c>
      <c r="G29" s="230">
        <v>9.8310749705544903E-2</v>
      </c>
      <c r="H29" s="230">
        <v>9.7595097843336379E-2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2465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0.19588828519271309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2.2561080584479379E-2</v>
      </c>
      <c r="DA30" s="71" t="s">
        <v>2466</v>
      </c>
    </row>
    <row r="31" spans="1:105" ht="12" customHeight="1" x14ac:dyDescent="0.25">
      <c r="A31" s="59" t="s">
        <v>159</v>
      </c>
      <c r="B31" s="230">
        <v>0.13242974137520899</v>
      </c>
      <c r="C31" s="230">
        <v>0</v>
      </c>
      <c r="D31" s="230">
        <v>0</v>
      </c>
      <c r="E31" s="230">
        <v>0.15076253023845629</v>
      </c>
      <c r="F31" s="230">
        <v>0.1595081821938823</v>
      </c>
      <c r="G31" s="230">
        <v>0.15830112427138041</v>
      </c>
      <c r="H31" s="230">
        <v>0.15756046745518679</v>
      </c>
      <c r="I31" s="230">
        <v>0.16116026946320899</v>
      </c>
      <c r="J31" s="230">
        <v>0.18260799545888651</v>
      </c>
      <c r="K31" s="230">
        <v>0.18224457031270561</v>
      </c>
      <c r="L31" s="230">
        <v>0.18242527177412121</v>
      </c>
      <c r="M31" s="230">
        <v>0</v>
      </c>
      <c r="N31" s="230">
        <v>0.1671963150119026</v>
      </c>
      <c r="O31" s="230">
        <v>0.1696729348726522</v>
      </c>
      <c r="P31" s="230">
        <v>0.1771747024087226</v>
      </c>
      <c r="Q31" s="230">
        <v>0.16888924371969341</v>
      </c>
      <c r="R31" s="230">
        <v>0.16879643749060799</v>
      </c>
      <c r="S31" s="230">
        <v>0.16393242036774519</v>
      </c>
      <c r="T31" s="230">
        <v>0.16239723008331469</v>
      </c>
      <c r="U31" s="230">
        <v>1.7422602442959428E-2</v>
      </c>
      <c r="V31" s="230">
        <v>1.216347909061145E-2</v>
      </c>
      <c r="W31" s="230">
        <v>1.0966835669852191E-2</v>
      </c>
      <c r="X31" s="230">
        <v>0</v>
      </c>
      <c r="Y31" s="230">
        <v>1.189240111874687E-2</v>
      </c>
      <c r="DA31" s="71" t="s">
        <v>2467</v>
      </c>
    </row>
    <row r="32" spans="1:105" ht="12" customHeight="1" x14ac:dyDescent="0.25">
      <c r="A32" s="59" t="s">
        <v>32</v>
      </c>
      <c r="B32" s="230">
        <v>0.1211503285388255</v>
      </c>
      <c r="C32" s="230">
        <v>0.26382084663436201</v>
      </c>
      <c r="D32" s="230">
        <v>0.26147760184995678</v>
      </c>
      <c r="E32" s="230">
        <v>0.13982668846575869</v>
      </c>
      <c r="F32" s="230">
        <v>0.30461230230784547</v>
      </c>
      <c r="G32" s="230">
        <v>0.29731059931708748</v>
      </c>
      <c r="H32" s="230">
        <v>0.29514633056018252</v>
      </c>
      <c r="I32" s="230">
        <v>0.30041748434591281</v>
      </c>
      <c r="J32" s="230">
        <v>0</v>
      </c>
      <c r="K32" s="230">
        <v>0</v>
      </c>
      <c r="L32" s="230">
        <v>0</v>
      </c>
      <c r="M32" s="230">
        <v>0.14624289562762929</v>
      </c>
      <c r="N32" s="230">
        <v>0.15267149081004741</v>
      </c>
      <c r="O32" s="230">
        <v>0.15490554960878131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1.5906841633498502E-2</v>
      </c>
      <c r="DA32" s="71" t="s">
        <v>2468</v>
      </c>
    </row>
    <row r="33" spans="1:105" ht="12" customHeight="1" x14ac:dyDescent="0.25">
      <c r="A33" s="59" t="s">
        <v>35</v>
      </c>
      <c r="B33" s="230">
        <v>5.44195723525734E-2</v>
      </c>
      <c r="C33" s="230">
        <v>1.334058308408739E-3</v>
      </c>
      <c r="D33" s="230">
        <v>2.069772731040133E-3</v>
      </c>
      <c r="E33" s="230">
        <v>0.13096724235691479</v>
      </c>
      <c r="F33" s="230">
        <v>0.1099050526544005</v>
      </c>
      <c r="G33" s="230">
        <v>0.1485506114327681</v>
      </c>
      <c r="H33" s="230">
        <v>0.12159928509916269</v>
      </c>
      <c r="I33" s="230">
        <v>0.13535263324063179</v>
      </c>
      <c r="J33" s="230">
        <v>8.6032238097582162E-2</v>
      </c>
      <c r="K33" s="230">
        <v>0.13303202781650331</v>
      </c>
      <c r="L33" s="230">
        <v>0.16064496305356049</v>
      </c>
      <c r="M33" s="230">
        <v>0.15279529374507531</v>
      </c>
      <c r="N33" s="230">
        <v>0.1817956243087277</v>
      </c>
      <c r="O33" s="230">
        <v>0.2377731992929486</v>
      </c>
      <c r="P33" s="230">
        <v>0.24241981307544991</v>
      </c>
      <c r="Q33" s="230">
        <v>0.26837178308422283</v>
      </c>
      <c r="R33" s="230">
        <v>0.2491072217567098</v>
      </c>
      <c r="S33" s="230">
        <v>0.21748143615658741</v>
      </c>
      <c r="T33" s="230">
        <v>0.18403982714976111</v>
      </c>
      <c r="U33" s="230">
        <v>0.1269612262241499</v>
      </c>
      <c r="V33" s="230">
        <v>7.3065121943353684E-2</v>
      </c>
      <c r="W33" s="230">
        <v>9.1573835537524892E-2</v>
      </c>
      <c r="X33" s="230">
        <v>0.21996757043058809</v>
      </c>
      <c r="Y33" s="230">
        <v>0.14953833302934691</v>
      </c>
      <c r="DA33" s="71" t="s">
        <v>2469</v>
      </c>
    </row>
    <row r="34" spans="1:105" ht="12" customHeight="1" x14ac:dyDescent="0.25">
      <c r="A34" s="60" t="s">
        <v>2426</v>
      </c>
      <c r="B34" s="329">
        <v>0.50174944608597705</v>
      </c>
      <c r="C34" s="329">
        <v>0.27949561794472588</v>
      </c>
      <c r="D34" s="329">
        <v>0.35926074832979737</v>
      </c>
      <c r="E34" s="329">
        <v>0.3509147946332084</v>
      </c>
      <c r="F34" s="329">
        <v>0.30025950866066131</v>
      </c>
      <c r="G34" s="329">
        <v>0.35356731907395628</v>
      </c>
      <c r="H34" s="329">
        <v>0.45983136768634519</v>
      </c>
      <c r="I34" s="329">
        <v>0.47794386767309371</v>
      </c>
      <c r="J34" s="329">
        <v>0.47203914919874762</v>
      </c>
      <c r="K34" s="329">
        <v>0.38760311734960862</v>
      </c>
      <c r="L34" s="329">
        <v>0.4042395360008838</v>
      </c>
      <c r="M34" s="329">
        <v>0.46239770528972202</v>
      </c>
      <c r="N34" s="329">
        <v>0.61168526052973338</v>
      </c>
      <c r="O34" s="329">
        <v>0.70951141048259525</v>
      </c>
      <c r="P34" s="329">
        <v>0.65460008241152479</v>
      </c>
      <c r="Q34" s="329">
        <v>0.69880044310143119</v>
      </c>
      <c r="R34" s="329">
        <v>0.73313767511341976</v>
      </c>
      <c r="S34" s="329">
        <v>0.81361324062078377</v>
      </c>
      <c r="T34" s="329">
        <v>0.96355877733379847</v>
      </c>
      <c r="U34" s="329">
        <v>0.74816428463087969</v>
      </c>
      <c r="V34" s="329">
        <v>0.76847509899803124</v>
      </c>
      <c r="W34" s="329">
        <v>0.73827833158533762</v>
      </c>
      <c r="X34" s="329">
        <v>0.82806062226780208</v>
      </c>
      <c r="Y34" s="329">
        <v>0.5381695841981432</v>
      </c>
      <c r="DA34" s="72" t="s">
        <v>2470</v>
      </c>
    </row>
    <row r="35" spans="1:105" ht="12" customHeight="1" x14ac:dyDescent="0.25">
      <c r="A35" s="57" t="s">
        <v>2428</v>
      </c>
      <c r="B35" s="261">
        <v>0.66203219759402321</v>
      </c>
      <c r="C35" s="261">
        <v>0.49172556244466459</v>
      </c>
      <c r="D35" s="261">
        <v>0.62441852264745257</v>
      </c>
      <c r="E35" s="261">
        <v>0.82651864109206019</v>
      </c>
      <c r="F35" s="261">
        <v>1.3725979113400371</v>
      </c>
      <c r="G35" s="261">
        <v>1.1778554437824229</v>
      </c>
      <c r="H35" s="261">
        <v>1.284856495083486</v>
      </c>
      <c r="I35" s="261">
        <v>1.2868393888410019</v>
      </c>
      <c r="J35" s="261">
        <v>1.3788563143084771</v>
      </c>
      <c r="K35" s="261">
        <v>1.2574274319581189</v>
      </c>
      <c r="L35" s="261">
        <v>1.3604478570416969</v>
      </c>
      <c r="M35" s="261">
        <v>0.96663459918548156</v>
      </c>
      <c r="N35" s="261">
        <v>1.560551192999164</v>
      </c>
      <c r="O35" s="261">
        <v>1.848173213051429</v>
      </c>
      <c r="P35" s="261">
        <v>1.7854125675994941</v>
      </c>
      <c r="Q35" s="261">
        <v>1.60787630187996</v>
      </c>
      <c r="R35" s="261">
        <v>1.6401486167317929</v>
      </c>
      <c r="S35" s="261">
        <v>1.6086090156422439</v>
      </c>
      <c r="T35" s="261">
        <v>1.799734277413902</v>
      </c>
      <c r="U35" s="261">
        <v>1.5147034107456629</v>
      </c>
      <c r="V35" s="261">
        <v>1.484577577154278</v>
      </c>
      <c r="W35" s="261">
        <v>1.6965236827640311</v>
      </c>
      <c r="X35" s="261">
        <v>2.1877256724564349</v>
      </c>
      <c r="Y35" s="261">
        <v>0.89120298861726077</v>
      </c>
      <c r="DA35" s="70" t="s">
        <v>2471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0.1253396033267786</v>
      </c>
      <c r="E36" s="229">
        <v>0.1070213738973376</v>
      </c>
      <c r="F36" s="229">
        <v>8.7457381295453315E-2</v>
      </c>
      <c r="G36" s="229">
        <v>9.3889669691629679E-2</v>
      </c>
      <c r="H36" s="229">
        <v>9.579623873202818E-2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2472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2473</v>
      </c>
    </row>
    <row r="38" spans="1:105" ht="12" customHeight="1" x14ac:dyDescent="0.25">
      <c r="A38" s="46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0.17178068323325171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2.245661824330809E-2</v>
      </c>
      <c r="DA38" s="73" t="s">
        <v>2474</v>
      </c>
    </row>
    <row r="39" spans="1:105" ht="12" customHeight="1" x14ac:dyDescent="0.25">
      <c r="A39" s="46" t="s">
        <v>159</v>
      </c>
      <c r="B39" s="229">
        <v>0.24215046015778041</v>
      </c>
      <c r="C39" s="229">
        <v>0</v>
      </c>
      <c r="D39" s="229">
        <v>0</v>
      </c>
      <c r="E39" s="229">
        <v>0.18363914642730839</v>
      </c>
      <c r="F39" s="229">
        <v>0.14253784552378199</v>
      </c>
      <c r="G39" s="229">
        <v>0.15559284156927311</v>
      </c>
      <c r="H39" s="229">
        <v>0.15916828038007719</v>
      </c>
      <c r="I39" s="229">
        <v>0.15219508067365409</v>
      </c>
      <c r="J39" s="229">
        <v>0.1003774899725963</v>
      </c>
      <c r="K39" s="229">
        <v>0.1014372414054646</v>
      </c>
      <c r="L39" s="229">
        <v>0.1009103140927816</v>
      </c>
      <c r="M39" s="229">
        <v>0</v>
      </c>
      <c r="N39" s="229">
        <v>0.14058548761595441</v>
      </c>
      <c r="O39" s="229">
        <v>0.13390102476369711</v>
      </c>
      <c r="P39" s="229">
        <v>0.116221028076975</v>
      </c>
      <c r="Q39" s="229">
        <v>0.14038151037864441</v>
      </c>
      <c r="R39" s="229">
        <v>0.14065213429998849</v>
      </c>
      <c r="S39" s="229">
        <v>0.15483565800272939</v>
      </c>
      <c r="T39" s="229">
        <v>0.15931228858433</v>
      </c>
      <c r="U39" s="229">
        <v>1.2481940325223061E-2</v>
      </c>
      <c r="V39" s="229">
        <v>8.8586000319914766E-3</v>
      </c>
      <c r="W39" s="229">
        <v>5.9924513643035034E-3</v>
      </c>
      <c r="X39" s="229">
        <v>0</v>
      </c>
      <c r="Y39" s="229">
        <v>1.206244570642805E-2</v>
      </c>
      <c r="DA39" s="73" t="s">
        <v>2475</v>
      </c>
    </row>
    <row r="40" spans="1:105" ht="12" customHeight="1" x14ac:dyDescent="0.25">
      <c r="A40" s="46" t="s">
        <v>32</v>
      </c>
      <c r="B40" s="229">
        <v>0.21476413332402611</v>
      </c>
      <c r="C40" s="229">
        <v>0.37232471144453999</v>
      </c>
      <c r="D40" s="229">
        <v>0.37855337094577107</v>
      </c>
      <c r="E40" s="229">
        <v>0.16511985933675291</v>
      </c>
      <c r="F40" s="229">
        <v>0.26389554173085539</v>
      </c>
      <c r="G40" s="229">
        <v>0.28330444931229382</v>
      </c>
      <c r="H40" s="229">
        <v>0.28905736647389402</v>
      </c>
      <c r="I40" s="229">
        <v>0.27504593146768502</v>
      </c>
      <c r="J40" s="229">
        <v>0</v>
      </c>
      <c r="K40" s="229">
        <v>0</v>
      </c>
      <c r="L40" s="229">
        <v>0</v>
      </c>
      <c r="M40" s="229">
        <v>0.1415421461478156</v>
      </c>
      <c r="N40" s="229">
        <v>0.12445407645623111</v>
      </c>
      <c r="O40" s="229">
        <v>0.1185156480185935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1.5641815882860191E-2</v>
      </c>
      <c r="DA40" s="73" t="s">
        <v>2476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6.034760931469034E-3</v>
      </c>
      <c r="DA41" s="73" t="s">
        <v>2477</v>
      </c>
    </row>
    <row r="42" spans="1:105" ht="12" customHeight="1" x14ac:dyDescent="0.25">
      <c r="A42" s="46" t="s">
        <v>35</v>
      </c>
      <c r="B42" s="229">
        <v>9.7415695801318147E-2</v>
      </c>
      <c r="C42" s="229">
        <v>1.9011842969051669E-3</v>
      </c>
      <c r="D42" s="229">
        <v>3.0258816682008399E-3</v>
      </c>
      <c r="E42" s="229">
        <v>0.15617394306894819</v>
      </c>
      <c r="F42" s="229">
        <v>9.6147706159844706E-2</v>
      </c>
      <c r="G42" s="229">
        <v>0.1429401064605226</v>
      </c>
      <c r="H42" s="229">
        <v>0.12025809773150301</v>
      </c>
      <c r="I42" s="229">
        <v>0.12513632141302741</v>
      </c>
      <c r="J42" s="229">
        <v>4.6296888910407043E-2</v>
      </c>
      <c r="K42" s="229">
        <v>7.2489163395355841E-2</v>
      </c>
      <c r="L42" s="229">
        <v>8.6994483405782017E-2</v>
      </c>
      <c r="M42" s="229">
        <v>0.14933363315146861</v>
      </c>
      <c r="N42" s="229">
        <v>0.14964811835952091</v>
      </c>
      <c r="O42" s="229">
        <v>0.18369962704175641</v>
      </c>
      <c r="P42" s="229">
        <v>0.15567725217720141</v>
      </c>
      <c r="Q42" s="229">
        <v>0.21838299406057521</v>
      </c>
      <c r="R42" s="229">
        <v>0.20320922187815579</v>
      </c>
      <c r="S42" s="229">
        <v>0.2010955080722335</v>
      </c>
      <c r="T42" s="229">
        <v>0.176748818836546</v>
      </c>
      <c r="U42" s="229">
        <v>8.9045961543290558E-2</v>
      </c>
      <c r="V42" s="229">
        <v>5.2094447771789648E-2</v>
      </c>
      <c r="W42" s="229">
        <v>4.8985622494648023E-2</v>
      </c>
      <c r="X42" s="229">
        <v>0.1035168146250183</v>
      </c>
      <c r="Y42" s="229">
        <v>0.14848835705033209</v>
      </c>
      <c r="DA42" s="73" t="s">
        <v>2478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2479</v>
      </c>
    </row>
    <row r="44" spans="1:105" ht="12" customHeight="1" x14ac:dyDescent="0.25">
      <c r="A44" s="46" t="s">
        <v>38</v>
      </c>
      <c r="B44" s="229">
        <v>4.0043359232429999E-2</v>
      </c>
      <c r="C44" s="229">
        <v>6.6770979577453329E-2</v>
      </c>
      <c r="D44" s="229">
        <v>6.6770979579432441E-2</v>
      </c>
      <c r="E44" s="229">
        <v>0.1469057692837607</v>
      </c>
      <c r="F44" s="229">
        <v>0.1201781489846198</v>
      </c>
      <c r="G44" s="229">
        <v>0.14690576931584931</v>
      </c>
      <c r="H44" s="229">
        <v>0.14690576931986271</v>
      </c>
      <c r="I44" s="229">
        <v>0.2269924877671583</v>
      </c>
      <c r="J44" s="229">
        <v>0.20031293865163891</v>
      </c>
      <c r="K44" s="229">
        <v>0.18694912849491821</v>
      </c>
      <c r="L44" s="229">
        <v>0.10681433878305741</v>
      </c>
      <c r="M44" s="229">
        <v>6.6770979544183692E-2</v>
      </c>
      <c r="N44" s="229">
        <v>8.0134789723397146E-2</v>
      </c>
      <c r="O44" s="229">
        <v>0.16022150820363221</v>
      </c>
      <c r="P44" s="229">
        <v>0.1602215081912659</v>
      </c>
      <c r="Q44" s="229">
        <v>0.20031293866000099</v>
      </c>
      <c r="R44" s="229">
        <v>0.21362867760952031</v>
      </c>
      <c r="S44" s="229">
        <v>0.18694912854596579</v>
      </c>
      <c r="T44" s="229">
        <v>9.3450528645532188E-2</v>
      </c>
      <c r="U44" s="229">
        <v>0.2290595518981963</v>
      </c>
      <c r="V44" s="229">
        <v>0.20564884847693851</v>
      </c>
      <c r="W44" s="229">
        <v>0.25439310573119328</v>
      </c>
      <c r="X44" s="229">
        <v>0.37173505035685672</v>
      </c>
      <c r="Y44" s="229">
        <v>0.40802885134330152</v>
      </c>
      <c r="DA44" s="73" t="s">
        <v>2480</v>
      </c>
    </row>
    <row r="45" spans="1:105" ht="12" customHeight="1" x14ac:dyDescent="0.25">
      <c r="A45" s="46" t="s">
        <v>39</v>
      </c>
      <c r="B45" s="229">
        <v>6.7658549078468619E-2</v>
      </c>
      <c r="C45" s="229">
        <v>5.0728687125766038E-2</v>
      </c>
      <c r="D45" s="229">
        <v>5.0728687127269682E-2</v>
      </c>
      <c r="E45" s="229">
        <v>6.7658549077952546E-2</v>
      </c>
      <c r="F45" s="229">
        <v>0.49060060441223002</v>
      </c>
      <c r="G45" s="229">
        <v>0.35522260743285422</v>
      </c>
      <c r="H45" s="229">
        <v>0.47367074244612051</v>
      </c>
      <c r="I45" s="229">
        <v>0.50746956751947692</v>
      </c>
      <c r="J45" s="229">
        <v>1.031868996773835</v>
      </c>
      <c r="K45" s="229">
        <v>0.89655189866237994</v>
      </c>
      <c r="L45" s="229">
        <v>1.0657287207600761</v>
      </c>
      <c r="M45" s="229">
        <v>0.6089878403420137</v>
      </c>
      <c r="N45" s="229">
        <v>1.0657287208440609</v>
      </c>
      <c r="O45" s="229">
        <v>1.2518354050237499</v>
      </c>
      <c r="P45" s="229">
        <v>1.3532927791540521</v>
      </c>
      <c r="Q45" s="229">
        <v>1.0487988587807391</v>
      </c>
      <c r="R45" s="229">
        <v>1.082658582944128</v>
      </c>
      <c r="S45" s="229">
        <v>1.065728721021316</v>
      </c>
      <c r="T45" s="229">
        <v>1.3702226413474941</v>
      </c>
      <c r="U45" s="229">
        <v>1.184115956978953</v>
      </c>
      <c r="V45" s="229">
        <v>1.217975680873558</v>
      </c>
      <c r="W45" s="229">
        <v>1.3871525031738861</v>
      </c>
      <c r="X45" s="229">
        <v>1.71247380747456</v>
      </c>
      <c r="Y45" s="229">
        <v>0.2784901394595618</v>
      </c>
      <c r="DA45" s="73" t="s">
        <v>2481</v>
      </c>
    </row>
    <row r="46" spans="1:105" ht="12" customHeight="1" x14ac:dyDescent="0.25">
      <c r="A46" s="57" t="s">
        <v>2440</v>
      </c>
      <c r="B46" s="261">
        <v>0.47652502872411318</v>
      </c>
      <c r="C46" s="261">
        <v>0.31248118915966361</v>
      </c>
      <c r="D46" s="261">
        <v>0.40877522066656519</v>
      </c>
      <c r="E46" s="261">
        <v>0.47659936374717782</v>
      </c>
      <c r="F46" s="261">
        <v>0.57506729143956159</v>
      </c>
      <c r="G46" s="261">
        <v>0.55820434079411352</v>
      </c>
      <c r="H46" s="261">
        <v>0.62096615134589761</v>
      </c>
      <c r="I46" s="261">
        <v>0.59339131328886863</v>
      </c>
      <c r="J46" s="261">
        <v>0.41486305984517058</v>
      </c>
      <c r="K46" s="261">
        <v>0.38720442503597391</v>
      </c>
      <c r="L46" s="261">
        <v>0.41020521217628708</v>
      </c>
      <c r="M46" s="261">
        <v>0.43402281266380299</v>
      </c>
      <c r="N46" s="261">
        <v>0.62475662522207509</v>
      </c>
      <c r="O46" s="261">
        <v>0.7122113440841541</v>
      </c>
      <c r="P46" s="261">
        <v>0.59900046438305021</v>
      </c>
      <c r="Q46" s="261">
        <v>0.63739055936292799</v>
      </c>
      <c r="R46" s="261">
        <v>0.64806198591117803</v>
      </c>
      <c r="S46" s="261">
        <v>0.67847925195164072</v>
      </c>
      <c r="T46" s="261">
        <v>0.74697964308161158</v>
      </c>
      <c r="U46" s="261">
        <v>0.50512040070973385</v>
      </c>
      <c r="V46" s="261">
        <v>0.48215293305324353</v>
      </c>
      <c r="W46" s="261">
        <v>0.47447758658027722</v>
      </c>
      <c r="X46" s="261">
        <v>0.58938074517973882</v>
      </c>
      <c r="Y46" s="261">
        <v>0.41956284353707912</v>
      </c>
      <c r="DA46" s="70" t="s">
        <v>2482</v>
      </c>
    </row>
    <row r="47" spans="1:105" ht="12" customHeight="1" x14ac:dyDescent="0.25">
      <c r="A47" s="41" t="s">
        <v>2442</v>
      </c>
      <c r="B47" s="350">
        <v>0.29703731939987832</v>
      </c>
      <c r="C47" s="350">
        <v>0.19478216084345629</v>
      </c>
      <c r="D47" s="350">
        <v>0.25480612447365908</v>
      </c>
      <c r="E47" s="350">
        <v>0.29708365542560139</v>
      </c>
      <c r="F47" s="350">
        <v>0.358462696452931</v>
      </c>
      <c r="G47" s="350">
        <v>0.3479513374372093</v>
      </c>
      <c r="H47" s="350">
        <v>0.38707331182101029</v>
      </c>
      <c r="I47" s="350">
        <v>0.36988480023059889</v>
      </c>
      <c r="J47" s="350">
        <v>0.2586009208044881</v>
      </c>
      <c r="K47" s="350">
        <v>0.24136017531000439</v>
      </c>
      <c r="L47" s="350">
        <v>0.25569749600549591</v>
      </c>
      <c r="M47" s="350">
        <v>0.27054396948935749</v>
      </c>
      <c r="N47" s="350">
        <v>0.38943606746146381</v>
      </c>
      <c r="O47" s="350">
        <v>0.44395013008943462</v>
      </c>
      <c r="P47" s="350">
        <v>0.37338121092194398</v>
      </c>
      <c r="Q47" s="350">
        <v>0.39731130948331822</v>
      </c>
      <c r="R47" s="350">
        <v>0.40396324116579868</v>
      </c>
      <c r="S47" s="350">
        <v>0.42292355305607482</v>
      </c>
      <c r="T47" s="350">
        <v>0.46562261676227501</v>
      </c>
      <c r="U47" s="350">
        <v>0.31486197105478392</v>
      </c>
      <c r="V47" s="350">
        <v>0.300545419740882</v>
      </c>
      <c r="W47" s="350">
        <v>0.29576106592026641</v>
      </c>
      <c r="X47" s="350">
        <v>0.36738485095490991</v>
      </c>
      <c r="Y47" s="350">
        <v>0.26153048602237727</v>
      </c>
      <c r="DA47" s="97" t="s">
        <v>2483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101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1.0000000000000002</v>
      </c>
      <c r="C51" s="232">
        <f t="shared" si="3"/>
        <v>1</v>
      </c>
      <c r="D51" s="232">
        <f t="shared" si="3"/>
        <v>0.99999999999999978</v>
      </c>
      <c r="E51" s="232">
        <f t="shared" si="3"/>
        <v>0.99999999999999989</v>
      </c>
      <c r="F51" s="232">
        <f t="shared" si="3"/>
        <v>1</v>
      </c>
      <c r="G51" s="232">
        <f t="shared" si="3"/>
        <v>1</v>
      </c>
      <c r="H51" s="232">
        <f t="shared" si="3"/>
        <v>1.0000000000000002</v>
      </c>
      <c r="I51" s="232">
        <f t="shared" si="3"/>
        <v>1</v>
      </c>
      <c r="J51" s="232">
        <f t="shared" si="3"/>
        <v>1</v>
      </c>
      <c r="K51" s="232">
        <f t="shared" si="3"/>
        <v>1.0000000000000004</v>
      </c>
      <c r="L51" s="232">
        <f t="shared" si="3"/>
        <v>1</v>
      </c>
      <c r="M51" s="232">
        <f t="shared" si="3"/>
        <v>1</v>
      </c>
      <c r="N51" s="232">
        <f t="shared" si="3"/>
        <v>1</v>
      </c>
      <c r="O51" s="232">
        <f t="shared" si="3"/>
        <v>1</v>
      </c>
      <c r="P51" s="232">
        <f t="shared" si="3"/>
        <v>1.0000000000000002</v>
      </c>
      <c r="Q51" s="232">
        <f t="shared" si="3"/>
        <v>1.0000000000000002</v>
      </c>
      <c r="R51" s="232">
        <f t="shared" si="3"/>
        <v>1</v>
      </c>
      <c r="S51" s="232">
        <f t="shared" si="3"/>
        <v>0.99999999999999978</v>
      </c>
      <c r="T51" s="232">
        <f t="shared" si="3"/>
        <v>0.99999999999999989</v>
      </c>
      <c r="U51" s="232">
        <f t="shared" si="3"/>
        <v>1</v>
      </c>
      <c r="V51" s="232">
        <f t="shared" si="3"/>
        <v>1</v>
      </c>
      <c r="W51" s="232">
        <f t="shared" si="3"/>
        <v>1</v>
      </c>
      <c r="X51" s="232">
        <f t="shared" si="3"/>
        <v>1</v>
      </c>
      <c r="Y51" s="232">
        <f t="shared" si="3"/>
        <v>1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2.107208220331749E-2</v>
      </c>
      <c r="C52" s="299">
        <f t="shared" si="4"/>
        <v>2.0792073870211383E-2</v>
      </c>
      <c r="D52" s="299">
        <f t="shared" si="4"/>
        <v>2.0936251300367161E-2</v>
      </c>
      <c r="E52" s="299">
        <f t="shared" si="4"/>
        <v>1.9402474827488445E-2</v>
      </c>
      <c r="F52" s="299">
        <f t="shared" si="4"/>
        <v>1.713718187271383E-2</v>
      </c>
      <c r="G52" s="299">
        <f t="shared" si="4"/>
        <v>1.819188560280844E-2</v>
      </c>
      <c r="H52" s="299">
        <f t="shared" si="4"/>
        <v>1.8642620653317513E-2</v>
      </c>
      <c r="I52" s="299">
        <f t="shared" si="4"/>
        <v>1.8467220358612674E-2</v>
      </c>
      <c r="J52" s="299">
        <f t="shared" si="4"/>
        <v>1.6437988304937087E-2</v>
      </c>
      <c r="K52" s="299">
        <f t="shared" si="4"/>
        <v>1.6393671625760376E-2</v>
      </c>
      <c r="L52" s="299">
        <f t="shared" si="4"/>
        <v>1.6242117081146389E-2</v>
      </c>
      <c r="M52" s="299">
        <f t="shared" si="4"/>
        <v>1.8577325452883514E-2</v>
      </c>
      <c r="N52" s="299">
        <f t="shared" si="4"/>
        <v>1.7907905030242824E-2</v>
      </c>
      <c r="O52" s="299">
        <f t="shared" si="4"/>
        <v>1.7686612205565107E-2</v>
      </c>
      <c r="P52" s="299">
        <f t="shared" si="4"/>
        <v>1.6932079457629274E-2</v>
      </c>
      <c r="Q52" s="299">
        <f t="shared" si="4"/>
        <v>1.7839880020080124E-2</v>
      </c>
      <c r="R52" s="299">
        <f t="shared" si="4"/>
        <v>1.7863182635945128E-2</v>
      </c>
      <c r="S52" s="299">
        <f t="shared" si="4"/>
        <v>1.8283485040493232E-2</v>
      </c>
      <c r="T52" s="299">
        <f t="shared" si="4"/>
        <v>1.8278350996624216E-2</v>
      </c>
      <c r="U52" s="299">
        <f t="shared" si="4"/>
        <v>1.7087506935583398E-2</v>
      </c>
      <c r="V52" s="299">
        <f t="shared" si="4"/>
        <v>1.6991858930391002E-2</v>
      </c>
      <c r="W52" s="299">
        <f t="shared" si="4"/>
        <v>1.6108872181070679E-2</v>
      </c>
      <c r="X52" s="299">
        <f t="shared" si="4"/>
        <v>1.5799598972361436E-2</v>
      </c>
      <c r="Y52" s="299">
        <f t="shared" si="4"/>
        <v>1.8822592842773937E-2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7.4310797326741342E-3</v>
      </c>
      <c r="C53" s="233">
        <f t="shared" si="5"/>
        <v>7.3323346618715439E-3</v>
      </c>
      <c r="D53" s="233">
        <f t="shared" si="5"/>
        <v>7.3831789006516563E-3</v>
      </c>
      <c r="E53" s="233">
        <f t="shared" si="5"/>
        <v>6.8422919037194295E-3</v>
      </c>
      <c r="F53" s="233">
        <f t="shared" si="5"/>
        <v>6.0434352742523602E-3</v>
      </c>
      <c r="G53" s="233">
        <f t="shared" si="5"/>
        <v>6.4153770423728352E-3</v>
      </c>
      <c r="H53" s="233">
        <f t="shared" si="5"/>
        <v>6.5743289706315664E-3</v>
      </c>
      <c r="I53" s="233">
        <f t="shared" si="5"/>
        <v>6.5124739739345107E-3</v>
      </c>
      <c r="J53" s="233">
        <f t="shared" si="5"/>
        <v>5.7968643326344578E-3</v>
      </c>
      <c r="K53" s="233">
        <f t="shared" si="5"/>
        <v>5.7812360348102575E-3</v>
      </c>
      <c r="L53" s="233">
        <f t="shared" si="5"/>
        <v>5.7277902531352783E-3</v>
      </c>
      <c r="M53" s="233">
        <f t="shared" si="5"/>
        <v>6.5513025873864608E-3</v>
      </c>
      <c r="N53" s="233">
        <f t="shared" si="5"/>
        <v>6.3152311594503888E-3</v>
      </c>
      <c r="O53" s="233">
        <f t="shared" si="5"/>
        <v>6.2371921404022479E-3</v>
      </c>
      <c r="P53" s="233">
        <f t="shared" si="5"/>
        <v>5.9711058107873114E-3</v>
      </c>
      <c r="Q53" s="233">
        <f t="shared" si="5"/>
        <v>6.2912421075162943E-3</v>
      </c>
      <c r="R53" s="233">
        <f t="shared" si="5"/>
        <v>6.299459785997324E-3</v>
      </c>
      <c r="S53" s="233">
        <f t="shared" si="5"/>
        <v>6.4476796272971036E-3</v>
      </c>
      <c r="T53" s="233">
        <f t="shared" si="5"/>
        <v>6.445869104303995E-3</v>
      </c>
      <c r="U53" s="233">
        <f t="shared" si="5"/>
        <v>6.0259173842322801E-3</v>
      </c>
      <c r="V53" s="233">
        <f t="shared" si="5"/>
        <v>5.992187070065989E-3</v>
      </c>
      <c r="W53" s="233">
        <f t="shared" si="5"/>
        <v>5.6808013762468385E-3</v>
      </c>
      <c r="X53" s="233">
        <f t="shared" si="5"/>
        <v>5.5717360332530417E-3</v>
      </c>
      <c r="Y53" s="233">
        <f t="shared" si="5"/>
        <v>6.637796248170188E-3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4.9614403908082333E-2</v>
      </c>
      <c r="C54" s="233">
        <f t="shared" si="6"/>
        <v>4.8955121811405218E-2</v>
      </c>
      <c r="D54" s="233">
        <f t="shared" si="6"/>
        <v>4.9294588845804496E-2</v>
      </c>
      <c r="E54" s="233">
        <f t="shared" si="6"/>
        <v>4.5683298575774252E-2</v>
      </c>
      <c r="F54" s="233">
        <f t="shared" si="6"/>
        <v>4.034964627962731E-2</v>
      </c>
      <c r="G54" s="233">
        <f t="shared" si="6"/>
        <v>4.2832955539878599E-2</v>
      </c>
      <c r="H54" s="233">
        <f t="shared" si="6"/>
        <v>4.3894215202578982E-2</v>
      </c>
      <c r="I54" s="233">
        <f t="shared" si="6"/>
        <v>4.3481233657465569E-2</v>
      </c>
      <c r="J54" s="233">
        <f t="shared" si="6"/>
        <v>3.870338884066634E-2</v>
      </c>
      <c r="K54" s="233">
        <f t="shared" si="6"/>
        <v>3.8599044827610417E-2</v>
      </c>
      <c r="L54" s="233">
        <f t="shared" si="6"/>
        <v>3.8242208311976486E-2</v>
      </c>
      <c r="M54" s="233">
        <f t="shared" si="6"/>
        <v>4.3740477075689871E-2</v>
      </c>
      <c r="N54" s="233">
        <f t="shared" si="6"/>
        <v>4.216432077026383E-2</v>
      </c>
      <c r="O54" s="233">
        <f t="shared" si="6"/>
        <v>4.1643284857458218E-2</v>
      </c>
      <c r="P54" s="233">
        <f t="shared" si="6"/>
        <v>3.9866730829395874E-2</v>
      </c>
      <c r="Q54" s="233">
        <f t="shared" si="6"/>
        <v>4.2004155282226216E-2</v>
      </c>
      <c r="R54" s="233">
        <f t="shared" si="6"/>
        <v>4.2059021497367441E-2</v>
      </c>
      <c r="S54" s="233">
        <f t="shared" si="6"/>
        <v>4.3048627226007982E-2</v>
      </c>
      <c r="T54" s="233">
        <f t="shared" si="6"/>
        <v>4.3036539074313179E-2</v>
      </c>
      <c r="U54" s="233">
        <f t="shared" si="6"/>
        <v>4.0232686200831223E-2</v>
      </c>
      <c r="V54" s="233">
        <f t="shared" si="6"/>
        <v>4.0007482126699884E-2</v>
      </c>
      <c r="W54" s="233">
        <f t="shared" si="6"/>
        <v>3.7928482016337438E-2</v>
      </c>
      <c r="X54" s="233">
        <f t="shared" si="6"/>
        <v>3.7200295511235763E-2</v>
      </c>
      <c r="Y54" s="233">
        <f t="shared" si="6"/>
        <v>4.4317961314318574E-2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2.1714917213749508E-2</v>
      </c>
      <c r="C55" s="233">
        <f t="shared" si="7"/>
        <v>2.1426366812612497E-2</v>
      </c>
      <c r="D55" s="233">
        <f t="shared" si="7"/>
        <v>2.1574942588357671E-2</v>
      </c>
      <c r="E55" s="233">
        <f t="shared" si="7"/>
        <v>1.999437599737719E-2</v>
      </c>
      <c r="F55" s="233">
        <f t="shared" si="7"/>
        <v>1.7659976933098846E-2</v>
      </c>
      <c r="G55" s="233">
        <f t="shared" si="7"/>
        <v>1.8746855959246116E-2</v>
      </c>
      <c r="H55" s="233">
        <f t="shared" si="7"/>
        <v>1.9211341348620632E-2</v>
      </c>
      <c r="I55" s="233">
        <f t="shared" si="7"/>
        <v>1.9030590208698486E-2</v>
      </c>
      <c r="J55" s="233">
        <f t="shared" si="7"/>
        <v>1.6939453432185964E-2</v>
      </c>
      <c r="K55" s="233">
        <f t="shared" si="7"/>
        <v>1.689378480721453E-2</v>
      </c>
      <c r="L55" s="233">
        <f t="shared" si="7"/>
        <v>1.673760686723183E-2</v>
      </c>
      <c r="M55" s="233">
        <f t="shared" si="7"/>
        <v>1.9144054221596415E-2</v>
      </c>
      <c r="N55" s="233">
        <f t="shared" si="7"/>
        <v>1.8454212139614262E-2</v>
      </c>
      <c r="O55" s="233">
        <f t="shared" si="7"/>
        <v>1.8226168450266991E-2</v>
      </c>
      <c r="P55" s="233">
        <f t="shared" si="7"/>
        <v>1.7448617565717472E-2</v>
      </c>
      <c r="Q55" s="233">
        <f t="shared" si="7"/>
        <v>1.8384111925981137E-2</v>
      </c>
      <c r="R55" s="233">
        <f t="shared" si="7"/>
        <v>1.8408125422582459E-2</v>
      </c>
      <c r="S55" s="233">
        <f t="shared" si="7"/>
        <v>1.8841249773153997E-2</v>
      </c>
      <c r="T55" s="233">
        <f t="shared" si="7"/>
        <v>1.8835959107689058E-2</v>
      </c>
      <c r="U55" s="233">
        <f t="shared" si="7"/>
        <v>1.7608786588595729E-2</v>
      </c>
      <c r="V55" s="233">
        <f t="shared" si="7"/>
        <v>1.7510220699644991E-2</v>
      </c>
      <c r="W55" s="233">
        <f t="shared" si="7"/>
        <v>1.6600297134554208E-2</v>
      </c>
      <c r="X55" s="233">
        <f t="shared" si="7"/>
        <v>1.62815890895327E-2</v>
      </c>
      <c r="Y55" s="233">
        <f t="shared" si="7"/>
        <v>1.9396803855700643E-2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3.6950980041726561E-2</v>
      </c>
      <c r="C56" s="300">
        <f t="shared" si="8"/>
        <v>3.8161761425863507E-2</v>
      </c>
      <c r="D56" s="300">
        <f t="shared" si="8"/>
        <v>3.8381600603925731E-2</v>
      </c>
      <c r="E56" s="300">
        <f t="shared" si="8"/>
        <v>3.558850742247207E-2</v>
      </c>
      <c r="F56" s="300">
        <f t="shared" si="8"/>
        <v>3.2721979502533902E-2</v>
      </c>
      <c r="G56" s="300">
        <f t="shared" si="8"/>
        <v>3.4147232100066559E-2</v>
      </c>
      <c r="H56" s="300">
        <f t="shared" si="8"/>
        <v>3.4133802937070586E-2</v>
      </c>
      <c r="I56" s="300">
        <f t="shared" si="8"/>
        <v>3.3738364083394722E-2</v>
      </c>
      <c r="J56" s="300">
        <f t="shared" si="8"/>
        <v>2.9699989819457914E-2</v>
      </c>
      <c r="K56" s="300">
        <f t="shared" si="8"/>
        <v>3.0097219394978874E-2</v>
      </c>
      <c r="L56" s="300">
        <f t="shared" si="8"/>
        <v>2.9935937678602378E-2</v>
      </c>
      <c r="M56" s="300">
        <f t="shared" si="8"/>
        <v>3.3577989997820794E-2</v>
      </c>
      <c r="N56" s="300">
        <f t="shared" si="8"/>
        <v>3.2452079257474696E-2</v>
      </c>
      <c r="O56" s="300">
        <f t="shared" si="8"/>
        <v>3.2128023198769493E-2</v>
      </c>
      <c r="P56" s="300">
        <f t="shared" si="8"/>
        <v>3.078603150820506E-2</v>
      </c>
      <c r="Q56" s="300">
        <f t="shared" si="8"/>
        <v>3.2251842088445781E-2</v>
      </c>
      <c r="R56" s="300">
        <f t="shared" si="8"/>
        <v>3.2185184500691785E-2</v>
      </c>
      <c r="S56" s="300">
        <f t="shared" si="8"/>
        <v>3.2680803154052751E-2</v>
      </c>
      <c r="T56" s="300">
        <f t="shared" si="8"/>
        <v>3.2547443919175661E-2</v>
      </c>
      <c r="U56" s="300">
        <f t="shared" si="8"/>
        <v>3.0745760898473303E-2</v>
      </c>
      <c r="V56" s="300">
        <f t="shared" si="8"/>
        <v>3.0646989718698218E-2</v>
      </c>
      <c r="W56" s="300">
        <f t="shared" si="8"/>
        <v>2.9077246553094897E-2</v>
      </c>
      <c r="X56" s="300">
        <f t="shared" si="8"/>
        <v>2.8616568274448289E-2</v>
      </c>
      <c r="Y56" s="300">
        <f t="shared" si="8"/>
        <v>3.3774764241969388E-2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0.18168484857958767</v>
      </c>
      <c r="C57" s="301">
        <f t="shared" si="9"/>
        <v>0.18388163794405588</v>
      </c>
      <c r="D57" s="301">
        <f t="shared" si="9"/>
        <v>0.18429917073452992</v>
      </c>
      <c r="E57" s="301">
        <f t="shared" si="9"/>
        <v>0.17824142866868642</v>
      </c>
      <c r="F57" s="301">
        <f t="shared" si="9"/>
        <v>0.17704615568811796</v>
      </c>
      <c r="G57" s="301">
        <f t="shared" si="9"/>
        <v>0.17462706282954146</v>
      </c>
      <c r="H57" s="301">
        <f t="shared" si="9"/>
        <v>0.17239685912578442</v>
      </c>
      <c r="I57" s="301">
        <f t="shared" si="9"/>
        <v>0.1697323076325048</v>
      </c>
      <c r="J57" s="301">
        <f t="shared" si="9"/>
        <v>0.14890890320888236</v>
      </c>
      <c r="K57" s="301">
        <f t="shared" si="9"/>
        <v>0.15099530297636929</v>
      </c>
      <c r="L57" s="301">
        <f t="shared" si="9"/>
        <v>0.15013731018631385</v>
      </c>
      <c r="M57" s="301">
        <f t="shared" si="9"/>
        <v>0.16536762391602419</v>
      </c>
      <c r="N57" s="301">
        <f t="shared" si="9"/>
        <v>0.16192414885657336</v>
      </c>
      <c r="O57" s="301">
        <f t="shared" si="9"/>
        <v>0.16025907816476284</v>
      </c>
      <c r="P57" s="301">
        <f t="shared" si="9"/>
        <v>0.15406805880068994</v>
      </c>
      <c r="Q57" s="301">
        <f t="shared" si="9"/>
        <v>0.16133724671773395</v>
      </c>
      <c r="R57" s="301">
        <f t="shared" si="9"/>
        <v>0.16098288965921528</v>
      </c>
      <c r="S57" s="301">
        <f t="shared" si="9"/>
        <v>0.16339797511322621</v>
      </c>
      <c r="T57" s="301">
        <f t="shared" si="9"/>
        <v>0.16264648009342234</v>
      </c>
      <c r="U57" s="301">
        <f t="shared" si="9"/>
        <v>0.15320111954565099</v>
      </c>
      <c r="V57" s="301">
        <f t="shared" si="9"/>
        <v>0.15265454967241593</v>
      </c>
      <c r="W57" s="301">
        <f t="shared" si="9"/>
        <v>0.14484331630592323</v>
      </c>
      <c r="X57" s="301">
        <f t="shared" si="9"/>
        <v>0.14255077862105792</v>
      </c>
      <c r="Y57" s="301">
        <f t="shared" si="9"/>
        <v>0.16800625595212201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6.9106429599844088E-2</v>
      </c>
      <c r="C58" s="302">
        <f t="shared" si="10"/>
        <v>8.9520006280887063E-2</v>
      </c>
      <c r="D58" s="302">
        <f t="shared" si="10"/>
        <v>9.0937064878622714E-2</v>
      </c>
      <c r="E58" s="302">
        <f t="shared" si="10"/>
        <v>0.10575580884888018</v>
      </c>
      <c r="F58" s="302">
        <f t="shared" si="10"/>
        <v>0.13164530224927712</v>
      </c>
      <c r="G58" s="302">
        <f t="shared" si="10"/>
        <v>0.11616109673564341</v>
      </c>
      <c r="H58" s="302">
        <f t="shared" si="10"/>
        <v>0.10235073063755881</v>
      </c>
      <c r="I58" s="302">
        <f t="shared" si="10"/>
        <v>9.4260674348408804E-2</v>
      </c>
      <c r="J58" s="302">
        <f t="shared" si="10"/>
        <v>5.4008419119034833E-2</v>
      </c>
      <c r="K58" s="302">
        <f t="shared" si="10"/>
        <v>6.7728922043865103E-2</v>
      </c>
      <c r="L58" s="302">
        <f t="shared" si="10"/>
        <v>6.8924085128590065E-2</v>
      </c>
      <c r="M58" s="302">
        <f t="shared" si="10"/>
        <v>6.4944711936174002E-2</v>
      </c>
      <c r="N58" s="302">
        <f t="shared" si="10"/>
        <v>7.2961350399751712E-2</v>
      </c>
      <c r="O58" s="302">
        <f t="shared" si="10"/>
        <v>7.0858225899489563E-2</v>
      </c>
      <c r="P58" s="302">
        <f t="shared" si="10"/>
        <v>6.0181006877805518E-2</v>
      </c>
      <c r="Q58" s="302">
        <f t="shared" si="10"/>
        <v>6.2097423449622643E-2</v>
      </c>
      <c r="R58" s="302">
        <f t="shared" si="10"/>
        <v>5.8447369921912025E-2</v>
      </c>
      <c r="S58" s="302">
        <f t="shared" si="10"/>
        <v>5.2151329442728551E-2</v>
      </c>
      <c r="T58" s="302">
        <f t="shared" si="10"/>
        <v>4.3012936717858566E-2</v>
      </c>
      <c r="U58" s="302">
        <f t="shared" si="10"/>
        <v>2.4782713521577543E-2</v>
      </c>
      <c r="V58" s="302">
        <f t="shared" si="10"/>
        <v>1.5240104628294714E-2</v>
      </c>
      <c r="W58" s="302">
        <f t="shared" si="10"/>
        <v>1.7664123699132565E-2</v>
      </c>
      <c r="X58" s="302">
        <f t="shared" si="10"/>
        <v>2.9919565766191914E-2</v>
      </c>
      <c r="Y58" s="302">
        <f t="shared" si="10"/>
        <v>4.5502872200882283E-2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0.11257841897974358</v>
      </c>
      <c r="C59" s="302">
        <f t="shared" si="11"/>
        <v>9.4361631663168827E-2</v>
      </c>
      <c r="D59" s="302">
        <f t="shared" si="11"/>
        <v>9.3362105855907179E-2</v>
      </c>
      <c r="E59" s="302">
        <f t="shared" si="11"/>
        <v>7.2485619819806252E-2</v>
      </c>
      <c r="F59" s="302">
        <f t="shared" si="11"/>
        <v>4.5400853438840851E-2</v>
      </c>
      <c r="G59" s="302">
        <f t="shared" si="11"/>
        <v>5.8465966093898036E-2</v>
      </c>
      <c r="H59" s="302">
        <f t="shared" si="11"/>
        <v>7.0046128488225598E-2</v>
      </c>
      <c r="I59" s="302">
        <f t="shared" si="11"/>
        <v>7.5471633284095993E-2</v>
      </c>
      <c r="J59" s="302">
        <f t="shared" si="11"/>
        <v>9.4900484089847525E-2</v>
      </c>
      <c r="K59" s="302">
        <f t="shared" si="11"/>
        <v>8.3266380932504186E-2</v>
      </c>
      <c r="L59" s="302">
        <f t="shared" si="11"/>
        <v>8.1213225057723798E-2</v>
      </c>
      <c r="M59" s="302">
        <f t="shared" si="11"/>
        <v>0.10042291197985019</v>
      </c>
      <c r="N59" s="302">
        <f t="shared" si="11"/>
        <v>8.8962798456821632E-2</v>
      </c>
      <c r="O59" s="302">
        <f t="shared" si="11"/>
        <v>8.9400852265273265E-2</v>
      </c>
      <c r="P59" s="302">
        <f t="shared" si="11"/>
        <v>9.3887051922884407E-2</v>
      </c>
      <c r="Q59" s="302">
        <f t="shared" si="11"/>
        <v>9.9239823268111274E-2</v>
      </c>
      <c r="R59" s="302">
        <f t="shared" si="11"/>
        <v>0.10253551973730327</v>
      </c>
      <c r="S59" s="302">
        <f t="shared" si="11"/>
        <v>0.11124664567049765</v>
      </c>
      <c r="T59" s="302">
        <f t="shared" si="11"/>
        <v>0.11963354337556378</v>
      </c>
      <c r="U59" s="302">
        <f t="shared" si="11"/>
        <v>0.12841840602407345</v>
      </c>
      <c r="V59" s="302">
        <f t="shared" si="11"/>
        <v>0.13741444504412123</v>
      </c>
      <c r="W59" s="302">
        <f t="shared" si="11"/>
        <v>0.12717919260679067</v>
      </c>
      <c r="X59" s="302">
        <f t="shared" si="11"/>
        <v>0.11263121285486601</v>
      </c>
      <c r="Y59" s="302">
        <f t="shared" si="11"/>
        <v>0.1225033837512397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6.4643819257147475E-2</v>
      </c>
      <c r="C60" s="301">
        <f t="shared" si="12"/>
        <v>4.130261302959725E-2</v>
      </c>
      <c r="D60" s="301">
        <f t="shared" si="12"/>
        <v>4.2601284212047806E-2</v>
      </c>
      <c r="E60" s="301">
        <f t="shared" si="12"/>
        <v>7.1249141940977007E-2</v>
      </c>
      <c r="F60" s="301">
        <f t="shared" si="12"/>
        <v>6.5272109862830316E-2</v>
      </c>
      <c r="G60" s="301">
        <f t="shared" si="12"/>
        <v>6.9235064328332291E-2</v>
      </c>
      <c r="H60" s="301">
        <f t="shared" si="12"/>
        <v>6.63626095567032E-2</v>
      </c>
      <c r="I60" s="301">
        <f t="shared" si="12"/>
        <v>6.6124618229122745E-2</v>
      </c>
      <c r="J60" s="301">
        <f t="shared" si="12"/>
        <v>5.5944131659429977E-2</v>
      </c>
      <c r="K60" s="301">
        <f t="shared" si="12"/>
        <v>6.0238137318711069E-2</v>
      </c>
      <c r="L60" s="301">
        <f t="shared" si="12"/>
        <v>6.0643965215341065E-2</v>
      </c>
      <c r="M60" s="301">
        <f t="shared" si="12"/>
        <v>6.6122582105840641E-2</v>
      </c>
      <c r="N60" s="301">
        <f t="shared" si="12"/>
        <v>6.3975659667615814E-2</v>
      </c>
      <c r="O60" s="301">
        <f t="shared" si="12"/>
        <v>6.4045592616228636E-2</v>
      </c>
      <c r="P60" s="301">
        <f t="shared" si="12"/>
        <v>6.1936691633927482E-2</v>
      </c>
      <c r="Q60" s="301">
        <f t="shared" si="12"/>
        <v>6.4803641143063209E-2</v>
      </c>
      <c r="R60" s="301">
        <f t="shared" si="12"/>
        <v>6.4031246070083106E-2</v>
      </c>
      <c r="S60" s="301">
        <f t="shared" si="12"/>
        <v>6.349334861273008E-2</v>
      </c>
      <c r="T60" s="301">
        <f t="shared" si="12"/>
        <v>6.1084215352094746E-2</v>
      </c>
      <c r="U60" s="301">
        <f t="shared" si="12"/>
        <v>5.6807439919028549E-2</v>
      </c>
      <c r="V60" s="301">
        <f t="shared" si="12"/>
        <v>5.2838066387542702E-2</v>
      </c>
      <c r="W60" s="301">
        <f t="shared" si="12"/>
        <v>5.2072355678795347E-2</v>
      </c>
      <c r="X60" s="301">
        <f t="shared" si="12"/>
        <v>5.5703802792257923E-2</v>
      </c>
      <c r="Y60" s="301">
        <f t="shared" si="12"/>
        <v>6.5075331821745047E-2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4.014792484529002E-2</v>
      </c>
      <c r="C61" s="302">
        <f t="shared" si="13"/>
        <v>1.7132222974453427E-2</v>
      </c>
      <c r="D61" s="302">
        <f t="shared" si="13"/>
        <v>1.8263290639055473E-2</v>
      </c>
      <c r="E61" s="302">
        <f t="shared" si="13"/>
        <v>4.8694134319183791E-2</v>
      </c>
      <c r="F61" s="302">
        <f t="shared" si="13"/>
        <v>4.5350462176551566E-2</v>
      </c>
      <c r="G61" s="302">
        <f t="shared" si="13"/>
        <v>4.8087343634226988E-2</v>
      </c>
      <c r="H61" s="302">
        <f t="shared" si="13"/>
        <v>4.4690917947030041E-2</v>
      </c>
      <c r="I61" s="302">
        <f t="shared" si="13"/>
        <v>4.4656826122946316E-2</v>
      </c>
      <c r="J61" s="302">
        <f t="shared" si="13"/>
        <v>3.6835283185134786E-2</v>
      </c>
      <c r="K61" s="302">
        <f t="shared" si="13"/>
        <v>4.1180806140301611E-2</v>
      </c>
      <c r="L61" s="302">
        <f t="shared" si="13"/>
        <v>4.176281330989956E-2</v>
      </c>
      <c r="M61" s="302">
        <f t="shared" si="13"/>
        <v>4.4526794923646446E-2</v>
      </c>
      <c r="N61" s="302">
        <f t="shared" si="13"/>
        <v>4.315806098297624E-2</v>
      </c>
      <c r="O61" s="302">
        <f t="shared" si="13"/>
        <v>4.3485242627522562E-2</v>
      </c>
      <c r="P61" s="302">
        <f t="shared" si="13"/>
        <v>4.2253471600647241E-2</v>
      </c>
      <c r="Q61" s="302">
        <f t="shared" si="13"/>
        <v>4.4065120237744781E-2</v>
      </c>
      <c r="R61" s="302">
        <f t="shared" si="13"/>
        <v>4.3265636317433812E-2</v>
      </c>
      <c r="S61" s="302">
        <f t="shared" si="13"/>
        <v>4.2239145316095891E-2</v>
      </c>
      <c r="T61" s="302">
        <f t="shared" si="13"/>
        <v>3.9835980283721449E-2</v>
      </c>
      <c r="U61" s="302">
        <f t="shared" si="13"/>
        <v>3.6943538401501518E-2</v>
      </c>
      <c r="V61" s="302">
        <f t="shared" si="13"/>
        <v>3.3085353855199527E-2</v>
      </c>
      <c r="W61" s="302">
        <f t="shared" si="13"/>
        <v>3.3346098433106985E-2</v>
      </c>
      <c r="X61" s="302">
        <f t="shared" si="13"/>
        <v>3.7337069764056E-2</v>
      </c>
      <c r="Y61" s="302">
        <f t="shared" si="13"/>
        <v>4.3194425967961678E-2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2.4495894411857448E-2</v>
      </c>
      <c r="C62" s="302">
        <f t="shared" si="14"/>
        <v>2.417039005514382E-2</v>
      </c>
      <c r="D62" s="302">
        <f t="shared" si="14"/>
        <v>2.4337993572992333E-2</v>
      </c>
      <c r="E62" s="302">
        <f t="shared" si="14"/>
        <v>2.2555007621793216E-2</v>
      </c>
      <c r="F62" s="302">
        <f t="shared" si="14"/>
        <v>1.9921647686278746E-2</v>
      </c>
      <c r="G62" s="302">
        <f t="shared" si="14"/>
        <v>2.1147720694105299E-2</v>
      </c>
      <c r="H62" s="302">
        <f t="shared" si="14"/>
        <v>2.1671691609673149E-2</v>
      </c>
      <c r="I62" s="302">
        <f t="shared" si="14"/>
        <v>2.1467792106176428E-2</v>
      </c>
      <c r="J62" s="302">
        <f t="shared" si="14"/>
        <v>1.9108848474295191E-2</v>
      </c>
      <c r="K62" s="302">
        <f t="shared" si="14"/>
        <v>1.9057331178409461E-2</v>
      </c>
      <c r="L62" s="302">
        <f t="shared" si="14"/>
        <v>1.8881151905441509E-2</v>
      </c>
      <c r="M62" s="302">
        <f t="shared" si="14"/>
        <v>2.1595787182194195E-2</v>
      </c>
      <c r="N62" s="302">
        <f t="shared" si="14"/>
        <v>2.081759868463957E-2</v>
      </c>
      <c r="O62" s="302">
        <f t="shared" si="14"/>
        <v>2.0560349988706067E-2</v>
      </c>
      <c r="P62" s="302">
        <f t="shared" si="14"/>
        <v>1.9683220033280241E-2</v>
      </c>
      <c r="Q62" s="302">
        <f t="shared" si="14"/>
        <v>2.0738520905318424E-2</v>
      </c>
      <c r="R62" s="302">
        <f t="shared" si="14"/>
        <v>2.0765609752649294E-2</v>
      </c>
      <c r="S62" s="302">
        <f t="shared" si="14"/>
        <v>2.1254203296634192E-2</v>
      </c>
      <c r="T62" s="302">
        <f t="shared" si="14"/>
        <v>2.1248235068373301E-2</v>
      </c>
      <c r="U62" s="302">
        <f t="shared" si="14"/>
        <v>1.9863901517527028E-2</v>
      </c>
      <c r="V62" s="302">
        <f t="shared" si="14"/>
        <v>1.9752712532343175E-2</v>
      </c>
      <c r="W62" s="302">
        <f t="shared" si="14"/>
        <v>1.8726257245688365E-2</v>
      </c>
      <c r="X62" s="302">
        <f t="shared" si="14"/>
        <v>1.8366733028201923E-2</v>
      </c>
      <c r="Y62" s="302">
        <f t="shared" si="14"/>
        <v>2.1880905853783366E-2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0.22247124315867886</v>
      </c>
      <c r="C63" s="301">
        <f t="shared" si="15"/>
        <v>0.225161189319252</v>
      </c>
      <c r="D63" s="301">
        <f t="shared" si="15"/>
        <v>0.22567245396064881</v>
      </c>
      <c r="E63" s="301">
        <f t="shared" si="15"/>
        <v>0.21825481061471808</v>
      </c>
      <c r="F63" s="301">
        <f t="shared" si="15"/>
        <v>0.21679121104667518</v>
      </c>
      <c r="G63" s="301">
        <f t="shared" si="15"/>
        <v>0.21382905652596912</v>
      </c>
      <c r="H63" s="301">
        <f t="shared" si="15"/>
        <v>0.21109819484789924</v>
      </c>
      <c r="I63" s="301">
        <f t="shared" si="15"/>
        <v>0.2078354787336793</v>
      </c>
      <c r="J63" s="301">
        <f t="shared" si="15"/>
        <v>0.18233743250067228</v>
      </c>
      <c r="K63" s="301">
        <f t="shared" si="15"/>
        <v>0.18489220772616649</v>
      </c>
      <c r="L63" s="301">
        <f t="shared" si="15"/>
        <v>0.18384160430977203</v>
      </c>
      <c r="M63" s="301">
        <f t="shared" si="15"/>
        <v>0.20249096806043781</v>
      </c>
      <c r="N63" s="301">
        <f t="shared" si="15"/>
        <v>0.19827446798764081</v>
      </c>
      <c r="O63" s="301">
        <f t="shared" si="15"/>
        <v>0.19623560591603609</v>
      </c>
      <c r="P63" s="301">
        <f t="shared" si="15"/>
        <v>0.18865476587839583</v>
      </c>
      <c r="Q63" s="301">
        <f t="shared" si="15"/>
        <v>0.19755581230742936</v>
      </c>
      <c r="R63" s="301">
        <f t="shared" si="15"/>
        <v>0.19712190570516155</v>
      </c>
      <c r="S63" s="301">
        <f t="shared" si="15"/>
        <v>0.20007915319986885</v>
      </c>
      <c r="T63" s="301">
        <f t="shared" si="15"/>
        <v>0.19915895521643556</v>
      </c>
      <c r="U63" s="301">
        <f t="shared" si="15"/>
        <v>0.18759320760691961</v>
      </c>
      <c r="V63" s="301">
        <f t="shared" si="15"/>
        <v>0.18692393837438684</v>
      </c>
      <c r="W63" s="301">
        <f t="shared" si="15"/>
        <v>0.17735916282357952</v>
      </c>
      <c r="X63" s="301">
        <f t="shared" si="15"/>
        <v>0.1745519738217037</v>
      </c>
      <c r="Y63" s="301">
        <f t="shared" si="15"/>
        <v>0.20572194606382291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8.4620117877360124E-2</v>
      </c>
      <c r="C64" s="302">
        <f t="shared" si="16"/>
        <v>0.1096163342214943</v>
      </c>
      <c r="D64" s="302">
        <f t="shared" si="16"/>
        <v>0.11135150801464005</v>
      </c>
      <c r="E64" s="302">
        <f t="shared" si="16"/>
        <v>0.12949690879454717</v>
      </c>
      <c r="F64" s="302">
        <f t="shared" si="16"/>
        <v>0.16119832928482919</v>
      </c>
      <c r="G64" s="302">
        <f t="shared" si="16"/>
        <v>0.14223807763548171</v>
      </c>
      <c r="H64" s="302">
        <f t="shared" si="16"/>
        <v>0.12532742527048016</v>
      </c>
      <c r="I64" s="302">
        <f t="shared" si="16"/>
        <v>0.11542123389601078</v>
      </c>
      <c r="J64" s="302">
        <f t="shared" si="16"/>
        <v>6.6132758104940625E-2</v>
      </c>
      <c r="K64" s="302">
        <f t="shared" si="16"/>
        <v>8.2933373931263404E-2</v>
      </c>
      <c r="L64" s="302">
        <f t="shared" si="16"/>
        <v>8.4396838932967413E-2</v>
      </c>
      <c r="M64" s="302">
        <f t="shared" si="16"/>
        <v>7.9524137064702877E-2</v>
      </c>
      <c r="N64" s="302">
        <f t="shared" si="16"/>
        <v>8.9340429060920476E-2</v>
      </c>
      <c r="O64" s="302">
        <f t="shared" si="16"/>
        <v>8.676517457080353E-2</v>
      </c>
      <c r="P64" s="302">
        <f t="shared" si="16"/>
        <v>7.3691028829965963E-2</v>
      </c>
      <c r="Q64" s="302">
        <f t="shared" si="16"/>
        <v>7.603766136688489E-2</v>
      </c>
      <c r="R64" s="302">
        <f t="shared" si="16"/>
        <v>7.1568208067647382E-2</v>
      </c>
      <c r="S64" s="302">
        <f t="shared" si="16"/>
        <v>6.385877074619821E-2</v>
      </c>
      <c r="T64" s="302">
        <f t="shared" si="16"/>
        <v>5.2668902103500288E-2</v>
      </c>
      <c r="U64" s="302">
        <f t="shared" si="16"/>
        <v>3.0346179822339864E-2</v>
      </c>
      <c r="V64" s="302">
        <f t="shared" si="16"/>
        <v>1.8661352606075161E-2</v>
      </c>
      <c r="W64" s="302">
        <f t="shared" si="16"/>
        <v>2.162953922342763E-2</v>
      </c>
      <c r="X64" s="302">
        <f t="shared" si="16"/>
        <v>3.6636202979010525E-2</v>
      </c>
      <c r="Y64" s="302">
        <f t="shared" si="16"/>
        <v>5.5717802694957907E-2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0.13785112528131874</v>
      </c>
      <c r="C65" s="302">
        <f t="shared" si="17"/>
        <v>0.11554485509775768</v>
      </c>
      <c r="D65" s="302">
        <f t="shared" si="17"/>
        <v>0.11432094594600876</v>
      </c>
      <c r="E65" s="302">
        <f t="shared" si="17"/>
        <v>8.8757901820170917E-2</v>
      </c>
      <c r="F65" s="302">
        <f t="shared" si="17"/>
        <v>5.5592881761845958E-2</v>
      </c>
      <c r="G65" s="302">
        <f t="shared" si="17"/>
        <v>7.1590978890487392E-2</v>
      </c>
      <c r="H65" s="302">
        <f t="shared" si="17"/>
        <v>8.5770769577419095E-2</v>
      </c>
      <c r="I65" s="302">
        <f t="shared" si="17"/>
        <v>9.2414244837668552E-2</v>
      </c>
      <c r="J65" s="302">
        <f t="shared" si="17"/>
        <v>0.11620467439573166</v>
      </c>
      <c r="K65" s="302">
        <f t="shared" si="17"/>
        <v>0.10195883379490307</v>
      </c>
      <c r="L65" s="302">
        <f t="shared" si="17"/>
        <v>9.9444765376804634E-2</v>
      </c>
      <c r="M65" s="302">
        <f t="shared" si="17"/>
        <v>0.12296683099573495</v>
      </c>
      <c r="N65" s="302">
        <f t="shared" si="17"/>
        <v>0.10893403892672035</v>
      </c>
      <c r="O65" s="302">
        <f t="shared" si="17"/>
        <v>0.10947043134523256</v>
      </c>
      <c r="P65" s="302">
        <f t="shared" si="17"/>
        <v>0.1149637370484299</v>
      </c>
      <c r="Q65" s="302">
        <f t="shared" si="17"/>
        <v>0.12151815094054447</v>
      </c>
      <c r="R65" s="302">
        <f t="shared" si="17"/>
        <v>0.12555369763751417</v>
      </c>
      <c r="S65" s="302">
        <f t="shared" si="17"/>
        <v>0.1362203824536706</v>
      </c>
      <c r="T65" s="302">
        <f t="shared" si="17"/>
        <v>0.14649005311293528</v>
      </c>
      <c r="U65" s="302">
        <f t="shared" si="17"/>
        <v>0.15724702778457975</v>
      </c>
      <c r="V65" s="302">
        <f t="shared" si="17"/>
        <v>0.16826258576831168</v>
      </c>
      <c r="W65" s="302">
        <f t="shared" si="17"/>
        <v>0.15572962360015191</v>
      </c>
      <c r="X65" s="302">
        <f t="shared" si="17"/>
        <v>0.13791577084269319</v>
      </c>
      <c r="Y65" s="302">
        <f t="shared" si="17"/>
        <v>0.150004143368865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0.18188736255258831</v>
      </c>
      <c r="C66" s="301">
        <f t="shared" si="18"/>
        <v>0.20328175188695941</v>
      </c>
      <c r="D66" s="301">
        <f t="shared" si="18"/>
        <v>0.1986972317658712</v>
      </c>
      <c r="E66" s="301">
        <f t="shared" si="18"/>
        <v>0.20905376895057767</v>
      </c>
      <c r="F66" s="301">
        <f t="shared" si="18"/>
        <v>0.25413574321778265</v>
      </c>
      <c r="G66" s="301">
        <f t="shared" si="18"/>
        <v>0.23849439601128675</v>
      </c>
      <c r="H66" s="301">
        <f t="shared" si="18"/>
        <v>0.23965987995631144</v>
      </c>
      <c r="I66" s="301">
        <f t="shared" si="18"/>
        <v>0.24882062181504783</v>
      </c>
      <c r="J66" s="301">
        <f t="shared" si="18"/>
        <v>0.33944122921730818</v>
      </c>
      <c r="K66" s="301">
        <f t="shared" si="18"/>
        <v>0.3307657467278084</v>
      </c>
      <c r="L66" s="301">
        <f t="shared" si="18"/>
        <v>0.3346763636464109</v>
      </c>
      <c r="M66" s="301">
        <f t="shared" si="18"/>
        <v>0.25706008492882798</v>
      </c>
      <c r="N66" s="301">
        <f t="shared" si="18"/>
        <v>0.27791603848372842</v>
      </c>
      <c r="O66" s="301">
        <f t="shared" si="18"/>
        <v>0.28515442577002414</v>
      </c>
      <c r="P66" s="301">
        <f t="shared" si="18"/>
        <v>0.31356198457584639</v>
      </c>
      <c r="Q66" s="301">
        <f t="shared" si="18"/>
        <v>0.27960221988183975</v>
      </c>
      <c r="R66" s="301">
        <f t="shared" si="18"/>
        <v>0.28088411016917503</v>
      </c>
      <c r="S66" s="301">
        <f t="shared" si="18"/>
        <v>0.26932370859896193</v>
      </c>
      <c r="T66" s="301">
        <f t="shared" si="18"/>
        <v>0.27361399853265078</v>
      </c>
      <c r="U66" s="301">
        <f t="shared" si="18"/>
        <v>0.31835602715576389</v>
      </c>
      <c r="V66" s="301">
        <f t="shared" si="18"/>
        <v>0.3250578479788504</v>
      </c>
      <c r="W66" s="301">
        <f t="shared" si="18"/>
        <v>0.357858253781145</v>
      </c>
      <c r="X66" s="301">
        <f t="shared" si="18"/>
        <v>0.36437171916574851</v>
      </c>
      <c r="Y66" s="301">
        <f t="shared" si="18"/>
        <v>0.24840523284958582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0.13092094460045611</v>
      </c>
      <c r="C67" s="301">
        <f t="shared" si="19"/>
        <v>0.12918125152634313</v>
      </c>
      <c r="D67" s="301">
        <f t="shared" si="19"/>
        <v>0.13007702656954648</v>
      </c>
      <c r="E67" s="301">
        <f t="shared" si="19"/>
        <v>0.12054766621978365</v>
      </c>
      <c r="F67" s="301">
        <f t="shared" si="19"/>
        <v>0.10647339057040521</v>
      </c>
      <c r="G67" s="301">
        <f t="shared" si="19"/>
        <v>0.11302626974415249</v>
      </c>
      <c r="H67" s="301">
        <f t="shared" si="19"/>
        <v>0.11582668870644627</v>
      </c>
      <c r="I67" s="301">
        <f t="shared" si="19"/>
        <v>0.11473692586078206</v>
      </c>
      <c r="J67" s="301">
        <f t="shared" si="19"/>
        <v>0.10212929768633879</v>
      </c>
      <c r="K67" s="301">
        <f t="shared" si="19"/>
        <v>0.10185395795278099</v>
      </c>
      <c r="L67" s="301">
        <f t="shared" si="19"/>
        <v>0.10091234886318504</v>
      </c>
      <c r="M67" s="301">
        <f t="shared" si="19"/>
        <v>0.11542100932288016</v>
      </c>
      <c r="N67" s="301">
        <f t="shared" si="19"/>
        <v>0.11126189712782816</v>
      </c>
      <c r="O67" s="301">
        <f t="shared" si="19"/>
        <v>0.10988700378029051</v>
      </c>
      <c r="P67" s="301">
        <f t="shared" si="19"/>
        <v>0.10519908831286756</v>
      </c>
      <c r="Q67" s="301">
        <f t="shared" si="19"/>
        <v>0.11083925742373892</v>
      </c>
      <c r="R67" s="301">
        <f t="shared" si="19"/>
        <v>0.11098403668433932</v>
      </c>
      <c r="S67" s="301">
        <f t="shared" si="19"/>
        <v>0.11359537747593031</v>
      </c>
      <c r="T67" s="301">
        <f t="shared" si="19"/>
        <v>0.11356347963752647</v>
      </c>
      <c r="U67" s="301">
        <f t="shared" si="19"/>
        <v>0.10616475995529398</v>
      </c>
      <c r="V67" s="301">
        <f t="shared" si="19"/>
        <v>0.10557049845478764</v>
      </c>
      <c r="W67" s="301">
        <f t="shared" si="19"/>
        <v>0.10008449768014636</v>
      </c>
      <c r="X67" s="301">
        <f t="shared" si="19"/>
        <v>9.8162981797987686E-2</v>
      </c>
      <c r="Y67" s="301">
        <f t="shared" si="19"/>
        <v>0.11694485675543652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8.160831875199176E-2</v>
      </c>
      <c r="C68" s="235">
        <f t="shared" si="20"/>
        <v>8.052389771182808E-2</v>
      </c>
      <c r="D68" s="235">
        <f t="shared" si="20"/>
        <v>8.1082270518248872E-2</v>
      </c>
      <c r="E68" s="235">
        <f t="shared" si="20"/>
        <v>7.5142234878425557E-2</v>
      </c>
      <c r="F68" s="235">
        <f t="shared" si="20"/>
        <v>6.6369169751962456E-2</v>
      </c>
      <c r="G68" s="235">
        <f t="shared" si="20"/>
        <v>7.0453844316345327E-2</v>
      </c>
      <c r="H68" s="235">
        <f t="shared" si="20"/>
        <v>7.2199458694636232E-2</v>
      </c>
      <c r="I68" s="235">
        <f t="shared" si="20"/>
        <v>7.1520165446757183E-2</v>
      </c>
      <c r="J68" s="235">
        <f t="shared" si="20"/>
        <v>6.3661320997486573E-2</v>
      </c>
      <c r="K68" s="235">
        <f t="shared" si="20"/>
        <v>6.348969060778957E-2</v>
      </c>
      <c r="L68" s="235">
        <f t="shared" si="20"/>
        <v>6.2902747586884689E-2</v>
      </c>
      <c r="M68" s="235">
        <f t="shared" si="20"/>
        <v>7.1946582330612102E-2</v>
      </c>
      <c r="N68" s="235">
        <f t="shared" si="20"/>
        <v>6.9354039519567368E-2</v>
      </c>
      <c r="O68" s="235">
        <f t="shared" si="20"/>
        <v>6.84970129001959E-2</v>
      </c>
      <c r="P68" s="235">
        <f t="shared" si="20"/>
        <v>6.557484562653787E-2</v>
      </c>
      <c r="Q68" s="235">
        <f t="shared" si="20"/>
        <v>6.9090591101945389E-2</v>
      </c>
      <c r="R68" s="235">
        <f t="shared" si="20"/>
        <v>6.9180837869441694E-2</v>
      </c>
      <c r="S68" s="235">
        <f t="shared" si="20"/>
        <v>7.080859217827741E-2</v>
      </c>
      <c r="T68" s="235">
        <f t="shared" si="20"/>
        <v>7.0788708965763919E-2</v>
      </c>
      <c r="U68" s="235">
        <f t="shared" si="20"/>
        <v>6.6176787809627061E-2</v>
      </c>
      <c r="V68" s="235">
        <f t="shared" si="20"/>
        <v>6.5806360586516482E-2</v>
      </c>
      <c r="W68" s="235">
        <f t="shared" si="20"/>
        <v>6.2386714469106513E-2</v>
      </c>
      <c r="X68" s="235">
        <f t="shared" si="20"/>
        <v>6.1188955920413055E-2</v>
      </c>
      <c r="Y68" s="235">
        <f t="shared" si="20"/>
        <v>7.2896458054355004E-2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341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2">
        <f>IF(B$5=0,0,B$5/TRE_fec!B$5)</f>
        <v>0.52117385571063035</v>
      </c>
      <c r="C72" s="322">
        <f>IF(C$5=0,0,C$5/TRE_fec!C$5)</f>
        <v>0.50663136649697993</v>
      </c>
      <c r="D72" s="322">
        <f>IF(D$5=0,0,D$5/TRE_fec!D$5)</f>
        <v>0.50366579835136349</v>
      </c>
      <c r="E72" s="322">
        <f>IF(E$5=0,0,E$5/TRE_fec!E$5)</f>
        <v>0.50488708393601689</v>
      </c>
      <c r="F72" s="322">
        <f>IF(F$5=0,0,F$5/TRE_fec!F$5)</f>
        <v>0.50334248850839447</v>
      </c>
      <c r="G72" s="322">
        <f>IF(G$5=0,0,G$5/TRE_fec!G$5)</f>
        <v>0.50388844082265594</v>
      </c>
      <c r="H72" s="322">
        <f>IF(H$5=0,0,H$5/TRE_fec!H$5)</f>
        <v>0.51030311250184157</v>
      </c>
      <c r="I72" s="322">
        <f>IF(I$5=0,0,I$5/TRE_fec!I$5)</f>
        <v>0.51690441846787061</v>
      </c>
      <c r="J72" s="322">
        <f>IF(J$5=0,0,J$5/TRE_fec!J$5)</f>
        <v>0.55507087771626185</v>
      </c>
      <c r="K72" s="322">
        <f>IF(K$5=0,0,K$5/TRE_fec!K$5)</f>
        <v>0.54846359741565454</v>
      </c>
      <c r="L72" s="322">
        <f>IF(L$5=0,0,L$5/TRE_fec!L$5)</f>
        <v>0.55149842804749249</v>
      </c>
      <c r="M72" s="322">
        <f>IF(M$5=0,0,M$5/TRE_fec!M$5)</f>
        <v>0.53803147133036944</v>
      </c>
      <c r="N72" s="322">
        <f>IF(N$5=0,0,N$5/TRE_fec!N$5)</f>
        <v>0.53832424681935731</v>
      </c>
      <c r="O72" s="322">
        <f>IF(O$5=0,0,O$5/TRE_fec!O$5)</f>
        <v>0.54021338157514187</v>
      </c>
      <c r="P72" s="322">
        <f>IF(P$5=0,0,P$5/TRE_fec!P$5)</f>
        <v>0.55273880365258554</v>
      </c>
      <c r="Q72" s="322">
        <f>IF(Q$5=0,0,Q$5/TRE_fec!Q$5)</f>
        <v>0.54644863764718776</v>
      </c>
      <c r="R72" s="322">
        <f>IF(R$5=0,0,R$5/TRE_fec!R$5)</f>
        <v>0.54778752496151228</v>
      </c>
      <c r="S72" s="322">
        <f>IF(S$5=0,0,S$5/TRE_fec!S$5)</f>
        <v>0.54906952338534232</v>
      </c>
      <c r="T72" s="322">
        <f>IF(T$5=0,0,T$5/TRE_fec!T$5)</f>
        <v>0.55539142557159171</v>
      </c>
      <c r="U72" s="322">
        <f>IF(U$5=0,0,U$5/TRE_fec!U$5)</f>
        <v>0.56757761906446458</v>
      </c>
      <c r="V72" s="322">
        <f>IF(V$5=0,0,V$5/TRE_fec!V$5)</f>
        <v>0.57313820732207099</v>
      </c>
      <c r="W72" s="322">
        <f>IF(W$5=0,0,W$5/TRE_fec!W$5)</f>
        <v>0.57580603628121152</v>
      </c>
      <c r="X72" s="322">
        <f>IF(X$5=0,0,X$5/TRE_fec!X$5)</f>
        <v>0.57098712724050216</v>
      </c>
      <c r="Y72" s="322">
        <f>IF(Y$5=0,0,Y$5/TRE_fec!Y$5)</f>
        <v>0.54087069916448871</v>
      </c>
      <c r="DA72" s="95"/>
    </row>
    <row r="73" spans="1:105" ht="12" customHeight="1" x14ac:dyDescent="0.25">
      <c r="A73" s="55" t="s">
        <v>91</v>
      </c>
      <c r="B73" s="334">
        <f>IF(B$6=0,0,B$6/TRE_fec!B$6)</f>
        <v>0.45808917720262216</v>
      </c>
      <c r="C73" s="334">
        <f>IF(C$6=0,0,C$6/TRE_fec!C$6)</f>
        <v>0.45808917720262227</v>
      </c>
      <c r="D73" s="334">
        <f>IF(D$6=0,0,D$6/TRE_fec!D$6)</f>
        <v>0.45808917720262238</v>
      </c>
      <c r="E73" s="334">
        <f>IF(E$6=0,0,E$6/TRE_fec!E$6)</f>
        <v>0.45808917720262232</v>
      </c>
      <c r="F73" s="334">
        <f>IF(F$6=0,0,F$6/TRE_fec!F$6)</f>
        <v>0.4580891772026221</v>
      </c>
      <c r="G73" s="334">
        <f>IF(G$6=0,0,G$6/TRE_fec!G$6)</f>
        <v>0.45808917720262227</v>
      </c>
      <c r="H73" s="334">
        <f>IF(H$6=0,0,H$6/TRE_fec!H$6)</f>
        <v>0.45808917720262221</v>
      </c>
      <c r="I73" s="334">
        <f>IF(I$6=0,0,I$6/TRE_fec!I$6)</f>
        <v>0.45808917720262238</v>
      </c>
      <c r="J73" s="334">
        <f>IF(J$6=0,0,J$6/TRE_fec!J$6)</f>
        <v>0.45808917720262221</v>
      </c>
      <c r="K73" s="334">
        <f>IF(K$6=0,0,K$6/TRE_fec!K$6)</f>
        <v>0.45808917720262249</v>
      </c>
      <c r="L73" s="334">
        <f>IF(L$6=0,0,L$6/TRE_fec!L$6)</f>
        <v>0.45808917720262238</v>
      </c>
      <c r="M73" s="334">
        <f>IF(M$6=0,0,M$6/TRE_fec!M$6)</f>
        <v>0.45808917720262221</v>
      </c>
      <c r="N73" s="334">
        <f>IF(N$6=0,0,N$6/TRE_fec!N$6)</f>
        <v>0.45808917720262227</v>
      </c>
      <c r="O73" s="334">
        <f>IF(O$6=0,0,O$6/TRE_fec!O$6)</f>
        <v>0.45808917720262216</v>
      </c>
      <c r="P73" s="334">
        <f>IF(P$6=0,0,P$6/TRE_fec!P$6)</f>
        <v>0.45808917720262238</v>
      </c>
      <c r="Q73" s="334">
        <f>IF(Q$6=0,0,Q$6/TRE_fec!Q$6)</f>
        <v>0.45808917720262221</v>
      </c>
      <c r="R73" s="334">
        <f>IF(R$6=0,0,R$6/TRE_fec!R$6)</f>
        <v>0.45808917720262238</v>
      </c>
      <c r="S73" s="334">
        <f>IF(S$6=0,0,S$6/TRE_fec!S$6)</f>
        <v>0.4580891772026221</v>
      </c>
      <c r="T73" s="334">
        <f>IF(T$6=0,0,T$6/TRE_fec!T$6)</f>
        <v>0.45808917720262249</v>
      </c>
      <c r="U73" s="334">
        <f>IF(U$6=0,0,U$6/TRE_fec!U$6)</f>
        <v>0.45808917720262243</v>
      </c>
      <c r="V73" s="334">
        <f>IF(V$6=0,0,V$6/TRE_fec!V$6)</f>
        <v>0.45808917720262216</v>
      </c>
      <c r="W73" s="334">
        <f>IF(W$6=0,0,W$6/TRE_fec!W$6)</f>
        <v>0.45808917720262238</v>
      </c>
      <c r="X73" s="334">
        <f>IF(X$6=0,0,X$6/TRE_fec!X$6)</f>
        <v>0.45808917720262232</v>
      </c>
      <c r="Y73" s="334">
        <f>IF(Y$6=0,0,Y$6/TRE_fec!Y$6)</f>
        <v>0.45808917720262232</v>
      </c>
      <c r="DA73" s="67"/>
    </row>
    <row r="74" spans="1:105" ht="12" customHeight="1" x14ac:dyDescent="0.25">
      <c r="A74" s="173" t="s">
        <v>92</v>
      </c>
      <c r="B74" s="335">
        <f>IF(B$7=0,0,B$7/TRE_fec!B$7)</f>
        <v>0.11878335625554434</v>
      </c>
      <c r="C74" s="335">
        <f>IF(C$7=0,0,C$7/TRE_fec!C$7)</f>
        <v>0.11878335625554441</v>
      </c>
      <c r="D74" s="335">
        <f>IF(D$7=0,0,D$7/TRE_fec!D$7)</f>
        <v>0.11878335625554434</v>
      </c>
      <c r="E74" s="335">
        <f>IF(E$7=0,0,E$7/TRE_fec!E$7)</f>
        <v>0.11878335625554433</v>
      </c>
      <c r="F74" s="335">
        <f>IF(F$7=0,0,F$7/TRE_fec!F$7)</f>
        <v>0.11878335625554434</v>
      </c>
      <c r="G74" s="335">
        <f>IF(G$7=0,0,G$7/TRE_fec!G$7)</f>
        <v>0.11878335625554441</v>
      </c>
      <c r="H74" s="335">
        <f>IF(H$7=0,0,H$7/TRE_fec!H$7)</f>
        <v>0.11878335625554436</v>
      </c>
      <c r="I74" s="335">
        <f>IF(I$7=0,0,I$7/TRE_fec!I$7)</f>
        <v>0.11878335625554437</v>
      </c>
      <c r="J74" s="335">
        <f>IF(J$7=0,0,J$7/TRE_fec!J$7)</f>
        <v>0.11878335625554431</v>
      </c>
      <c r="K74" s="335">
        <f>IF(K$7=0,0,K$7/TRE_fec!K$7)</f>
        <v>0.11878335625554431</v>
      </c>
      <c r="L74" s="335">
        <f>IF(L$7=0,0,L$7/TRE_fec!L$7)</f>
        <v>0.11878335625554433</v>
      </c>
      <c r="M74" s="335">
        <f>IF(M$7=0,0,M$7/TRE_fec!M$7)</f>
        <v>0.11878335625554438</v>
      </c>
      <c r="N74" s="335">
        <f>IF(N$7=0,0,N$7/TRE_fec!N$7)</f>
        <v>0.11878335625554431</v>
      </c>
      <c r="O74" s="335">
        <f>IF(O$7=0,0,O$7/TRE_fec!O$7)</f>
        <v>0.11878335625554433</v>
      </c>
      <c r="P74" s="335">
        <f>IF(P$7=0,0,P$7/TRE_fec!P$7)</f>
        <v>0.11878335625554437</v>
      </c>
      <c r="Q74" s="335">
        <f>IF(Q$7=0,0,Q$7/TRE_fec!Q$7)</f>
        <v>0.11878335625554433</v>
      </c>
      <c r="R74" s="335">
        <f>IF(R$7=0,0,R$7/TRE_fec!R$7)</f>
        <v>0.11878335625554433</v>
      </c>
      <c r="S74" s="335">
        <f>IF(S$7=0,0,S$7/TRE_fec!S$7)</f>
        <v>0.11878335625554436</v>
      </c>
      <c r="T74" s="335">
        <f>IF(T$7=0,0,T$7/TRE_fec!T$7)</f>
        <v>0.11878335625554434</v>
      </c>
      <c r="U74" s="335">
        <f>IF(U$7=0,0,U$7/TRE_fec!U$7)</f>
        <v>0.11878335625554436</v>
      </c>
      <c r="V74" s="335">
        <f>IF(V$7=0,0,V$7/TRE_fec!V$7)</f>
        <v>0.11878335625554436</v>
      </c>
      <c r="W74" s="335">
        <f>IF(W$7=0,0,W$7/TRE_fec!W$7)</f>
        <v>0.11878335625554434</v>
      </c>
      <c r="X74" s="335">
        <f>IF(X$7=0,0,X$7/TRE_fec!X$7)</f>
        <v>0.11878335625554437</v>
      </c>
      <c r="Y74" s="335">
        <f>IF(Y$7=0,0,Y$7/TRE_fec!Y$7)</f>
        <v>0.11878335625554436</v>
      </c>
      <c r="DA74" s="177"/>
    </row>
    <row r="75" spans="1:105" ht="12" customHeight="1" x14ac:dyDescent="0.25">
      <c r="A75" s="173" t="s">
        <v>93</v>
      </c>
      <c r="B75" s="335">
        <f>IF(B$8=0,0,B$8/TRE_fec!B$8)</f>
        <v>0.6420089399046599</v>
      </c>
      <c r="C75" s="335">
        <f>IF(C$8=0,0,C$8/TRE_fec!C$8)</f>
        <v>0.6420089399046599</v>
      </c>
      <c r="D75" s="335">
        <f>IF(D$8=0,0,D$8/TRE_fec!D$8)</f>
        <v>0.64200893990465968</v>
      </c>
      <c r="E75" s="335">
        <f>IF(E$8=0,0,E$8/TRE_fec!E$8)</f>
        <v>0.64200893990465979</v>
      </c>
      <c r="F75" s="335">
        <f>IF(F$8=0,0,F$8/TRE_fec!F$8)</f>
        <v>0.6420089399046599</v>
      </c>
      <c r="G75" s="335">
        <f>IF(G$8=0,0,G$8/TRE_fec!G$8)</f>
        <v>0.64200893990465979</v>
      </c>
      <c r="H75" s="335">
        <f>IF(H$8=0,0,H$8/TRE_fec!H$8)</f>
        <v>0.6420089399046599</v>
      </c>
      <c r="I75" s="335">
        <f>IF(I$8=0,0,I$8/TRE_fec!I$8)</f>
        <v>0.64200893990466001</v>
      </c>
      <c r="J75" s="335">
        <f>IF(J$8=0,0,J$8/TRE_fec!J$8)</f>
        <v>0.6420089399046599</v>
      </c>
      <c r="K75" s="335">
        <f>IF(K$8=0,0,K$8/TRE_fec!K$8)</f>
        <v>0.64200893990465979</v>
      </c>
      <c r="L75" s="335">
        <f>IF(L$8=0,0,L$8/TRE_fec!L$8)</f>
        <v>0.64200893990466001</v>
      </c>
      <c r="M75" s="335">
        <f>IF(M$8=0,0,M$8/TRE_fec!M$8)</f>
        <v>0.6420089399046599</v>
      </c>
      <c r="N75" s="335">
        <f>IF(N$8=0,0,N$8/TRE_fec!N$8)</f>
        <v>0.6420089399046599</v>
      </c>
      <c r="O75" s="335">
        <f>IF(O$8=0,0,O$8/TRE_fec!O$8)</f>
        <v>0.64200893990465979</v>
      </c>
      <c r="P75" s="335">
        <f>IF(P$8=0,0,P$8/TRE_fec!P$8)</f>
        <v>0.64200893990465979</v>
      </c>
      <c r="Q75" s="335">
        <f>IF(Q$8=0,0,Q$8/TRE_fec!Q$8)</f>
        <v>0.6420089399046599</v>
      </c>
      <c r="R75" s="335">
        <f>IF(R$8=0,0,R$8/TRE_fec!R$8)</f>
        <v>0.64200893990465979</v>
      </c>
      <c r="S75" s="335">
        <f>IF(S$8=0,0,S$8/TRE_fec!S$8)</f>
        <v>0.64200893990465957</v>
      </c>
      <c r="T75" s="335">
        <f>IF(T$8=0,0,T$8/TRE_fec!T$8)</f>
        <v>0.64200893990466001</v>
      </c>
      <c r="U75" s="335">
        <f>IF(U$8=0,0,U$8/TRE_fec!U$8)</f>
        <v>0.64200893990465979</v>
      </c>
      <c r="V75" s="335">
        <f>IF(V$8=0,0,V$8/TRE_fec!V$8)</f>
        <v>0.64200893990465979</v>
      </c>
      <c r="W75" s="335">
        <f>IF(W$8=0,0,W$8/TRE_fec!W$8)</f>
        <v>0.64200893990465979</v>
      </c>
      <c r="X75" s="335">
        <f>IF(X$8=0,0,X$8/TRE_fec!X$8)</f>
        <v>0.6420089399046599</v>
      </c>
      <c r="Y75" s="335">
        <f>IF(Y$8=0,0,Y$8/TRE_fec!Y$8)</f>
        <v>0.64200893990466013</v>
      </c>
      <c r="DA75" s="177"/>
    </row>
    <row r="76" spans="1:105" ht="12" customHeight="1" x14ac:dyDescent="0.25">
      <c r="A76" s="173" t="s">
        <v>94</v>
      </c>
      <c r="B76" s="335">
        <f>IF(B$9=0,0,B$9/TRE_fec!B$9)</f>
        <v>0.45390756208812627</v>
      </c>
      <c r="C76" s="335">
        <f>IF(C$9=0,0,C$9/TRE_fec!C$9)</f>
        <v>0.45390756208812594</v>
      </c>
      <c r="D76" s="335">
        <f>IF(D$9=0,0,D$9/TRE_fec!D$9)</f>
        <v>0.45390756208812605</v>
      </c>
      <c r="E76" s="335">
        <f>IF(E$9=0,0,E$9/TRE_fec!E$9)</f>
        <v>0.4539075620881261</v>
      </c>
      <c r="F76" s="335">
        <f>IF(F$9=0,0,F$9/TRE_fec!F$9)</f>
        <v>0.45390756208812616</v>
      </c>
      <c r="G76" s="335">
        <f>IF(G$9=0,0,G$9/TRE_fec!G$9)</f>
        <v>0.45390756208812616</v>
      </c>
      <c r="H76" s="335">
        <f>IF(H$9=0,0,H$9/TRE_fec!H$9)</f>
        <v>0.45390756208812616</v>
      </c>
      <c r="I76" s="335">
        <f>IF(I$9=0,0,I$9/TRE_fec!I$9)</f>
        <v>0.45390756208812599</v>
      </c>
      <c r="J76" s="335">
        <f>IF(J$9=0,0,J$9/TRE_fec!J$9)</f>
        <v>0.45390756208812605</v>
      </c>
      <c r="K76" s="335">
        <f>IF(K$9=0,0,K$9/TRE_fec!K$9)</f>
        <v>0.45390756208812605</v>
      </c>
      <c r="L76" s="335">
        <f>IF(L$9=0,0,L$9/TRE_fec!L$9)</f>
        <v>0.45390756208812605</v>
      </c>
      <c r="M76" s="335">
        <f>IF(M$9=0,0,M$9/TRE_fec!M$9)</f>
        <v>0.45390756208812605</v>
      </c>
      <c r="N76" s="335">
        <f>IF(N$9=0,0,N$9/TRE_fec!N$9)</f>
        <v>0.45390756208812638</v>
      </c>
      <c r="O76" s="335">
        <f>IF(O$9=0,0,O$9/TRE_fec!O$9)</f>
        <v>0.45390756208812599</v>
      </c>
      <c r="P76" s="335">
        <f>IF(P$9=0,0,P$9/TRE_fec!P$9)</f>
        <v>0.45390756208812616</v>
      </c>
      <c r="Q76" s="335">
        <f>IF(Q$9=0,0,Q$9/TRE_fec!Q$9)</f>
        <v>0.4539075620881261</v>
      </c>
      <c r="R76" s="335">
        <f>IF(R$9=0,0,R$9/TRE_fec!R$9)</f>
        <v>0.45390756208812633</v>
      </c>
      <c r="S76" s="335">
        <f>IF(S$9=0,0,S$9/TRE_fec!S$9)</f>
        <v>0.45390756208812605</v>
      </c>
      <c r="T76" s="335">
        <f>IF(T$9=0,0,T$9/TRE_fec!T$9)</f>
        <v>0.4539075620881261</v>
      </c>
      <c r="U76" s="335">
        <f>IF(U$9=0,0,U$9/TRE_fec!U$9)</f>
        <v>0.45390756208812616</v>
      </c>
      <c r="V76" s="335">
        <f>IF(V$9=0,0,V$9/TRE_fec!V$9)</f>
        <v>0.45390756208812616</v>
      </c>
      <c r="W76" s="335">
        <f>IF(W$9=0,0,W$9/TRE_fec!W$9)</f>
        <v>0.45390756208812616</v>
      </c>
      <c r="X76" s="335">
        <f>IF(X$9=0,0,X$9/TRE_fec!X$9)</f>
        <v>0.4539075620881261</v>
      </c>
      <c r="Y76" s="335">
        <f>IF(Y$9=0,0,Y$9/TRE_fec!Y$9)</f>
        <v>0.45390756208812616</v>
      </c>
      <c r="DA76" s="177"/>
    </row>
    <row r="77" spans="1:105" ht="12" customHeight="1" x14ac:dyDescent="0.25">
      <c r="A77" s="56" t="s">
        <v>95</v>
      </c>
      <c r="B77" s="336">
        <f>IF(B$10=0,0,B$10/TRE_fec!B$10)</f>
        <v>0.72671708495695986</v>
      </c>
      <c r="C77" s="336">
        <f>IF(C$10=0,0,C$10/TRE_fec!C$10)</f>
        <v>0.79220652312144413</v>
      </c>
      <c r="D77" s="336">
        <f>IF(D$10=0,0,D$10/TRE_fec!D$10)</f>
        <v>0.79201692858124684</v>
      </c>
      <c r="E77" s="336">
        <f>IF(E$10=0,0,E$10/TRE_fec!E$10)</f>
        <v>0.69549985482113963</v>
      </c>
      <c r="F77" s="336">
        <f>IF(F$10=0,0,F$10/TRE_fec!F$10)</f>
        <v>0.68807414200008554</v>
      </c>
      <c r="G77" s="336">
        <f>IF(G$10=0,0,G$10/TRE_fec!G$10)</f>
        <v>0.6924871543641018</v>
      </c>
      <c r="H77" s="336">
        <f>IF(H$10=0,0,H$10/TRE_fec!H$10)</f>
        <v>0.70790794322111739</v>
      </c>
      <c r="I77" s="336">
        <f>IF(I$10=0,0,I$10/TRE_fec!I$10)</f>
        <v>0.70753213387397562</v>
      </c>
      <c r="J77" s="336">
        <f>IF(J$10=0,0,J$10/TRE_fec!J$10)</f>
        <v>0.70751341813246071</v>
      </c>
      <c r="K77" s="336">
        <f>IF(K$10=0,0,K$10/TRE_fec!K$10)</f>
        <v>0.69334192353623836</v>
      </c>
      <c r="L77" s="336">
        <f>IF(L$10=0,0,L$10/TRE_fec!L$10)</f>
        <v>0.69296940737228108</v>
      </c>
      <c r="M77" s="336">
        <f>IF(M$10=0,0,M$10/TRE_fec!M$10)</f>
        <v>0.74757821174982442</v>
      </c>
      <c r="N77" s="336">
        <f>IF(N$10=0,0,N$10/TRE_fec!N$10)</f>
        <v>0.7134346117479472</v>
      </c>
      <c r="O77" s="336">
        <f>IF(O$10=0,0,O$10/TRE_fec!O$10)</f>
        <v>0.71504675991939715</v>
      </c>
      <c r="P77" s="336">
        <f>IF(P$10=0,0,P$10/TRE_fec!P$10)</f>
        <v>0.70988190881265079</v>
      </c>
      <c r="Q77" s="336">
        <f>IF(Q$10=0,0,Q$10/TRE_fec!Q$10)</f>
        <v>0.71213188928598625</v>
      </c>
      <c r="R77" s="336">
        <f>IF(R$10=0,0,R$10/TRE_fec!R$10)</f>
        <v>0.71576102566874122</v>
      </c>
      <c r="S77" s="336">
        <f>IF(S$10=0,0,S$10/TRE_fec!S$10)</f>
        <v>0.72363334578620586</v>
      </c>
      <c r="T77" s="336">
        <f>IF(T$10=0,0,T$10/TRE_fec!T$10)</f>
        <v>0.73380526083870401</v>
      </c>
      <c r="U77" s="336">
        <f>IF(U$10=0,0,U$10/TRE_fec!U$10)</f>
        <v>0.76103841452309906</v>
      </c>
      <c r="V77" s="336">
        <f>IF(V$10=0,0,V$10/TRE_fec!V$10)</f>
        <v>0.77280940110781882</v>
      </c>
      <c r="W77" s="336">
        <f>IF(W$10=0,0,W$10/TRE_fec!W$10)</f>
        <v>0.76885819521785181</v>
      </c>
      <c r="X77" s="336">
        <f>IF(X$10=0,0,X$10/TRE_fec!X$10)</f>
        <v>0.75429556061542291</v>
      </c>
      <c r="Y77" s="336">
        <f>IF(Y$10=0,0,Y$10/TRE_fec!Y$10)</f>
        <v>0.74909440686735163</v>
      </c>
      <c r="DA77" s="68"/>
    </row>
    <row r="78" spans="1:105" ht="12" customHeight="1" x14ac:dyDescent="0.25">
      <c r="A78" s="174" t="s">
        <v>2403</v>
      </c>
      <c r="B78" s="349">
        <f>IF(B$16=0,0,B$16/TRE_fec!B$16)</f>
        <v>0.53492375520168778</v>
      </c>
      <c r="C78" s="349">
        <f>IF(C$16=0,0,C$16/TRE_fec!C$16)</f>
        <v>0.50143484575953234</v>
      </c>
      <c r="D78" s="349">
        <f>IF(D$16=0,0,D$16/TRE_fec!D$16)</f>
        <v>0.49781475419083726</v>
      </c>
      <c r="E78" s="349">
        <f>IF(E$16=0,0,E$16/TRE_fec!E$16)</f>
        <v>0.49929614630317787</v>
      </c>
      <c r="F78" s="349">
        <f>IF(F$16=0,0,F$16/TRE_fec!F$16)</f>
        <v>0.47790981463392102</v>
      </c>
      <c r="G78" s="349">
        <f>IF(G$16=0,0,G$16/TRE_fec!G$16)</f>
        <v>0.48504435743532176</v>
      </c>
      <c r="H78" s="349">
        <f>IF(H$16=0,0,H$16/TRE_fec!H$16)</f>
        <v>0.49458925395665215</v>
      </c>
      <c r="I78" s="349">
        <f>IF(I$16=0,0,I$16/TRE_fec!I$16)</f>
        <v>0.5052408669969477</v>
      </c>
      <c r="J78" s="349">
        <f>IF(J$16=0,0,J$16/TRE_fec!J$16)</f>
        <v>0.54729913357507887</v>
      </c>
      <c r="K78" s="349">
        <f>IF(K$16=0,0,K$16/TRE_fec!K$16)</f>
        <v>0.53667361014126402</v>
      </c>
      <c r="L78" s="349">
        <f>IF(L$16=0,0,L$16/TRE_fec!L$16)</f>
        <v>0.53621078212213669</v>
      </c>
      <c r="M78" s="349">
        <f>IF(M$16=0,0,M$16/TRE_fec!M$16)</f>
        <v>0.53743459752013301</v>
      </c>
      <c r="N78" s="349">
        <f>IF(N$16=0,0,N$16/TRE_fec!N$16)</f>
        <v>0.52885303793204963</v>
      </c>
      <c r="O78" s="349">
        <f>IF(O$16=0,0,O$16/TRE_fec!O$16)</f>
        <v>0.53201213787253543</v>
      </c>
      <c r="P78" s="349">
        <f>IF(P$16=0,0,P$16/TRE_fec!P$16)</f>
        <v>0.54811378544701295</v>
      </c>
      <c r="Q78" s="349">
        <f>IF(Q$16=0,0,Q$16/TRE_fec!Q$16)</f>
        <v>0.54962473081337793</v>
      </c>
      <c r="R78" s="349">
        <f>IF(R$16=0,0,R$16/TRE_fec!R$16)</f>
        <v>0.55235396749675658</v>
      </c>
      <c r="S78" s="349">
        <f>IF(S$16=0,0,S$16/TRE_fec!S$16)</f>
        <v>0.55821080169204118</v>
      </c>
      <c r="T78" s="349">
        <f>IF(T$16=0,0,T$16/TRE_fec!T$16)</f>
        <v>0.56576270843044973</v>
      </c>
      <c r="U78" s="349">
        <f>IF(U$16=0,0,U$16/TRE_fec!U$16)</f>
        <v>0.58507156021449391</v>
      </c>
      <c r="V78" s="349">
        <f>IF(V$16=0,0,V$16/TRE_fec!V$16)</f>
        <v>0.59390918496118661</v>
      </c>
      <c r="W78" s="349">
        <f>IF(W$16=0,0,W$16/TRE_fec!W$16)</f>
        <v>0.59090429156336011</v>
      </c>
      <c r="X78" s="349">
        <f>IF(X$16=0,0,X$16/TRE_fec!X$16)</f>
        <v>0.5797213694054143</v>
      </c>
      <c r="Y78" s="349">
        <f>IF(Y$16=0,0,Y$16/TRE_fec!Y$16)</f>
        <v>0.56781724391474586</v>
      </c>
      <c r="DA78" s="178"/>
    </row>
    <row r="79" spans="1:105" ht="12" customHeight="1" x14ac:dyDescent="0.25">
      <c r="A79" s="174" t="s">
        <v>2413</v>
      </c>
      <c r="B79" s="349">
        <f>IF(B$24=0,0,B$24/TRE_fec!B$24)</f>
        <v>0.45401597785775644</v>
      </c>
      <c r="C79" s="349">
        <f>IF(C$24=0,0,C$24/TRE_fec!C$24)</f>
        <v>0.47456340799197688</v>
      </c>
      <c r="D79" s="349">
        <f>IF(D$24=0,0,D$24/TRE_fec!D$24)</f>
        <v>0.47311993383477013</v>
      </c>
      <c r="E79" s="349">
        <f>IF(E$24=0,0,E$24/TRE_fec!E$24)</f>
        <v>0.44814864649509217</v>
      </c>
      <c r="F79" s="349">
        <f>IF(F$24=0,0,F$24/TRE_fec!F$24)</f>
        <v>0.44709664017585005</v>
      </c>
      <c r="G79" s="349">
        <f>IF(G$24=0,0,G$24/TRE_fec!G$24)</f>
        <v>0.4471187239810947</v>
      </c>
      <c r="H79" s="349">
        <f>IF(H$24=0,0,H$24/TRE_fec!H$24)</f>
        <v>0.44907908157659165</v>
      </c>
      <c r="I79" s="349">
        <f>IF(I$24=0,0,I$24/TRE_fec!I$24)</f>
        <v>0.44890122701566521</v>
      </c>
      <c r="J79" s="349">
        <f>IF(J$24=0,0,J$24/TRE_fec!J$24)</f>
        <v>0.45048258401429281</v>
      </c>
      <c r="K79" s="349">
        <f>IF(K$24=0,0,K$24/TRE_fec!K$24)</f>
        <v>0.44813018928879439</v>
      </c>
      <c r="L79" s="349">
        <f>IF(L$24=0,0,L$24/TRE_fec!L$24)</f>
        <v>0.44766436719411784</v>
      </c>
      <c r="M79" s="349">
        <f>IF(M$24=0,0,M$24/TRE_fec!M$24)</f>
        <v>0.44908257885640612</v>
      </c>
      <c r="N79" s="349">
        <f>IF(N$24=0,0,N$24/TRE_fec!N$24)</f>
        <v>0.44897038299309505</v>
      </c>
      <c r="O79" s="349">
        <f>IF(O$24=0,0,O$24/TRE_fec!O$24)</f>
        <v>0.44856330092169538</v>
      </c>
      <c r="P79" s="349">
        <f>IF(P$24=0,0,P$24/TRE_fec!P$24)</f>
        <v>0.44826293178331261</v>
      </c>
      <c r="Q79" s="349">
        <f>IF(Q$24=0,0,Q$24/TRE_fec!Q$24)</f>
        <v>0.44846974831960523</v>
      </c>
      <c r="R79" s="349">
        <f>IF(R$24=0,0,R$24/TRE_fec!R$24)</f>
        <v>0.44886841059915827</v>
      </c>
      <c r="S79" s="349">
        <f>IF(S$24=0,0,S$24/TRE_fec!S$24)</f>
        <v>0.44984329588210953</v>
      </c>
      <c r="T79" s="349">
        <f>IF(T$24=0,0,T$24/TRE_fec!T$24)</f>
        <v>0.45107269968171632</v>
      </c>
      <c r="U79" s="349">
        <f>IF(U$24=0,0,U$24/TRE_fec!U$24)</f>
        <v>0.45124390760841093</v>
      </c>
      <c r="V79" s="349">
        <f>IF(V$24=0,0,V$24/TRE_fec!V$24)</f>
        <v>0.45353031088950746</v>
      </c>
      <c r="W79" s="349">
        <f>IF(W$24=0,0,W$24/TRE_fec!W$24)</f>
        <v>0.45218249763481072</v>
      </c>
      <c r="X79" s="349">
        <f>IF(X$24=0,0,X$24/TRE_fec!X$24)</f>
        <v>0.44937359750014877</v>
      </c>
      <c r="Y79" s="349">
        <f>IF(Y$24=0,0,Y$24/TRE_fec!Y$24)</f>
        <v>0.44998299603137903</v>
      </c>
      <c r="DA79" s="178"/>
    </row>
    <row r="80" spans="1:105" ht="12" customHeight="1" x14ac:dyDescent="0.25">
      <c r="A80" s="174" t="s">
        <v>2418</v>
      </c>
      <c r="B80" s="349">
        <f>IF(B$27=0,0,B$27/TRE_fec!B$27)</f>
        <v>0.45850607588716097</v>
      </c>
      <c r="C80" s="349">
        <f>IF(C$27=0,0,C$27/TRE_fec!C$27)</f>
        <v>0.42980129636531333</v>
      </c>
      <c r="D80" s="349">
        <f>IF(D$27=0,0,D$27/TRE_fec!D$27)</f>
        <v>0.42669836073500328</v>
      </c>
      <c r="E80" s="349">
        <f>IF(E$27=0,0,E$27/TRE_fec!E$27)</f>
        <v>0.42796812540272378</v>
      </c>
      <c r="F80" s="349">
        <f>IF(F$27=0,0,F$27/TRE_fec!F$27)</f>
        <v>0.40963698397193221</v>
      </c>
      <c r="G80" s="349">
        <f>IF(G$27=0,0,G$27/TRE_fec!G$27)</f>
        <v>0.41575230637313287</v>
      </c>
      <c r="H80" s="349">
        <f>IF(H$27=0,0,H$27/TRE_fec!H$27)</f>
        <v>0.423933646248559</v>
      </c>
      <c r="I80" s="349">
        <f>IF(I$27=0,0,I$27/TRE_fec!I$27)</f>
        <v>0.43306360028309798</v>
      </c>
      <c r="J80" s="349">
        <f>IF(J$27=0,0,J$27/TRE_fec!J$27)</f>
        <v>0.46911354306435338</v>
      </c>
      <c r="K80" s="349">
        <f>IF(K$27=0,0,K$27/TRE_fec!K$27)</f>
        <v>0.46000595154965479</v>
      </c>
      <c r="L80" s="349">
        <f>IF(L$27=0,0,L$27/TRE_fec!L$27)</f>
        <v>0.45960924181897433</v>
      </c>
      <c r="M80" s="349">
        <f>IF(M$27=0,0,M$27/TRE_fec!M$27)</f>
        <v>0.46065822644582827</v>
      </c>
      <c r="N80" s="349">
        <f>IF(N$27=0,0,N$27/TRE_fec!N$27)</f>
        <v>0.45330260394175675</v>
      </c>
      <c r="O80" s="349">
        <f>IF(O$27=0,0,O$27/TRE_fec!O$27)</f>
        <v>0.45601040389074454</v>
      </c>
      <c r="P80" s="349">
        <f>IF(P$27=0,0,P$27/TRE_fec!P$27)</f>
        <v>0.46981181609743938</v>
      </c>
      <c r="Q80" s="349">
        <f>IF(Q$27=0,0,Q$27/TRE_fec!Q$27)</f>
        <v>0.47110691212575256</v>
      </c>
      <c r="R80" s="349">
        <f>IF(R$27=0,0,R$27/TRE_fec!R$27)</f>
        <v>0.47344625785436267</v>
      </c>
      <c r="S80" s="349">
        <f>IF(S$27=0,0,S$27/TRE_fec!S$27)</f>
        <v>0.47846640145032121</v>
      </c>
      <c r="T80" s="349">
        <f>IF(T$27=0,0,T$27/TRE_fec!T$27)</f>
        <v>0.48493946436895702</v>
      </c>
      <c r="U80" s="349">
        <f>IF(U$27=0,0,U$27/TRE_fec!U$27)</f>
        <v>0.50148990875528043</v>
      </c>
      <c r="V80" s="349">
        <f>IF(V$27=0,0,V$27/TRE_fec!V$27)</f>
        <v>0.50906501568101703</v>
      </c>
      <c r="W80" s="349">
        <f>IF(W$27=0,0,W$27/TRE_fec!W$27)</f>
        <v>0.50648939276859462</v>
      </c>
      <c r="X80" s="349">
        <f>IF(X$27=0,0,X$27/TRE_fec!X$27)</f>
        <v>0.49690403091892654</v>
      </c>
      <c r="Y80" s="349">
        <f>IF(Y$27=0,0,Y$27/TRE_fec!Y$27)</f>
        <v>0.48670049478406796</v>
      </c>
      <c r="DA80" s="178"/>
    </row>
    <row r="81" spans="1:105" ht="12" customHeight="1" x14ac:dyDescent="0.25">
      <c r="A81" s="174" t="s">
        <v>2428</v>
      </c>
      <c r="B81" s="349">
        <f>IF(B$35=0,0,B$35/TRE_fec!B$35)</f>
        <v>0.61310436817846437</v>
      </c>
      <c r="C81" s="349">
        <f>IF(C$35=0,0,C$35/TRE_fec!C$35)</f>
        <v>0.57739956894171274</v>
      </c>
      <c r="D81" s="349">
        <f>IF(D$35=0,0,D$35/TRE_fec!D$35)</f>
        <v>0.57139480784778685</v>
      </c>
      <c r="E81" s="349">
        <f>IF(E$35=0,0,E$35/TRE_fec!E$35)</f>
        <v>0.60179753714543172</v>
      </c>
      <c r="F81" s="349">
        <f>IF(F$35=0,0,F$35/TRE_fec!F$35)</f>
        <v>0.63174357841826112</v>
      </c>
      <c r="G81" s="349">
        <f>IF(G$35=0,0,G$35/TRE_fec!G$35)</f>
        <v>0.62006609095303433</v>
      </c>
      <c r="H81" s="349">
        <f>IF(H$35=0,0,H$35/TRE_fec!H$35)</f>
        <v>0.6261506777577186</v>
      </c>
      <c r="I81" s="349">
        <f>IF(I$35=0,0,I$35/TRE_fec!I$35)</f>
        <v>0.63086485974127304</v>
      </c>
      <c r="J81" s="349">
        <f>IF(J$35=0,0,J$35/TRE_fec!J$35)</f>
        <v>0.67419676672570739</v>
      </c>
      <c r="K81" s="349">
        <f>IF(K$35=0,0,K$35/TRE_fec!K$35)</f>
        <v>0.67193313053384607</v>
      </c>
      <c r="L81" s="349">
        <f>IF(L$35=0,0,L$35/TRE_fec!L$35)</f>
        <v>0.68436792704881722</v>
      </c>
      <c r="M81" s="349">
        <f>IF(M$35=0,0,M$35/TRE_fec!M$35)</f>
        <v>0.66472222637569356</v>
      </c>
      <c r="N81" s="349">
        <f>IF(N$35=0,0,N$35/TRE_fec!N$35)</f>
        <v>0.67331812413382797</v>
      </c>
      <c r="O81" s="349">
        <f>IF(O$35=0,0,O$35/TRE_fec!O$35)</f>
        <v>0.67112599873662404</v>
      </c>
      <c r="P81" s="349">
        <f>IF(P$35=0,0,P$35/TRE_fec!P$35)</f>
        <v>0.68215531964638865</v>
      </c>
      <c r="Q81" s="349">
        <f>IF(Q$35=0,0,Q$35/TRE_fec!Q$35)</f>
        <v>0.67216098114436462</v>
      </c>
      <c r="R81" s="349">
        <f>IF(R$35=0,0,R$35/TRE_fec!R$35)</f>
        <v>0.67183230596106513</v>
      </c>
      <c r="S81" s="349">
        <f>IF(S$35=0,0,S$35/TRE_fec!S$35)</f>
        <v>0.67330009262409529</v>
      </c>
      <c r="T81" s="349">
        <f>IF(T$35=0,0,T$35/TRE_fec!T$35)</f>
        <v>0.68631736657899112</v>
      </c>
      <c r="U81" s="349">
        <f>IF(U$35=0,0,U$35/TRE_fec!U$35)</f>
        <v>0.67753092874678567</v>
      </c>
      <c r="V81" s="349">
        <f>IF(V$35=0,0,V$35/TRE_fec!V$35)</f>
        <v>0.68095991250401622</v>
      </c>
      <c r="W81" s="349">
        <f>IF(W$35=0,0,W$35/TRE_fec!W$35)</f>
        <v>0.67944632276518346</v>
      </c>
      <c r="X81" s="349">
        <f>IF(X$35=0,0,X$35/TRE_fec!X$35)</f>
        <v>0.67549668674069907</v>
      </c>
      <c r="Y81" s="349">
        <f>IF(Y$35=0,0,Y$35/TRE_fec!Y$35)</f>
        <v>0.61934005257833613</v>
      </c>
      <c r="DA81" s="178"/>
    </row>
    <row r="82" spans="1:105" ht="12" customHeight="1" x14ac:dyDescent="0.25">
      <c r="A82" s="174" t="s">
        <v>2440</v>
      </c>
      <c r="B82" s="349">
        <f>IF(B$46=0,0,B$46/TRE_fec!B$46)</f>
        <v>0.59293962199951189</v>
      </c>
      <c r="C82" s="349">
        <f>IF(C$46=0,0,C$46/TRE_fec!C$46)</f>
        <v>0.59293962199951211</v>
      </c>
      <c r="D82" s="349">
        <f>IF(D$46=0,0,D$46/TRE_fec!D$46)</f>
        <v>0.592939621999512</v>
      </c>
      <c r="E82" s="349">
        <f>IF(E$46=0,0,E$46/TRE_fec!E$46)</f>
        <v>0.592939621999512</v>
      </c>
      <c r="F82" s="349">
        <f>IF(F$46=0,0,F$46/TRE_fec!F$46)</f>
        <v>0.592939621999512</v>
      </c>
      <c r="G82" s="349">
        <f>IF(G$46=0,0,G$46/TRE_fec!G$46)</f>
        <v>0.592939621999512</v>
      </c>
      <c r="H82" s="349">
        <f>IF(H$46=0,0,H$46/TRE_fec!H$46)</f>
        <v>0.59293962199951222</v>
      </c>
      <c r="I82" s="349">
        <f>IF(I$46=0,0,I$46/TRE_fec!I$46)</f>
        <v>0.59293962199951189</v>
      </c>
      <c r="J82" s="349">
        <f>IF(J$46=0,0,J$46/TRE_fec!J$46)</f>
        <v>0.592939621999512</v>
      </c>
      <c r="K82" s="349">
        <f>IF(K$46=0,0,K$46/TRE_fec!K$46)</f>
        <v>0.59293962199951211</v>
      </c>
      <c r="L82" s="349">
        <f>IF(L$46=0,0,L$46/TRE_fec!L$46)</f>
        <v>0.59293962199951178</v>
      </c>
      <c r="M82" s="349">
        <f>IF(M$46=0,0,M$46/TRE_fec!M$46)</f>
        <v>0.592939621999512</v>
      </c>
      <c r="N82" s="349">
        <f>IF(N$46=0,0,N$46/TRE_fec!N$46)</f>
        <v>0.592939621999512</v>
      </c>
      <c r="O82" s="349">
        <f>IF(O$46=0,0,O$46/TRE_fec!O$46)</f>
        <v>0.59293962199951178</v>
      </c>
      <c r="P82" s="349">
        <f>IF(P$46=0,0,P$46/TRE_fec!P$46)</f>
        <v>0.592939621999512</v>
      </c>
      <c r="Q82" s="349">
        <f>IF(Q$46=0,0,Q$46/TRE_fec!Q$46)</f>
        <v>0.59293962199951178</v>
      </c>
      <c r="R82" s="349">
        <f>IF(R$46=0,0,R$46/TRE_fec!R$46)</f>
        <v>0.59293962199951222</v>
      </c>
      <c r="S82" s="349">
        <f>IF(S$46=0,0,S$46/TRE_fec!S$46)</f>
        <v>0.592939621999512</v>
      </c>
      <c r="T82" s="349">
        <f>IF(T$46=0,0,T$46/TRE_fec!T$46)</f>
        <v>0.59293962199951211</v>
      </c>
      <c r="U82" s="349">
        <f>IF(U$46=0,0,U$46/TRE_fec!U$46)</f>
        <v>0.592939621999512</v>
      </c>
      <c r="V82" s="349">
        <f>IF(V$46=0,0,V$46/TRE_fec!V$46)</f>
        <v>0.592939621999512</v>
      </c>
      <c r="W82" s="349">
        <f>IF(W$46=0,0,W$46/TRE_fec!W$46)</f>
        <v>0.592939621999512</v>
      </c>
      <c r="X82" s="349">
        <f>IF(X$46=0,0,X$46/TRE_fec!X$46)</f>
        <v>0.592939621999512</v>
      </c>
      <c r="Y82" s="349">
        <f>IF(Y$46=0,0,Y$46/TRE_fec!Y$46)</f>
        <v>0.592939621999512</v>
      </c>
      <c r="DA82" s="178"/>
    </row>
    <row r="83" spans="1:105" ht="12" customHeight="1" x14ac:dyDescent="0.25">
      <c r="A83" s="41" t="s">
        <v>2442</v>
      </c>
      <c r="B83" s="337">
        <f>IF(B$47=0,0,B$47/TRE_fec!B$47)</f>
        <v>0.54581723744009358</v>
      </c>
      <c r="C83" s="337">
        <f>IF(C$47=0,0,C$47/TRE_fec!C$47)</f>
        <v>0.54581723744009358</v>
      </c>
      <c r="D83" s="337">
        <f>IF(D$47=0,0,D$47/TRE_fec!D$47)</f>
        <v>0.54581723744009369</v>
      </c>
      <c r="E83" s="337">
        <f>IF(E$47=0,0,E$47/TRE_fec!E$47)</f>
        <v>0.54581723744009336</v>
      </c>
      <c r="F83" s="337">
        <f>IF(F$47=0,0,F$47/TRE_fec!F$47)</f>
        <v>0.54581723744009347</v>
      </c>
      <c r="G83" s="337">
        <f>IF(G$47=0,0,G$47/TRE_fec!G$47)</f>
        <v>0.54581723744009358</v>
      </c>
      <c r="H83" s="337">
        <f>IF(H$47=0,0,H$47/TRE_fec!H$47)</f>
        <v>0.54581723744009358</v>
      </c>
      <c r="I83" s="337">
        <f>IF(I$47=0,0,I$47/TRE_fec!I$47)</f>
        <v>0.54581723744009347</v>
      </c>
      <c r="J83" s="337">
        <f>IF(J$47=0,0,J$47/TRE_fec!J$47)</f>
        <v>0.54581723744009347</v>
      </c>
      <c r="K83" s="337">
        <f>IF(K$47=0,0,K$47/TRE_fec!K$47)</f>
        <v>0.54581723744009358</v>
      </c>
      <c r="L83" s="337">
        <f>IF(L$47=0,0,L$47/TRE_fec!L$47)</f>
        <v>0.54581723744009369</v>
      </c>
      <c r="M83" s="337">
        <f>IF(M$47=0,0,M$47/TRE_fec!M$47)</f>
        <v>0.54581723744009358</v>
      </c>
      <c r="N83" s="337">
        <f>IF(N$47=0,0,N$47/TRE_fec!N$47)</f>
        <v>0.54581723744009369</v>
      </c>
      <c r="O83" s="337">
        <f>IF(O$47=0,0,O$47/TRE_fec!O$47)</f>
        <v>0.54581723744009369</v>
      </c>
      <c r="P83" s="337">
        <f>IF(P$47=0,0,P$47/TRE_fec!P$47)</f>
        <v>0.54581723744009336</v>
      </c>
      <c r="Q83" s="337">
        <f>IF(Q$47=0,0,Q$47/TRE_fec!Q$47)</f>
        <v>0.54581723744009358</v>
      </c>
      <c r="R83" s="337">
        <f>IF(R$47=0,0,R$47/TRE_fec!R$47)</f>
        <v>0.54581723744009358</v>
      </c>
      <c r="S83" s="337">
        <f>IF(S$47=0,0,S$47/TRE_fec!S$47)</f>
        <v>0.54581723744009369</v>
      </c>
      <c r="T83" s="337">
        <f>IF(T$47=0,0,T$47/TRE_fec!T$47)</f>
        <v>0.54581723744009347</v>
      </c>
      <c r="U83" s="337">
        <f>IF(U$47=0,0,U$47/TRE_fec!U$47)</f>
        <v>0.54581723744009369</v>
      </c>
      <c r="V83" s="337">
        <f>IF(V$47=0,0,V$47/TRE_fec!V$47)</f>
        <v>0.54581723744009358</v>
      </c>
      <c r="W83" s="337">
        <f>IF(W$47=0,0,W$47/TRE_fec!W$47)</f>
        <v>0.54581723744009369</v>
      </c>
      <c r="X83" s="337">
        <f>IF(X$47=0,0,X$47/TRE_fec!X$47)</f>
        <v>0.54581723744009369</v>
      </c>
      <c r="Y83" s="337">
        <f>IF(Y$47=0,0,Y$47/TRE_fec!Y$47)</f>
        <v>0.54581723744009347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CO2 emissions"</f>
        <v>EE: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23</v>
      </c>
      <c r="B5" s="223">
        <v>7.9239319184267236</v>
      </c>
      <c r="C5" s="223">
        <v>6.398133840792946</v>
      </c>
      <c r="D5" s="223">
        <v>9.0960677619001196</v>
      </c>
      <c r="E5" s="223">
        <v>11.727611418721439</v>
      </c>
      <c r="F5" s="223">
        <v>17.627962219926811</v>
      </c>
      <c r="G5" s="223">
        <v>15.261791240274921</v>
      </c>
      <c r="H5" s="223">
        <v>14.90833489634559</v>
      </c>
      <c r="I5" s="223">
        <v>12.41049383910539</v>
      </c>
      <c r="J5" s="223">
        <v>5.0025600003565289</v>
      </c>
      <c r="K5" s="223">
        <v>5.6084400002834087</v>
      </c>
      <c r="L5" s="223">
        <v>6.0123600002837998</v>
      </c>
      <c r="M5" s="223">
        <v>6.0649041594441861</v>
      </c>
      <c r="N5" s="223">
        <v>9.9061941596481766</v>
      </c>
      <c r="O5" s="223">
        <v>10.815014159829561</v>
      </c>
      <c r="P5" s="223">
        <v>7.4765700001401063</v>
      </c>
      <c r="Q5" s="223">
        <v>8.0319599998092706</v>
      </c>
      <c r="R5" s="223">
        <v>7.7795099999160833</v>
      </c>
      <c r="S5" s="223">
        <v>7.4507191198721516</v>
      </c>
      <c r="T5" s="223">
        <v>7.0637208673295024</v>
      </c>
      <c r="U5" s="223">
        <v>2.872717869478306</v>
      </c>
      <c r="V5" s="223">
        <v>1.9636344996682431</v>
      </c>
      <c r="W5" s="223">
        <v>2.1343424393781461</v>
      </c>
      <c r="X5" s="223">
        <v>3.7539669795647099</v>
      </c>
      <c r="Y5" s="223">
        <v>3.7324732401502949</v>
      </c>
      <c r="DA5" s="89" t="s">
        <v>2484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2485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2486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2487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2488</v>
      </c>
    </row>
    <row r="10" spans="1:105" ht="12" customHeight="1" x14ac:dyDescent="0.25">
      <c r="A10" s="56" t="s">
        <v>95</v>
      </c>
      <c r="B10" s="260">
        <v>0.17606446385837951</v>
      </c>
      <c r="C10" s="260">
        <v>1.612122656912879E-3</v>
      </c>
      <c r="D10" s="260">
        <v>2.5400373400009E-3</v>
      </c>
      <c r="E10" s="260">
        <v>0.28548344895910338</v>
      </c>
      <c r="F10" s="260">
        <v>0.38882705291631359</v>
      </c>
      <c r="G10" s="260">
        <v>0.3546458343083938</v>
      </c>
      <c r="H10" s="260">
        <v>0.31791722557602042</v>
      </c>
      <c r="I10" s="260">
        <v>0.30497716910148642</v>
      </c>
      <c r="J10" s="260">
        <v>0.20942866360259779</v>
      </c>
      <c r="K10" s="260">
        <v>0.23746386051975521</v>
      </c>
      <c r="L10" s="260">
        <v>0.25427496594687299</v>
      </c>
      <c r="M10" s="260">
        <v>0.1153952702628387</v>
      </c>
      <c r="N10" s="260">
        <v>0.29515275040916578</v>
      </c>
      <c r="O10" s="260">
        <v>0.33093044530628518</v>
      </c>
      <c r="P10" s="260">
        <v>0.29906916996079708</v>
      </c>
      <c r="Q10" s="260">
        <v>0.30757463625201248</v>
      </c>
      <c r="R10" s="260">
        <v>0.29587482275499899</v>
      </c>
      <c r="S10" s="260">
        <v>0.2726029777765695</v>
      </c>
      <c r="T10" s="260">
        <v>0.25061230623010899</v>
      </c>
      <c r="U10" s="260">
        <v>9.1034739824780234E-2</v>
      </c>
      <c r="V10" s="260">
        <v>5.4018755567896017E-2</v>
      </c>
      <c r="W10" s="260">
        <v>6.3732139848808572E-2</v>
      </c>
      <c r="X10" s="260">
        <v>0.12972965206892301</v>
      </c>
      <c r="Y10" s="260">
        <v>0.10260364660689721</v>
      </c>
      <c r="DA10" s="68" t="s">
        <v>2489</v>
      </c>
    </row>
    <row r="11" spans="1:105" ht="12" customHeight="1" x14ac:dyDescent="0.25">
      <c r="A11" s="37" t="s">
        <v>159</v>
      </c>
      <c r="B11" s="226">
        <v>0.13676969565126409</v>
      </c>
      <c r="C11" s="226">
        <v>0</v>
      </c>
      <c r="D11" s="226">
        <v>0</v>
      </c>
      <c r="E11" s="226">
        <v>0.17761040602331021</v>
      </c>
      <c r="F11" s="226">
        <v>0.26241301158995589</v>
      </c>
      <c r="G11" s="226">
        <v>0.2141460281103284</v>
      </c>
      <c r="H11" s="226">
        <v>0.2064955450073111</v>
      </c>
      <c r="I11" s="226">
        <v>0.192148252082152</v>
      </c>
      <c r="J11" s="226">
        <v>0.1575368502733355</v>
      </c>
      <c r="K11" s="226">
        <v>0.15722332154368929</v>
      </c>
      <c r="L11" s="226">
        <v>0.15737921361730661</v>
      </c>
      <c r="M11" s="226">
        <v>0</v>
      </c>
      <c r="N11" s="226">
        <v>0.1676806852812639</v>
      </c>
      <c r="O11" s="226">
        <v>0.16715572965513439</v>
      </c>
      <c r="P11" s="226">
        <v>0.15284952061077681</v>
      </c>
      <c r="Q11" s="226">
        <v>0.1457016130853728</v>
      </c>
      <c r="R11" s="226">
        <v>0.14562154867757329</v>
      </c>
      <c r="S11" s="226">
        <v>0.1414253362648267</v>
      </c>
      <c r="T11" s="226">
        <v>0.1401009197661314</v>
      </c>
      <c r="U11" s="226">
        <v>1.503056810590917E-2</v>
      </c>
      <c r="V11" s="226">
        <v>1.049349553115228E-2</v>
      </c>
      <c r="W11" s="226">
        <v>9.4611451407272031E-3</v>
      </c>
      <c r="X11" s="226">
        <v>0</v>
      </c>
      <c r="Y11" s="226">
        <v>1.084444593506368E-2</v>
      </c>
      <c r="DA11" s="69" t="s">
        <v>2490</v>
      </c>
    </row>
    <row r="12" spans="1:105" ht="12" customHeight="1" x14ac:dyDescent="0.25">
      <c r="A12" s="37" t="s">
        <v>35</v>
      </c>
      <c r="B12" s="226">
        <v>3.9294768207115367E-2</v>
      </c>
      <c r="C12" s="226">
        <v>1.612122656912879E-3</v>
      </c>
      <c r="D12" s="226">
        <v>2.5400373400009E-3</v>
      </c>
      <c r="E12" s="226">
        <v>0.1078730429357932</v>
      </c>
      <c r="F12" s="226">
        <v>0.12641404132635761</v>
      </c>
      <c r="G12" s="226">
        <v>0.1404998061980654</v>
      </c>
      <c r="H12" s="226">
        <v>0.1114216805687093</v>
      </c>
      <c r="I12" s="226">
        <v>0.1128289170193344</v>
      </c>
      <c r="J12" s="226">
        <v>5.1891813329262383E-2</v>
      </c>
      <c r="K12" s="226">
        <v>8.0240538976065964E-2</v>
      </c>
      <c r="L12" s="226">
        <v>9.6895752329566431E-2</v>
      </c>
      <c r="M12" s="226">
        <v>0.1153952702628387</v>
      </c>
      <c r="N12" s="226">
        <v>0.12747206512790191</v>
      </c>
      <c r="O12" s="226">
        <v>0.16377471565115079</v>
      </c>
      <c r="P12" s="226">
        <v>0.1462196493500203</v>
      </c>
      <c r="Q12" s="226">
        <v>0.16187302316663979</v>
      </c>
      <c r="R12" s="226">
        <v>0.15025327407742561</v>
      </c>
      <c r="S12" s="226">
        <v>0.1311776415117428</v>
      </c>
      <c r="T12" s="226">
        <v>0.1105113864639776</v>
      </c>
      <c r="U12" s="226">
        <v>7.6004171718871055E-2</v>
      </c>
      <c r="V12" s="226">
        <v>4.3525260036743743E-2</v>
      </c>
      <c r="W12" s="226">
        <v>5.4270994708081367E-2</v>
      </c>
      <c r="X12" s="226">
        <v>0.12972965206892301</v>
      </c>
      <c r="Y12" s="226">
        <v>9.1759200671833491E-2</v>
      </c>
      <c r="DA12" s="69" t="s">
        <v>2491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2492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2493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2494</v>
      </c>
    </row>
    <row r="16" spans="1:105" ht="12" customHeight="1" x14ac:dyDescent="0.25">
      <c r="A16" s="57" t="s">
        <v>2403</v>
      </c>
      <c r="B16" s="261">
        <f t="shared" ref="B16:Y16" si="0">B17+B23</f>
        <v>1.7123106329468309</v>
      </c>
      <c r="C16" s="261">
        <f t="shared" si="0"/>
        <v>1.658183593904633</v>
      </c>
      <c r="D16" s="261">
        <f t="shared" si="0"/>
        <v>2.3386616107307021</v>
      </c>
      <c r="E16" s="261">
        <f t="shared" si="0"/>
        <v>2.955668671465606</v>
      </c>
      <c r="F16" s="261">
        <f t="shared" si="0"/>
        <v>4.928805941399264</v>
      </c>
      <c r="G16" s="261">
        <f t="shared" si="0"/>
        <v>4.116430073240628</v>
      </c>
      <c r="H16" s="261">
        <f t="shared" si="0"/>
        <v>3.9876222598967028</v>
      </c>
      <c r="I16" s="261">
        <f t="shared" si="0"/>
        <v>3.3125589556415349</v>
      </c>
      <c r="J16" s="261">
        <f t="shared" si="0"/>
        <v>1.357408004831653</v>
      </c>
      <c r="K16" s="261">
        <f t="shared" si="0"/>
        <v>1.539117614479895</v>
      </c>
      <c r="L16" s="261">
        <f t="shared" si="0"/>
        <v>1.6480784829889921</v>
      </c>
      <c r="M16" s="261">
        <f t="shared" si="0"/>
        <v>1.513624536292782</v>
      </c>
      <c r="N16" s="261">
        <f t="shared" si="0"/>
        <v>2.602173344930387</v>
      </c>
      <c r="O16" s="261">
        <f t="shared" si="0"/>
        <v>2.8488587542726549</v>
      </c>
      <c r="P16" s="261">
        <f t="shared" si="0"/>
        <v>1.9384112867829431</v>
      </c>
      <c r="Q16" s="261">
        <f t="shared" si="0"/>
        <v>1.993539309040822</v>
      </c>
      <c r="R16" s="261">
        <f t="shared" si="0"/>
        <v>1.9177071845231419</v>
      </c>
      <c r="S16" s="261">
        <f t="shared" si="0"/>
        <v>1.766871152255542</v>
      </c>
      <c r="T16" s="261">
        <f t="shared" si="0"/>
        <v>1.6243390218618181</v>
      </c>
      <c r="U16" s="261">
        <f t="shared" si="0"/>
        <v>0.59003998034579797</v>
      </c>
      <c r="V16" s="261">
        <f t="shared" si="0"/>
        <v>0.35012156386599269</v>
      </c>
      <c r="W16" s="261">
        <f t="shared" si="0"/>
        <v>0.41307868420524069</v>
      </c>
      <c r="X16" s="261">
        <f t="shared" si="0"/>
        <v>0.84084033748375941</v>
      </c>
      <c r="Y16" s="261">
        <f t="shared" si="0"/>
        <v>0.83151511134803568</v>
      </c>
      <c r="DA16" s="70"/>
    </row>
    <row r="17" spans="1:105" ht="12" customHeight="1" x14ac:dyDescent="0.25">
      <c r="A17" s="60" t="s">
        <v>2404</v>
      </c>
      <c r="B17" s="329">
        <v>1.7123106329468309</v>
      </c>
      <c r="C17" s="329">
        <v>1.658183593904633</v>
      </c>
      <c r="D17" s="329">
        <v>2.3386616107307021</v>
      </c>
      <c r="E17" s="329">
        <v>2.955668671465606</v>
      </c>
      <c r="F17" s="329">
        <v>4.928805941399264</v>
      </c>
      <c r="G17" s="329">
        <v>4.116430073240628</v>
      </c>
      <c r="H17" s="329">
        <v>3.9876222598967028</v>
      </c>
      <c r="I17" s="329">
        <v>3.3125589556415349</v>
      </c>
      <c r="J17" s="329">
        <v>1.357408004831653</v>
      </c>
      <c r="K17" s="329">
        <v>1.539117614479895</v>
      </c>
      <c r="L17" s="329">
        <v>1.6480784829889921</v>
      </c>
      <c r="M17" s="329">
        <v>1.513624536292782</v>
      </c>
      <c r="N17" s="329">
        <v>2.602173344930387</v>
      </c>
      <c r="O17" s="329">
        <v>2.8488587542726549</v>
      </c>
      <c r="P17" s="329">
        <v>1.9384112867829431</v>
      </c>
      <c r="Q17" s="329">
        <v>1.993539309040822</v>
      </c>
      <c r="R17" s="329">
        <v>1.9177071845231419</v>
      </c>
      <c r="S17" s="329">
        <v>1.766871152255542</v>
      </c>
      <c r="T17" s="329">
        <v>1.6243390218618181</v>
      </c>
      <c r="U17" s="329">
        <v>0.59003998034579797</v>
      </c>
      <c r="V17" s="329">
        <v>0.35012156386599269</v>
      </c>
      <c r="W17" s="329">
        <v>0.41307868420524069</v>
      </c>
      <c r="X17" s="329">
        <v>0.84084033748375941</v>
      </c>
      <c r="Y17" s="329">
        <v>0.83151511134803568</v>
      </c>
      <c r="DA17" s="72" t="s">
        <v>2495</v>
      </c>
    </row>
    <row r="18" spans="1:105" ht="12" customHeight="1" x14ac:dyDescent="0.25">
      <c r="A18" s="59" t="s">
        <v>28</v>
      </c>
      <c r="B18" s="230">
        <v>0</v>
      </c>
      <c r="C18" s="230">
        <v>0</v>
      </c>
      <c r="D18" s="230">
        <v>0.69228339149078078</v>
      </c>
      <c r="E18" s="230">
        <v>0.72457494158895397</v>
      </c>
      <c r="F18" s="230">
        <v>0.80707274660469319</v>
      </c>
      <c r="G18" s="230">
        <v>0.787728117065015</v>
      </c>
      <c r="H18" s="230">
        <v>0.78198593318164222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2496</v>
      </c>
    </row>
    <row r="19" spans="1:105" ht="12" customHeight="1" x14ac:dyDescent="0.25">
      <c r="A19" s="59" t="s">
        <v>31</v>
      </c>
      <c r="B19" s="230">
        <v>0</v>
      </c>
      <c r="C19" s="230">
        <v>0</v>
      </c>
      <c r="D19" s="230">
        <v>0</v>
      </c>
      <c r="E19" s="230">
        <v>0</v>
      </c>
      <c r="F19" s="230">
        <v>0.8916146353944765</v>
      </c>
      <c r="G19" s="230">
        <v>0</v>
      </c>
      <c r="H19" s="230">
        <v>0</v>
      </c>
      <c r="I19" s="230">
        <v>0</v>
      </c>
      <c r="J19" s="230">
        <v>0</v>
      </c>
      <c r="K19" s="230">
        <v>0</v>
      </c>
      <c r="L19" s="230">
        <v>0</v>
      </c>
      <c r="M19" s="230">
        <v>0</v>
      </c>
      <c r="N19" s="230">
        <v>0</v>
      </c>
      <c r="O19" s="230">
        <v>0</v>
      </c>
      <c r="P19" s="230">
        <v>0</v>
      </c>
      <c r="Q19" s="230">
        <v>0</v>
      </c>
      <c r="R19" s="230">
        <v>0</v>
      </c>
      <c r="S19" s="230">
        <v>0</v>
      </c>
      <c r="T19" s="230">
        <v>0</v>
      </c>
      <c r="U19" s="230">
        <v>0</v>
      </c>
      <c r="V19" s="230">
        <v>0</v>
      </c>
      <c r="W19" s="230">
        <v>0</v>
      </c>
      <c r="X19" s="230">
        <v>0</v>
      </c>
      <c r="Y19" s="230">
        <v>0.10269011043537531</v>
      </c>
      <c r="DA19" s="71" t="s">
        <v>2497</v>
      </c>
    </row>
    <row r="20" spans="1:105" ht="12" customHeight="1" x14ac:dyDescent="0.25">
      <c r="A20" s="59" t="s">
        <v>159</v>
      </c>
      <c r="B20" s="230">
        <v>0.74049509211304809</v>
      </c>
      <c r="C20" s="230">
        <v>0</v>
      </c>
      <c r="D20" s="230">
        <v>0</v>
      </c>
      <c r="E20" s="230">
        <v>0.8430048458662992</v>
      </c>
      <c r="F20" s="230">
        <v>0.8919070960940122</v>
      </c>
      <c r="G20" s="230">
        <v>0.88515770235339986</v>
      </c>
      <c r="H20" s="230">
        <v>0.8810162403854459</v>
      </c>
      <c r="I20" s="230">
        <v>0.90114491912360517</v>
      </c>
      <c r="J20" s="230">
        <v>1.0210721776975451</v>
      </c>
      <c r="K20" s="230">
        <v>1.0190400470424299</v>
      </c>
      <c r="L20" s="230">
        <v>1.0200504586306911</v>
      </c>
      <c r="M20" s="230">
        <v>0</v>
      </c>
      <c r="N20" s="230">
        <v>0.934896114724861</v>
      </c>
      <c r="O20" s="230">
        <v>0.94874440010902383</v>
      </c>
      <c r="P20" s="230">
        <v>0.99069133729207126</v>
      </c>
      <c r="Q20" s="230">
        <v>0.94436230703482338</v>
      </c>
      <c r="R20" s="230">
        <v>0.94384337105834581</v>
      </c>
      <c r="S20" s="230">
        <v>0.91664569801276541</v>
      </c>
      <c r="T20" s="230">
        <v>0.90806151700270343</v>
      </c>
      <c r="U20" s="230">
        <v>9.7420348834596521E-2</v>
      </c>
      <c r="V20" s="230">
        <v>6.8013396961172215E-2</v>
      </c>
      <c r="W20" s="230">
        <v>6.1322237023231863E-2</v>
      </c>
      <c r="X20" s="230">
        <v>0</v>
      </c>
      <c r="Y20" s="230">
        <v>6.6497635428595062E-2</v>
      </c>
      <c r="DA20" s="71" t="s">
        <v>2498</v>
      </c>
    </row>
    <row r="21" spans="1:105" ht="12" customHeight="1" x14ac:dyDescent="0.25">
      <c r="A21" s="59" t="s">
        <v>32</v>
      </c>
      <c r="B21" s="230">
        <v>0.75906678194729704</v>
      </c>
      <c r="C21" s="230">
        <v>1.65296820471419</v>
      </c>
      <c r="D21" s="230">
        <v>1.6382866161517351</v>
      </c>
      <c r="E21" s="230">
        <v>0.87608342234116443</v>
      </c>
      <c r="F21" s="230">
        <v>1.9085468677063731</v>
      </c>
      <c r="G21" s="230">
        <v>1.862798083870816</v>
      </c>
      <c r="H21" s="230">
        <v>1.849237868720045</v>
      </c>
      <c r="I21" s="230">
        <v>1.882264256593202</v>
      </c>
      <c r="J21" s="230">
        <v>0</v>
      </c>
      <c r="K21" s="230">
        <v>0</v>
      </c>
      <c r="L21" s="230">
        <v>0</v>
      </c>
      <c r="M21" s="230">
        <v>0.91628413645732565</v>
      </c>
      <c r="N21" s="230">
        <v>0.95656246765472008</v>
      </c>
      <c r="O21" s="230">
        <v>0.9705599519660616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9.9664237277041129E-2</v>
      </c>
      <c r="DA21" s="71" t="s">
        <v>2499</v>
      </c>
    </row>
    <row r="22" spans="1:105" ht="12" customHeight="1" x14ac:dyDescent="0.25">
      <c r="A22" s="59" t="s">
        <v>35</v>
      </c>
      <c r="B22" s="230">
        <v>0.21274875888648531</v>
      </c>
      <c r="C22" s="230">
        <v>5.2153891904433911E-3</v>
      </c>
      <c r="D22" s="230">
        <v>8.0916030881866483E-3</v>
      </c>
      <c r="E22" s="230">
        <v>0.51200546166918881</v>
      </c>
      <c r="F22" s="230">
        <v>0.42966459559970871</v>
      </c>
      <c r="G22" s="230">
        <v>0.58074616995139738</v>
      </c>
      <c r="H22" s="230">
        <v>0.47538221760956978</v>
      </c>
      <c r="I22" s="230">
        <v>0.52914977992472867</v>
      </c>
      <c r="J22" s="230">
        <v>0.33633582713410809</v>
      </c>
      <c r="K22" s="230">
        <v>0.52007756743746447</v>
      </c>
      <c r="L22" s="230">
        <v>0.62802802435830107</v>
      </c>
      <c r="M22" s="230">
        <v>0.59734039983545595</v>
      </c>
      <c r="N22" s="230">
        <v>0.7107147625508059</v>
      </c>
      <c r="O22" s="230">
        <v>0.92955440219756968</v>
      </c>
      <c r="P22" s="230">
        <v>0.94771994949087235</v>
      </c>
      <c r="Q22" s="230">
        <v>1.0491770020059981</v>
      </c>
      <c r="R22" s="230">
        <v>0.973863813464796</v>
      </c>
      <c r="S22" s="230">
        <v>0.85022545424277707</v>
      </c>
      <c r="T22" s="230">
        <v>0.71627750485911412</v>
      </c>
      <c r="U22" s="230">
        <v>0.49261963151120142</v>
      </c>
      <c r="V22" s="230">
        <v>0.28210816690482049</v>
      </c>
      <c r="W22" s="230">
        <v>0.35175644718200888</v>
      </c>
      <c r="X22" s="230">
        <v>0.84084033748375941</v>
      </c>
      <c r="Y22" s="230">
        <v>0.56266312820702424</v>
      </c>
      <c r="DA22" s="71" t="s">
        <v>2500</v>
      </c>
    </row>
    <row r="23" spans="1:105" ht="12" customHeight="1" x14ac:dyDescent="0.25">
      <c r="A23" s="60" t="s">
        <v>2411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2501</v>
      </c>
    </row>
    <row r="24" spans="1:105" ht="12" customHeight="1" x14ac:dyDescent="0.25">
      <c r="A24" s="57" t="s">
        <v>2413</v>
      </c>
      <c r="B24" s="261">
        <f t="shared" ref="B24:Y24" si="1">B25+B26</f>
        <v>0.81611913236638223</v>
      </c>
      <c r="C24" s="261">
        <f t="shared" si="1"/>
        <v>0.2314472258143451</v>
      </c>
      <c r="D24" s="261">
        <f t="shared" si="1"/>
        <v>0.3205360360498527</v>
      </c>
      <c r="E24" s="261">
        <f t="shared" si="1"/>
        <v>1.075189888017219</v>
      </c>
      <c r="F24" s="261">
        <f t="shared" si="1"/>
        <v>1.3679592816981201</v>
      </c>
      <c r="G24" s="261">
        <f t="shared" si="1"/>
        <v>1.3263510101029341</v>
      </c>
      <c r="H24" s="261">
        <f t="shared" si="1"/>
        <v>1.338111898646426</v>
      </c>
      <c r="I24" s="261">
        <f t="shared" si="1"/>
        <v>1.2898514571915729</v>
      </c>
      <c r="J24" s="261">
        <f t="shared" si="1"/>
        <v>0.83566517567598053</v>
      </c>
      <c r="K24" s="261">
        <f t="shared" si="1"/>
        <v>0.87432141624187243</v>
      </c>
      <c r="L24" s="261">
        <f t="shared" si="1"/>
        <v>0.94811381916656035</v>
      </c>
      <c r="M24" s="261">
        <f t="shared" si="1"/>
        <v>0.93511063282677886</v>
      </c>
      <c r="N24" s="261">
        <f t="shared" si="1"/>
        <v>1.353443729656203</v>
      </c>
      <c r="O24" s="261">
        <f t="shared" si="1"/>
        <v>1.574049272886868</v>
      </c>
      <c r="P24" s="261">
        <f t="shared" si="1"/>
        <v>1.343666379173635</v>
      </c>
      <c r="Q24" s="261">
        <f t="shared" si="1"/>
        <v>1.415209871440521</v>
      </c>
      <c r="R24" s="261">
        <f t="shared" si="1"/>
        <v>1.410954459196911</v>
      </c>
      <c r="S24" s="261">
        <f t="shared" si="1"/>
        <v>1.4089802477176729</v>
      </c>
      <c r="T24" s="261">
        <f t="shared" si="1"/>
        <v>1.4568573840782959</v>
      </c>
      <c r="U24" s="261">
        <f t="shared" si="1"/>
        <v>0.97430646181113889</v>
      </c>
      <c r="V24" s="261">
        <f t="shared" si="1"/>
        <v>0.83346147505585078</v>
      </c>
      <c r="W24" s="261">
        <f t="shared" si="1"/>
        <v>0.86749411511871455</v>
      </c>
      <c r="X24" s="261">
        <f t="shared" si="1"/>
        <v>1.2241799792193051</v>
      </c>
      <c r="Y24" s="261">
        <f t="shared" si="1"/>
        <v>0.8329932496539425</v>
      </c>
      <c r="DA24" s="70"/>
    </row>
    <row r="25" spans="1:105" ht="12" customHeight="1" x14ac:dyDescent="0.25">
      <c r="A25" s="60" t="s">
        <v>2414</v>
      </c>
      <c r="B25" s="262">
        <v>0.81611913236638223</v>
      </c>
      <c r="C25" s="262">
        <v>0.2314472258143451</v>
      </c>
      <c r="D25" s="262">
        <v>0.3205360360498527</v>
      </c>
      <c r="E25" s="262">
        <v>1.075189888017219</v>
      </c>
      <c r="F25" s="262">
        <v>1.3679592816981201</v>
      </c>
      <c r="G25" s="262">
        <v>1.3263510101029341</v>
      </c>
      <c r="H25" s="262">
        <v>1.338111898646426</v>
      </c>
      <c r="I25" s="262">
        <v>1.2898514571915729</v>
      </c>
      <c r="J25" s="262">
        <v>0.83566517567598053</v>
      </c>
      <c r="K25" s="262">
        <v>0.87432141624187243</v>
      </c>
      <c r="L25" s="262">
        <v>0.94811381916656035</v>
      </c>
      <c r="M25" s="262">
        <v>0.93511063282677886</v>
      </c>
      <c r="N25" s="262">
        <v>1.353443729656203</v>
      </c>
      <c r="O25" s="262">
        <v>1.574049272886868</v>
      </c>
      <c r="P25" s="262">
        <v>1.343666379173635</v>
      </c>
      <c r="Q25" s="262">
        <v>1.415209871440521</v>
      </c>
      <c r="R25" s="262">
        <v>1.410954459196911</v>
      </c>
      <c r="S25" s="262">
        <v>1.4089802477176729</v>
      </c>
      <c r="T25" s="262">
        <v>1.4568573840782959</v>
      </c>
      <c r="U25" s="262">
        <v>0.97430646181113889</v>
      </c>
      <c r="V25" s="262">
        <v>0.83346147505585078</v>
      </c>
      <c r="W25" s="262">
        <v>0.86749411511871455</v>
      </c>
      <c r="X25" s="262">
        <v>1.2241799792193051</v>
      </c>
      <c r="Y25" s="262">
        <v>0.8329932496539425</v>
      </c>
      <c r="DA25" s="72" t="s">
        <v>2502</v>
      </c>
    </row>
    <row r="26" spans="1:105" ht="12" customHeight="1" x14ac:dyDescent="0.25">
      <c r="A26" s="60" t="s">
        <v>2416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0</v>
      </c>
      <c r="DA26" s="72" t="s">
        <v>2503</v>
      </c>
    </row>
    <row r="27" spans="1:105" ht="12" customHeight="1" x14ac:dyDescent="0.25">
      <c r="A27" s="57" t="s">
        <v>2418</v>
      </c>
      <c r="B27" s="261">
        <f t="shared" ref="B27:Y27" si="2">B28+B34</f>
        <v>2.446158047066902</v>
      </c>
      <c r="C27" s="261">
        <f t="shared" si="2"/>
        <v>2.3688337055780471</v>
      </c>
      <c r="D27" s="261">
        <f t="shared" si="2"/>
        <v>3.3409451581867171</v>
      </c>
      <c r="E27" s="261">
        <f t="shared" si="2"/>
        <v>4.2223838163794376</v>
      </c>
      <c r="F27" s="261">
        <f t="shared" si="2"/>
        <v>7.0411513448560941</v>
      </c>
      <c r="G27" s="261">
        <f t="shared" si="2"/>
        <v>5.8806143903437533</v>
      </c>
      <c r="H27" s="261">
        <f t="shared" si="2"/>
        <v>5.696603228423859</v>
      </c>
      <c r="I27" s="261">
        <f t="shared" si="2"/>
        <v>4.7322270794879078</v>
      </c>
      <c r="J27" s="261">
        <f t="shared" si="2"/>
        <v>1.939154292616647</v>
      </c>
      <c r="K27" s="261">
        <f t="shared" si="2"/>
        <v>2.1987394492569932</v>
      </c>
      <c r="L27" s="261">
        <f t="shared" si="2"/>
        <v>2.3543978328414181</v>
      </c>
      <c r="M27" s="261">
        <f t="shared" si="2"/>
        <v>2.1623207661325452</v>
      </c>
      <c r="N27" s="261">
        <f t="shared" si="2"/>
        <v>3.7173904927576951</v>
      </c>
      <c r="O27" s="261">
        <f t="shared" si="2"/>
        <v>4.0697982203895062</v>
      </c>
      <c r="P27" s="261">
        <f t="shared" si="2"/>
        <v>2.7691589811184909</v>
      </c>
      <c r="Q27" s="261">
        <f t="shared" si="2"/>
        <v>2.8479132986297451</v>
      </c>
      <c r="R27" s="261">
        <f t="shared" si="2"/>
        <v>2.7395816921759168</v>
      </c>
      <c r="S27" s="261">
        <f t="shared" si="2"/>
        <v>2.524101646079346</v>
      </c>
      <c r="T27" s="261">
        <f t="shared" si="2"/>
        <v>2.3204843169454539</v>
      </c>
      <c r="U27" s="261">
        <f t="shared" si="2"/>
        <v>0.84291425763685424</v>
      </c>
      <c r="V27" s="261">
        <f t="shared" si="2"/>
        <v>0.50017366266570396</v>
      </c>
      <c r="W27" s="261">
        <f t="shared" si="2"/>
        <v>0.59011240600748671</v>
      </c>
      <c r="X27" s="261">
        <f t="shared" si="2"/>
        <v>1.2012004821196569</v>
      </c>
      <c r="Y27" s="261">
        <f t="shared" si="2"/>
        <v>1.1878787304971941</v>
      </c>
      <c r="DA27" s="70"/>
    </row>
    <row r="28" spans="1:105" ht="12" customHeight="1" x14ac:dyDescent="0.25">
      <c r="A28" s="60" t="s">
        <v>2419</v>
      </c>
      <c r="B28" s="329">
        <v>2.446158047066902</v>
      </c>
      <c r="C28" s="329">
        <v>2.3688337055780471</v>
      </c>
      <c r="D28" s="329">
        <v>3.3409451581867171</v>
      </c>
      <c r="E28" s="329">
        <v>4.2223838163794376</v>
      </c>
      <c r="F28" s="329">
        <v>7.0411513448560941</v>
      </c>
      <c r="G28" s="329">
        <v>5.8806143903437533</v>
      </c>
      <c r="H28" s="329">
        <v>5.696603228423859</v>
      </c>
      <c r="I28" s="329">
        <v>4.7322270794879078</v>
      </c>
      <c r="J28" s="329">
        <v>1.939154292616647</v>
      </c>
      <c r="K28" s="329">
        <v>2.1987394492569932</v>
      </c>
      <c r="L28" s="329">
        <v>2.3543978328414181</v>
      </c>
      <c r="M28" s="329">
        <v>2.1623207661325452</v>
      </c>
      <c r="N28" s="329">
        <v>3.7173904927576951</v>
      </c>
      <c r="O28" s="329">
        <v>4.0697982203895062</v>
      </c>
      <c r="P28" s="329">
        <v>2.7691589811184909</v>
      </c>
      <c r="Q28" s="329">
        <v>2.8479132986297451</v>
      </c>
      <c r="R28" s="329">
        <v>2.7395816921759168</v>
      </c>
      <c r="S28" s="329">
        <v>2.524101646079346</v>
      </c>
      <c r="T28" s="329">
        <v>2.3204843169454539</v>
      </c>
      <c r="U28" s="329">
        <v>0.84291425763685424</v>
      </c>
      <c r="V28" s="329">
        <v>0.50017366266570396</v>
      </c>
      <c r="W28" s="329">
        <v>0.59011240600748671</v>
      </c>
      <c r="X28" s="329">
        <v>1.2012004821196569</v>
      </c>
      <c r="Y28" s="329">
        <v>1.1878787304971941</v>
      </c>
      <c r="DA28" s="72" t="s">
        <v>2504</v>
      </c>
    </row>
    <row r="29" spans="1:105" ht="12" customHeight="1" x14ac:dyDescent="0.25">
      <c r="A29" s="59" t="s">
        <v>28</v>
      </c>
      <c r="B29" s="230">
        <v>0</v>
      </c>
      <c r="C29" s="230">
        <v>0</v>
      </c>
      <c r="D29" s="230">
        <v>0.98897627355825835</v>
      </c>
      <c r="E29" s="230">
        <v>1.0351070594127909</v>
      </c>
      <c r="F29" s="230">
        <v>1.152961066578134</v>
      </c>
      <c r="G29" s="230">
        <v>1.12532588152145</v>
      </c>
      <c r="H29" s="230">
        <v>1.1171227616880599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2505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</v>
      </c>
      <c r="F30" s="230">
        <v>1.2737351934206811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0.14670015776482179</v>
      </c>
      <c r="DA30" s="71" t="s">
        <v>2506</v>
      </c>
    </row>
    <row r="31" spans="1:105" ht="12" customHeight="1" x14ac:dyDescent="0.25">
      <c r="A31" s="59" t="s">
        <v>159</v>
      </c>
      <c r="B31" s="230">
        <v>1.057850131590069</v>
      </c>
      <c r="C31" s="230">
        <v>0</v>
      </c>
      <c r="D31" s="230">
        <v>0</v>
      </c>
      <c r="E31" s="230">
        <v>1.2042926369518561</v>
      </c>
      <c r="F31" s="230">
        <v>1.2741529944200181</v>
      </c>
      <c r="G31" s="230">
        <v>1.264511003362</v>
      </c>
      <c r="H31" s="230">
        <v>1.2585946291220651</v>
      </c>
      <c r="I31" s="230">
        <v>1.287349884462293</v>
      </c>
      <c r="J31" s="230">
        <v>1.458674539567921</v>
      </c>
      <c r="K31" s="230">
        <v>1.4557714957748999</v>
      </c>
      <c r="L31" s="230">
        <v>1.4572149409009869</v>
      </c>
      <c r="M31" s="230">
        <v>0</v>
      </c>
      <c r="N31" s="230">
        <v>1.3355658781783719</v>
      </c>
      <c r="O31" s="230">
        <v>1.355349143012891</v>
      </c>
      <c r="P31" s="230">
        <v>1.415273338988674</v>
      </c>
      <c r="Q31" s="230">
        <v>1.3490890100497479</v>
      </c>
      <c r="R31" s="230">
        <v>1.348347672940494</v>
      </c>
      <c r="S31" s="230">
        <v>1.3094938543039509</v>
      </c>
      <c r="T31" s="230">
        <v>1.297230738575291</v>
      </c>
      <c r="U31" s="230">
        <v>0.13917192690656649</v>
      </c>
      <c r="V31" s="230">
        <v>9.7161995658817446E-2</v>
      </c>
      <c r="W31" s="230">
        <v>8.7603195747474064E-2</v>
      </c>
      <c r="X31" s="230">
        <v>0</v>
      </c>
      <c r="Y31" s="230">
        <v>9.4996622040850118E-2</v>
      </c>
      <c r="DA31" s="71" t="s">
        <v>2507</v>
      </c>
    </row>
    <row r="32" spans="1:105" ht="12" customHeight="1" x14ac:dyDescent="0.25">
      <c r="A32" s="59" t="s">
        <v>32</v>
      </c>
      <c r="B32" s="230">
        <v>1.0843811170675679</v>
      </c>
      <c r="C32" s="230">
        <v>2.361383149591699</v>
      </c>
      <c r="D32" s="230">
        <v>2.3404094516453351</v>
      </c>
      <c r="E32" s="230">
        <v>1.251547746201664</v>
      </c>
      <c r="F32" s="230">
        <v>2.72649552529482</v>
      </c>
      <c r="G32" s="230">
        <v>2.661140119815451</v>
      </c>
      <c r="H32" s="230">
        <v>2.6417683838857782</v>
      </c>
      <c r="I32" s="230">
        <v>2.688948937990288</v>
      </c>
      <c r="J32" s="230">
        <v>0</v>
      </c>
      <c r="K32" s="230">
        <v>0</v>
      </c>
      <c r="L32" s="230">
        <v>0</v>
      </c>
      <c r="M32" s="230">
        <v>1.3089773377961791</v>
      </c>
      <c r="N32" s="230">
        <v>1.3665178109353151</v>
      </c>
      <c r="O32" s="230">
        <v>1.3865142170943729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0.14237748182434451</v>
      </c>
      <c r="DA32" s="71" t="s">
        <v>2508</v>
      </c>
    </row>
    <row r="33" spans="1:105" ht="12" customHeight="1" x14ac:dyDescent="0.25">
      <c r="A33" s="59" t="s">
        <v>35</v>
      </c>
      <c r="B33" s="230">
        <v>0.30392679840926479</v>
      </c>
      <c r="C33" s="230">
        <v>7.4505559863477008E-3</v>
      </c>
      <c r="D33" s="230">
        <v>1.155943298312378E-2</v>
      </c>
      <c r="E33" s="230">
        <v>0.73143637381312687</v>
      </c>
      <c r="F33" s="230">
        <v>0.61380656514244103</v>
      </c>
      <c r="G33" s="230">
        <v>0.82963738564485323</v>
      </c>
      <c r="H33" s="230">
        <v>0.67911745372795662</v>
      </c>
      <c r="I33" s="230">
        <v>0.75592825703532662</v>
      </c>
      <c r="J33" s="230">
        <v>0.4804797530487257</v>
      </c>
      <c r="K33" s="230">
        <v>0.74296795348209221</v>
      </c>
      <c r="L33" s="230">
        <v>0.89718289194043011</v>
      </c>
      <c r="M33" s="230">
        <v>0.85334342833636578</v>
      </c>
      <c r="N33" s="230">
        <v>1.015306803644008</v>
      </c>
      <c r="O33" s="230">
        <v>1.3279348602822421</v>
      </c>
      <c r="P33" s="230">
        <v>1.353885642129818</v>
      </c>
      <c r="Q33" s="230">
        <v>1.4988242885799981</v>
      </c>
      <c r="R33" s="230">
        <v>1.3912340192354229</v>
      </c>
      <c r="S33" s="230">
        <v>1.2146077917753959</v>
      </c>
      <c r="T33" s="230">
        <v>1.023253578370164</v>
      </c>
      <c r="U33" s="230">
        <v>0.7037423307302878</v>
      </c>
      <c r="V33" s="230">
        <v>0.40301166700688651</v>
      </c>
      <c r="W33" s="230">
        <v>0.50250921026001261</v>
      </c>
      <c r="X33" s="230">
        <v>1.2012004821196569</v>
      </c>
      <c r="Y33" s="230">
        <v>0.80380446886717771</v>
      </c>
      <c r="DA33" s="71" t="s">
        <v>2509</v>
      </c>
    </row>
    <row r="34" spans="1:105" ht="12" customHeight="1" x14ac:dyDescent="0.25">
      <c r="A34" s="60" t="s">
        <v>2426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DA34" s="72" t="s">
        <v>2510</v>
      </c>
    </row>
    <row r="35" spans="1:105" ht="12" customHeight="1" x14ac:dyDescent="0.25">
      <c r="A35" s="57" t="s">
        <v>2428</v>
      </c>
      <c r="B35" s="261">
        <v>2.7732796421882302</v>
      </c>
      <c r="C35" s="261">
        <v>2.1380571928390091</v>
      </c>
      <c r="D35" s="261">
        <v>3.0933849195928471</v>
      </c>
      <c r="E35" s="261">
        <v>3.1888855939000789</v>
      </c>
      <c r="F35" s="261">
        <v>3.9012185990570232</v>
      </c>
      <c r="G35" s="261">
        <v>3.5837499322792121</v>
      </c>
      <c r="H35" s="261">
        <v>3.5680802838025789</v>
      </c>
      <c r="I35" s="261">
        <v>2.7708791776828852</v>
      </c>
      <c r="J35" s="261">
        <v>0.66090386362965148</v>
      </c>
      <c r="K35" s="261">
        <v>0.758797659784894</v>
      </c>
      <c r="L35" s="261">
        <v>0.80749489933995666</v>
      </c>
      <c r="M35" s="261">
        <v>1.3384529539292409</v>
      </c>
      <c r="N35" s="261">
        <v>1.9380338418947249</v>
      </c>
      <c r="O35" s="261">
        <v>1.9913774669742399</v>
      </c>
      <c r="P35" s="261">
        <v>1.1262641831042399</v>
      </c>
      <c r="Q35" s="261">
        <v>1.4677228844461689</v>
      </c>
      <c r="R35" s="261">
        <v>1.415391841265115</v>
      </c>
      <c r="S35" s="261">
        <v>1.4781630960430201</v>
      </c>
      <c r="T35" s="261">
        <v>1.4114278382138239</v>
      </c>
      <c r="U35" s="261">
        <v>0.37442242985973428</v>
      </c>
      <c r="V35" s="261">
        <v>0.2258590425127994</v>
      </c>
      <c r="W35" s="261">
        <v>0.19992509419789589</v>
      </c>
      <c r="X35" s="261">
        <v>0.35801652867306638</v>
      </c>
      <c r="Y35" s="261">
        <v>0.77748250204422598</v>
      </c>
      <c r="DA35" s="70" t="s">
        <v>2511</v>
      </c>
    </row>
    <row r="36" spans="1:105" ht="12" customHeight="1" x14ac:dyDescent="0.25">
      <c r="A36" s="46" t="s">
        <v>28</v>
      </c>
      <c r="B36" s="229">
        <v>0</v>
      </c>
      <c r="C36" s="229">
        <v>0</v>
      </c>
      <c r="D36" s="229">
        <v>0.91569425584964059</v>
      </c>
      <c r="E36" s="229">
        <v>0.7817474993867537</v>
      </c>
      <c r="F36" s="229">
        <v>0.63880932771161247</v>
      </c>
      <c r="G36" s="229">
        <v>0.6857934025255471</v>
      </c>
      <c r="H36" s="229">
        <v>0.69971236204019371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2512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2513</v>
      </c>
    </row>
    <row r="38" spans="1:105" ht="12" customHeight="1" x14ac:dyDescent="0.25">
      <c r="A38" s="46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0.70572541101199882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0</v>
      </c>
      <c r="V38" s="229">
        <v>0</v>
      </c>
      <c r="W38" s="229">
        <v>0</v>
      </c>
      <c r="X38" s="229">
        <v>0</v>
      </c>
      <c r="Y38" s="229">
        <v>9.2258371787814653E-2</v>
      </c>
      <c r="DA38" s="73" t="s">
        <v>2514</v>
      </c>
    </row>
    <row r="39" spans="1:105" ht="12" customHeight="1" x14ac:dyDescent="0.25">
      <c r="A39" s="46" t="s">
        <v>159</v>
      </c>
      <c r="B39" s="229">
        <v>1.1993150802102051</v>
      </c>
      <c r="C39" s="229">
        <v>0</v>
      </c>
      <c r="D39" s="229">
        <v>0</v>
      </c>
      <c r="E39" s="229">
        <v>0.90952211068975986</v>
      </c>
      <c r="F39" s="229">
        <v>0.70595689773192405</v>
      </c>
      <c r="G39" s="229">
        <v>0.7706152660011405</v>
      </c>
      <c r="H39" s="229">
        <v>0.78832358537155245</v>
      </c>
      <c r="I39" s="229">
        <v>0.75378694414534408</v>
      </c>
      <c r="J39" s="229">
        <v>0.49714643267389802</v>
      </c>
      <c r="K39" s="229">
        <v>0.50239513578966011</v>
      </c>
      <c r="L39" s="229">
        <v>0.49978538699189368</v>
      </c>
      <c r="M39" s="229">
        <v>0</v>
      </c>
      <c r="N39" s="229">
        <v>0.69628732171996977</v>
      </c>
      <c r="O39" s="229">
        <v>0.66318072718121268</v>
      </c>
      <c r="P39" s="229">
        <v>0.57561580316398686</v>
      </c>
      <c r="Q39" s="229">
        <v>0.69527706976105941</v>
      </c>
      <c r="R39" s="229">
        <v>0.69661740729220478</v>
      </c>
      <c r="S39" s="229">
        <v>0.76686511136896873</v>
      </c>
      <c r="T39" s="229">
        <v>0.78903682461512792</v>
      </c>
      <c r="U39" s="229">
        <v>6.182015616476582E-2</v>
      </c>
      <c r="V39" s="229">
        <v>4.3874591859108733E-2</v>
      </c>
      <c r="W39" s="229">
        <v>2.9679222099981192E-2</v>
      </c>
      <c r="X39" s="229">
        <v>0</v>
      </c>
      <c r="Y39" s="229">
        <v>5.9742496588731681E-2</v>
      </c>
      <c r="DA39" s="73" t="s">
        <v>2515</v>
      </c>
    </row>
    <row r="40" spans="1:105" ht="12" customHeight="1" x14ac:dyDescent="0.25">
      <c r="A40" s="46" t="s">
        <v>32</v>
      </c>
      <c r="B40" s="229">
        <v>1.2293940205305831</v>
      </c>
      <c r="C40" s="229">
        <v>2.1313324849037278</v>
      </c>
      <c r="D40" s="229">
        <v>2.1669877716046089</v>
      </c>
      <c r="E40" s="229">
        <v>0.94521075096455642</v>
      </c>
      <c r="F40" s="229">
        <v>1.510641446628824</v>
      </c>
      <c r="G40" s="229">
        <v>1.621745635937988</v>
      </c>
      <c r="H40" s="229">
        <v>1.654677587142374</v>
      </c>
      <c r="I40" s="229">
        <v>1.574470645000424</v>
      </c>
      <c r="J40" s="229">
        <v>0</v>
      </c>
      <c r="K40" s="229">
        <v>0</v>
      </c>
      <c r="L40" s="229">
        <v>0</v>
      </c>
      <c r="M40" s="229">
        <v>0.81024268547043887</v>
      </c>
      <c r="N40" s="229">
        <v>0.71242388129633627</v>
      </c>
      <c r="O40" s="229">
        <v>0.67842999088463707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8.9539880886979187E-2</v>
      </c>
      <c r="DA40" s="73" t="s">
        <v>2516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0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3.043655998916452E-2</v>
      </c>
      <c r="DA41" s="73" t="s">
        <v>2517</v>
      </c>
    </row>
    <row r="42" spans="1:105" ht="12" customHeight="1" x14ac:dyDescent="0.25">
      <c r="A42" s="46" t="s">
        <v>35</v>
      </c>
      <c r="B42" s="229">
        <v>0.34457054144744242</v>
      </c>
      <c r="C42" s="229">
        <v>6.7247079352804303E-3</v>
      </c>
      <c r="D42" s="229">
        <v>1.070289213859668E-2</v>
      </c>
      <c r="E42" s="229">
        <v>0.55240523285900889</v>
      </c>
      <c r="F42" s="229">
        <v>0.34008551597266318</v>
      </c>
      <c r="G42" s="229">
        <v>0.50559562781453626</v>
      </c>
      <c r="H42" s="229">
        <v>0.42536674924845869</v>
      </c>
      <c r="I42" s="229">
        <v>0.44262158853711758</v>
      </c>
      <c r="J42" s="229">
        <v>0.16375743095575351</v>
      </c>
      <c r="K42" s="229">
        <v>0.25640252399523389</v>
      </c>
      <c r="L42" s="229">
        <v>0.30770951234806299</v>
      </c>
      <c r="M42" s="229">
        <v>0.52821026845880215</v>
      </c>
      <c r="N42" s="229">
        <v>0.52932263887841935</v>
      </c>
      <c r="O42" s="229">
        <v>0.64976674890839048</v>
      </c>
      <c r="P42" s="229">
        <v>0.55064837994025273</v>
      </c>
      <c r="Q42" s="229">
        <v>0.77244581468510953</v>
      </c>
      <c r="R42" s="229">
        <v>0.71877443397290974</v>
      </c>
      <c r="S42" s="229">
        <v>0.71129798467405125</v>
      </c>
      <c r="T42" s="229">
        <v>0.6223910135986962</v>
      </c>
      <c r="U42" s="229">
        <v>0.31260227369496851</v>
      </c>
      <c r="V42" s="229">
        <v>0.1819844506536907</v>
      </c>
      <c r="W42" s="229">
        <v>0.17024587209791481</v>
      </c>
      <c r="X42" s="229">
        <v>0.35801652867306638</v>
      </c>
      <c r="Y42" s="229">
        <v>0.50550519279153594</v>
      </c>
      <c r="DA42" s="73" t="s">
        <v>2518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2519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2520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2521</v>
      </c>
    </row>
    <row r="46" spans="1:105" ht="12" customHeight="1" x14ac:dyDescent="0.25">
      <c r="A46" s="57" t="s">
        <v>2440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0</v>
      </c>
      <c r="Q46" s="261">
        <v>0</v>
      </c>
      <c r="R46" s="261">
        <v>0</v>
      </c>
      <c r="S46" s="261">
        <v>0</v>
      </c>
      <c r="T46" s="261">
        <v>0</v>
      </c>
      <c r="U46" s="261">
        <v>0</v>
      </c>
      <c r="V46" s="261">
        <v>0</v>
      </c>
      <c r="W46" s="261">
        <v>0</v>
      </c>
      <c r="X46" s="261">
        <v>0</v>
      </c>
      <c r="Y46" s="261">
        <v>0</v>
      </c>
      <c r="DA46" s="70" t="s">
        <v>2522</v>
      </c>
    </row>
    <row r="47" spans="1:105" ht="12" customHeight="1" x14ac:dyDescent="0.25">
      <c r="A47" s="41" t="s">
        <v>2442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0</v>
      </c>
      <c r="Q47" s="350">
        <v>0</v>
      </c>
      <c r="R47" s="350">
        <v>0</v>
      </c>
      <c r="S47" s="350">
        <v>0</v>
      </c>
      <c r="T47" s="350">
        <v>0</v>
      </c>
      <c r="U47" s="350">
        <v>0</v>
      </c>
      <c r="V47" s="350">
        <v>0</v>
      </c>
      <c r="W47" s="350">
        <v>0</v>
      </c>
      <c r="X47" s="350">
        <v>0</v>
      </c>
      <c r="Y47" s="350">
        <v>0</v>
      </c>
      <c r="DA47" s="97" t="s">
        <v>2523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429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23</v>
      </c>
      <c r="B51" s="232">
        <f t="shared" ref="B51:Y51" si="3">SUM(B$52:B$56,B$58:B$59,B$61:B$62,B$64:B$65,B$66:B$68)</f>
        <v>1</v>
      </c>
      <c r="C51" s="232">
        <f t="shared" si="3"/>
        <v>1.0000000000000002</v>
      </c>
      <c r="D51" s="232">
        <f t="shared" si="3"/>
        <v>1</v>
      </c>
      <c r="E51" s="232">
        <f t="shared" si="3"/>
        <v>1.0000000000000004</v>
      </c>
      <c r="F51" s="232">
        <f t="shared" si="3"/>
        <v>1.0000000000000002</v>
      </c>
      <c r="G51" s="232">
        <f t="shared" si="3"/>
        <v>1</v>
      </c>
      <c r="H51" s="232">
        <f t="shared" si="3"/>
        <v>0.99999999999999978</v>
      </c>
      <c r="I51" s="232">
        <f t="shared" si="3"/>
        <v>0.99999999999999967</v>
      </c>
      <c r="J51" s="232">
        <f t="shared" si="3"/>
        <v>1.0000000000000002</v>
      </c>
      <c r="K51" s="232">
        <f t="shared" si="3"/>
        <v>1.0000000000000002</v>
      </c>
      <c r="L51" s="232">
        <f t="shared" si="3"/>
        <v>1</v>
      </c>
      <c r="M51" s="232">
        <f t="shared" si="3"/>
        <v>0.99999999999999989</v>
      </c>
      <c r="N51" s="232">
        <f t="shared" si="3"/>
        <v>0.99999999999999978</v>
      </c>
      <c r="O51" s="232">
        <f t="shared" si="3"/>
        <v>0.99999999999999933</v>
      </c>
      <c r="P51" s="232">
        <f t="shared" si="3"/>
        <v>1</v>
      </c>
      <c r="Q51" s="232">
        <f t="shared" si="3"/>
        <v>0.99999999999999978</v>
      </c>
      <c r="R51" s="232">
        <f t="shared" si="3"/>
        <v>1</v>
      </c>
      <c r="S51" s="232">
        <f t="shared" si="3"/>
        <v>0.99999999999999978</v>
      </c>
      <c r="T51" s="232">
        <f t="shared" si="3"/>
        <v>0.99999999999999978</v>
      </c>
      <c r="U51" s="232">
        <f t="shared" si="3"/>
        <v>0.99999999999999978</v>
      </c>
      <c r="V51" s="232">
        <f t="shared" si="3"/>
        <v>0.99999999999999978</v>
      </c>
      <c r="W51" s="232">
        <f t="shared" si="3"/>
        <v>1.0000000000000002</v>
      </c>
      <c r="X51" s="232">
        <f t="shared" si="3"/>
        <v>1.0000000000000002</v>
      </c>
      <c r="Y51" s="232">
        <f t="shared" si="3"/>
        <v>1.0000000000000002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0</v>
      </c>
      <c r="Q52" s="299">
        <f t="shared" si="4"/>
        <v>0</v>
      </c>
      <c r="R52" s="299">
        <f t="shared" si="4"/>
        <v>0</v>
      </c>
      <c r="S52" s="299">
        <f t="shared" si="4"/>
        <v>0</v>
      </c>
      <c r="T52" s="299">
        <f t="shared" si="4"/>
        <v>0</v>
      </c>
      <c r="U52" s="299">
        <f t="shared" si="4"/>
        <v>0</v>
      </c>
      <c r="V52" s="299">
        <f t="shared" si="4"/>
        <v>0</v>
      </c>
      <c r="W52" s="299">
        <f t="shared" si="4"/>
        <v>0</v>
      </c>
      <c r="X52" s="299">
        <f t="shared" si="4"/>
        <v>0</v>
      </c>
      <c r="Y52" s="299">
        <f t="shared" si="4"/>
        <v>0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0</v>
      </c>
      <c r="Q53" s="233">
        <f t="shared" si="5"/>
        <v>0</v>
      </c>
      <c r="R53" s="233">
        <f t="shared" si="5"/>
        <v>0</v>
      </c>
      <c r="S53" s="233">
        <f t="shared" si="5"/>
        <v>0</v>
      </c>
      <c r="T53" s="233">
        <f t="shared" si="5"/>
        <v>0</v>
      </c>
      <c r="U53" s="233">
        <f t="shared" si="5"/>
        <v>0</v>
      </c>
      <c r="V53" s="233">
        <f t="shared" si="5"/>
        <v>0</v>
      </c>
      <c r="W53" s="233">
        <f t="shared" si="5"/>
        <v>0</v>
      </c>
      <c r="X53" s="233">
        <f t="shared" si="5"/>
        <v>0</v>
      </c>
      <c r="Y53" s="233">
        <f t="shared" si="5"/>
        <v>0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0</v>
      </c>
      <c r="Q54" s="233">
        <f t="shared" si="6"/>
        <v>0</v>
      </c>
      <c r="R54" s="233">
        <f t="shared" si="6"/>
        <v>0</v>
      </c>
      <c r="S54" s="233">
        <f t="shared" si="6"/>
        <v>0</v>
      </c>
      <c r="T54" s="233">
        <f t="shared" si="6"/>
        <v>0</v>
      </c>
      <c r="U54" s="233">
        <f t="shared" si="6"/>
        <v>0</v>
      </c>
      <c r="V54" s="233">
        <f t="shared" si="6"/>
        <v>0</v>
      </c>
      <c r="W54" s="233">
        <f t="shared" si="6"/>
        <v>0</v>
      </c>
      <c r="X54" s="233">
        <f t="shared" si="6"/>
        <v>0</v>
      </c>
      <c r="Y54" s="233">
        <f t="shared" si="6"/>
        <v>0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0</v>
      </c>
      <c r="Q55" s="233">
        <f t="shared" si="7"/>
        <v>0</v>
      </c>
      <c r="R55" s="233">
        <f t="shared" si="7"/>
        <v>0</v>
      </c>
      <c r="S55" s="233">
        <f t="shared" si="7"/>
        <v>0</v>
      </c>
      <c r="T55" s="233">
        <f t="shared" si="7"/>
        <v>0</v>
      </c>
      <c r="U55" s="233">
        <f t="shared" si="7"/>
        <v>0</v>
      </c>
      <c r="V55" s="233">
        <f t="shared" si="7"/>
        <v>0</v>
      </c>
      <c r="W55" s="233">
        <f t="shared" si="7"/>
        <v>0</v>
      </c>
      <c r="X55" s="233">
        <f t="shared" si="7"/>
        <v>0</v>
      </c>
      <c r="Y55" s="233">
        <f t="shared" si="7"/>
        <v>0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2.2219330714963622E-2</v>
      </c>
      <c r="C56" s="300">
        <f t="shared" si="8"/>
        <v>2.5196763572440088E-4</v>
      </c>
      <c r="D56" s="300">
        <f t="shared" si="8"/>
        <v>2.7924564839326791E-4</v>
      </c>
      <c r="E56" s="300">
        <f t="shared" si="8"/>
        <v>2.4342846873607209E-2</v>
      </c>
      <c r="F56" s="300">
        <f t="shared" si="8"/>
        <v>2.2057402215031975E-2</v>
      </c>
      <c r="G56" s="300">
        <f t="shared" si="8"/>
        <v>2.3237497402828145E-2</v>
      </c>
      <c r="H56" s="300">
        <f t="shared" si="8"/>
        <v>2.1324797691119078E-2</v>
      </c>
      <c r="I56" s="300">
        <f t="shared" si="8"/>
        <v>2.4574136457044541E-2</v>
      </c>
      <c r="J56" s="300">
        <f t="shared" si="8"/>
        <v>4.1864298196857601E-2</v>
      </c>
      <c r="K56" s="300">
        <f t="shared" si="8"/>
        <v>4.2340447701634601E-2</v>
      </c>
      <c r="L56" s="300">
        <f t="shared" si="8"/>
        <v>4.2292039388005791E-2</v>
      </c>
      <c r="M56" s="300">
        <f t="shared" si="8"/>
        <v>1.9026726099726863E-2</v>
      </c>
      <c r="N56" s="300">
        <f t="shared" si="8"/>
        <v>2.979476735994525E-2</v>
      </c>
      <c r="O56" s="300">
        <f t="shared" si="8"/>
        <v>3.0599168934560182E-2</v>
      </c>
      <c r="P56" s="300">
        <f t="shared" si="8"/>
        <v>4.0000851988972574E-2</v>
      </c>
      <c r="Q56" s="300">
        <f t="shared" si="8"/>
        <v>3.8293845619165962E-2</v>
      </c>
      <c r="R56" s="300">
        <f t="shared" si="8"/>
        <v>3.803257824184178E-2</v>
      </c>
      <c r="S56" s="300">
        <f t="shared" si="8"/>
        <v>3.6587472080312045E-2</v>
      </c>
      <c r="T56" s="300">
        <f t="shared" si="8"/>
        <v>3.5478795232300145E-2</v>
      </c>
      <c r="U56" s="300">
        <f t="shared" si="8"/>
        <v>3.1689411895262941E-2</v>
      </c>
      <c r="V56" s="300">
        <f t="shared" si="8"/>
        <v>2.7509577559888313E-2</v>
      </c>
      <c r="W56" s="300">
        <f t="shared" si="8"/>
        <v>2.9860316073449453E-2</v>
      </c>
      <c r="X56" s="300">
        <f t="shared" si="8"/>
        <v>3.4558016299857219E-2</v>
      </c>
      <c r="Y56" s="300">
        <f t="shared" si="8"/>
        <v>2.74894527047609E-2</v>
      </c>
      <c r="DA56" s="68"/>
    </row>
    <row r="57" spans="1:105" ht="12" customHeight="1" x14ac:dyDescent="0.25">
      <c r="A57" s="174" t="s">
        <v>2403</v>
      </c>
      <c r="B57" s="301">
        <f t="shared" ref="B57:Y57" si="9">IF(B$16=0,0,B$16/B$5)</f>
        <v>0.21609355690764262</v>
      </c>
      <c r="C57" s="301">
        <f t="shared" si="9"/>
        <v>0.25916675630204195</v>
      </c>
      <c r="D57" s="301">
        <f t="shared" si="9"/>
        <v>0.2571068809014862</v>
      </c>
      <c r="E57" s="301">
        <f t="shared" si="9"/>
        <v>0.25202648399036376</v>
      </c>
      <c r="F57" s="301">
        <f t="shared" si="9"/>
        <v>0.27960157163416749</v>
      </c>
      <c r="G57" s="301">
        <f t="shared" si="9"/>
        <v>0.26972129342050127</v>
      </c>
      <c r="H57" s="301">
        <f t="shared" si="9"/>
        <v>0.26747603187222269</v>
      </c>
      <c r="I57" s="301">
        <f t="shared" si="9"/>
        <v>0.26691596632550446</v>
      </c>
      <c r="J57" s="301">
        <f t="shared" si="9"/>
        <v>0.27134267349815128</v>
      </c>
      <c r="K57" s="301">
        <f t="shared" si="9"/>
        <v>0.27442882769577986</v>
      </c>
      <c r="L57" s="301">
        <f t="shared" si="9"/>
        <v>0.27411507010744501</v>
      </c>
      <c r="M57" s="301">
        <f t="shared" si="9"/>
        <v>0.24957105611236849</v>
      </c>
      <c r="N57" s="301">
        <f t="shared" si="9"/>
        <v>0.26268143981369374</v>
      </c>
      <c r="O57" s="301">
        <f t="shared" si="9"/>
        <v>0.26341701565719922</v>
      </c>
      <c r="P57" s="301">
        <f t="shared" si="9"/>
        <v>0.25926478141000731</v>
      </c>
      <c r="Q57" s="301">
        <f t="shared" si="9"/>
        <v>0.24820085123533497</v>
      </c>
      <c r="R57" s="301">
        <f t="shared" si="9"/>
        <v>0.24650745156749307</v>
      </c>
      <c r="S57" s="301">
        <f t="shared" si="9"/>
        <v>0.23714102274276314</v>
      </c>
      <c r="T57" s="301">
        <f t="shared" si="9"/>
        <v>0.22995515428342694</v>
      </c>
      <c r="U57" s="301">
        <f t="shared" si="9"/>
        <v>0.20539433635818577</v>
      </c>
      <c r="V57" s="301">
        <f t="shared" si="9"/>
        <v>0.17830281751779462</v>
      </c>
      <c r="W57" s="301">
        <f t="shared" si="9"/>
        <v>0.19353908566124645</v>
      </c>
      <c r="X57" s="301">
        <f t="shared" si="9"/>
        <v>0.22398714268425951</v>
      </c>
      <c r="Y57" s="301">
        <f t="shared" si="9"/>
        <v>0.22277858616731924</v>
      </c>
      <c r="DA57" s="178"/>
    </row>
    <row r="58" spans="1:105" ht="12" customHeight="1" x14ac:dyDescent="0.25">
      <c r="A58" s="62" t="s">
        <v>2404</v>
      </c>
      <c r="B58" s="302">
        <f t="shared" ref="B58:Y58" si="10">IF(B$17=0,0,B$17/B$5)</f>
        <v>0.21609355690764262</v>
      </c>
      <c r="C58" s="302">
        <f t="shared" si="10"/>
        <v>0.25916675630204195</v>
      </c>
      <c r="D58" s="302">
        <f t="shared" si="10"/>
        <v>0.2571068809014862</v>
      </c>
      <c r="E58" s="302">
        <f t="shared" si="10"/>
        <v>0.25202648399036376</v>
      </c>
      <c r="F58" s="302">
        <f t="shared" si="10"/>
        <v>0.27960157163416749</v>
      </c>
      <c r="G58" s="302">
        <f t="shared" si="10"/>
        <v>0.26972129342050127</v>
      </c>
      <c r="H58" s="302">
        <f t="shared" si="10"/>
        <v>0.26747603187222269</v>
      </c>
      <c r="I58" s="302">
        <f t="shared" si="10"/>
        <v>0.26691596632550446</v>
      </c>
      <c r="J58" s="302">
        <f t="shared" si="10"/>
        <v>0.27134267349815128</v>
      </c>
      <c r="K58" s="302">
        <f t="shared" si="10"/>
        <v>0.27442882769577986</v>
      </c>
      <c r="L58" s="302">
        <f t="shared" si="10"/>
        <v>0.27411507010744501</v>
      </c>
      <c r="M58" s="302">
        <f t="shared" si="10"/>
        <v>0.24957105611236849</v>
      </c>
      <c r="N58" s="302">
        <f t="shared" si="10"/>
        <v>0.26268143981369374</v>
      </c>
      <c r="O58" s="302">
        <f t="shared" si="10"/>
        <v>0.26341701565719922</v>
      </c>
      <c r="P58" s="302">
        <f t="shared" si="10"/>
        <v>0.25926478141000731</v>
      </c>
      <c r="Q58" s="302">
        <f t="shared" si="10"/>
        <v>0.24820085123533497</v>
      </c>
      <c r="R58" s="302">
        <f t="shared" si="10"/>
        <v>0.24650745156749307</v>
      </c>
      <c r="S58" s="302">
        <f t="shared" si="10"/>
        <v>0.23714102274276314</v>
      </c>
      <c r="T58" s="302">
        <f t="shared" si="10"/>
        <v>0.22995515428342694</v>
      </c>
      <c r="U58" s="302">
        <f t="shared" si="10"/>
        <v>0.20539433635818577</v>
      </c>
      <c r="V58" s="302">
        <f t="shared" si="10"/>
        <v>0.17830281751779462</v>
      </c>
      <c r="W58" s="302">
        <f t="shared" si="10"/>
        <v>0.19353908566124645</v>
      </c>
      <c r="X58" s="302">
        <f t="shared" si="10"/>
        <v>0.22398714268425951</v>
      </c>
      <c r="Y58" s="302">
        <f t="shared" si="10"/>
        <v>0.22277858616731924</v>
      </c>
      <c r="DA58" s="72"/>
    </row>
    <row r="59" spans="1:105" ht="12" customHeight="1" x14ac:dyDescent="0.25">
      <c r="A59" s="62" t="s">
        <v>2411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</v>
      </c>
      <c r="Q59" s="302">
        <f t="shared" si="11"/>
        <v>0</v>
      </c>
      <c r="R59" s="302">
        <f t="shared" si="11"/>
        <v>0</v>
      </c>
      <c r="S59" s="302">
        <f t="shared" si="11"/>
        <v>0</v>
      </c>
      <c r="T59" s="302">
        <f t="shared" si="11"/>
        <v>0</v>
      </c>
      <c r="U59" s="302">
        <f t="shared" si="11"/>
        <v>0</v>
      </c>
      <c r="V59" s="302">
        <f t="shared" si="11"/>
        <v>0</v>
      </c>
      <c r="W59" s="302">
        <f t="shared" si="11"/>
        <v>0</v>
      </c>
      <c r="X59" s="302">
        <f t="shared" si="11"/>
        <v>0</v>
      </c>
      <c r="Y59" s="302">
        <f t="shared" si="11"/>
        <v>0</v>
      </c>
      <c r="DA59" s="72"/>
    </row>
    <row r="60" spans="1:105" ht="12" customHeight="1" x14ac:dyDescent="0.25">
      <c r="A60" s="174" t="s">
        <v>2413</v>
      </c>
      <c r="B60" s="301">
        <f t="shared" ref="B60:Y60" si="12">IF(B$24=0,0,B$24/B$5)</f>
        <v>0.10299421307098013</v>
      </c>
      <c r="C60" s="301">
        <f t="shared" si="12"/>
        <v>3.6174176966835836E-2</v>
      </c>
      <c r="D60" s="301">
        <f t="shared" si="12"/>
        <v>3.5238967479162053E-2</v>
      </c>
      <c r="E60" s="301">
        <f t="shared" si="12"/>
        <v>9.1680210882570126E-2</v>
      </c>
      <c r="F60" s="301">
        <f t="shared" si="12"/>
        <v>7.7601668566759596E-2</v>
      </c>
      <c r="G60" s="301">
        <f t="shared" si="12"/>
        <v>8.6906640853714218E-2</v>
      </c>
      <c r="H60" s="301">
        <f t="shared" si="12"/>
        <v>8.9755959196652538E-2</v>
      </c>
      <c r="I60" s="301">
        <f t="shared" si="12"/>
        <v>0.10393232323497546</v>
      </c>
      <c r="J60" s="301">
        <f t="shared" si="12"/>
        <v>0.16704750679980315</v>
      </c>
      <c r="K60" s="301">
        <f t="shared" si="12"/>
        <v>0.15589386998839083</v>
      </c>
      <c r="L60" s="301">
        <f t="shared" si="12"/>
        <v>0.15769411996650345</v>
      </c>
      <c r="M60" s="301">
        <f t="shared" si="12"/>
        <v>0.15418390929898493</v>
      </c>
      <c r="N60" s="301">
        <f t="shared" si="12"/>
        <v>0.13662600468394931</v>
      </c>
      <c r="O60" s="301">
        <f t="shared" si="12"/>
        <v>0.1455429692115793</v>
      </c>
      <c r="P60" s="301">
        <f t="shared" si="12"/>
        <v>0.17971695298090642</v>
      </c>
      <c r="Q60" s="301">
        <f t="shared" si="12"/>
        <v>0.1761973256184203</v>
      </c>
      <c r="R60" s="301">
        <f t="shared" si="12"/>
        <v>0.18136803721727085</v>
      </c>
      <c r="S60" s="301">
        <f t="shared" si="12"/>
        <v>0.18910661173090229</v>
      </c>
      <c r="T60" s="301">
        <f t="shared" si="12"/>
        <v>0.20624503876086384</v>
      </c>
      <c r="U60" s="301">
        <f t="shared" si="12"/>
        <v>0.33915842281723119</v>
      </c>
      <c r="V60" s="301">
        <f t="shared" si="12"/>
        <v>0.42444837631273258</v>
      </c>
      <c r="W60" s="301">
        <f t="shared" si="12"/>
        <v>0.40644561018590081</v>
      </c>
      <c r="X60" s="301">
        <f t="shared" si="12"/>
        <v>0.32610302271791813</v>
      </c>
      <c r="Y60" s="301">
        <f t="shared" si="12"/>
        <v>0.22317460730686994</v>
      </c>
      <c r="DA60" s="178"/>
    </row>
    <row r="61" spans="1:105" ht="12" customHeight="1" x14ac:dyDescent="0.25">
      <c r="A61" s="62" t="s">
        <v>2414</v>
      </c>
      <c r="B61" s="302">
        <f t="shared" ref="B61:Y61" si="13">IF(B$25=0,0,B$25/B$5)</f>
        <v>0.10299421307098013</v>
      </c>
      <c r="C61" s="302">
        <f t="shared" si="13"/>
        <v>3.6174176966835836E-2</v>
      </c>
      <c r="D61" s="302">
        <f t="shared" si="13"/>
        <v>3.5238967479162053E-2</v>
      </c>
      <c r="E61" s="302">
        <f t="shared" si="13"/>
        <v>9.1680210882570126E-2</v>
      </c>
      <c r="F61" s="302">
        <f t="shared" si="13"/>
        <v>7.7601668566759596E-2</v>
      </c>
      <c r="G61" s="302">
        <f t="shared" si="13"/>
        <v>8.6906640853714218E-2</v>
      </c>
      <c r="H61" s="302">
        <f t="shared" si="13"/>
        <v>8.9755959196652538E-2</v>
      </c>
      <c r="I61" s="302">
        <f t="shared" si="13"/>
        <v>0.10393232323497546</v>
      </c>
      <c r="J61" s="302">
        <f t="shared" si="13"/>
        <v>0.16704750679980315</v>
      </c>
      <c r="K61" s="302">
        <f t="shared" si="13"/>
        <v>0.15589386998839083</v>
      </c>
      <c r="L61" s="302">
        <f t="shared" si="13"/>
        <v>0.15769411996650345</v>
      </c>
      <c r="M61" s="302">
        <f t="shared" si="13"/>
        <v>0.15418390929898493</v>
      </c>
      <c r="N61" s="302">
        <f t="shared" si="13"/>
        <v>0.13662600468394931</v>
      </c>
      <c r="O61" s="302">
        <f t="shared" si="13"/>
        <v>0.1455429692115793</v>
      </c>
      <c r="P61" s="302">
        <f t="shared" si="13"/>
        <v>0.17971695298090642</v>
      </c>
      <c r="Q61" s="302">
        <f t="shared" si="13"/>
        <v>0.1761973256184203</v>
      </c>
      <c r="R61" s="302">
        <f t="shared" si="13"/>
        <v>0.18136803721727085</v>
      </c>
      <c r="S61" s="302">
        <f t="shared" si="13"/>
        <v>0.18910661173090229</v>
      </c>
      <c r="T61" s="302">
        <f t="shared" si="13"/>
        <v>0.20624503876086384</v>
      </c>
      <c r="U61" s="302">
        <f t="shared" si="13"/>
        <v>0.33915842281723119</v>
      </c>
      <c r="V61" s="302">
        <f t="shared" si="13"/>
        <v>0.42444837631273258</v>
      </c>
      <c r="W61" s="302">
        <f t="shared" si="13"/>
        <v>0.40644561018590081</v>
      </c>
      <c r="X61" s="302">
        <f t="shared" si="13"/>
        <v>0.32610302271791813</v>
      </c>
      <c r="Y61" s="302">
        <f t="shared" si="13"/>
        <v>0.22317460730686994</v>
      </c>
      <c r="DA61" s="72"/>
    </row>
    <row r="62" spans="1:105" ht="12" customHeight="1" x14ac:dyDescent="0.25">
      <c r="A62" s="62" t="s">
        <v>2416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0</v>
      </c>
      <c r="Q62" s="302">
        <f t="shared" si="14"/>
        <v>0</v>
      </c>
      <c r="R62" s="302">
        <f t="shared" si="14"/>
        <v>0</v>
      </c>
      <c r="S62" s="302">
        <f t="shared" si="14"/>
        <v>0</v>
      </c>
      <c r="T62" s="302">
        <f t="shared" si="14"/>
        <v>0</v>
      </c>
      <c r="U62" s="302">
        <f t="shared" si="14"/>
        <v>0</v>
      </c>
      <c r="V62" s="302">
        <f t="shared" si="14"/>
        <v>0</v>
      </c>
      <c r="W62" s="302">
        <f t="shared" si="14"/>
        <v>0</v>
      </c>
      <c r="X62" s="302">
        <f t="shared" si="14"/>
        <v>0</v>
      </c>
      <c r="Y62" s="302">
        <f t="shared" si="14"/>
        <v>0</v>
      </c>
      <c r="DA62" s="72"/>
    </row>
    <row r="63" spans="1:105" ht="12" customHeight="1" x14ac:dyDescent="0.25">
      <c r="A63" s="174" t="s">
        <v>2418</v>
      </c>
      <c r="B63" s="301">
        <f t="shared" ref="B63:Y63" si="15">IF(B$27=0,0,B$27/B$5)</f>
        <v>0.30870508129663238</v>
      </c>
      <c r="C63" s="301">
        <f t="shared" si="15"/>
        <v>0.37023822328863132</v>
      </c>
      <c r="D63" s="301">
        <f t="shared" si="15"/>
        <v>0.36729554414498028</v>
      </c>
      <c r="E63" s="301">
        <f t="shared" si="15"/>
        <v>0.36003783427194824</v>
      </c>
      <c r="F63" s="301">
        <f t="shared" si="15"/>
        <v>0.39943081662023938</v>
      </c>
      <c r="G63" s="301">
        <f t="shared" si="15"/>
        <v>0.38531613345785892</v>
      </c>
      <c r="H63" s="301">
        <f t="shared" si="15"/>
        <v>0.382108616960318</v>
      </c>
      <c r="I63" s="301">
        <f t="shared" si="15"/>
        <v>0.38130852332214926</v>
      </c>
      <c r="J63" s="301">
        <f t="shared" si="15"/>
        <v>0.38763239071164457</v>
      </c>
      <c r="K63" s="301">
        <f t="shared" si="15"/>
        <v>0.39204118242254266</v>
      </c>
      <c r="L63" s="301">
        <f t="shared" si="15"/>
        <v>0.39159295729635019</v>
      </c>
      <c r="M63" s="301">
        <f t="shared" si="15"/>
        <v>0.35653008016052634</v>
      </c>
      <c r="N63" s="301">
        <f t="shared" si="15"/>
        <v>0.37525919973384814</v>
      </c>
      <c r="O63" s="301">
        <f t="shared" si="15"/>
        <v>0.37631002236742739</v>
      </c>
      <c r="P63" s="301">
        <f t="shared" si="15"/>
        <v>0.37037825915715344</v>
      </c>
      <c r="Q63" s="301">
        <f t="shared" si="15"/>
        <v>0.35457264462190702</v>
      </c>
      <c r="R63" s="301">
        <f t="shared" si="15"/>
        <v>0.35215350223927577</v>
      </c>
      <c r="S63" s="301">
        <f t="shared" si="15"/>
        <v>0.33877288963251878</v>
      </c>
      <c r="T63" s="301">
        <f t="shared" si="15"/>
        <v>0.32850736326203839</v>
      </c>
      <c r="U63" s="301">
        <f t="shared" si="15"/>
        <v>0.29342048051169395</v>
      </c>
      <c r="V63" s="301">
        <f t="shared" si="15"/>
        <v>0.25471831073970663</v>
      </c>
      <c r="W63" s="301">
        <f t="shared" si="15"/>
        <v>0.27648440808749492</v>
      </c>
      <c r="X63" s="301">
        <f t="shared" si="15"/>
        <v>0.31998163240608518</v>
      </c>
      <c r="Y63" s="301">
        <f t="shared" si="15"/>
        <v>0.31825512309617038</v>
      </c>
      <c r="DA63" s="178"/>
    </row>
    <row r="64" spans="1:105" ht="12" customHeight="1" x14ac:dyDescent="0.25">
      <c r="A64" s="62" t="s">
        <v>2419</v>
      </c>
      <c r="B64" s="302">
        <f t="shared" ref="B64:Y64" si="16">IF(B$28=0,0,B$28/B$5)</f>
        <v>0.30870508129663238</v>
      </c>
      <c r="C64" s="302">
        <f t="shared" si="16"/>
        <v>0.37023822328863132</v>
      </c>
      <c r="D64" s="302">
        <f t="shared" si="16"/>
        <v>0.36729554414498028</v>
      </c>
      <c r="E64" s="302">
        <f t="shared" si="16"/>
        <v>0.36003783427194824</v>
      </c>
      <c r="F64" s="302">
        <f t="shared" si="16"/>
        <v>0.39943081662023938</v>
      </c>
      <c r="G64" s="302">
        <f t="shared" si="16"/>
        <v>0.38531613345785892</v>
      </c>
      <c r="H64" s="302">
        <f t="shared" si="16"/>
        <v>0.382108616960318</v>
      </c>
      <c r="I64" s="302">
        <f t="shared" si="16"/>
        <v>0.38130852332214926</v>
      </c>
      <c r="J64" s="302">
        <f t="shared" si="16"/>
        <v>0.38763239071164457</v>
      </c>
      <c r="K64" s="302">
        <f t="shared" si="16"/>
        <v>0.39204118242254266</v>
      </c>
      <c r="L64" s="302">
        <f t="shared" si="16"/>
        <v>0.39159295729635019</v>
      </c>
      <c r="M64" s="302">
        <f t="shared" si="16"/>
        <v>0.35653008016052634</v>
      </c>
      <c r="N64" s="302">
        <f t="shared" si="16"/>
        <v>0.37525919973384814</v>
      </c>
      <c r="O64" s="302">
        <f t="shared" si="16"/>
        <v>0.37631002236742739</v>
      </c>
      <c r="P64" s="302">
        <f t="shared" si="16"/>
        <v>0.37037825915715344</v>
      </c>
      <c r="Q64" s="302">
        <f t="shared" si="16"/>
        <v>0.35457264462190702</v>
      </c>
      <c r="R64" s="302">
        <f t="shared" si="16"/>
        <v>0.35215350223927577</v>
      </c>
      <c r="S64" s="302">
        <f t="shared" si="16"/>
        <v>0.33877288963251878</v>
      </c>
      <c r="T64" s="302">
        <f t="shared" si="16"/>
        <v>0.32850736326203839</v>
      </c>
      <c r="U64" s="302">
        <f t="shared" si="16"/>
        <v>0.29342048051169395</v>
      </c>
      <c r="V64" s="302">
        <f t="shared" si="16"/>
        <v>0.25471831073970663</v>
      </c>
      <c r="W64" s="302">
        <f t="shared" si="16"/>
        <v>0.27648440808749492</v>
      </c>
      <c r="X64" s="302">
        <f t="shared" si="16"/>
        <v>0.31998163240608518</v>
      </c>
      <c r="Y64" s="302">
        <f t="shared" si="16"/>
        <v>0.31825512309617038</v>
      </c>
      <c r="DA64" s="72"/>
    </row>
    <row r="65" spans="1:105" ht="12" customHeight="1" x14ac:dyDescent="0.25">
      <c r="A65" s="62" t="s">
        <v>2426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</v>
      </c>
      <c r="Q65" s="302">
        <f t="shared" si="17"/>
        <v>0</v>
      </c>
      <c r="R65" s="302">
        <f t="shared" si="17"/>
        <v>0</v>
      </c>
      <c r="S65" s="302">
        <f t="shared" si="17"/>
        <v>0</v>
      </c>
      <c r="T65" s="302">
        <f t="shared" si="17"/>
        <v>0</v>
      </c>
      <c r="U65" s="302">
        <f t="shared" si="17"/>
        <v>0</v>
      </c>
      <c r="V65" s="302">
        <f t="shared" si="17"/>
        <v>0</v>
      </c>
      <c r="W65" s="302">
        <f t="shared" si="17"/>
        <v>0</v>
      </c>
      <c r="X65" s="302">
        <f t="shared" si="17"/>
        <v>0</v>
      </c>
      <c r="Y65" s="302">
        <f t="shared" si="17"/>
        <v>0</v>
      </c>
      <c r="DA65" s="72"/>
    </row>
    <row r="66" spans="1:105" ht="12" customHeight="1" x14ac:dyDescent="0.25">
      <c r="A66" s="174" t="s">
        <v>2428</v>
      </c>
      <c r="B66" s="301">
        <f t="shared" ref="B66:Y66" si="18">IF(B$35=0,0,B$35/B$5)</f>
        <v>0.3499878180097814</v>
      </c>
      <c r="C66" s="301">
        <f t="shared" si="18"/>
        <v>0.33416887580676669</v>
      </c>
      <c r="D66" s="301">
        <f t="shared" si="18"/>
        <v>0.34007936182597825</v>
      </c>
      <c r="E66" s="301">
        <f t="shared" si="18"/>
        <v>0.27191262398151111</v>
      </c>
      <c r="F66" s="301">
        <f t="shared" si="18"/>
        <v>0.22130854096380179</v>
      </c>
      <c r="G66" s="301">
        <f t="shared" si="18"/>
        <v>0.23481843486509751</v>
      </c>
      <c r="H66" s="301">
        <f t="shared" si="18"/>
        <v>0.23933459427968751</v>
      </c>
      <c r="I66" s="301">
        <f t="shared" si="18"/>
        <v>0.22326905066032601</v>
      </c>
      <c r="J66" s="301">
        <f t="shared" si="18"/>
        <v>0.13211313079354356</v>
      </c>
      <c r="K66" s="301">
        <f t="shared" si="18"/>
        <v>0.13529567219165223</v>
      </c>
      <c r="L66" s="301">
        <f t="shared" si="18"/>
        <v>0.13430581324169555</v>
      </c>
      <c r="M66" s="301">
        <f t="shared" si="18"/>
        <v>0.22068822832839333</v>
      </c>
      <c r="N66" s="301">
        <f t="shared" si="18"/>
        <v>0.19563858840856346</v>
      </c>
      <c r="O66" s="301">
        <f t="shared" si="18"/>
        <v>0.18413082382923324</v>
      </c>
      <c r="P66" s="301">
        <f t="shared" si="18"/>
        <v>0.15063915446296022</v>
      </c>
      <c r="Q66" s="301">
        <f t="shared" si="18"/>
        <v>0.18273533290517158</v>
      </c>
      <c r="R66" s="301">
        <f t="shared" si="18"/>
        <v>0.18193843073411856</v>
      </c>
      <c r="S66" s="301">
        <f t="shared" si="18"/>
        <v>0.19839200381350361</v>
      </c>
      <c r="T66" s="301">
        <f t="shared" si="18"/>
        <v>0.19981364846137042</v>
      </c>
      <c r="U66" s="301">
        <f t="shared" si="18"/>
        <v>0.13033734841762604</v>
      </c>
      <c r="V66" s="301">
        <f t="shared" si="18"/>
        <v>0.11502091786987771</v>
      </c>
      <c r="W66" s="301">
        <f t="shared" si="18"/>
        <v>9.3670579991908573E-2</v>
      </c>
      <c r="X66" s="301">
        <f t="shared" si="18"/>
        <v>9.5370185891880191E-2</v>
      </c>
      <c r="Y66" s="301">
        <f t="shared" si="18"/>
        <v>0.20830223072487969</v>
      </c>
      <c r="DA66" s="178"/>
    </row>
    <row r="67" spans="1:105" ht="12" customHeight="1" x14ac:dyDescent="0.25">
      <c r="A67" s="174" t="s">
        <v>2440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</v>
      </c>
      <c r="Q67" s="301">
        <f t="shared" si="19"/>
        <v>0</v>
      </c>
      <c r="R67" s="301">
        <f t="shared" si="19"/>
        <v>0</v>
      </c>
      <c r="S67" s="301">
        <f t="shared" si="19"/>
        <v>0</v>
      </c>
      <c r="T67" s="301">
        <f t="shared" si="19"/>
        <v>0</v>
      </c>
      <c r="U67" s="301">
        <f t="shared" si="19"/>
        <v>0</v>
      </c>
      <c r="V67" s="301">
        <f t="shared" si="19"/>
        <v>0</v>
      </c>
      <c r="W67" s="301">
        <f t="shared" si="19"/>
        <v>0</v>
      </c>
      <c r="X67" s="301">
        <f t="shared" si="19"/>
        <v>0</v>
      </c>
      <c r="Y67" s="301">
        <f t="shared" si="19"/>
        <v>0</v>
      </c>
      <c r="DA67" s="178"/>
    </row>
    <row r="68" spans="1:105" ht="12" customHeight="1" x14ac:dyDescent="0.25">
      <c r="A68" s="41" t="s">
        <v>2442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</v>
      </c>
      <c r="Q68" s="235">
        <f t="shared" si="20"/>
        <v>0</v>
      </c>
      <c r="R68" s="235">
        <f t="shared" si="20"/>
        <v>0</v>
      </c>
      <c r="S68" s="235">
        <f t="shared" si="20"/>
        <v>0</v>
      </c>
      <c r="T68" s="235">
        <f t="shared" si="20"/>
        <v>0</v>
      </c>
      <c r="U68" s="235">
        <f t="shared" si="20"/>
        <v>0</v>
      </c>
      <c r="V68" s="235">
        <f t="shared" si="20"/>
        <v>0</v>
      </c>
      <c r="W68" s="235">
        <f t="shared" si="20"/>
        <v>0</v>
      </c>
      <c r="X68" s="235">
        <f t="shared" si="20"/>
        <v>0</v>
      </c>
      <c r="Y68" s="235">
        <f t="shared" si="20"/>
        <v>0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430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23</v>
      </c>
      <c r="B72" s="320">
        <f>IF(B$5=0,0,B$5/TRE_fec!B$5)</f>
        <v>1.134610428348265</v>
      </c>
      <c r="C72" s="320">
        <f>IF(C$5=0,0,C$5/TRE_fec!C$5)</f>
        <v>1.3400500030330993</v>
      </c>
      <c r="D72" s="320">
        <f>IF(D$5=0,0,D$5/TRE_fec!D$5)</f>
        <v>1.4578478042954961</v>
      </c>
      <c r="E72" s="320">
        <f>IF(E$5=0,0,E$5/TRE_fec!E$5)</f>
        <v>1.4976460212332174</v>
      </c>
      <c r="F72" s="320">
        <f>IF(F$5=0,0,F$5/TRE_fec!F$5)</f>
        <v>1.6428129607012265</v>
      </c>
      <c r="G72" s="320">
        <f>IF(G$5=0,0,G$5/TRE_fec!G$5)</f>
        <v>1.5571343661121988</v>
      </c>
      <c r="H72" s="320">
        <f>IF(H$5=0,0,H$5/TRE_fec!H$5)</f>
        <v>1.4190512169818978</v>
      </c>
      <c r="I72" s="320">
        <f>IF(I$5=0,0,I$5/TRE_fec!I$5)</f>
        <v>1.2403987878137492</v>
      </c>
      <c r="J72" s="320">
        <f>IF(J$5=0,0,J$5/TRE_fec!J$5)</f>
        <v>0.68357524649159851</v>
      </c>
      <c r="K72" s="320">
        <f>IF(K$5=0,0,K$5/TRE_fec!K$5)</f>
        <v>0.80914710403413992</v>
      </c>
      <c r="L72" s="320">
        <f>IF(L$5=0,0,L$5/TRE_fec!L$5)</f>
        <v>0.81570363271156288</v>
      </c>
      <c r="M72" s="320">
        <f>IF(M$5=0,0,M$5/TRE_fec!M$5)</f>
        <v>0.86776860320529381</v>
      </c>
      <c r="N72" s="320">
        <f>IF(N$5=0,0,N$5/TRE_fec!N$5)</f>
        <v>0.94969984648307459</v>
      </c>
      <c r="O72" s="320">
        <f>IF(O$5=0,0,O$5/TRE_fec!O$5)</f>
        <v>0.90142557444344928</v>
      </c>
      <c r="P72" s="320">
        <f>IF(P$5=0,0,P$5/TRE_fec!P$5)</f>
        <v>0.72578364093008962</v>
      </c>
      <c r="Q72" s="320">
        <f>IF(Q$5=0,0,Q$5/TRE_fec!Q$5)</f>
        <v>0.76323603263186868</v>
      </c>
      <c r="R72" s="320">
        <f>IF(R$5=0,0,R$5/TRE_fec!R$5)</f>
        <v>0.72980754766418288</v>
      </c>
      <c r="S72" s="320">
        <f>IF(S$5=0,0,S$5/TRE_fec!S$5)</f>
        <v>0.68493540770457217</v>
      </c>
      <c r="T72" s="320">
        <f>IF(T$5=0,0,T$5/TRE_fec!T$5)</f>
        <v>0.59643431820819448</v>
      </c>
      <c r="U72" s="320">
        <f>IF(U$5=0,0,U$5/TRE_fec!U$5)</f>
        <v>0.34269179852739401</v>
      </c>
      <c r="V72" s="320">
        <f>IF(V$5=0,0,V$5/TRE_fec!V$5)</f>
        <v>0.24642103297698043</v>
      </c>
      <c r="W72" s="320">
        <f>IF(W$5=0,0,W$5/TRE_fec!W$5)</f>
        <v>0.25923368009323811</v>
      </c>
      <c r="X72" s="320">
        <f>IF(X$5=0,0,X$5/TRE_fec!X$5)</f>
        <v>0.35700028597170386</v>
      </c>
      <c r="Y72" s="320">
        <f>IF(Y$5=0,0,Y$5/TRE_fec!Y$5)</f>
        <v>0.56269656464466367</v>
      </c>
      <c r="DA72" s="95"/>
    </row>
    <row r="73" spans="1:105" ht="12" customHeight="1" x14ac:dyDescent="0.25">
      <c r="A73" s="55" t="s">
        <v>91</v>
      </c>
      <c r="B73" s="330">
        <f>IF(B$6=0,0,B$6/TRE_fec!B$6)</f>
        <v>0</v>
      </c>
      <c r="C73" s="330">
        <f>IF(C$6=0,0,C$6/TRE_fec!C$6)</f>
        <v>0</v>
      </c>
      <c r="D73" s="330">
        <f>IF(D$6=0,0,D$6/TRE_fec!D$6)</f>
        <v>0</v>
      </c>
      <c r="E73" s="330">
        <f>IF(E$6=0,0,E$6/TRE_fec!E$6)</f>
        <v>0</v>
      </c>
      <c r="F73" s="330">
        <f>IF(F$6=0,0,F$6/TRE_fec!F$6)</f>
        <v>0</v>
      </c>
      <c r="G73" s="330">
        <f>IF(G$6=0,0,G$6/TRE_fec!G$6)</f>
        <v>0</v>
      </c>
      <c r="H73" s="330">
        <f>IF(H$6=0,0,H$6/TRE_fec!H$6)</f>
        <v>0</v>
      </c>
      <c r="I73" s="330">
        <f>IF(I$6=0,0,I$6/TRE_fec!I$6)</f>
        <v>0</v>
      </c>
      <c r="J73" s="330">
        <f>IF(J$6=0,0,J$6/TRE_fec!J$6)</f>
        <v>0</v>
      </c>
      <c r="K73" s="330">
        <f>IF(K$6=0,0,K$6/TRE_fec!K$6)</f>
        <v>0</v>
      </c>
      <c r="L73" s="330">
        <f>IF(L$6=0,0,L$6/TRE_fec!L$6)</f>
        <v>0</v>
      </c>
      <c r="M73" s="330">
        <f>IF(M$6=0,0,M$6/TRE_fec!M$6)</f>
        <v>0</v>
      </c>
      <c r="N73" s="330">
        <f>IF(N$6=0,0,N$6/TRE_fec!N$6)</f>
        <v>0</v>
      </c>
      <c r="O73" s="330">
        <f>IF(O$6=0,0,O$6/TRE_fec!O$6)</f>
        <v>0</v>
      </c>
      <c r="P73" s="330">
        <f>IF(P$6=0,0,P$6/TRE_fec!P$6)</f>
        <v>0</v>
      </c>
      <c r="Q73" s="330">
        <f>IF(Q$6=0,0,Q$6/TRE_fec!Q$6)</f>
        <v>0</v>
      </c>
      <c r="R73" s="330">
        <f>IF(R$6=0,0,R$6/TRE_fec!R$6)</f>
        <v>0</v>
      </c>
      <c r="S73" s="330">
        <f>IF(S$6=0,0,S$6/TRE_fec!S$6)</f>
        <v>0</v>
      </c>
      <c r="T73" s="330">
        <f>IF(T$6=0,0,T$6/TRE_fec!T$6)</f>
        <v>0</v>
      </c>
      <c r="U73" s="330">
        <f>IF(U$6=0,0,U$6/TRE_fec!U$6)</f>
        <v>0</v>
      </c>
      <c r="V73" s="330">
        <f>IF(V$6=0,0,V$6/TRE_fec!V$6)</f>
        <v>0</v>
      </c>
      <c r="W73" s="330">
        <f>IF(W$6=0,0,W$6/TRE_fec!W$6)</f>
        <v>0</v>
      </c>
      <c r="X73" s="330">
        <f>IF(X$6=0,0,X$6/TRE_fec!X$6)</f>
        <v>0</v>
      </c>
      <c r="Y73" s="330">
        <f>IF(Y$6=0,0,Y$6/TRE_fec!Y$6)</f>
        <v>0</v>
      </c>
      <c r="DA73" s="67"/>
    </row>
    <row r="74" spans="1:105" ht="12" customHeight="1" x14ac:dyDescent="0.25">
      <c r="A74" s="173" t="s">
        <v>92</v>
      </c>
      <c r="B74" s="331">
        <f>IF(B$7=0,0,B$7/TRE_fec!B$7)</f>
        <v>0</v>
      </c>
      <c r="C74" s="331">
        <f>IF(C$7=0,0,C$7/TRE_fec!C$7)</f>
        <v>0</v>
      </c>
      <c r="D74" s="331">
        <f>IF(D$7=0,0,D$7/TRE_fec!D$7)</f>
        <v>0</v>
      </c>
      <c r="E74" s="331">
        <f>IF(E$7=0,0,E$7/TRE_fec!E$7)</f>
        <v>0</v>
      </c>
      <c r="F74" s="331">
        <f>IF(F$7=0,0,F$7/TRE_fec!F$7)</f>
        <v>0</v>
      </c>
      <c r="G74" s="331">
        <f>IF(G$7=0,0,G$7/TRE_fec!G$7)</f>
        <v>0</v>
      </c>
      <c r="H74" s="331">
        <f>IF(H$7=0,0,H$7/TRE_fec!H$7)</f>
        <v>0</v>
      </c>
      <c r="I74" s="331">
        <f>IF(I$7=0,0,I$7/TRE_fec!I$7)</f>
        <v>0</v>
      </c>
      <c r="J74" s="331">
        <f>IF(J$7=0,0,J$7/TRE_fec!J$7)</f>
        <v>0</v>
      </c>
      <c r="K74" s="331">
        <f>IF(K$7=0,0,K$7/TRE_fec!K$7)</f>
        <v>0</v>
      </c>
      <c r="L74" s="331">
        <f>IF(L$7=0,0,L$7/TRE_fec!L$7)</f>
        <v>0</v>
      </c>
      <c r="M74" s="331">
        <f>IF(M$7=0,0,M$7/TRE_fec!M$7)</f>
        <v>0</v>
      </c>
      <c r="N74" s="331">
        <f>IF(N$7=0,0,N$7/TRE_fec!N$7)</f>
        <v>0</v>
      </c>
      <c r="O74" s="331">
        <f>IF(O$7=0,0,O$7/TRE_fec!O$7)</f>
        <v>0</v>
      </c>
      <c r="P74" s="331">
        <f>IF(P$7=0,0,P$7/TRE_fec!P$7)</f>
        <v>0</v>
      </c>
      <c r="Q74" s="331">
        <f>IF(Q$7=0,0,Q$7/TRE_fec!Q$7)</f>
        <v>0</v>
      </c>
      <c r="R74" s="331">
        <f>IF(R$7=0,0,R$7/TRE_fec!R$7)</f>
        <v>0</v>
      </c>
      <c r="S74" s="331">
        <f>IF(S$7=0,0,S$7/TRE_fec!S$7)</f>
        <v>0</v>
      </c>
      <c r="T74" s="331">
        <f>IF(T$7=0,0,T$7/TRE_fec!T$7)</f>
        <v>0</v>
      </c>
      <c r="U74" s="331">
        <f>IF(U$7=0,0,U$7/TRE_fec!U$7)</f>
        <v>0</v>
      </c>
      <c r="V74" s="331">
        <f>IF(V$7=0,0,V$7/TRE_fec!V$7)</f>
        <v>0</v>
      </c>
      <c r="W74" s="331">
        <f>IF(W$7=0,0,W$7/TRE_fec!W$7)</f>
        <v>0</v>
      </c>
      <c r="X74" s="331">
        <f>IF(X$7=0,0,X$7/TRE_fec!X$7)</f>
        <v>0</v>
      </c>
      <c r="Y74" s="331">
        <f>IF(Y$7=0,0,Y$7/TRE_fec!Y$7)</f>
        <v>0</v>
      </c>
      <c r="DA74" s="177"/>
    </row>
    <row r="75" spans="1:105" ht="12" customHeight="1" x14ac:dyDescent="0.25">
      <c r="A75" s="173" t="s">
        <v>93</v>
      </c>
      <c r="B75" s="331">
        <f>IF(B$8=0,0,B$8/TRE_fec!B$8)</f>
        <v>0</v>
      </c>
      <c r="C75" s="331">
        <f>IF(C$8=0,0,C$8/TRE_fec!C$8)</f>
        <v>0</v>
      </c>
      <c r="D75" s="331">
        <f>IF(D$8=0,0,D$8/TRE_fec!D$8)</f>
        <v>0</v>
      </c>
      <c r="E75" s="331">
        <f>IF(E$8=0,0,E$8/TRE_fec!E$8)</f>
        <v>0</v>
      </c>
      <c r="F75" s="331">
        <f>IF(F$8=0,0,F$8/TRE_fec!F$8)</f>
        <v>0</v>
      </c>
      <c r="G75" s="331">
        <f>IF(G$8=0,0,G$8/TRE_fec!G$8)</f>
        <v>0</v>
      </c>
      <c r="H75" s="331">
        <f>IF(H$8=0,0,H$8/TRE_fec!H$8)</f>
        <v>0</v>
      </c>
      <c r="I75" s="331">
        <f>IF(I$8=0,0,I$8/TRE_fec!I$8)</f>
        <v>0</v>
      </c>
      <c r="J75" s="331">
        <f>IF(J$8=0,0,J$8/TRE_fec!J$8)</f>
        <v>0</v>
      </c>
      <c r="K75" s="331">
        <f>IF(K$8=0,0,K$8/TRE_fec!K$8)</f>
        <v>0</v>
      </c>
      <c r="L75" s="331">
        <f>IF(L$8=0,0,L$8/TRE_fec!L$8)</f>
        <v>0</v>
      </c>
      <c r="M75" s="331">
        <f>IF(M$8=0,0,M$8/TRE_fec!M$8)</f>
        <v>0</v>
      </c>
      <c r="N75" s="331">
        <f>IF(N$8=0,0,N$8/TRE_fec!N$8)</f>
        <v>0</v>
      </c>
      <c r="O75" s="331">
        <f>IF(O$8=0,0,O$8/TRE_fec!O$8)</f>
        <v>0</v>
      </c>
      <c r="P75" s="331">
        <f>IF(P$8=0,0,P$8/TRE_fec!P$8)</f>
        <v>0</v>
      </c>
      <c r="Q75" s="331">
        <f>IF(Q$8=0,0,Q$8/TRE_fec!Q$8)</f>
        <v>0</v>
      </c>
      <c r="R75" s="331">
        <f>IF(R$8=0,0,R$8/TRE_fec!R$8)</f>
        <v>0</v>
      </c>
      <c r="S75" s="331">
        <f>IF(S$8=0,0,S$8/TRE_fec!S$8)</f>
        <v>0</v>
      </c>
      <c r="T75" s="331">
        <f>IF(T$8=0,0,T$8/TRE_fec!T$8)</f>
        <v>0</v>
      </c>
      <c r="U75" s="331">
        <f>IF(U$8=0,0,U$8/TRE_fec!U$8)</f>
        <v>0</v>
      </c>
      <c r="V75" s="331">
        <f>IF(V$8=0,0,V$8/TRE_fec!V$8)</f>
        <v>0</v>
      </c>
      <c r="W75" s="331">
        <f>IF(W$8=0,0,W$8/TRE_fec!W$8)</f>
        <v>0</v>
      </c>
      <c r="X75" s="331">
        <f>IF(X$8=0,0,X$8/TRE_fec!X$8)</f>
        <v>0</v>
      </c>
      <c r="Y75" s="331">
        <f>IF(Y$8=0,0,Y$8/TRE_fec!Y$8)</f>
        <v>0</v>
      </c>
      <c r="DA75" s="177"/>
    </row>
    <row r="76" spans="1:105" ht="12" customHeight="1" x14ac:dyDescent="0.25">
      <c r="A76" s="173" t="s">
        <v>94</v>
      </c>
      <c r="B76" s="331">
        <f>IF(B$9=0,0,B$9/TRE_fec!B$9)</f>
        <v>0</v>
      </c>
      <c r="C76" s="331">
        <f>IF(C$9=0,0,C$9/TRE_fec!C$9)</f>
        <v>0</v>
      </c>
      <c r="D76" s="331">
        <f>IF(D$9=0,0,D$9/TRE_fec!D$9)</f>
        <v>0</v>
      </c>
      <c r="E76" s="331">
        <f>IF(E$9=0,0,E$9/TRE_fec!E$9)</f>
        <v>0</v>
      </c>
      <c r="F76" s="331">
        <f>IF(F$9=0,0,F$9/TRE_fec!F$9)</f>
        <v>0</v>
      </c>
      <c r="G76" s="331">
        <f>IF(G$9=0,0,G$9/TRE_fec!G$9)</f>
        <v>0</v>
      </c>
      <c r="H76" s="331">
        <f>IF(H$9=0,0,H$9/TRE_fec!H$9)</f>
        <v>0</v>
      </c>
      <c r="I76" s="331">
        <f>IF(I$9=0,0,I$9/TRE_fec!I$9)</f>
        <v>0</v>
      </c>
      <c r="J76" s="331">
        <f>IF(J$9=0,0,J$9/TRE_fec!J$9)</f>
        <v>0</v>
      </c>
      <c r="K76" s="331">
        <f>IF(K$9=0,0,K$9/TRE_fec!K$9)</f>
        <v>0</v>
      </c>
      <c r="L76" s="331">
        <f>IF(L$9=0,0,L$9/TRE_fec!L$9)</f>
        <v>0</v>
      </c>
      <c r="M76" s="331">
        <f>IF(M$9=0,0,M$9/TRE_fec!M$9)</f>
        <v>0</v>
      </c>
      <c r="N76" s="331">
        <f>IF(N$9=0,0,N$9/TRE_fec!N$9)</f>
        <v>0</v>
      </c>
      <c r="O76" s="331">
        <f>IF(O$9=0,0,O$9/TRE_fec!O$9)</f>
        <v>0</v>
      </c>
      <c r="P76" s="331">
        <f>IF(P$9=0,0,P$9/TRE_fec!P$9)</f>
        <v>0</v>
      </c>
      <c r="Q76" s="331">
        <f>IF(Q$9=0,0,Q$9/TRE_fec!Q$9)</f>
        <v>0</v>
      </c>
      <c r="R76" s="331">
        <f>IF(R$9=0,0,R$9/TRE_fec!R$9)</f>
        <v>0</v>
      </c>
      <c r="S76" s="331">
        <f>IF(S$9=0,0,S$9/TRE_fec!S$9)</f>
        <v>0</v>
      </c>
      <c r="T76" s="331">
        <f>IF(T$9=0,0,T$9/TRE_fec!T$9)</f>
        <v>0</v>
      </c>
      <c r="U76" s="331">
        <f>IF(U$9=0,0,U$9/TRE_fec!U$9)</f>
        <v>0</v>
      </c>
      <c r="V76" s="331">
        <f>IF(V$9=0,0,V$9/TRE_fec!V$9)</f>
        <v>0</v>
      </c>
      <c r="W76" s="331">
        <f>IF(W$9=0,0,W$9/TRE_fec!W$9)</f>
        <v>0</v>
      </c>
      <c r="X76" s="331">
        <f>IF(X$9=0,0,X$9/TRE_fec!X$9)</f>
        <v>0</v>
      </c>
      <c r="Y76" s="331">
        <f>IF(Y$9=0,0,Y$9/TRE_fec!Y$9)</f>
        <v>0</v>
      </c>
      <c r="DA76" s="177"/>
    </row>
    <row r="77" spans="1:105" ht="12" customHeight="1" x14ac:dyDescent="0.25">
      <c r="A77" s="56" t="s">
        <v>95</v>
      </c>
      <c r="B77" s="332">
        <f>IF(B$10=0,0,B$10/TRE_fec!B$10)</f>
        <v>0.95133731421342438</v>
      </c>
      <c r="C77" s="332">
        <f>IF(C$10=0,0,C$10/TRE_fec!C$10)</f>
        <v>1.3835144283624364E-2</v>
      </c>
      <c r="D77" s="332">
        <f>IF(D$10=0,0,D$10/TRE_fec!D$10)</f>
        <v>1.667890452410881E-2</v>
      </c>
      <c r="E77" s="332">
        <f>IF(E$10=0,0,E$10/TRE_fec!E$10)</f>
        <v>1.4111512120720571</v>
      </c>
      <c r="F77" s="332">
        <f>IF(F$10=0,0,F$10/TRE_fec!F$10)</f>
        <v>1.5138211205967909</v>
      </c>
      <c r="G77" s="332">
        <f>IF(G$10=0,0,G$10/TRE_fec!G$10)</f>
        <v>1.4562544428911923</v>
      </c>
      <c r="H77" s="332">
        <f>IF(H$10=0,0,H$10/TRE_fec!H$10)</f>
        <v>1.2298350934225211</v>
      </c>
      <c r="I77" s="332">
        <f>IF(I$10=0,0,I$10/TRE_fec!I$10)</f>
        <v>1.2366633853109481</v>
      </c>
      <c r="J77" s="332">
        <f>IF(J$10=0,0,J$10/TRE_fec!J$10)</f>
        <v>1.228174513747039</v>
      </c>
      <c r="K77" s="332">
        <f>IF(K$10=0,0,K$10/TRE_fec!K$10)</f>
        <v>1.4389848081989611</v>
      </c>
      <c r="L77" s="332">
        <f>IF(L$10=0,0,L$10/TRE_fec!L$10)</f>
        <v>1.447997932226577</v>
      </c>
      <c r="M77" s="332">
        <f>IF(M$10=0,0,M$10/TRE_fec!M$10)</f>
        <v>0.68322265589980513</v>
      </c>
      <c r="N77" s="332">
        <f>IF(N$10=0,0,N$10/TRE_fec!N$10)</f>
        <v>1.1555641825117271</v>
      </c>
      <c r="O77" s="332">
        <f>IF(O$10=0,0,O$10/TRE_fec!O$10)</f>
        <v>1.1363826833354362</v>
      </c>
      <c r="P77" s="332">
        <f>IF(P$10=0,0,P$10/TRE_fec!P$10)</f>
        <v>1.2111246998731762</v>
      </c>
      <c r="Q77" s="332">
        <f>IF(Q$10=0,0,Q$10/TRE_fec!Q$10)</f>
        <v>1.1809850748930943</v>
      </c>
      <c r="R77" s="332">
        <f>IF(R$10=0,0,R$10/TRE_fec!R$10)</f>
        <v>1.1268445897882198</v>
      </c>
      <c r="S77" s="332">
        <f>IF(S$10=0,0,S$10/TRE_fec!S$10)</f>
        <v>1.0106028845534727</v>
      </c>
      <c r="T77" s="332">
        <f>IF(T$10=0,0,T$10/TRE_fec!T$10)</f>
        <v>0.85900610676991274</v>
      </c>
      <c r="U77" s="332">
        <f>IF(U$10=0,0,U$10/TRE_fec!U$10)</f>
        <v>0.47360247347215284</v>
      </c>
      <c r="V77" s="332">
        <f>IF(V$10=0,0,V$10/TRE_fec!V$10)</f>
        <v>0.2982544334979515</v>
      </c>
      <c r="W77" s="332">
        <f>IF(W$10=0,0,W$10/TRE_fec!W$10)</f>
        <v>0.35546969465630629</v>
      </c>
      <c r="X77" s="332">
        <f>IF(X$10=0,0,X$10/TRE_fec!X$10)</f>
        <v>0.56952796276425277</v>
      </c>
      <c r="Y77" s="332">
        <f>IF(Y$10=0,0,Y$10/TRE_fec!Y$10)</f>
        <v>0.63429477005711687</v>
      </c>
      <c r="DA77" s="68"/>
    </row>
    <row r="78" spans="1:105" ht="12" customHeight="1" x14ac:dyDescent="0.25">
      <c r="A78" s="174" t="s">
        <v>2403</v>
      </c>
      <c r="B78" s="348">
        <f>IF(B$16=0,0,B$16/TRE_fec!B$16)</f>
        <v>1.385093658385304</v>
      </c>
      <c r="C78" s="348">
        <f>IF(C$16=0,0,C$16/TRE_fec!C$16)</f>
        <v>1.8693230883790017</v>
      </c>
      <c r="D78" s="348">
        <f>IF(D$16=0,0,D$16/TRE_fec!D$16)</f>
        <v>2.0101469573183044</v>
      </c>
      <c r="E78" s="348">
        <f>IF(E$16=0,0,E$16/TRE_fec!E$16)</f>
        <v>2.0941638410570587</v>
      </c>
      <c r="F78" s="348">
        <f>IF(F$16=0,0,F$16/TRE_fec!F$16)</f>
        <v>2.463335611077909</v>
      </c>
      <c r="G78" s="348">
        <f>IF(G$16=0,0,G$16/TRE_fec!G$16)</f>
        <v>2.3151377417731562</v>
      </c>
      <c r="H78" s="348">
        <f>IF(H$16=0,0,H$16/TRE_fec!H$16)</f>
        <v>2.1338802888987556</v>
      </c>
      <c r="I78" s="348">
        <f>IF(I$16=0,0,I$16/TRE_fec!I$16)</f>
        <v>1.9066000393958848</v>
      </c>
      <c r="J78" s="348">
        <f>IF(J$16=0,0,J$16/TRE_fec!J$16)</f>
        <v>1.2281745137470392</v>
      </c>
      <c r="K78" s="348">
        <f>IF(K$16=0,0,K$16/TRE_fec!K$16)</f>
        <v>1.438984808198962</v>
      </c>
      <c r="L78" s="348">
        <f>IF(L$16=0,0,L$16/TRE_fec!L$16)</f>
        <v>1.4479979322265768</v>
      </c>
      <c r="M78" s="348">
        <f>IF(M$16=0,0,M$16/TRE_fec!M$16)</f>
        <v>1.308174274572659</v>
      </c>
      <c r="N78" s="348">
        <f>IF(N$16=0,0,N$16/TRE_fec!N$16)</f>
        <v>1.5135445026084615</v>
      </c>
      <c r="O78" s="348">
        <f>IF(O$16=0,0,O$16/TRE_fec!O$16)</f>
        <v>1.45917460661743</v>
      </c>
      <c r="P78" s="348">
        <f>IF(P$16=0,0,P$16/TRE_fec!P$16)</f>
        <v>1.2111246998731759</v>
      </c>
      <c r="Q78" s="348">
        <f>IF(Q$16=0,0,Q$16/TRE_fec!Q$16)</f>
        <v>1.1809850748930948</v>
      </c>
      <c r="R78" s="348">
        <f>IF(R$16=0,0,R$16/TRE_fec!R$16)</f>
        <v>1.12684458978822</v>
      </c>
      <c r="S78" s="348">
        <f>IF(S$16=0,0,S$16/TRE_fec!S$16)</f>
        <v>1.0106028845534718</v>
      </c>
      <c r="T78" s="348">
        <f>IF(T$16=0,0,T$16/TRE_fec!T$16)</f>
        <v>0.85900610676991307</v>
      </c>
      <c r="U78" s="348">
        <f>IF(U$16=0,0,U$16/TRE_fec!U$16)</f>
        <v>0.47360247347215312</v>
      </c>
      <c r="V78" s="348">
        <f>IF(V$16=0,0,V$16/TRE_fec!V$16)</f>
        <v>0.29825443349795155</v>
      </c>
      <c r="W78" s="348">
        <f>IF(W$16=0,0,W$16/TRE_fec!W$16)</f>
        <v>0.35546969465630629</v>
      </c>
      <c r="X78" s="348">
        <f>IF(X$16=0,0,X$16/TRE_fec!X$16)</f>
        <v>0.56952796276425266</v>
      </c>
      <c r="Y78" s="348">
        <f>IF(Y$16=0,0,Y$16/TRE_fec!Y$16)</f>
        <v>0.78331668279683186</v>
      </c>
      <c r="DA78" s="178"/>
    </row>
    <row r="79" spans="1:105" ht="12" customHeight="1" x14ac:dyDescent="0.25">
      <c r="A79" s="174" t="s">
        <v>2413</v>
      </c>
      <c r="B79" s="348">
        <f>IF(B$24=0,0,B$24/TRE_fec!B$24)</f>
        <v>1.5747843954264902</v>
      </c>
      <c r="C79" s="348">
        <f>IF(C$24=0,0,C$24/TRE_fec!C$24)</f>
        <v>1.0993710804800796</v>
      </c>
      <c r="D79" s="348">
        <f>IF(D$24=0,0,D$24/TRE_fec!D$24)</f>
        <v>1.1327692635927336</v>
      </c>
      <c r="E79" s="348">
        <f>IF(E$24=0,0,E$24/TRE_fec!E$24)</f>
        <v>1.7105389610725139</v>
      </c>
      <c r="F79" s="348">
        <f>IF(F$24=0,0,F$24/TRE_fec!F$24)</f>
        <v>1.7348796113780955</v>
      </c>
      <c r="G79" s="348">
        <f>IF(G$24=0,0,G$24/TRE_fec!G$24)</f>
        <v>1.7343686503971212</v>
      </c>
      <c r="H79" s="348">
        <f>IF(H$24=0,0,H$24/TRE_fec!H$24)</f>
        <v>1.6890111484191257</v>
      </c>
      <c r="I79" s="348">
        <f>IF(I$24=0,0,I$24/TRE_fec!I$24)</f>
        <v>1.6931262336553823</v>
      </c>
      <c r="J79" s="348">
        <f>IF(J$24=0,0,J$24/TRE_fec!J$24)</f>
        <v>1.6565378054227395</v>
      </c>
      <c r="K79" s="348">
        <f>IF(K$24=0,0,K$24/TRE_fec!K$24)</f>
        <v>1.7109660121233445</v>
      </c>
      <c r="L79" s="348">
        <f>IF(L$24=0,0,L$24/TRE_fec!L$24)</f>
        <v>1.7217439062326767</v>
      </c>
      <c r="M79" s="348">
        <f>IF(M$24=0,0,M$24/TRE_fec!M$24)</f>
        <v>1.6889302305924665</v>
      </c>
      <c r="N79" s="348">
        <f>IF(N$24=0,0,N$24/TRE_fec!N$24)</f>
        <v>1.6915261468190501</v>
      </c>
      <c r="O79" s="348">
        <f>IF(O$24=0,0,O$24/TRE_fec!O$24)</f>
        <v>1.7009449517866364</v>
      </c>
      <c r="P79" s="348">
        <f>IF(P$24=0,0,P$24/TRE_fec!P$24)</f>
        <v>1.7078947010668812</v>
      </c>
      <c r="Q79" s="348">
        <f>IF(Q$24=0,0,Q$24/TRE_fec!Q$24)</f>
        <v>1.7031095121424114</v>
      </c>
      <c r="R79" s="348">
        <f>IF(R$24=0,0,R$24/TRE_fec!R$24)</f>
        <v>1.6938855189409074</v>
      </c>
      <c r="S79" s="348">
        <f>IF(S$24=0,0,S$24/TRE_fec!S$24)</f>
        <v>1.6713292459163587</v>
      </c>
      <c r="T79" s="348">
        <f>IF(T$24=0,0,T$24/TRE_fec!T$24)</f>
        <v>1.6355525691679704</v>
      </c>
      <c r="U79" s="348">
        <f>IF(U$24=0,0,U$24/TRE_fec!U$24)</f>
        <v>1.6266240513802612</v>
      </c>
      <c r="V79" s="348">
        <f>IF(V$24=0,0,V$24/TRE_fec!V$24)</f>
        <v>1.5664000591064042</v>
      </c>
      <c r="W79" s="348">
        <f>IF(W$24=0,0,W$24/TRE_fec!W$24)</f>
        <v>1.5890010072301886</v>
      </c>
      <c r="X79" s="348">
        <f>IF(X$24=0,0,X$24/TRE_fec!X$24)</f>
        <v>1.644825304718988</v>
      </c>
      <c r="Y79" s="348">
        <f>IF(Y$24=0,0,Y$24/TRE_fec!Y$24)</f>
        <v>1.6054814788726117</v>
      </c>
      <c r="DA79" s="178"/>
    </row>
    <row r="80" spans="1:105" ht="12" customHeight="1" x14ac:dyDescent="0.25">
      <c r="A80" s="174" t="s">
        <v>2418</v>
      </c>
      <c r="B80" s="348">
        <f>IF(B$27=0,0,B$27/TRE_fec!B$27)</f>
        <v>1.3850936583853037</v>
      </c>
      <c r="C80" s="348">
        <f>IF(C$27=0,0,C$27/TRE_fec!C$27)</f>
        <v>1.8693230883790024</v>
      </c>
      <c r="D80" s="348">
        <f>IF(D$27=0,0,D$27/TRE_fec!D$27)</f>
        <v>2.0101469573183044</v>
      </c>
      <c r="E80" s="348">
        <f>IF(E$27=0,0,E$27/TRE_fec!E$27)</f>
        <v>2.0941638410570587</v>
      </c>
      <c r="F80" s="348">
        <f>IF(F$27=0,0,F$27/TRE_fec!F$27)</f>
        <v>2.4633356110779085</v>
      </c>
      <c r="G80" s="348">
        <f>IF(G$27=0,0,G$27/TRE_fec!G$27)</f>
        <v>2.3151377417731558</v>
      </c>
      <c r="H80" s="348">
        <f>IF(H$27=0,0,H$27/TRE_fec!H$27)</f>
        <v>2.1338802888987556</v>
      </c>
      <c r="I80" s="348">
        <f>IF(I$27=0,0,I$27/TRE_fec!I$27)</f>
        <v>1.9066000393958855</v>
      </c>
      <c r="J80" s="348">
        <f>IF(J$27=0,0,J$27/TRE_fec!J$27)</f>
        <v>1.2281745137470395</v>
      </c>
      <c r="K80" s="348">
        <f>IF(K$27=0,0,K$27/TRE_fec!K$27)</f>
        <v>1.4389848081989618</v>
      </c>
      <c r="L80" s="348">
        <f>IF(L$27=0,0,L$27/TRE_fec!L$27)</f>
        <v>1.4479979322265777</v>
      </c>
      <c r="M80" s="348">
        <f>IF(M$27=0,0,M$27/TRE_fec!M$27)</f>
        <v>1.3081742745726583</v>
      </c>
      <c r="N80" s="348">
        <f>IF(N$27=0,0,N$27/TRE_fec!N$27)</f>
        <v>1.5135445026084611</v>
      </c>
      <c r="O80" s="348">
        <f>IF(O$27=0,0,O$27/TRE_fec!O$27)</f>
        <v>1.45917460661743</v>
      </c>
      <c r="P80" s="348">
        <f>IF(P$27=0,0,P$27/TRE_fec!P$27)</f>
        <v>1.2111246998731757</v>
      </c>
      <c r="Q80" s="348">
        <f>IF(Q$27=0,0,Q$27/TRE_fec!Q$27)</f>
        <v>1.1809850748930943</v>
      </c>
      <c r="R80" s="348">
        <f>IF(R$27=0,0,R$27/TRE_fec!R$27)</f>
        <v>1.1268445897882198</v>
      </c>
      <c r="S80" s="348">
        <f>IF(S$27=0,0,S$27/TRE_fec!S$27)</f>
        <v>1.010602884553472</v>
      </c>
      <c r="T80" s="348">
        <f>IF(T$27=0,0,T$27/TRE_fec!T$27)</f>
        <v>0.85900610676991296</v>
      </c>
      <c r="U80" s="348">
        <f>IF(U$27=0,0,U$27/TRE_fec!U$27)</f>
        <v>0.4736024734721529</v>
      </c>
      <c r="V80" s="348">
        <f>IF(V$27=0,0,V$27/TRE_fec!V$27)</f>
        <v>0.29825443349795161</v>
      </c>
      <c r="W80" s="348">
        <f>IF(W$27=0,0,W$27/TRE_fec!W$27)</f>
        <v>0.35546969465630635</v>
      </c>
      <c r="X80" s="348">
        <f>IF(X$27=0,0,X$27/TRE_fec!X$27)</f>
        <v>0.56952796276425244</v>
      </c>
      <c r="Y80" s="348">
        <f>IF(Y$27=0,0,Y$27/TRE_fec!Y$27)</f>
        <v>0.78331668279683186</v>
      </c>
      <c r="DA80" s="178"/>
    </row>
    <row r="81" spans="1:105" ht="12" customHeight="1" x14ac:dyDescent="0.25">
      <c r="A81" s="174" t="s">
        <v>2428</v>
      </c>
      <c r="B81" s="348">
        <f>IF(B$35=0,0,B$35/TRE_fec!B$35)</f>
        <v>2.5683189865769798</v>
      </c>
      <c r="C81" s="348">
        <f>IF(C$35=0,0,C$35/TRE_fec!C$35)</f>
        <v>2.5105737748927703</v>
      </c>
      <c r="D81" s="348">
        <f>IF(D$35=0,0,D$35/TRE_fec!D$35)</f>
        <v>2.8307041153036931</v>
      </c>
      <c r="E81" s="348">
        <f>IF(E$35=0,0,E$35/TRE_fec!E$35)</f>
        <v>2.3218635385065243</v>
      </c>
      <c r="F81" s="348">
        <f>IF(F$35=0,0,F$35/TRE_fec!F$35)</f>
        <v>1.7955511789713086</v>
      </c>
      <c r="G81" s="348">
        <f>IF(G$35=0,0,G$35/TRE_fec!G$35)</f>
        <v>1.8866167518193828</v>
      </c>
      <c r="H81" s="348">
        <f>IF(H$35=0,0,H$35/TRE_fec!H$35)</f>
        <v>1.7388369024447117</v>
      </c>
      <c r="I81" s="348">
        <f>IF(I$35=0,0,I$35/TRE_fec!I$35)</f>
        <v>1.3584059665467012</v>
      </c>
      <c r="J81" s="348">
        <f>IF(J$35=0,0,J$35/TRE_fec!J$35)</f>
        <v>0.32315132719184408</v>
      </c>
      <c r="K81" s="348">
        <f>IF(K$35=0,0,K$35/TRE_fec!K$35)</f>
        <v>0.40547969133061035</v>
      </c>
      <c r="L81" s="348">
        <f>IF(L$35=0,0,L$35/TRE_fec!L$35)</f>
        <v>0.40620712326708591</v>
      </c>
      <c r="M81" s="348">
        <f>IF(M$35=0,0,M$35/TRE_fec!M$35)</f>
        <v>0.92040925100824966</v>
      </c>
      <c r="N81" s="348">
        <f>IF(N$35=0,0,N$35/TRE_fec!N$35)</f>
        <v>0.83618744247958232</v>
      </c>
      <c r="O81" s="348">
        <f>IF(O$35=0,0,O$35/TRE_fec!O$35)</f>
        <v>0.72312767112240661</v>
      </c>
      <c r="P81" s="348">
        <f>IF(P$35=0,0,P$35/TRE_fec!P$35)</f>
        <v>0.43031348483489262</v>
      </c>
      <c r="Q81" s="348">
        <f>IF(Q$35=0,0,Q$35/TRE_fec!Q$35)</f>
        <v>0.61357086543528583</v>
      </c>
      <c r="R81" s="348">
        <f>IF(R$35=0,0,R$35/TRE_fec!R$35)</f>
        <v>0.57976817152729887</v>
      </c>
      <c r="S81" s="348">
        <f>IF(S$35=0,0,S$35/TRE_fec!S$35)</f>
        <v>0.61870059150571666</v>
      </c>
      <c r="T81" s="348">
        <f>IF(T$35=0,0,T$35/TRE_fec!T$35)</f>
        <v>0.5382391440758294</v>
      </c>
      <c r="U81" s="348">
        <f>IF(U$35=0,0,U$35/TRE_fec!U$35)</f>
        <v>0.16748016466247359</v>
      </c>
      <c r="V81" s="348">
        <f>IF(V$35=0,0,V$35/TRE_fec!V$35)</f>
        <v>0.10359913566967049</v>
      </c>
      <c r="W81" s="348">
        <f>IF(W$35=0,0,W$35/TRE_fec!W$35)</f>
        <v>8.0068655369391034E-2</v>
      </c>
      <c r="X81" s="348">
        <f>IF(X$35=0,0,X$35/TRE_fec!X$35)</f>
        <v>0.11054355761411337</v>
      </c>
      <c r="Y81" s="348">
        <f>IF(Y$35=0,0,Y$35/TRE_fec!Y$35)</f>
        <v>0.54031018729180358</v>
      </c>
      <c r="DA81" s="178"/>
    </row>
    <row r="82" spans="1:105" ht="12" customHeight="1" x14ac:dyDescent="0.25">
      <c r="A82" s="174" t="s">
        <v>2440</v>
      </c>
      <c r="B82" s="348">
        <f>IF(B$46=0,0,B$46/TRE_fec!B$46)</f>
        <v>0</v>
      </c>
      <c r="C82" s="348">
        <f>IF(C$46=0,0,C$46/TRE_fec!C$46)</f>
        <v>0</v>
      </c>
      <c r="D82" s="348">
        <f>IF(D$46=0,0,D$46/TRE_fec!D$46)</f>
        <v>0</v>
      </c>
      <c r="E82" s="348">
        <f>IF(E$46=0,0,E$46/TRE_fec!E$46)</f>
        <v>0</v>
      </c>
      <c r="F82" s="348">
        <f>IF(F$46=0,0,F$46/TRE_fec!F$46)</f>
        <v>0</v>
      </c>
      <c r="G82" s="348">
        <f>IF(G$46=0,0,G$46/TRE_fec!G$46)</f>
        <v>0</v>
      </c>
      <c r="H82" s="348">
        <f>IF(H$46=0,0,H$46/TRE_fec!H$46)</f>
        <v>0</v>
      </c>
      <c r="I82" s="348">
        <f>IF(I$46=0,0,I$46/TRE_fec!I$46)</f>
        <v>0</v>
      </c>
      <c r="J82" s="348">
        <f>IF(J$46=0,0,J$46/TRE_fec!J$46)</f>
        <v>0</v>
      </c>
      <c r="K82" s="348">
        <f>IF(K$46=0,0,K$46/TRE_fec!K$46)</f>
        <v>0</v>
      </c>
      <c r="L82" s="348">
        <f>IF(L$46=0,0,L$46/TRE_fec!L$46)</f>
        <v>0</v>
      </c>
      <c r="M82" s="348">
        <f>IF(M$46=0,0,M$46/TRE_fec!M$46)</f>
        <v>0</v>
      </c>
      <c r="N82" s="348">
        <f>IF(N$46=0,0,N$46/TRE_fec!N$46)</f>
        <v>0</v>
      </c>
      <c r="O82" s="348">
        <f>IF(O$46=0,0,O$46/TRE_fec!O$46)</f>
        <v>0</v>
      </c>
      <c r="P82" s="348">
        <f>IF(P$46=0,0,P$46/TRE_fec!P$46)</f>
        <v>0</v>
      </c>
      <c r="Q82" s="348">
        <f>IF(Q$46=0,0,Q$46/TRE_fec!Q$46)</f>
        <v>0</v>
      </c>
      <c r="R82" s="348">
        <f>IF(R$46=0,0,R$46/TRE_fec!R$46)</f>
        <v>0</v>
      </c>
      <c r="S82" s="348">
        <f>IF(S$46=0,0,S$46/TRE_fec!S$46)</f>
        <v>0</v>
      </c>
      <c r="T82" s="348">
        <f>IF(T$46=0,0,T$46/TRE_fec!T$46)</f>
        <v>0</v>
      </c>
      <c r="U82" s="348">
        <f>IF(U$46=0,0,U$46/TRE_fec!U$46)</f>
        <v>0</v>
      </c>
      <c r="V82" s="348">
        <f>IF(V$46=0,0,V$46/TRE_fec!V$46)</f>
        <v>0</v>
      </c>
      <c r="W82" s="348">
        <f>IF(W$46=0,0,W$46/TRE_fec!W$46)</f>
        <v>0</v>
      </c>
      <c r="X82" s="348">
        <f>IF(X$46=0,0,X$46/TRE_fec!X$46)</f>
        <v>0</v>
      </c>
      <c r="Y82" s="348">
        <f>IF(Y$46=0,0,Y$46/TRE_fec!Y$46)</f>
        <v>0</v>
      </c>
      <c r="DA82" s="178"/>
    </row>
    <row r="83" spans="1:105" ht="12" customHeight="1" x14ac:dyDescent="0.25">
      <c r="A83" s="41" t="s">
        <v>2442</v>
      </c>
      <c r="B83" s="333">
        <f>IF(B$47=0,0,B$47/TRE_fec!B$47)</f>
        <v>0</v>
      </c>
      <c r="C83" s="333">
        <f>IF(C$47=0,0,C$47/TRE_fec!C$47)</f>
        <v>0</v>
      </c>
      <c r="D83" s="333">
        <f>IF(D$47=0,0,D$47/TRE_fec!D$47)</f>
        <v>0</v>
      </c>
      <c r="E83" s="333">
        <f>IF(E$47=0,0,E$47/TRE_fec!E$47)</f>
        <v>0</v>
      </c>
      <c r="F83" s="333">
        <f>IF(F$47=0,0,F$47/TRE_fec!F$47)</f>
        <v>0</v>
      </c>
      <c r="G83" s="333">
        <f>IF(G$47=0,0,G$47/TRE_fec!G$47)</f>
        <v>0</v>
      </c>
      <c r="H83" s="333">
        <f>IF(H$47=0,0,H$47/TRE_fec!H$47)</f>
        <v>0</v>
      </c>
      <c r="I83" s="333">
        <f>IF(I$47=0,0,I$47/TRE_fec!I$47)</f>
        <v>0</v>
      </c>
      <c r="J83" s="333">
        <f>IF(J$47=0,0,J$47/TRE_fec!J$47)</f>
        <v>0</v>
      </c>
      <c r="K83" s="333">
        <f>IF(K$47=0,0,K$47/TRE_fec!K$47)</f>
        <v>0</v>
      </c>
      <c r="L83" s="333">
        <f>IF(L$47=0,0,L$47/TRE_fec!L$47)</f>
        <v>0</v>
      </c>
      <c r="M83" s="333">
        <f>IF(M$47=0,0,M$47/TRE_fec!M$47)</f>
        <v>0</v>
      </c>
      <c r="N83" s="333">
        <f>IF(N$47=0,0,N$47/TRE_fec!N$47)</f>
        <v>0</v>
      </c>
      <c r="O83" s="333">
        <f>IF(O$47=0,0,O$47/TRE_fec!O$47)</f>
        <v>0</v>
      </c>
      <c r="P83" s="333">
        <f>IF(P$47=0,0,P$47/TRE_fec!P$47)</f>
        <v>0</v>
      </c>
      <c r="Q83" s="333">
        <f>IF(Q$47=0,0,Q$47/TRE_fec!Q$47)</f>
        <v>0</v>
      </c>
      <c r="R83" s="333">
        <f>IF(R$47=0,0,R$47/TRE_fec!R$47)</f>
        <v>0</v>
      </c>
      <c r="S83" s="333">
        <f>IF(S$47=0,0,S$47/TRE_fec!S$47)</f>
        <v>0</v>
      </c>
      <c r="T83" s="333">
        <f>IF(T$47=0,0,T$47/TRE_fec!T$47)</f>
        <v>0</v>
      </c>
      <c r="U83" s="333">
        <f>IF(U$47=0,0,U$47/TRE_fec!U$47)</f>
        <v>0</v>
      </c>
      <c r="V83" s="333">
        <f>IF(V$47=0,0,V$47/TRE_fec!V$47)</f>
        <v>0</v>
      </c>
      <c r="W83" s="333">
        <f>IF(W$47=0,0,W$47/TRE_fec!W$47)</f>
        <v>0</v>
      </c>
      <c r="X83" s="333">
        <f>IF(X$47=0,0,X$47/TRE_fec!X$47)</f>
        <v>0</v>
      </c>
      <c r="Y83" s="333">
        <f>IF(Y$47=0,0,Y$47/TRE_fec!Y$47)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equipment"</f>
        <v>EE: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496.38107086302449</v>
      </c>
      <c r="C3" s="203">
        <v>493.05350920948098</v>
      </c>
      <c r="D3" s="203">
        <v>522.41903394071824</v>
      </c>
      <c r="E3" s="203">
        <v>611.80960028430241</v>
      </c>
      <c r="F3" s="203">
        <v>705.4520570363768</v>
      </c>
      <c r="G3" s="203">
        <v>897.49292434789277</v>
      </c>
      <c r="H3" s="203">
        <v>1040.356253784945</v>
      </c>
      <c r="I3" s="203">
        <v>1122.1107298978341</v>
      </c>
      <c r="J3" s="203">
        <v>1136.916698102086</v>
      </c>
      <c r="K3" s="203">
        <v>859.90600425336527</v>
      </c>
      <c r="L3" s="203">
        <v>990.48414634146343</v>
      </c>
      <c r="M3" s="203">
        <v>1245.7444681644131</v>
      </c>
      <c r="N3" s="203">
        <v>1174.741228906267</v>
      </c>
      <c r="O3" s="203">
        <v>1202.130003730261</v>
      </c>
      <c r="P3" s="203">
        <v>1248.72547029778</v>
      </c>
      <c r="Q3" s="203">
        <v>1217.0954200000001</v>
      </c>
      <c r="R3" s="203">
        <v>1316.819894047258</v>
      </c>
      <c r="S3" s="203">
        <v>1371.9370964081029</v>
      </c>
      <c r="T3" s="203">
        <v>1401.2791831357049</v>
      </c>
      <c r="U3" s="203">
        <v>1443.881626263762</v>
      </c>
      <c r="V3" s="203">
        <v>1365.268357646497</v>
      </c>
      <c r="W3" s="203">
        <v>1478.831238269328</v>
      </c>
      <c r="X3" s="203">
        <v>1380.33771516037</v>
      </c>
      <c r="Y3" s="203">
        <v>1340.6</v>
      </c>
      <c r="DA3" s="112" t="s">
        <v>2524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770.97520207999537</v>
      </c>
      <c r="C5" s="203">
        <v>813.0181859668312</v>
      </c>
      <c r="D5" s="203">
        <v>904.28793537414469</v>
      </c>
      <c r="E5" s="203">
        <v>1150.174290931624</v>
      </c>
      <c r="F5" s="203">
        <v>1069.832191564964</v>
      </c>
      <c r="G5" s="203">
        <v>1249.4737601094439</v>
      </c>
      <c r="H5" s="203">
        <v>1466.81030454852</v>
      </c>
      <c r="I5" s="203">
        <v>1610.743539008967</v>
      </c>
      <c r="J5" s="203">
        <v>1398.391005646142</v>
      </c>
      <c r="K5" s="203">
        <v>1241.262447266914</v>
      </c>
      <c r="L5" s="203">
        <v>1432.853809864404</v>
      </c>
      <c r="M5" s="203">
        <v>1615.3410592724961</v>
      </c>
      <c r="N5" s="203">
        <v>1670.3871404132119</v>
      </c>
      <c r="O5" s="203">
        <v>1516.0477244343881</v>
      </c>
      <c r="P5" s="203">
        <v>1501.509297441424</v>
      </c>
      <c r="Q5" s="203">
        <v>1452.266371339211</v>
      </c>
      <c r="R5" s="203">
        <v>1589.561350820426</v>
      </c>
      <c r="S5" s="203">
        <v>1577.950318100962</v>
      </c>
      <c r="T5" s="203">
        <v>1671.5918357126261</v>
      </c>
      <c r="U5" s="203">
        <v>1342.7110846071639</v>
      </c>
      <c r="V5" s="203">
        <v>1356.3654642965989</v>
      </c>
      <c r="W5" s="203">
        <v>1719.361496178474</v>
      </c>
      <c r="X5" s="203">
        <v>1545.730345848101</v>
      </c>
      <c r="Y5" s="203">
        <v>1518.8415394927249</v>
      </c>
      <c r="DA5" s="112" t="s">
        <v>2525</v>
      </c>
    </row>
    <row r="6" spans="1:105" ht="12" customHeight="1" x14ac:dyDescent="0.25">
      <c r="A6" s="154" t="s">
        <v>2112</v>
      </c>
      <c r="B6" s="338">
        <v>963.71900259999416</v>
      </c>
      <c r="C6" s="338">
        <v>915.53305246999446</v>
      </c>
      <c r="D6" s="338">
        <v>963.71900259999416</v>
      </c>
      <c r="E6" s="338">
        <v>1252.8347033799921</v>
      </c>
      <c r="F6" s="338">
        <v>1204.648753249993</v>
      </c>
      <c r="G6" s="338">
        <v>1349.206603639992</v>
      </c>
      <c r="H6" s="338">
        <v>1590.1363542899901</v>
      </c>
      <c r="I6" s="338">
        <v>1734.69420467999</v>
      </c>
      <c r="J6" s="338">
        <v>1734.69420467999</v>
      </c>
      <c r="K6" s="338">
        <v>1686.5082545499899</v>
      </c>
      <c r="L6" s="338">
        <v>1638.3223044199899</v>
      </c>
      <c r="M6" s="338">
        <v>1734.6942046799891</v>
      </c>
      <c r="N6" s="338">
        <v>1782.8801548099891</v>
      </c>
      <c r="O6" s="338">
        <v>1734.6942046799891</v>
      </c>
      <c r="P6" s="338">
        <v>1734.6942046799891</v>
      </c>
      <c r="Q6" s="338">
        <v>1686.508254549989</v>
      </c>
      <c r="R6" s="338">
        <v>1686.508254549989</v>
      </c>
      <c r="S6" s="338">
        <v>1686.508254549989</v>
      </c>
      <c r="T6" s="338">
        <v>1782.8801548099891</v>
      </c>
      <c r="U6" s="338">
        <v>1734.6942046799891</v>
      </c>
      <c r="V6" s="338">
        <v>1734.6942046799891</v>
      </c>
      <c r="W6" s="338">
        <v>1831.066104939988</v>
      </c>
      <c r="X6" s="338">
        <v>1782.8801548099891</v>
      </c>
      <c r="Y6" s="338">
        <v>1782.8801548099891</v>
      </c>
      <c r="DA6" s="160" t="s">
        <v>2526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48.185950129999711</v>
      </c>
      <c r="E7" s="340">
        <v>337.30165090999799</v>
      </c>
      <c r="F7" s="340">
        <v>0</v>
      </c>
      <c r="G7" s="340">
        <v>192.74380051999881</v>
      </c>
      <c r="H7" s="340">
        <v>240.92975064999851</v>
      </c>
      <c r="I7" s="340">
        <v>192.74380051999881</v>
      </c>
      <c r="J7" s="340">
        <v>0</v>
      </c>
      <c r="K7" s="340">
        <v>0</v>
      </c>
      <c r="L7" s="340">
        <v>0</v>
      </c>
      <c r="M7" s="340">
        <v>96.371900259999421</v>
      </c>
      <c r="N7" s="340">
        <v>96.371900259999421</v>
      </c>
      <c r="O7" s="340">
        <v>0</v>
      </c>
      <c r="P7" s="340">
        <v>0</v>
      </c>
      <c r="Q7" s="340">
        <v>0</v>
      </c>
      <c r="R7" s="340">
        <v>48.185950129999711</v>
      </c>
      <c r="S7" s="340">
        <v>0</v>
      </c>
      <c r="T7" s="340">
        <v>144.55785038999909</v>
      </c>
      <c r="U7" s="340">
        <v>0</v>
      </c>
      <c r="V7" s="340">
        <v>0</v>
      </c>
      <c r="W7" s="340">
        <v>144.55785038999909</v>
      </c>
      <c r="X7" s="340">
        <v>0</v>
      </c>
      <c r="Y7" s="340">
        <v>0</v>
      </c>
      <c r="DA7" s="161" t="s">
        <v>2527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48.185950129999696</v>
      </c>
      <c r="D8" s="342">
        <f t="shared" si="0"/>
        <v>0</v>
      </c>
      <c r="E8" s="342">
        <f t="shared" si="0"/>
        <v>48.185950130000037</v>
      </c>
      <c r="F8" s="342">
        <f t="shared" si="0"/>
        <v>48.185950129999128</v>
      </c>
      <c r="G8" s="342">
        <f t="shared" si="0"/>
        <v>48.18595012999981</v>
      </c>
      <c r="H8" s="342">
        <f t="shared" si="0"/>
        <v>0</v>
      </c>
      <c r="I8" s="342">
        <f t="shared" si="0"/>
        <v>48.185950129998901</v>
      </c>
      <c r="J8" s="342">
        <f t="shared" si="0"/>
        <v>0</v>
      </c>
      <c r="K8" s="342">
        <f t="shared" si="0"/>
        <v>48.185950130000037</v>
      </c>
      <c r="L8" s="342">
        <f t="shared" si="0"/>
        <v>48.185950130000037</v>
      </c>
      <c r="M8" s="342">
        <f t="shared" si="0"/>
        <v>0</v>
      </c>
      <c r="N8" s="342">
        <f t="shared" si="0"/>
        <v>48.185950129999355</v>
      </c>
      <c r="O8" s="342">
        <f t="shared" si="0"/>
        <v>48.185950130000037</v>
      </c>
      <c r="P8" s="342">
        <f t="shared" si="0"/>
        <v>0</v>
      </c>
      <c r="Q8" s="342">
        <f t="shared" si="0"/>
        <v>48.185950130000037</v>
      </c>
      <c r="R8" s="342">
        <f t="shared" si="0"/>
        <v>48.18595012999981</v>
      </c>
      <c r="S8" s="342">
        <f t="shared" si="0"/>
        <v>0</v>
      </c>
      <c r="T8" s="342">
        <f t="shared" si="0"/>
        <v>48.185950129999128</v>
      </c>
      <c r="U8" s="342">
        <f t="shared" si="0"/>
        <v>48.185950130000037</v>
      </c>
      <c r="V8" s="342">
        <f t="shared" si="0"/>
        <v>0</v>
      </c>
      <c r="W8" s="342">
        <f t="shared" si="0"/>
        <v>48.185950130000265</v>
      </c>
      <c r="X8" s="342">
        <f t="shared" si="0"/>
        <v>48.185950129998901</v>
      </c>
      <c r="Y8" s="342">
        <f t="shared" si="0"/>
        <v>0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192.74380051999879</v>
      </c>
      <c r="C9" s="343">
        <f t="shared" si="1"/>
        <v>102.51486650316326</v>
      </c>
      <c r="D9" s="343">
        <f t="shared" si="1"/>
        <v>59.431067225849461</v>
      </c>
      <c r="E9" s="343">
        <f t="shared" si="1"/>
        <v>102.66041244836811</v>
      </c>
      <c r="F9" s="343">
        <f t="shared" si="1"/>
        <v>134.816561685029</v>
      </c>
      <c r="G9" s="343">
        <f t="shared" si="1"/>
        <v>99.732843530548053</v>
      </c>
      <c r="H9" s="343">
        <f t="shared" si="1"/>
        <v>123.32604974147011</v>
      </c>
      <c r="I9" s="343">
        <f t="shared" si="1"/>
        <v>123.95066567102299</v>
      </c>
      <c r="J9" s="343">
        <f t="shared" si="1"/>
        <v>336.30319903384793</v>
      </c>
      <c r="K9" s="343">
        <f t="shared" si="1"/>
        <v>445.24580728307592</v>
      </c>
      <c r="L9" s="343">
        <f t="shared" si="1"/>
        <v>205.46849455558595</v>
      </c>
      <c r="M9" s="343">
        <f t="shared" si="1"/>
        <v>119.353145407493</v>
      </c>
      <c r="N9" s="343">
        <f t="shared" si="1"/>
        <v>112.4930143967772</v>
      </c>
      <c r="O9" s="343">
        <f t="shared" si="1"/>
        <v>218.64648024560097</v>
      </c>
      <c r="P9" s="343">
        <f t="shared" si="1"/>
        <v>233.18490723856507</v>
      </c>
      <c r="Q9" s="343">
        <f t="shared" si="1"/>
        <v>234.24188321077804</v>
      </c>
      <c r="R9" s="343">
        <f t="shared" si="1"/>
        <v>96.946903729563019</v>
      </c>
      <c r="S9" s="343">
        <f t="shared" si="1"/>
        <v>108.55793644902701</v>
      </c>
      <c r="T9" s="343">
        <f t="shared" si="1"/>
        <v>111.288319097363</v>
      </c>
      <c r="U9" s="343">
        <f t="shared" si="1"/>
        <v>391.98312007282516</v>
      </c>
      <c r="V9" s="343">
        <f t="shared" si="1"/>
        <v>378.32874038339014</v>
      </c>
      <c r="W9" s="343">
        <f t="shared" si="1"/>
        <v>111.70460876151401</v>
      </c>
      <c r="X9" s="343">
        <f t="shared" si="1"/>
        <v>237.14980896188808</v>
      </c>
      <c r="Y9" s="343">
        <f t="shared" si="1"/>
        <v>264.0386153172642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19.943680137575232</v>
      </c>
      <c r="C12" s="210">
        <v>21.992949269131561</v>
      </c>
      <c r="D12" s="210">
        <v>24.739638865004299</v>
      </c>
      <c r="E12" s="210">
        <v>34.871453138435072</v>
      </c>
      <c r="F12" s="210">
        <v>31.740240756663798</v>
      </c>
      <c r="G12" s="210">
        <v>36.287876182287192</v>
      </c>
      <c r="H12" s="210">
        <v>39.949355116079097</v>
      </c>
      <c r="I12" s="210">
        <v>41.633276010318141</v>
      </c>
      <c r="J12" s="210">
        <v>38.110232158211531</v>
      </c>
      <c r="K12" s="210">
        <v>35.502063628546857</v>
      </c>
      <c r="L12" s="210">
        <v>40.418830610490097</v>
      </c>
      <c r="M12" s="210">
        <v>42.072656921754081</v>
      </c>
      <c r="N12" s="210">
        <v>43.190541702493547</v>
      </c>
      <c r="O12" s="210">
        <v>40.161908856405837</v>
      </c>
      <c r="P12" s="210">
        <v>37.264746345657777</v>
      </c>
      <c r="Q12" s="210">
        <v>34.835683576956143</v>
      </c>
      <c r="R12" s="210">
        <v>37.732932072227001</v>
      </c>
      <c r="S12" s="210">
        <v>37.082459157351678</v>
      </c>
      <c r="T12" s="210">
        <v>38.452536543422177</v>
      </c>
      <c r="U12" s="210">
        <v>30.502321582115211</v>
      </c>
      <c r="V12" s="210">
        <v>31.152708512467751</v>
      </c>
      <c r="W12" s="210">
        <v>39.4231298366294</v>
      </c>
      <c r="X12" s="210">
        <v>33.60309544282029</v>
      </c>
      <c r="Y12" s="210">
        <v>31.560103181427341</v>
      </c>
      <c r="DA12" s="109" t="s">
        <v>2528</v>
      </c>
    </row>
    <row r="13" spans="1:105" ht="12" customHeight="1" x14ac:dyDescent="0.25">
      <c r="A13" s="24" t="s">
        <v>28</v>
      </c>
      <c r="B13" s="213">
        <v>0.68073946689595866</v>
      </c>
      <c r="C13" s="213">
        <v>0.68073946689595866</v>
      </c>
      <c r="D13" s="213">
        <v>0.68073946689595866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2529</v>
      </c>
    </row>
    <row r="14" spans="1:105" ht="12" customHeight="1" x14ac:dyDescent="0.25">
      <c r="A14" s="14" t="s">
        <v>29</v>
      </c>
      <c r="B14" s="204">
        <f t="shared" ref="B14:Y14" si="2">B15+B16+B17+B18+B19</f>
        <v>2.0970765262252797</v>
      </c>
      <c r="C14" s="204">
        <f t="shared" si="2"/>
        <v>2.0970765262252797</v>
      </c>
      <c r="D14" s="204">
        <f t="shared" si="2"/>
        <v>1.010318142734308</v>
      </c>
      <c r="E14" s="204">
        <f t="shared" si="2"/>
        <v>5.092175408426483</v>
      </c>
      <c r="F14" s="204">
        <f t="shared" si="2"/>
        <v>4.041272570937231</v>
      </c>
      <c r="G14" s="204">
        <f t="shared" si="2"/>
        <v>4.041272570937231</v>
      </c>
      <c r="H14" s="204">
        <f t="shared" si="2"/>
        <v>5.0659501289767839</v>
      </c>
      <c r="I14" s="204">
        <f t="shared" si="2"/>
        <v>6.0141874462596734</v>
      </c>
      <c r="J14" s="204">
        <f t="shared" si="2"/>
        <v>3.1073946689595879</v>
      </c>
      <c r="K14" s="204">
        <f t="shared" si="2"/>
        <v>5.0659501289767839</v>
      </c>
      <c r="L14" s="204">
        <f t="shared" si="2"/>
        <v>4.0449699054170249</v>
      </c>
      <c r="M14" s="204">
        <f t="shared" si="2"/>
        <v>0</v>
      </c>
      <c r="N14" s="204">
        <f t="shared" si="2"/>
        <v>2.0970765262252797</v>
      </c>
      <c r="O14" s="204">
        <f t="shared" si="2"/>
        <v>2.1735167669819431</v>
      </c>
      <c r="P14" s="204">
        <f t="shared" si="2"/>
        <v>1.086758383490972</v>
      </c>
      <c r="Q14" s="204">
        <f t="shared" si="2"/>
        <v>1.086758383490972</v>
      </c>
      <c r="R14" s="204">
        <f t="shared" si="2"/>
        <v>1.086758383490972</v>
      </c>
      <c r="S14" s="204">
        <f t="shared" si="2"/>
        <v>1.086758383490972</v>
      </c>
      <c r="T14" s="204">
        <f t="shared" si="2"/>
        <v>1.086758383490972</v>
      </c>
      <c r="U14" s="204">
        <f t="shared" si="2"/>
        <v>1.9711951848667235</v>
      </c>
      <c r="V14" s="204">
        <f t="shared" si="2"/>
        <v>1.8289767841788478</v>
      </c>
      <c r="W14" s="204">
        <f t="shared" si="2"/>
        <v>1.1877901977644028</v>
      </c>
      <c r="X14" s="204">
        <f t="shared" si="2"/>
        <v>1.0153912295786758</v>
      </c>
      <c r="Y14" s="204">
        <f t="shared" si="2"/>
        <v>3.7387790197764392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2530</v>
      </c>
    </row>
    <row r="16" spans="1:105" ht="12" customHeight="1" x14ac:dyDescent="0.25">
      <c r="A16" s="18" t="s">
        <v>31</v>
      </c>
      <c r="B16" s="204">
        <v>1.086758383490972</v>
      </c>
      <c r="C16" s="204">
        <v>1.086758383490972</v>
      </c>
      <c r="D16" s="204">
        <v>0</v>
      </c>
      <c r="E16" s="204">
        <v>0</v>
      </c>
      <c r="F16" s="204">
        <v>0</v>
      </c>
      <c r="G16" s="204">
        <v>0</v>
      </c>
      <c r="H16" s="204">
        <v>1.086758383490972</v>
      </c>
      <c r="I16" s="204">
        <v>1.086758383490972</v>
      </c>
      <c r="J16" s="204">
        <v>1.086758383490972</v>
      </c>
      <c r="K16" s="204">
        <v>1.086758383490972</v>
      </c>
      <c r="L16" s="204">
        <v>1.0760963026655199</v>
      </c>
      <c r="M16" s="204">
        <v>0</v>
      </c>
      <c r="N16" s="204">
        <v>1.086758383490972</v>
      </c>
      <c r="O16" s="204">
        <v>2.1735167669819431</v>
      </c>
      <c r="P16" s="204">
        <v>1.086758383490972</v>
      </c>
      <c r="Q16" s="204">
        <v>1.086758383490972</v>
      </c>
      <c r="R16" s="204">
        <v>1.086758383490972</v>
      </c>
      <c r="S16" s="204">
        <v>1.086758383490972</v>
      </c>
      <c r="T16" s="204">
        <v>1.086758383490972</v>
      </c>
      <c r="U16" s="204">
        <v>1.7387790197764399</v>
      </c>
      <c r="V16" s="204">
        <v>1.727944969905417</v>
      </c>
      <c r="W16" s="204">
        <v>1.086758383490972</v>
      </c>
      <c r="X16" s="204">
        <v>0.93456577815993114</v>
      </c>
      <c r="Y16" s="204">
        <v>2.164832330180567</v>
      </c>
      <c r="DA16" s="71" t="s">
        <v>2531</v>
      </c>
    </row>
    <row r="17" spans="1:105" ht="12" customHeight="1" x14ac:dyDescent="0.25">
      <c r="A17" s="18" t="s">
        <v>71</v>
      </c>
      <c r="B17" s="204">
        <v>1.010318142734308</v>
      </c>
      <c r="C17" s="204">
        <v>1.010318142734308</v>
      </c>
      <c r="D17" s="204">
        <v>1.010318142734308</v>
      </c>
      <c r="E17" s="204">
        <v>4.041272570937231</v>
      </c>
      <c r="F17" s="204">
        <v>4.041272570937231</v>
      </c>
      <c r="G17" s="204">
        <v>4.041272570937231</v>
      </c>
      <c r="H17" s="204">
        <v>3.0309544282029228</v>
      </c>
      <c r="I17" s="204">
        <v>3.0309544282029228</v>
      </c>
      <c r="J17" s="204">
        <v>2.020636285468616</v>
      </c>
      <c r="K17" s="204">
        <v>3.0309544282029228</v>
      </c>
      <c r="L17" s="204">
        <v>2.020636285468616</v>
      </c>
      <c r="M17" s="204">
        <v>0</v>
      </c>
      <c r="N17" s="204">
        <v>1.010318142734308</v>
      </c>
      <c r="O17" s="204">
        <v>0</v>
      </c>
      <c r="P17" s="204">
        <v>0</v>
      </c>
      <c r="Q17" s="204">
        <v>0</v>
      </c>
      <c r="R17" s="204">
        <v>0</v>
      </c>
      <c r="S17" s="204">
        <v>0</v>
      </c>
      <c r="T17" s="204">
        <v>0</v>
      </c>
      <c r="U17" s="204">
        <v>0.23241616509028371</v>
      </c>
      <c r="V17" s="204">
        <v>0.1010318142734308</v>
      </c>
      <c r="W17" s="204">
        <v>0.1010318142734308</v>
      </c>
      <c r="X17" s="204">
        <v>8.0825451418744615E-2</v>
      </c>
      <c r="Y17" s="204">
        <v>1.5286328460877039</v>
      </c>
      <c r="DA17" s="71" t="s">
        <v>2532</v>
      </c>
    </row>
    <row r="18" spans="1:105" ht="12" customHeight="1" x14ac:dyDescent="0.25">
      <c r="A18" s="18" t="s">
        <v>32</v>
      </c>
      <c r="B18" s="204">
        <v>0</v>
      </c>
      <c r="C18" s="204">
        <v>0</v>
      </c>
      <c r="D18" s="204">
        <v>0</v>
      </c>
      <c r="E18" s="204">
        <v>0</v>
      </c>
      <c r="F18" s="204">
        <v>0</v>
      </c>
      <c r="G18" s="204">
        <v>0</v>
      </c>
      <c r="H18" s="204">
        <v>0.94823731728288907</v>
      </c>
      <c r="I18" s="204">
        <v>1.8964746345657779</v>
      </c>
      <c r="J18" s="204">
        <v>0</v>
      </c>
      <c r="K18" s="204">
        <v>0.94823731728288907</v>
      </c>
      <c r="L18" s="204">
        <v>0.94823731728288907</v>
      </c>
      <c r="M18" s="204">
        <v>0</v>
      </c>
      <c r="N18" s="204">
        <v>0</v>
      </c>
      <c r="O18" s="204">
        <v>0</v>
      </c>
      <c r="P18" s="204">
        <v>0</v>
      </c>
      <c r="Q18" s="204">
        <v>0</v>
      </c>
      <c r="R18" s="204">
        <v>0</v>
      </c>
      <c r="S18" s="204">
        <v>0</v>
      </c>
      <c r="T18" s="204">
        <v>0</v>
      </c>
      <c r="U18" s="204">
        <v>0</v>
      </c>
      <c r="V18" s="204">
        <v>0</v>
      </c>
      <c r="W18" s="204">
        <v>0</v>
      </c>
      <c r="X18" s="204">
        <v>0</v>
      </c>
      <c r="Y18" s="204">
        <v>4.5313843508168528E-2</v>
      </c>
      <c r="DA18" s="71" t="s">
        <v>2533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1.050902837489252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2534</v>
      </c>
    </row>
    <row r="20" spans="1:105" ht="12" customHeight="1" x14ac:dyDescent="0.25">
      <c r="A20" s="14" t="s">
        <v>34</v>
      </c>
      <c r="B20" s="204">
        <f t="shared" ref="B20:Y20" si="3">B21+B22</f>
        <v>2.1711092003439378</v>
      </c>
      <c r="C20" s="204">
        <f t="shared" si="3"/>
        <v>3.3748925193465169</v>
      </c>
      <c r="D20" s="204">
        <f t="shared" si="3"/>
        <v>4.7721410146173682</v>
      </c>
      <c r="E20" s="204">
        <f t="shared" si="3"/>
        <v>9.1143594153052447</v>
      </c>
      <c r="F20" s="204">
        <f t="shared" si="3"/>
        <v>4.5786758383490964</v>
      </c>
      <c r="G20" s="204">
        <f t="shared" si="3"/>
        <v>7.9750644883920891</v>
      </c>
      <c r="H20" s="204">
        <f t="shared" si="3"/>
        <v>8.1900257953568349</v>
      </c>
      <c r="I20" s="204">
        <f t="shared" si="3"/>
        <v>8.963886500429922</v>
      </c>
      <c r="J20" s="204">
        <f t="shared" si="3"/>
        <v>8.018056749785039</v>
      </c>
      <c r="K20" s="204">
        <f t="shared" si="3"/>
        <v>4.7506448839208941</v>
      </c>
      <c r="L20" s="204">
        <f t="shared" si="3"/>
        <v>5.2665520206362846</v>
      </c>
      <c r="M20" s="204">
        <f t="shared" si="3"/>
        <v>9.737747205503009</v>
      </c>
      <c r="N20" s="204">
        <f t="shared" si="3"/>
        <v>8.9208942390369721</v>
      </c>
      <c r="O20" s="204">
        <f t="shared" si="3"/>
        <v>7.8460877042132413</v>
      </c>
      <c r="P20" s="204">
        <f t="shared" si="3"/>
        <v>6.2553740326741183</v>
      </c>
      <c r="Q20" s="204">
        <f t="shared" si="3"/>
        <v>6.0189165950128984</v>
      </c>
      <c r="R20" s="204">
        <f t="shared" si="3"/>
        <v>5.1805674978503866</v>
      </c>
      <c r="S20" s="204">
        <f t="shared" si="3"/>
        <v>3.842304385210662</v>
      </c>
      <c r="T20" s="204">
        <f t="shared" si="3"/>
        <v>3.2678108904356571</v>
      </c>
      <c r="U20" s="204">
        <f t="shared" si="3"/>
        <v>3.3589541147621729</v>
      </c>
      <c r="V20" s="204">
        <f t="shared" si="3"/>
        <v>2.9982976043950469</v>
      </c>
      <c r="W20" s="204">
        <f t="shared" si="3"/>
        <v>4.07014399547334</v>
      </c>
      <c r="X20" s="204">
        <f t="shared" si="3"/>
        <v>2.378209693714886</v>
      </c>
      <c r="Y20" s="204">
        <f t="shared" si="3"/>
        <v>3.9594218712035549</v>
      </c>
      <c r="DA20" s="71"/>
    </row>
    <row r="21" spans="1:105" ht="12" customHeight="1" x14ac:dyDescent="0.25">
      <c r="A21" s="18" t="s">
        <v>73</v>
      </c>
      <c r="B21" s="204">
        <v>2.1711092003439378</v>
      </c>
      <c r="C21" s="204">
        <v>3.3748925193465169</v>
      </c>
      <c r="D21" s="204">
        <v>4.7721410146173682</v>
      </c>
      <c r="E21" s="204">
        <v>9.1143594153052447</v>
      </c>
      <c r="F21" s="204">
        <v>4.5786758383490964</v>
      </c>
      <c r="G21" s="204">
        <v>7.9750644883920891</v>
      </c>
      <c r="H21" s="204">
        <v>8.1900257953568349</v>
      </c>
      <c r="I21" s="204">
        <v>8.963886500429922</v>
      </c>
      <c r="J21" s="204">
        <v>8.018056749785039</v>
      </c>
      <c r="K21" s="204">
        <v>4.7506448839208941</v>
      </c>
      <c r="L21" s="204">
        <v>5.2665520206362846</v>
      </c>
      <c r="M21" s="204">
        <v>9.737747205503009</v>
      </c>
      <c r="N21" s="204">
        <v>8.9208942390369721</v>
      </c>
      <c r="O21" s="204">
        <v>7.8460877042132413</v>
      </c>
      <c r="P21" s="204">
        <v>6.2553740326741183</v>
      </c>
      <c r="Q21" s="204">
        <v>6.0189165950128984</v>
      </c>
      <c r="R21" s="204">
        <v>5.1805674978503866</v>
      </c>
      <c r="S21" s="204">
        <v>3.842304385210662</v>
      </c>
      <c r="T21" s="204">
        <v>3.2678108904356571</v>
      </c>
      <c r="U21" s="204">
        <v>3.3589541147621729</v>
      </c>
      <c r="V21" s="204">
        <v>2.9982976043950469</v>
      </c>
      <c r="W21" s="204">
        <v>4.07014399547334</v>
      </c>
      <c r="X21" s="204">
        <v>2.378209693714886</v>
      </c>
      <c r="Y21" s="204">
        <v>3.9594218712035549</v>
      </c>
      <c r="DA21" s="71" t="s">
        <v>2535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2536</v>
      </c>
    </row>
    <row r="23" spans="1:105" ht="12" customHeight="1" x14ac:dyDescent="0.25">
      <c r="A23" s="14" t="s">
        <v>37</v>
      </c>
      <c r="B23" s="204">
        <f t="shared" ref="B23:Y23" si="4">B24+B25+B26+B27+B28+B29</f>
        <v>0.42992261392949271</v>
      </c>
      <c r="C23" s="204">
        <f t="shared" si="4"/>
        <v>0.50154772141014614</v>
      </c>
      <c r="D23" s="204">
        <f t="shared" si="4"/>
        <v>0.50154772141014614</v>
      </c>
      <c r="E23" s="204">
        <f t="shared" si="4"/>
        <v>1.5047291487532239</v>
      </c>
      <c r="F23" s="204">
        <f t="shared" si="4"/>
        <v>1.050902837489252</v>
      </c>
      <c r="G23" s="204">
        <f t="shared" si="4"/>
        <v>0.5493551160791057</v>
      </c>
      <c r="H23" s="204">
        <f t="shared" si="4"/>
        <v>2.0301805674978501</v>
      </c>
      <c r="I23" s="204">
        <f t="shared" si="4"/>
        <v>0.85984522785898532</v>
      </c>
      <c r="J23" s="204">
        <f t="shared" si="4"/>
        <v>1.1942390369733451</v>
      </c>
      <c r="K23" s="204">
        <f t="shared" si="4"/>
        <v>0.64488392089423896</v>
      </c>
      <c r="L23" s="204">
        <f t="shared" si="4"/>
        <v>0.62098022355975924</v>
      </c>
      <c r="M23" s="204">
        <f t="shared" si="4"/>
        <v>1.241960447119518</v>
      </c>
      <c r="N23" s="204">
        <f t="shared" si="4"/>
        <v>0.74041272570937233</v>
      </c>
      <c r="O23" s="204">
        <f t="shared" si="4"/>
        <v>0.74041272570937233</v>
      </c>
      <c r="P23" s="204">
        <f t="shared" si="4"/>
        <v>0.76431642304385194</v>
      </c>
      <c r="Q23" s="204">
        <f t="shared" si="4"/>
        <v>0.83594153052450548</v>
      </c>
      <c r="R23" s="204">
        <f t="shared" si="4"/>
        <v>1.098710232158211</v>
      </c>
      <c r="S23" s="204">
        <f t="shared" si="4"/>
        <v>1.026999140154772</v>
      </c>
      <c r="T23" s="204">
        <f t="shared" si="4"/>
        <v>1.3522235033734566</v>
      </c>
      <c r="U23" s="204">
        <f t="shared" si="4"/>
        <v>1.2196357390641379</v>
      </c>
      <c r="V23" s="204">
        <f t="shared" si="4"/>
        <v>1.1075493431543941</v>
      </c>
      <c r="W23" s="204">
        <f t="shared" si="4"/>
        <v>1.3154106046986294</v>
      </c>
      <c r="X23" s="204">
        <f t="shared" si="4"/>
        <v>0.84577998814237976</v>
      </c>
      <c r="Y23" s="204">
        <f t="shared" si="4"/>
        <v>1.3095377160707355</v>
      </c>
      <c r="DA23" s="71"/>
    </row>
    <row r="24" spans="1:105" ht="12" customHeight="1" x14ac:dyDescent="0.25">
      <c r="A24" s="18" t="s">
        <v>38</v>
      </c>
      <c r="B24" s="204">
        <v>0.42992261392949271</v>
      </c>
      <c r="C24" s="204">
        <v>0.50154772141014614</v>
      </c>
      <c r="D24" s="204">
        <v>0.50154772141014614</v>
      </c>
      <c r="E24" s="204">
        <v>1.5047291487532239</v>
      </c>
      <c r="F24" s="204">
        <v>1.050902837489252</v>
      </c>
      <c r="G24" s="204">
        <v>0.5493551160791057</v>
      </c>
      <c r="H24" s="204">
        <v>2.0301805674978501</v>
      </c>
      <c r="I24" s="204">
        <v>0.85984522785898532</v>
      </c>
      <c r="J24" s="204">
        <v>1.1942390369733451</v>
      </c>
      <c r="K24" s="204">
        <v>0.64488392089423896</v>
      </c>
      <c r="L24" s="204">
        <v>0.62098022355975924</v>
      </c>
      <c r="M24" s="204">
        <v>1.241960447119518</v>
      </c>
      <c r="N24" s="204">
        <v>0.74041272570937233</v>
      </c>
      <c r="O24" s="204">
        <v>0.74041272570937233</v>
      </c>
      <c r="P24" s="204">
        <v>0.76431642304385194</v>
      </c>
      <c r="Q24" s="204">
        <v>0.83594153052450548</v>
      </c>
      <c r="R24" s="204">
        <v>1.098710232158211</v>
      </c>
      <c r="S24" s="204">
        <v>1.026999140154772</v>
      </c>
      <c r="T24" s="204">
        <v>1.337575236457438</v>
      </c>
      <c r="U24" s="204">
        <v>1.1942390369733451</v>
      </c>
      <c r="V24" s="204">
        <v>1.069991401547721</v>
      </c>
      <c r="W24" s="204">
        <v>1.2431642304385211</v>
      </c>
      <c r="X24" s="204">
        <v>0.79174548581255366</v>
      </c>
      <c r="Y24" s="204">
        <v>1.1551160791057611</v>
      </c>
      <c r="DA24" s="71" t="s">
        <v>2537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1.4648266916018719E-2</v>
      </c>
      <c r="U25" s="204">
        <v>2.5396702090792891E-2</v>
      </c>
      <c r="V25" s="204">
        <v>3.7557941606673077E-2</v>
      </c>
      <c r="W25" s="204">
        <v>7.2246374260108298E-2</v>
      </c>
      <c r="X25" s="204">
        <v>5.4034502329826137E-2</v>
      </c>
      <c r="Y25" s="204">
        <v>0.15442163696497441</v>
      </c>
      <c r="DA25" s="71" t="s">
        <v>2538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2539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2540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2541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2542</v>
      </c>
    </row>
    <row r="30" spans="1:105" ht="12" customHeight="1" x14ac:dyDescent="0.25">
      <c r="A30" s="14" t="s">
        <v>39</v>
      </c>
      <c r="B30" s="204">
        <v>3.128890799656062</v>
      </c>
      <c r="C30" s="204">
        <v>3.988736027515047</v>
      </c>
      <c r="D30" s="204">
        <v>4.275322441960447</v>
      </c>
      <c r="E30" s="204">
        <v>3.511006018916595</v>
      </c>
      <c r="F30" s="204">
        <v>4.8724849527085121</v>
      </c>
      <c r="G30" s="204">
        <v>5.9233877901977641</v>
      </c>
      <c r="H30" s="204">
        <v>6.0905417024935504</v>
      </c>
      <c r="I30" s="204">
        <v>6.0189165950128984</v>
      </c>
      <c r="J30" s="204">
        <v>4.4663800515907139</v>
      </c>
      <c r="K30" s="204">
        <v>4.9202063628546862</v>
      </c>
      <c r="L30" s="204">
        <v>5.2068787618228711</v>
      </c>
      <c r="M30" s="204">
        <v>5.8994840928632843</v>
      </c>
      <c r="N30" s="204">
        <v>6.926569217540842</v>
      </c>
      <c r="O30" s="204">
        <v>7.0459157351676698</v>
      </c>
      <c r="P30" s="204">
        <v>7.8341358555460019</v>
      </c>
      <c r="Q30" s="204">
        <v>5.3979363714531381</v>
      </c>
      <c r="R30" s="204">
        <v>5.0874462596732588</v>
      </c>
      <c r="S30" s="204">
        <v>5.1590713671539117</v>
      </c>
      <c r="T30" s="204">
        <v>5.2306964746345654</v>
      </c>
      <c r="U30" s="204">
        <v>4.5380911435941522</v>
      </c>
      <c r="V30" s="204">
        <v>5.9711092003439381</v>
      </c>
      <c r="W30" s="204">
        <v>9.3149613069647454</v>
      </c>
      <c r="X30" s="204">
        <v>8.1289767841788478</v>
      </c>
      <c r="Y30" s="204">
        <v>5.2825451418744622</v>
      </c>
      <c r="DA30" s="71" t="s">
        <v>2543</v>
      </c>
    </row>
    <row r="31" spans="1:105" ht="12" customHeight="1" x14ac:dyDescent="0.25">
      <c r="A31" s="21" t="s">
        <v>40</v>
      </c>
      <c r="B31" s="207">
        <v>11.4359415305245</v>
      </c>
      <c r="C31" s="207">
        <v>11.34995700773861</v>
      </c>
      <c r="D31" s="207">
        <v>13.499570077386069</v>
      </c>
      <c r="E31" s="207">
        <v>15.649183147033529</v>
      </c>
      <c r="F31" s="207">
        <v>17.19690455717971</v>
      </c>
      <c r="G31" s="207">
        <v>17.798796216681001</v>
      </c>
      <c r="H31" s="207">
        <v>18.572656921754081</v>
      </c>
      <c r="I31" s="207">
        <v>19.77644024075666</v>
      </c>
      <c r="J31" s="207">
        <v>21.324161650902841</v>
      </c>
      <c r="K31" s="207">
        <v>20.120378331900259</v>
      </c>
      <c r="L31" s="207">
        <v>25.279449699054169</v>
      </c>
      <c r="M31" s="207">
        <v>25.193465176268269</v>
      </c>
      <c r="N31" s="207">
        <v>24.505588993981078</v>
      </c>
      <c r="O31" s="207">
        <v>22.35597592433362</v>
      </c>
      <c r="P31" s="207">
        <v>21.324161650902841</v>
      </c>
      <c r="Q31" s="207">
        <v>21.49613069647463</v>
      </c>
      <c r="R31" s="207">
        <v>25.279449699054169</v>
      </c>
      <c r="S31" s="207">
        <v>25.96732588134136</v>
      </c>
      <c r="T31" s="207">
        <v>27.51504729148753</v>
      </c>
      <c r="U31" s="207">
        <v>19.414445399828029</v>
      </c>
      <c r="V31" s="207">
        <v>19.246775580395528</v>
      </c>
      <c r="W31" s="207">
        <v>23.534823731728281</v>
      </c>
      <c r="X31" s="207">
        <v>21.2347377472055</v>
      </c>
      <c r="Y31" s="207">
        <v>17.26981943250215</v>
      </c>
      <c r="DA31" s="86" t="s">
        <v>2544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MAE_emi!B5</f>
        <v>14.15462363987953</v>
      </c>
      <c r="C33" s="203">
        <f>MAE_emi!C5</f>
        <v>16.982063640039289</v>
      </c>
      <c r="D33" s="203">
        <f>MAE_emi!D5</f>
        <v>17.39283839998307</v>
      </c>
      <c r="E33" s="203">
        <f>MAE_emi!E5</f>
        <v>36.994624559604333</v>
      </c>
      <c r="F33" s="203">
        <f>MAE_emi!F5</f>
        <v>23.292089999915639</v>
      </c>
      <c r="G33" s="203">
        <f>MAE_emi!G5</f>
        <v>31.26950999994278</v>
      </c>
      <c r="H33" s="203">
        <f>MAE_emi!H5</f>
        <v>34.583897160068851</v>
      </c>
      <c r="I33" s="203">
        <f>MAE_emi!I5</f>
        <v>39.47437907982431</v>
      </c>
      <c r="J33" s="203">
        <f>MAE_emi!J5</f>
        <v>27.972705239778719</v>
      </c>
      <c r="K33" s="203">
        <f>MAE_emi!K5</f>
        <v>26.50549715970476</v>
      </c>
      <c r="L33" s="203">
        <f>MAE_emi!L5</f>
        <v>24.554659319480681</v>
      </c>
      <c r="M33" s="203">
        <f>MAE_emi!M5</f>
        <v>22.87196999987103</v>
      </c>
      <c r="N33" s="203">
        <f>MAE_emi!N5</f>
        <v>26.958855239915319</v>
      </c>
      <c r="O33" s="203">
        <f>MAE_emi!O5</f>
        <v>24.17100047996394</v>
      </c>
      <c r="P33" s="203">
        <f>MAE_emi!P5</f>
        <v>17.563665240069341</v>
      </c>
      <c r="Q33" s="203">
        <f>MAE_emi!Q5</f>
        <v>17.00827523981182</v>
      </c>
      <c r="R33" s="203">
        <f>MAE_emi!R5</f>
        <v>15.039165239828611</v>
      </c>
      <c r="S33" s="203">
        <f>MAE_emi!S5</f>
        <v>11.8958597998403</v>
      </c>
      <c r="T33" s="203">
        <f>MAE_emi!T5</f>
        <v>10.546492466572341</v>
      </c>
      <c r="U33" s="203">
        <f>MAE_emi!U5</f>
        <v>13.2041757580701</v>
      </c>
      <c r="V33" s="203">
        <f>MAE_emi!V5</f>
        <v>11.920836182079871</v>
      </c>
      <c r="W33" s="203">
        <f>MAE_emi!W5</f>
        <v>12.744451291938731</v>
      </c>
      <c r="X33" s="203">
        <f>MAE_emi!X5</f>
        <v>8.3056830019997747</v>
      </c>
      <c r="Y33" s="203">
        <f>MAE_emi!Y5</f>
        <v>19.90837938212356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40.178164132851585</v>
      </c>
      <c r="C35" s="284">
        <f t="shared" si="5"/>
        <v>44.605603364213223</v>
      </c>
      <c r="D35" s="284">
        <f t="shared" si="5"/>
        <v>47.355929355000569</v>
      </c>
      <c r="E35" s="284">
        <f t="shared" si="5"/>
        <v>56.997231037614675</v>
      </c>
      <c r="F35" s="284">
        <f t="shared" si="5"/>
        <v>44.992768027363063</v>
      </c>
      <c r="G35" s="284">
        <f t="shared" si="5"/>
        <v>40.43249277831746</v>
      </c>
      <c r="H35" s="284">
        <f t="shared" si="5"/>
        <v>38.399687578883089</v>
      </c>
      <c r="I35" s="284">
        <f t="shared" si="5"/>
        <v>37.102644953861876</v>
      </c>
      <c r="J35" s="284">
        <f t="shared" si="5"/>
        <v>33.520689969485815</v>
      </c>
      <c r="K35" s="284">
        <f t="shared" si="5"/>
        <v>41.285981785151513</v>
      </c>
      <c r="L35" s="284">
        <f t="shared" si="5"/>
        <v>40.807145434669025</v>
      </c>
      <c r="M35" s="284">
        <f t="shared" si="5"/>
        <v>33.77310355128251</v>
      </c>
      <c r="N35" s="284">
        <f t="shared" si="5"/>
        <v>36.766004835554924</v>
      </c>
      <c r="O35" s="284">
        <f t="shared" si="5"/>
        <v>33.408956378912187</v>
      </c>
      <c r="P35" s="284">
        <f t="shared" si="5"/>
        <v>29.842224918157036</v>
      </c>
      <c r="Q35" s="284">
        <f t="shared" si="5"/>
        <v>28.621982306823682</v>
      </c>
      <c r="R35" s="284">
        <f t="shared" si="5"/>
        <v>28.654588408635359</v>
      </c>
      <c r="S35" s="284">
        <f t="shared" si="5"/>
        <v>27.029270696475837</v>
      </c>
      <c r="T35" s="284">
        <f t="shared" si="5"/>
        <v>27.441024605371801</v>
      </c>
      <c r="U35" s="284">
        <f t="shared" si="5"/>
        <v>21.125223167389471</v>
      </c>
      <c r="V35" s="284">
        <f t="shared" si="5"/>
        <v>22.818011080378373</v>
      </c>
      <c r="W35" s="284">
        <f t="shared" si="5"/>
        <v>26.658302053969443</v>
      </c>
      <c r="X35" s="284">
        <f t="shared" si="5"/>
        <v>24.34411164293676</v>
      </c>
      <c r="Y35" s="284">
        <f t="shared" si="5"/>
        <v>23.541774713879864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25.868121417873958</v>
      </c>
      <c r="C36" s="344">
        <f t="shared" si="6"/>
        <v>27.050993014354059</v>
      </c>
      <c r="D36" s="344">
        <f t="shared" si="6"/>
        <v>27.358143238711236</v>
      </c>
      <c r="E36" s="344">
        <f t="shared" si="6"/>
        <v>30.318407752089218</v>
      </c>
      <c r="F36" s="344">
        <f t="shared" si="6"/>
        <v>29.66842931715653</v>
      </c>
      <c r="G36" s="344">
        <f t="shared" si="6"/>
        <v>29.042527615072657</v>
      </c>
      <c r="H36" s="344">
        <f t="shared" si="6"/>
        <v>27.235529360679937</v>
      </c>
      <c r="I36" s="344">
        <f t="shared" si="6"/>
        <v>25.84724073202467</v>
      </c>
      <c r="J36" s="344">
        <f t="shared" si="6"/>
        <v>27.252915675471094</v>
      </c>
      <c r="K36" s="344">
        <f t="shared" si="6"/>
        <v>28.601577133600898</v>
      </c>
      <c r="L36" s="344">
        <f t="shared" si="6"/>
        <v>28.208621376604409</v>
      </c>
      <c r="M36" s="344">
        <f t="shared" si="6"/>
        <v>26.045680372108176</v>
      </c>
      <c r="N36" s="344">
        <f t="shared" si="6"/>
        <v>25.856605727825041</v>
      </c>
      <c r="O36" s="344">
        <f t="shared" si="6"/>
        <v>26.491190355758469</v>
      </c>
      <c r="P36" s="344">
        <f t="shared" si="6"/>
        <v>24.81819220777188</v>
      </c>
      <c r="Q36" s="344">
        <f t="shared" si="6"/>
        <v>23.987117146307213</v>
      </c>
      <c r="R36" s="344">
        <f t="shared" si="6"/>
        <v>23.737952645081467</v>
      </c>
      <c r="S36" s="344">
        <f t="shared" si="6"/>
        <v>23.500397149372752</v>
      </c>
      <c r="T36" s="344">
        <f t="shared" si="6"/>
        <v>23.00354411998504</v>
      </c>
      <c r="U36" s="344">
        <f t="shared" si="6"/>
        <v>22.716965646440055</v>
      </c>
      <c r="V36" s="344">
        <f t="shared" si="6"/>
        <v>22.967783633906745</v>
      </c>
      <c r="W36" s="344">
        <f t="shared" si="6"/>
        <v>22.928936075544861</v>
      </c>
      <c r="X36" s="344">
        <f t="shared" si="6"/>
        <v>21.739299828770051</v>
      </c>
      <c r="Y36" s="344">
        <f t="shared" si="6"/>
        <v>20.779062437262574</v>
      </c>
      <c r="DA36" s="119"/>
    </row>
    <row r="37" spans="1:105" ht="12" customHeight="1" x14ac:dyDescent="0.25">
      <c r="A37" s="158" t="s">
        <v>2136</v>
      </c>
      <c r="B37" s="344">
        <f>IF(MAE_ued!B$5=0,"",MAE_ued!B$5/B$5*1000)</f>
        <v>14.288963068640239</v>
      </c>
      <c r="C37" s="344">
        <f>IF(MAE_ued!C$5=0,"",MAE_ued!C$5/C$5*1000)</f>
        <v>14.949243416300307</v>
      </c>
      <c r="D37" s="344">
        <f>IF(MAE_ued!D$5=0,"",MAE_ued!D$5/D$5*1000)</f>
        <v>15.165344064583023</v>
      </c>
      <c r="E37" s="344">
        <f>IF(MAE_ued!E$5=0,"",MAE_ued!E$5/E$5*1000)</f>
        <v>16.205358729640295</v>
      </c>
      <c r="F37" s="344">
        <f>IF(MAE_ued!F$5=0,"",MAE_ued!F$5/F$5*1000)</f>
        <v>16.322626650322981</v>
      </c>
      <c r="G37" s="344">
        <f>IF(MAE_ued!G$5=0,"",MAE_ued!G$5/G$5*1000)</f>
        <v>15.904977448842043</v>
      </c>
      <c r="H37" s="344">
        <f>IF(MAE_ued!H$5=0,"",MAE_ued!H$5/H$5*1000)</f>
        <v>14.811088131839966</v>
      </c>
      <c r="I37" s="344">
        <f>IF(MAE_ued!I$5=0,"",MAE_ued!I$5/I$5*1000)</f>
        <v>13.983805445695522</v>
      </c>
      <c r="J37" s="344">
        <f>IF(MAE_ued!J$5=0,"",MAE_ued!J$5/J$5*1000)</f>
        <v>14.907329116021815</v>
      </c>
      <c r="K37" s="344">
        <f>IF(MAE_ued!K$5=0,"",MAE_ued!K$5/K$5*1000)</f>
        <v>15.684608244316541</v>
      </c>
      <c r="L37" s="344">
        <f>IF(MAE_ued!L$5=0,"",MAE_ued!L$5/L$5*1000)</f>
        <v>15.589090816455874</v>
      </c>
      <c r="M37" s="344">
        <f>IF(MAE_ued!M$5=0,"",MAE_ued!M$5/M$5*1000)</f>
        <v>14.488528315451397</v>
      </c>
      <c r="N37" s="344">
        <f>IF(MAE_ued!N$5=0,"",MAE_ued!N$5/N$5*1000)</f>
        <v>14.379106530374152</v>
      </c>
      <c r="O37" s="344">
        <f>IF(MAE_ued!O$5=0,"",MAE_ued!O$5/O$5*1000)</f>
        <v>14.796978456031948</v>
      </c>
      <c r="P37" s="344">
        <f>IF(MAE_ued!P$5=0,"",MAE_ued!P$5/P$5*1000)</f>
        <v>14.076070167723167</v>
      </c>
      <c r="Q37" s="344">
        <f>IF(MAE_ued!Q$5=0,"",MAE_ued!Q$5/Q$5*1000)</f>
        <v>13.430815373385203</v>
      </c>
      <c r="R37" s="344">
        <f>IF(MAE_ued!R$5=0,"",MAE_ued!R$5/R$5*1000)</f>
        <v>13.299866970260508</v>
      </c>
      <c r="S37" s="344">
        <f>IF(MAE_ued!S$5=0,"",MAE_ued!S$5/S$5*1000)</f>
        <v>13.234553101720952</v>
      </c>
      <c r="T37" s="344">
        <f>IF(MAE_ued!T$5=0,"",MAE_ued!T$5/T$5*1000)</f>
        <v>12.970807978645734</v>
      </c>
      <c r="U37" s="344">
        <f>IF(MAE_ued!U$5=0,"",MAE_ued!U$5/U$5*1000)</f>
        <v>12.729703466174042</v>
      </c>
      <c r="V37" s="344">
        <f>IF(MAE_ued!V$5=0,"",MAE_ued!V$5/V$5*1000)</f>
        <v>13.034162130706418</v>
      </c>
      <c r="W37" s="344">
        <f>IF(MAE_ued!W$5=0,"",MAE_ued!W$5/W$5*1000)</f>
        <v>13.194767666477782</v>
      </c>
      <c r="X37" s="344">
        <f>IF(MAE_ued!X$5=0,"",MAE_ued!X$5/X$5*1000)</f>
        <v>12.592250525564186</v>
      </c>
      <c r="Y37" s="344">
        <f>IF(MAE_ued!Y$5=0,"",MAE_ued!Y$5/Y$5*1000)</f>
        <v>11.534991699855118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0.70972977616158561</v>
      </c>
      <c r="C38" s="345">
        <f t="shared" si="7"/>
        <v>0.77215945129626817</v>
      </c>
      <c r="D38" s="345">
        <f t="shared" si="7"/>
        <v>0.70303525831115832</v>
      </c>
      <c r="E38" s="345">
        <f t="shared" si="7"/>
        <v>1.0608856594745435</v>
      </c>
      <c r="F38" s="345">
        <f t="shared" si="7"/>
        <v>0.73383469830881831</v>
      </c>
      <c r="G38" s="345">
        <f t="shared" si="7"/>
        <v>0.8617068092622634</v>
      </c>
      <c r="H38" s="345">
        <f t="shared" si="7"/>
        <v>0.86569350267557343</v>
      </c>
      <c r="I38" s="345">
        <f t="shared" si="7"/>
        <v>0.94814491826300717</v>
      </c>
      <c r="J38" s="345">
        <f t="shared" si="7"/>
        <v>0.7339946165547433</v>
      </c>
      <c r="K38" s="345">
        <f t="shared" si="7"/>
        <v>0.74659032322819541</v>
      </c>
      <c r="L38" s="345">
        <f t="shared" si="7"/>
        <v>0.60750543616934549</v>
      </c>
      <c r="M38" s="345">
        <f t="shared" si="7"/>
        <v>0.54363027375256767</v>
      </c>
      <c r="N38" s="345">
        <f t="shared" si="7"/>
        <v>0.62418423518774446</v>
      </c>
      <c r="O38" s="345">
        <f t="shared" si="7"/>
        <v>0.60183893565379321</v>
      </c>
      <c r="P38" s="345">
        <f t="shared" si="7"/>
        <v>0.47132120737260624</v>
      </c>
      <c r="Q38" s="345">
        <f t="shared" si="7"/>
        <v>0.48824290191517355</v>
      </c>
      <c r="R38" s="345">
        <f t="shared" si="7"/>
        <v>0.39856868824933056</v>
      </c>
      <c r="S38" s="345">
        <f t="shared" si="7"/>
        <v>0.3207947927445346</v>
      </c>
      <c r="T38" s="345">
        <f t="shared" si="7"/>
        <v>0.27427299769061553</v>
      </c>
      <c r="U38" s="345">
        <f t="shared" si="7"/>
        <v>0.4328908448008843</v>
      </c>
      <c r="V38" s="345">
        <f t="shared" si="7"/>
        <v>0.38265809784433302</v>
      </c>
      <c r="W38" s="345">
        <f t="shared" si="7"/>
        <v>0.3232734525328686</v>
      </c>
      <c r="X38" s="345">
        <f t="shared" si="7"/>
        <v>0.24717017562066249</v>
      </c>
      <c r="Y38" s="345">
        <f t="shared" si="7"/>
        <v>0.63080843771890294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final energy consumption"</f>
        <v>EE: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19.943680137575232</v>
      </c>
      <c r="C5" s="223">
        <v>21.992949269131561</v>
      </c>
      <c r="D5" s="223">
        <v>24.739638865004292</v>
      </c>
      <c r="E5" s="223">
        <v>34.871453138435079</v>
      </c>
      <c r="F5" s="223">
        <v>31.740240756663798</v>
      </c>
      <c r="G5" s="223">
        <v>36.287876182287199</v>
      </c>
      <c r="H5" s="223">
        <v>39.949355116079111</v>
      </c>
      <c r="I5" s="223">
        <v>41.633276010318141</v>
      </c>
      <c r="J5" s="223">
        <v>38.110232158211531</v>
      </c>
      <c r="K5" s="223">
        <v>35.502063628546871</v>
      </c>
      <c r="L5" s="223">
        <v>40.418830610490112</v>
      </c>
      <c r="M5" s="223">
        <v>42.072656921754103</v>
      </c>
      <c r="N5" s="223">
        <v>43.190541702493547</v>
      </c>
      <c r="O5" s="223">
        <v>40.161908856405859</v>
      </c>
      <c r="P5" s="223">
        <v>37.264746345657777</v>
      </c>
      <c r="Q5" s="223">
        <v>34.83568357695615</v>
      </c>
      <c r="R5" s="223">
        <v>37.732932072227001</v>
      </c>
      <c r="S5" s="223">
        <v>37.0824591573517</v>
      </c>
      <c r="T5" s="223">
        <v>38.452536543422198</v>
      </c>
      <c r="U5" s="223">
        <v>30.502321582115229</v>
      </c>
      <c r="V5" s="223">
        <v>31.152708512467761</v>
      </c>
      <c r="W5" s="223">
        <v>39.423129836629393</v>
      </c>
      <c r="X5" s="223">
        <v>33.60309544282029</v>
      </c>
      <c r="Y5" s="223">
        <v>31.560103181427341</v>
      </c>
      <c r="DA5" s="89" t="s">
        <v>2528</v>
      </c>
    </row>
    <row r="6" spans="1:105" ht="12" customHeight="1" x14ac:dyDescent="0.25">
      <c r="A6" s="55" t="s">
        <v>91</v>
      </c>
      <c r="B6" s="259">
        <v>0.43558837949691842</v>
      </c>
      <c r="C6" s="259">
        <v>0.4538430846701158</v>
      </c>
      <c r="D6" s="259">
        <v>0.5249778388547488</v>
      </c>
      <c r="E6" s="259">
        <v>0.69455405214097587</v>
      </c>
      <c r="F6" s="259">
        <v>0.67617296467977184</v>
      </c>
      <c r="G6" s="259">
        <v>0.74746006703149293</v>
      </c>
      <c r="H6" s="259">
        <v>0.79260926221941597</v>
      </c>
      <c r="I6" s="259">
        <v>0.8522667596986645</v>
      </c>
      <c r="J6" s="259">
        <v>0.83948723858789831</v>
      </c>
      <c r="K6" s="259">
        <v>0.78280215463821856</v>
      </c>
      <c r="L6" s="259">
        <v>0.93043243015033283</v>
      </c>
      <c r="M6" s="259">
        <v>0.93705916701305414</v>
      </c>
      <c r="N6" s="259">
        <v>0.93887123466305999</v>
      </c>
      <c r="O6" s="259">
        <v>0.85714705070623542</v>
      </c>
      <c r="P6" s="259">
        <v>0.78243684420684401</v>
      </c>
      <c r="Q6" s="259">
        <v>0.77948431173809218</v>
      </c>
      <c r="R6" s="259">
        <v>0.87889124613611702</v>
      </c>
      <c r="S6" s="259">
        <v>0.87721338680126004</v>
      </c>
      <c r="T6" s="259">
        <v>0.9154978972142227</v>
      </c>
      <c r="U6" s="259">
        <v>0.6866435168690882</v>
      </c>
      <c r="V6" s="259">
        <v>0.6752751318711917</v>
      </c>
      <c r="W6" s="259">
        <v>0.81619312203432781</v>
      </c>
      <c r="X6" s="259">
        <v>0.71212499164002585</v>
      </c>
      <c r="Y6" s="259">
        <v>0.66590127631590645</v>
      </c>
      <c r="DA6" s="67" t="s">
        <v>2545</v>
      </c>
    </row>
    <row r="7" spans="1:105" ht="12" customHeight="1" x14ac:dyDescent="0.25">
      <c r="A7" s="173" t="s">
        <v>92</v>
      </c>
      <c r="B7" s="224">
        <v>0.59240019611580885</v>
      </c>
      <c r="C7" s="224">
        <v>0.61722659515135769</v>
      </c>
      <c r="D7" s="224">
        <v>0.71396986084245828</v>
      </c>
      <c r="E7" s="224">
        <v>0.94459351091172705</v>
      </c>
      <c r="F7" s="224">
        <v>0.91959523196448956</v>
      </c>
      <c r="G7" s="224">
        <v>1.016545691162831</v>
      </c>
      <c r="H7" s="224">
        <v>1.077948596618405</v>
      </c>
      <c r="I7" s="224">
        <v>1.159082793190183</v>
      </c>
      <c r="J7" s="224">
        <v>1.141702644479542</v>
      </c>
      <c r="K7" s="224">
        <v>1.0646109303079769</v>
      </c>
      <c r="L7" s="224">
        <v>1.2653881050044531</v>
      </c>
      <c r="M7" s="224">
        <v>1.274400467137754</v>
      </c>
      <c r="N7" s="224">
        <v>1.2768648791417621</v>
      </c>
      <c r="O7" s="224">
        <v>1.1657199889604799</v>
      </c>
      <c r="P7" s="224">
        <v>1.0641141081213079</v>
      </c>
      <c r="Q7" s="224">
        <v>1.060098663963805</v>
      </c>
      <c r="R7" s="224">
        <v>1.1952920947451191</v>
      </c>
      <c r="S7" s="224">
        <v>1.1930102060497141</v>
      </c>
      <c r="T7" s="224">
        <v>1.245077140211343</v>
      </c>
      <c r="U7" s="224">
        <v>0.93383518294195977</v>
      </c>
      <c r="V7" s="224">
        <v>0.9183741793448208</v>
      </c>
      <c r="W7" s="224">
        <v>1.110022645966686</v>
      </c>
      <c r="X7" s="224">
        <v>0.96848998863043523</v>
      </c>
      <c r="Y7" s="224">
        <v>0.90562573578963301</v>
      </c>
      <c r="DA7" s="177" t="s">
        <v>2546</v>
      </c>
    </row>
    <row r="8" spans="1:105" ht="12" customHeight="1" x14ac:dyDescent="0.25">
      <c r="A8" s="173" t="s">
        <v>93</v>
      </c>
      <c r="B8" s="224">
        <v>0.73178847755482279</v>
      </c>
      <c r="C8" s="224">
        <v>0.76245638224579482</v>
      </c>
      <c r="D8" s="224">
        <v>0.88196276927597816</v>
      </c>
      <c r="E8" s="224">
        <v>1.1668508075968389</v>
      </c>
      <c r="F8" s="224">
        <v>1.1359705806620159</v>
      </c>
      <c r="G8" s="224">
        <v>1.255732912612908</v>
      </c>
      <c r="H8" s="224">
        <v>1.331583560528619</v>
      </c>
      <c r="I8" s="224">
        <v>1.4318081562937559</v>
      </c>
      <c r="J8" s="224">
        <v>1.4103385608276691</v>
      </c>
      <c r="K8" s="224">
        <v>1.315107619792208</v>
      </c>
      <c r="L8" s="224">
        <v>1.563126482652559</v>
      </c>
      <c r="M8" s="224">
        <v>1.574259400581931</v>
      </c>
      <c r="N8" s="224">
        <v>1.577303674233941</v>
      </c>
      <c r="O8" s="224">
        <v>1.4400070451864759</v>
      </c>
      <c r="P8" s="224">
        <v>1.3144938982674981</v>
      </c>
      <c r="Q8" s="224">
        <v>1.3095336437199949</v>
      </c>
      <c r="R8" s="224">
        <v>1.476537293508676</v>
      </c>
      <c r="S8" s="224">
        <v>1.4737184898261171</v>
      </c>
      <c r="T8" s="224">
        <v>1.5380364673198941</v>
      </c>
      <c r="U8" s="224">
        <v>1.1535611083400681</v>
      </c>
      <c r="V8" s="224">
        <v>1.134462221543602</v>
      </c>
      <c r="W8" s="224">
        <v>1.371204445017671</v>
      </c>
      <c r="X8" s="224">
        <v>1.1963699859552439</v>
      </c>
      <c r="Y8" s="224">
        <v>1.1187141442107229</v>
      </c>
      <c r="DA8" s="177" t="s">
        <v>2547</v>
      </c>
    </row>
    <row r="9" spans="1:105" ht="12" customHeight="1" x14ac:dyDescent="0.25">
      <c r="A9" s="173" t="s">
        <v>94</v>
      </c>
      <c r="B9" s="224">
        <v>0.45301191467679508</v>
      </c>
      <c r="C9" s="224">
        <v>0.47199680805692051</v>
      </c>
      <c r="D9" s="224">
        <v>0.54597695240893884</v>
      </c>
      <c r="E9" s="224">
        <v>0.72233621422661476</v>
      </c>
      <c r="F9" s="224">
        <v>0.70321988326696272</v>
      </c>
      <c r="G9" s="224">
        <v>0.77735846971275269</v>
      </c>
      <c r="H9" s="224">
        <v>0.82431363270819236</v>
      </c>
      <c r="I9" s="224">
        <v>0.88635743008661061</v>
      </c>
      <c r="J9" s="224">
        <v>0.87306672813141406</v>
      </c>
      <c r="K9" s="224">
        <v>0.81411424082374706</v>
      </c>
      <c r="L9" s="224">
        <v>0.96764972735634602</v>
      </c>
      <c r="M9" s="224">
        <v>0.97454153369357643</v>
      </c>
      <c r="N9" s="224">
        <v>0.97642608404958264</v>
      </c>
      <c r="O9" s="224">
        <v>0.89143293273448476</v>
      </c>
      <c r="P9" s="224">
        <v>0.81373431797511786</v>
      </c>
      <c r="Q9" s="224">
        <v>0.81066368420761581</v>
      </c>
      <c r="R9" s="224">
        <v>0.91404689598156164</v>
      </c>
      <c r="S9" s="224">
        <v>0.9123019222733102</v>
      </c>
      <c r="T9" s="224">
        <v>0.95211781310279131</v>
      </c>
      <c r="U9" s="224">
        <v>0.71410925754385168</v>
      </c>
      <c r="V9" s="224">
        <v>0.70228613714603927</v>
      </c>
      <c r="W9" s="224">
        <v>0.84884084691570094</v>
      </c>
      <c r="X9" s="224">
        <v>0.74060999130562688</v>
      </c>
      <c r="Y9" s="224">
        <v>0.69253732736854268</v>
      </c>
      <c r="DA9" s="177" t="s">
        <v>2548</v>
      </c>
    </row>
    <row r="10" spans="1:105" ht="12" customHeight="1" x14ac:dyDescent="0.25">
      <c r="A10" s="56" t="s">
        <v>95</v>
      </c>
      <c r="B10" s="260">
        <v>0.47766056653329952</v>
      </c>
      <c r="C10" s="260">
        <v>0.5140183083108385</v>
      </c>
      <c r="D10" s="260">
        <v>0.59432284922543388</v>
      </c>
      <c r="E10" s="260">
        <v>0.87915025074264097</v>
      </c>
      <c r="F10" s="260">
        <v>0.77952000927275078</v>
      </c>
      <c r="G10" s="260">
        <v>0.90177037820378658</v>
      </c>
      <c r="H10" s="260">
        <v>0.95538311314072666</v>
      </c>
      <c r="I10" s="260">
        <v>1.0218512659630039</v>
      </c>
      <c r="J10" s="260">
        <v>0.95048766657977191</v>
      </c>
      <c r="K10" s="260">
        <v>0.87582940744492355</v>
      </c>
      <c r="L10" s="260">
        <v>1.009559319665319</v>
      </c>
      <c r="M10" s="260">
        <v>1.036223474857235</v>
      </c>
      <c r="N10" s="260">
        <v>1.050750995836921</v>
      </c>
      <c r="O10" s="260">
        <v>0.95191350946067543</v>
      </c>
      <c r="P10" s="260">
        <v>0.8586277087927805</v>
      </c>
      <c r="Q10" s="260">
        <v>0.84537143762514577</v>
      </c>
      <c r="R10" s="260">
        <v>0.93651000011001506</v>
      </c>
      <c r="S10" s="260">
        <v>0.92818926362594989</v>
      </c>
      <c r="T10" s="260">
        <v>0.96706071824119533</v>
      </c>
      <c r="U10" s="260">
        <v>0.73370101826017464</v>
      </c>
      <c r="V10" s="260">
        <v>0.72077252223529231</v>
      </c>
      <c r="W10" s="260">
        <v>0.87579425442263048</v>
      </c>
      <c r="X10" s="260">
        <v>0.7563994448353496</v>
      </c>
      <c r="Y10" s="260">
        <v>0.7406014177115956</v>
      </c>
      <c r="DA10" s="68" t="s">
        <v>2549</v>
      </c>
    </row>
    <row r="11" spans="1:105" ht="12" customHeight="1" x14ac:dyDescent="0.25">
      <c r="A11" s="37" t="s">
        <v>159</v>
      </c>
      <c r="B11" s="226">
        <v>5.2993465644193188E-2</v>
      </c>
      <c r="C11" s="226">
        <v>5.5873425291212211E-2</v>
      </c>
      <c r="D11" s="226">
        <v>4.9616545137799332E-2</v>
      </c>
      <c r="E11" s="226">
        <v>0.19481082358241031</v>
      </c>
      <c r="F11" s="226">
        <v>0.18900881792886859</v>
      </c>
      <c r="G11" s="226">
        <v>0.19234278712840949</v>
      </c>
      <c r="H11" s="226">
        <v>0.16225743360912359</v>
      </c>
      <c r="I11" s="226">
        <v>0.16082551862034181</v>
      </c>
      <c r="J11" s="226">
        <v>9.3483365564656362E-2</v>
      </c>
      <c r="K11" s="226">
        <v>0.14733218182665389</v>
      </c>
      <c r="L11" s="226">
        <v>9.0478734209373052E-2</v>
      </c>
      <c r="M11" s="226">
        <v>0</v>
      </c>
      <c r="N11" s="226">
        <v>4.7912758603894122E-2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1.1099292472136261E-2</v>
      </c>
      <c r="V11" s="226">
        <v>5.1567452661401159E-3</v>
      </c>
      <c r="W11" s="226">
        <v>5.2200607939631551E-3</v>
      </c>
      <c r="X11" s="226">
        <v>4.0755517532320073E-3</v>
      </c>
      <c r="Y11" s="226">
        <v>8.1607556881570342E-2</v>
      </c>
      <c r="DA11" s="69" t="s">
        <v>2550</v>
      </c>
    </row>
    <row r="12" spans="1:105" ht="12" customHeight="1" x14ac:dyDescent="0.25">
      <c r="A12" s="37" t="s">
        <v>35</v>
      </c>
      <c r="B12" s="226">
        <v>6.2187632975074451E-2</v>
      </c>
      <c r="C12" s="226">
        <v>0.1210103739070954</v>
      </c>
      <c r="D12" s="226">
        <v>0.16602468466420359</v>
      </c>
      <c r="E12" s="226">
        <v>0.33662469905705839</v>
      </c>
      <c r="F12" s="226">
        <v>0.13480720463247389</v>
      </c>
      <c r="G12" s="226">
        <v>0.27802632794943288</v>
      </c>
      <c r="H12" s="226">
        <v>0.31500365621805843</v>
      </c>
      <c r="I12" s="226">
        <v>0.34493708597130218</v>
      </c>
      <c r="J12" s="226">
        <v>0.26899309515560221</v>
      </c>
      <c r="K12" s="226">
        <v>0.14001524570588131</v>
      </c>
      <c r="L12" s="226">
        <v>0.14269040102835789</v>
      </c>
      <c r="M12" s="226">
        <v>0.32336657445582961</v>
      </c>
      <c r="N12" s="226">
        <v>0.30652907978225552</v>
      </c>
      <c r="O12" s="226">
        <v>0.28554002778993959</v>
      </c>
      <c r="P12" s="226">
        <v>0.21560514480140669</v>
      </c>
      <c r="Q12" s="226">
        <v>0.1904265920323136</v>
      </c>
      <c r="R12" s="226">
        <v>0.13806897962877479</v>
      </c>
      <c r="S12" s="226">
        <v>8.58401747746418E-2</v>
      </c>
      <c r="T12" s="226">
        <v>6.3903870184059491E-2</v>
      </c>
      <c r="U12" s="226">
        <v>9.0773205670575577E-2</v>
      </c>
      <c r="V12" s="226">
        <v>8.1107010292359491E-2</v>
      </c>
      <c r="W12" s="226">
        <v>0.1188865483066209</v>
      </c>
      <c r="X12" s="226">
        <v>5.307441950970837E-2</v>
      </c>
      <c r="Y12" s="226">
        <v>0.13261085945515419</v>
      </c>
      <c r="DA12" s="69" t="s">
        <v>2551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2552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2553</v>
      </c>
    </row>
    <row r="15" spans="1:105" ht="12" customHeight="1" x14ac:dyDescent="0.25">
      <c r="A15" s="37" t="s">
        <v>40</v>
      </c>
      <c r="B15" s="226">
        <v>0.36247946791403179</v>
      </c>
      <c r="C15" s="226">
        <v>0.33713450911253101</v>
      </c>
      <c r="D15" s="226">
        <v>0.37868161942343093</v>
      </c>
      <c r="E15" s="226">
        <v>0.34771472810317228</v>
      </c>
      <c r="F15" s="226">
        <v>0.45570398671140833</v>
      </c>
      <c r="G15" s="226">
        <v>0.43140126312594418</v>
      </c>
      <c r="H15" s="226">
        <v>0.47812202331354459</v>
      </c>
      <c r="I15" s="226">
        <v>0.51608866137136045</v>
      </c>
      <c r="J15" s="226">
        <v>0.58801120585951339</v>
      </c>
      <c r="K15" s="226">
        <v>0.58848197991238838</v>
      </c>
      <c r="L15" s="226">
        <v>0.77639018442758811</v>
      </c>
      <c r="M15" s="226">
        <v>0.71285690040140504</v>
      </c>
      <c r="N15" s="226">
        <v>0.69630915745077149</v>
      </c>
      <c r="O15" s="226">
        <v>0.66637348167073585</v>
      </c>
      <c r="P15" s="226">
        <v>0.6430225639913737</v>
      </c>
      <c r="Q15" s="226">
        <v>0.65494484559283217</v>
      </c>
      <c r="R15" s="226">
        <v>0.79844102048124033</v>
      </c>
      <c r="S15" s="226">
        <v>0.8423490888513081</v>
      </c>
      <c r="T15" s="226">
        <v>0.90315684805713581</v>
      </c>
      <c r="U15" s="226">
        <v>0.63182852011746282</v>
      </c>
      <c r="V15" s="226">
        <v>0.63450876667679268</v>
      </c>
      <c r="W15" s="226">
        <v>0.75168764532204646</v>
      </c>
      <c r="X15" s="226">
        <v>0.69924947357240919</v>
      </c>
      <c r="Y15" s="226">
        <v>0.52638300137487115</v>
      </c>
      <c r="DA15" s="69" t="s">
        <v>2554</v>
      </c>
    </row>
    <row r="16" spans="1:105" ht="12" customHeight="1" x14ac:dyDescent="0.25">
      <c r="A16" s="57" t="s">
        <v>2555</v>
      </c>
      <c r="B16" s="261">
        <f t="shared" ref="B16:Y16" si="0">B17+B23</f>
        <v>3.2097445700723668</v>
      </c>
      <c r="C16" s="261">
        <f t="shared" si="0"/>
        <v>3.4622741394480441</v>
      </c>
      <c r="D16" s="261">
        <f t="shared" si="0"/>
        <v>3.896212132987678</v>
      </c>
      <c r="E16" s="261">
        <f t="shared" si="0"/>
        <v>5.698196069628227</v>
      </c>
      <c r="F16" s="261">
        <f t="shared" si="0"/>
        <v>5.0524445045456066</v>
      </c>
      <c r="G16" s="261">
        <f t="shared" si="0"/>
        <v>5.8448080068763941</v>
      </c>
      <c r="H16" s="261">
        <f t="shared" si="0"/>
        <v>6.3417071092454131</v>
      </c>
      <c r="I16" s="261">
        <f t="shared" si="0"/>
        <v>6.8308296431353392</v>
      </c>
      <c r="J16" s="261">
        <f t="shared" si="0"/>
        <v>6.2222197263159389</v>
      </c>
      <c r="K16" s="261">
        <f t="shared" si="0"/>
        <v>5.7965149524021342</v>
      </c>
      <c r="L16" s="261">
        <f t="shared" si="0"/>
        <v>6.6407762244727504</v>
      </c>
      <c r="M16" s="261">
        <f t="shared" si="0"/>
        <v>6.7162632629635546</v>
      </c>
      <c r="N16" s="261">
        <f t="shared" si="0"/>
        <v>6.8759057550203408</v>
      </c>
      <c r="O16" s="261">
        <f t="shared" si="0"/>
        <v>6.3145904943573941</v>
      </c>
      <c r="P16" s="261">
        <f t="shared" si="0"/>
        <v>5.6396262218757389</v>
      </c>
      <c r="Q16" s="261">
        <f t="shared" si="0"/>
        <v>5.5386751566151711</v>
      </c>
      <c r="R16" s="261">
        <f t="shared" si="0"/>
        <v>6.11568326058641</v>
      </c>
      <c r="S16" s="261">
        <f t="shared" si="0"/>
        <v>6.0542392188584202</v>
      </c>
      <c r="T16" s="261">
        <f t="shared" si="0"/>
        <v>6.3021885552181232</v>
      </c>
      <c r="U16" s="261">
        <f t="shared" si="0"/>
        <v>4.8503734240019298</v>
      </c>
      <c r="V16" s="261">
        <f t="shared" si="0"/>
        <v>4.782568831743343</v>
      </c>
      <c r="W16" s="261">
        <f t="shared" si="0"/>
        <v>5.7537177320173249</v>
      </c>
      <c r="X16" s="261">
        <f t="shared" si="0"/>
        <v>4.9641265718232752</v>
      </c>
      <c r="Y16" s="261">
        <f t="shared" si="0"/>
        <v>4.9549567153320107</v>
      </c>
      <c r="DA16" s="70"/>
    </row>
    <row r="17" spans="1:105" ht="12" customHeight="1" x14ac:dyDescent="0.25">
      <c r="A17" s="60" t="s">
        <v>2556</v>
      </c>
      <c r="B17" s="329">
        <v>1.188088887848481</v>
      </c>
      <c r="C17" s="329">
        <v>1.571950802545053</v>
      </c>
      <c r="D17" s="329">
        <v>1.5523363611024139</v>
      </c>
      <c r="E17" s="329">
        <v>3.4444894985891481</v>
      </c>
      <c r="F17" s="329">
        <v>2.098807553638331</v>
      </c>
      <c r="G17" s="329">
        <v>3.0486887088378669</v>
      </c>
      <c r="H17" s="329">
        <v>3.5092441594513781</v>
      </c>
      <c r="I17" s="329">
        <v>3.8659257155404481</v>
      </c>
      <c r="J17" s="329">
        <v>2.5751725816403761</v>
      </c>
      <c r="K17" s="329">
        <v>2.3150550601444868</v>
      </c>
      <c r="L17" s="329">
        <v>1.972551362693413</v>
      </c>
      <c r="M17" s="329">
        <v>2.095894464065561</v>
      </c>
      <c r="N17" s="329">
        <v>2.5425245314881448</v>
      </c>
      <c r="O17" s="329">
        <v>2.377842369252527</v>
      </c>
      <c r="P17" s="329">
        <v>1.6828202102455669</v>
      </c>
      <c r="Q17" s="329">
        <v>1.4987642703417201</v>
      </c>
      <c r="R17" s="329">
        <v>1.156227592285018</v>
      </c>
      <c r="S17" s="329">
        <v>0.81984397155092226</v>
      </c>
      <c r="T17" s="329">
        <v>0.67860379387707814</v>
      </c>
      <c r="U17" s="329">
        <v>1.117161148598351</v>
      </c>
      <c r="V17" s="329">
        <v>1.0532615147821149</v>
      </c>
      <c r="W17" s="329">
        <v>1.128068330856826</v>
      </c>
      <c r="X17" s="329">
        <v>0.65761442932314529</v>
      </c>
      <c r="Y17" s="329">
        <v>1.9405499570077061</v>
      </c>
      <c r="DA17" s="72" t="s">
        <v>2557</v>
      </c>
    </row>
    <row r="18" spans="1:105" ht="12" customHeight="1" x14ac:dyDescent="0.25">
      <c r="A18" s="59" t="s">
        <v>28</v>
      </c>
      <c r="B18" s="230">
        <v>0.2101685740598126</v>
      </c>
      <c r="C18" s="230">
        <v>0.2234438134287971</v>
      </c>
      <c r="D18" s="230">
        <v>0.21761022699001961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2558</v>
      </c>
    </row>
    <row r="19" spans="1:105" ht="12" customHeight="1" x14ac:dyDescent="0.25">
      <c r="A19" s="59" t="s">
        <v>31</v>
      </c>
      <c r="B19" s="230">
        <v>0.33552110743235719</v>
      </c>
      <c r="C19" s="230">
        <v>0.35671420461368802</v>
      </c>
      <c r="D19" s="230">
        <v>0</v>
      </c>
      <c r="E19" s="230">
        <v>0</v>
      </c>
      <c r="F19" s="230">
        <v>0</v>
      </c>
      <c r="G19" s="230">
        <v>0</v>
      </c>
      <c r="H19" s="230">
        <v>0.3641484052323013</v>
      </c>
      <c r="I19" s="230">
        <v>0.34984273881666789</v>
      </c>
      <c r="J19" s="230">
        <v>0.32696926866173631</v>
      </c>
      <c r="K19" s="230">
        <v>0.32848873422883051</v>
      </c>
      <c r="L19" s="230">
        <v>0.30330294433819649</v>
      </c>
      <c r="M19" s="230">
        <v>0</v>
      </c>
      <c r="N19" s="230">
        <v>0.33670605149010863</v>
      </c>
      <c r="O19" s="230">
        <v>0.6909517591608888</v>
      </c>
      <c r="P19" s="230">
        <v>0.35610512921764093</v>
      </c>
      <c r="Q19" s="230">
        <v>0.32415167912276188</v>
      </c>
      <c r="R19" s="230">
        <v>0.29862262701932701</v>
      </c>
      <c r="S19" s="230">
        <v>0.28642925214859077</v>
      </c>
      <c r="T19" s="230">
        <v>0.28070078142595728</v>
      </c>
      <c r="U19" s="230">
        <v>0.5152388730390004</v>
      </c>
      <c r="V19" s="230">
        <v>0.54624873310255562</v>
      </c>
      <c r="W19" s="230">
        <v>0.36435528377032578</v>
      </c>
      <c r="X19" s="230">
        <v>0.30564127168886918</v>
      </c>
      <c r="Y19" s="230">
        <v>0.69916313189633972</v>
      </c>
      <c r="DA19" s="71" t="s">
        <v>2559</v>
      </c>
    </row>
    <row r="20" spans="1:105" ht="12" customHeight="1" x14ac:dyDescent="0.25">
      <c r="A20" s="59" t="s">
        <v>159</v>
      </c>
      <c r="B20" s="230">
        <v>0.29556030182026249</v>
      </c>
      <c r="C20" s="230">
        <v>0.3132839768278663</v>
      </c>
      <c r="D20" s="230">
        <v>0.30710499815176312</v>
      </c>
      <c r="E20" s="230">
        <v>1.262662745441548</v>
      </c>
      <c r="F20" s="230">
        <v>1.2250571532426671</v>
      </c>
      <c r="G20" s="230">
        <v>1.24666621286932</v>
      </c>
      <c r="H20" s="230">
        <v>0.96123614185644402</v>
      </c>
      <c r="I20" s="230">
        <v>0.92393467926206529</v>
      </c>
      <c r="J20" s="230">
        <v>0.57981589136363898</v>
      </c>
      <c r="K20" s="230">
        <v>0.87161731264000619</v>
      </c>
      <c r="L20" s="230">
        <v>0.5440242354556889</v>
      </c>
      <c r="M20" s="230">
        <v>0</v>
      </c>
      <c r="N20" s="230">
        <v>0.29817825355316302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6.5581108775479582E-2</v>
      </c>
      <c r="V20" s="230">
        <v>3.0308624344850831E-2</v>
      </c>
      <c r="W20" s="230">
        <v>3.2122612678131858E-2</v>
      </c>
      <c r="X20" s="230">
        <v>2.5100359422528511E-2</v>
      </c>
      <c r="Y20" s="230">
        <v>0.46733722470446848</v>
      </c>
      <c r="DA20" s="71" t="s">
        <v>2560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0.31773309699357682</v>
      </c>
      <c r="I21" s="230">
        <v>0.61050173647760309</v>
      </c>
      <c r="J21" s="230">
        <v>0</v>
      </c>
      <c r="K21" s="230">
        <v>0.28661870093168301</v>
      </c>
      <c r="L21" s="230">
        <v>0.2672652712873857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1.4634744826999691E-2</v>
      </c>
      <c r="DA21" s="71" t="s">
        <v>2561</v>
      </c>
    </row>
    <row r="22" spans="1:105" ht="12" customHeight="1" x14ac:dyDescent="0.25">
      <c r="A22" s="59" t="s">
        <v>35</v>
      </c>
      <c r="B22" s="230">
        <v>0.34683890453604899</v>
      </c>
      <c r="C22" s="230">
        <v>0.67850880767470156</v>
      </c>
      <c r="D22" s="230">
        <v>1.027621135960632</v>
      </c>
      <c r="E22" s="230">
        <v>2.1818267531475999</v>
      </c>
      <c r="F22" s="230">
        <v>0.87375040039566387</v>
      </c>
      <c r="G22" s="230">
        <v>1.802022495968546</v>
      </c>
      <c r="H22" s="230">
        <v>1.866126515369056</v>
      </c>
      <c r="I22" s="230">
        <v>1.981646560984111</v>
      </c>
      <c r="J22" s="230">
        <v>1.6683874216150001</v>
      </c>
      <c r="K22" s="230">
        <v>0.82833031234396759</v>
      </c>
      <c r="L22" s="230">
        <v>0.85795891161214244</v>
      </c>
      <c r="M22" s="230">
        <v>2.095894464065561</v>
      </c>
      <c r="N22" s="230">
        <v>1.9076402264448731</v>
      </c>
      <c r="O22" s="230">
        <v>1.6868906100916381</v>
      </c>
      <c r="P22" s="230">
        <v>1.326715081027926</v>
      </c>
      <c r="Q22" s="230">
        <v>1.174612591218958</v>
      </c>
      <c r="R22" s="230">
        <v>0.85760496526569074</v>
      </c>
      <c r="S22" s="230">
        <v>0.53341471940233143</v>
      </c>
      <c r="T22" s="230">
        <v>0.39790301245112081</v>
      </c>
      <c r="U22" s="230">
        <v>0.53634116678387111</v>
      </c>
      <c r="V22" s="230">
        <v>0.47670415733470889</v>
      </c>
      <c r="W22" s="230">
        <v>0.73159043440836813</v>
      </c>
      <c r="X22" s="230">
        <v>0.32687279821174747</v>
      </c>
      <c r="Y22" s="230">
        <v>0.75941485557989807</v>
      </c>
      <c r="DA22" s="71" t="s">
        <v>2562</v>
      </c>
    </row>
    <row r="23" spans="1:105" ht="12" customHeight="1" x14ac:dyDescent="0.25">
      <c r="A23" s="60" t="s">
        <v>2563</v>
      </c>
      <c r="B23" s="329">
        <v>2.0216556822238858</v>
      </c>
      <c r="C23" s="329">
        <v>1.890323336902991</v>
      </c>
      <c r="D23" s="329">
        <v>2.3438757718852639</v>
      </c>
      <c r="E23" s="329">
        <v>2.2537065710390789</v>
      </c>
      <c r="F23" s="329">
        <v>2.953636950907276</v>
      </c>
      <c r="G23" s="329">
        <v>2.7961192980385272</v>
      </c>
      <c r="H23" s="329">
        <v>2.832462949794035</v>
      </c>
      <c r="I23" s="329">
        <v>2.9649039275948912</v>
      </c>
      <c r="J23" s="329">
        <v>3.6470471446755628</v>
      </c>
      <c r="K23" s="329">
        <v>3.481459892257647</v>
      </c>
      <c r="L23" s="329">
        <v>4.6682248617793372</v>
      </c>
      <c r="M23" s="329">
        <v>4.620368798897994</v>
      </c>
      <c r="N23" s="329">
        <v>4.3333812235321956</v>
      </c>
      <c r="O23" s="329">
        <v>3.936748125104867</v>
      </c>
      <c r="P23" s="329">
        <v>3.9568060116301722</v>
      </c>
      <c r="Q23" s="329">
        <v>4.039910886273451</v>
      </c>
      <c r="R23" s="329">
        <v>4.9594556683013922</v>
      </c>
      <c r="S23" s="329">
        <v>5.2343952473074982</v>
      </c>
      <c r="T23" s="329">
        <v>5.6235847613410446</v>
      </c>
      <c r="U23" s="329">
        <v>3.733212275403579</v>
      </c>
      <c r="V23" s="329">
        <v>3.7293073169612279</v>
      </c>
      <c r="W23" s="329">
        <v>4.6256494011604987</v>
      </c>
      <c r="X23" s="329">
        <v>4.3065121425001296</v>
      </c>
      <c r="Y23" s="329">
        <v>3.0144067583243048</v>
      </c>
      <c r="DA23" s="72" t="s">
        <v>2564</v>
      </c>
    </row>
    <row r="24" spans="1:105" ht="12" customHeight="1" x14ac:dyDescent="0.25">
      <c r="A24" s="57" t="s">
        <v>2565</v>
      </c>
      <c r="B24" s="261">
        <f t="shared" ref="B24:Y24" si="1">B25+B26</f>
        <v>1.4298048000546002</v>
      </c>
      <c r="C24" s="261">
        <f t="shared" si="1"/>
        <v>1.6496706866811661</v>
      </c>
      <c r="D24" s="261">
        <f t="shared" si="1"/>
        <v>1.9269366116234341</v>
      </c>
      <c r="E24" s="261">
        <f t="shared" si="1"/>
        <v>2.8396598854513124</v>
      </c>
      <c r="F24" s="261">
        <f t="shared" si="1"/>
        <v>2.3860059028199423</v>
      </c>
      <c r="G24" s="261">
        <f t="shared" si="1"/>
        <v>2.8959228989649519</v>
      </c>
      <c r="H24" s="261">
        <f t="shared" si="1"/>
        <v>3.1142469619518915</v>
      </c>
      <c r="I24" s="261">
        <f t="shared" si="1"/>
        <v>3.3324355500835097</v>
      </c>
      <c r="J24" s="261">
        <f t="shared" si="1"/>
        <v>3.0600671485913304</v>
      </c>
      <c r="K24" s="261">
        <f t="shared" si="1"/>
        <v>2.6686744900772634</v>
      </c>
      <c r="L24" s="261">
        <f t="shared" si="1"/>
        <v>3.0289282501191197</v>
      </c>
      <c r="M24" s="261">
        <f t="shared" si="1"/>
        <v>3.3718455762253767</v>
      </c>
      <c r="N24" s="261">
        <f t="shared" si="1"/>
        <v>3.4148806171120838</v>
      </c>
      <c r="O24" s="261">
        <f t="shared" si="1"/>
        <v>3.1284107338710303</v>
      </c>
      <c r="P24" s="261">
        <f t="shared" si="1"/>
        <v>2.788997492447046</v>
      </c>
      <c r="Q24" s="261">
        <f t="shared" si="1"/>
        <v>2.6855307804509883</v>
      </c>
      <c r="R24" s="261">
        <f t="shared" si="1"/>
        <v>2.8179402410324212</v>
      </c>
      <c r="S24" s="261">
        <f t="shared" si="1"/>
        <v>2.6273611250288882</v>
      </c>
      <c r="T24" s="261">
        <f t="shared" si="1"/>
        <v>2.6118457543314975</v>
      </c>
      <c r="U24" s="261">
        <f t="shared" si="1"/>
        <v>2.1839609698114701</v>
      </c>
      <c r="V24" s="261">
        <f t="shared" si="1"/>
        <v>2.135574092469315</v>
      </c>
      <c r="W24" s="261">
        <f t="shared" si="1"/>
        <v>2.6739142926114434</v>
      </c>
      <c r="X24" s="261">
        <f t="shared" si="1"/>
        <v>2.1060514023517425</v>
      </c>
      <c r="Y24" s="261">
        <f t="shared" si="1"/>
        <v>2.3090610428113019</v>
      </c>
      <c r="DA24" s="70"/>
    </row>
    <row r="25" spans="1:105" ht="12" customHeight="1" x14ac:dyDescent="0.25">
      <c r="A25" s="60" t="s">
        <v>2566</v>
      </c>
      <c r="B25" s="262">
        <v>0.98550465296774326</v>
      </c>
      <c r="C25" s="262">
        <v>1.186750740317648</v>
      </c>
      <c r="D25" s="262">
        <v>1.3914592159915899</v>
      </c>
      <c r="E25" s="262">
        <v>2.1312147522675171</v>
      </c>
      <c r="F25" s="262">
        <v>1.6963094788465749</v>
      </c>
      <c r="G25" s="262">
        <v>2.1335136305928288</v>
      </c>
      <c r="H25" s="262">
        <v>2.305785514488087</v>
      </c>
      <c r="I25" s="262">
        <v>2.4631234551908721</v>
      </c>
      <c r="J25" s="262">
        <v>2.2037901652316738</v>
      </c>
      <c r="K25" s="262">
        <v>1.87021629234628</v>
      </c>
      <c r="L25" s="262">
        <v>2.0798871713657801</v>
      </c>
      <c r="M25" s="262">
        <v>2.4160452258720611</v>
      </c>
      <c r="N25" s="262">
        <v>2.457231957755762</v>
      </c>
      <c r="O25" s="262">
        <v>2.2541207421506702</v>
      </c>
      <c r="P25" s="262">
        <v>1.9909119113560649</v>
      </c>
      <c r="Q25" s="262">
        <v>1.890456782478134</v>
      </c>
      <c r="R25" s="262">
        <v>1.921471169973582</v>
      </c>
      <c r="S25" s="262">
        <v>1.7326034704916029</v>
      </c>
      <c r="T25" s="262">
        <v>1.6780378991729901</v>
      </c>
      <c r="U25" s="262">
        <v>1.483584582605</v>
      </c>
      <c r="V25" s="262">
        <v>1.4467934579606989</v>
      </c>
      <c r="W25" s="262">
        <v>1.841397308136429</v>
      </c>
      <c r="X25" s="262">
        <v>1.3796839108789161</v>
      </c>
      <c r="Y25" s="262">
        <v>1.6298417409690771</v>
      </c>
      <c r="DA25" s="72" t="s">
        <v>2567</v>
      </c>
    </row>
    <row r="26" spans="1:105" ht="12" customHeight="1" x14ac:dyDescent="0.25">
      <c r="A26" s="60" t="s">
        <v>2568</v>
      </c>
      <c r="B26" s="262">
        <v>0.44430014708685689</v>
      </c>
      <c r="C26" s="262">
        <v>0.46291994636351819</v>
      </c>
      <c r="D26" s="262">
        <v>0.53547739563184404</v>
      </c>
      <c r="E26" s="262">
        <v>0.70844513318379554</v>
      </c>
      <c r="F26" s="262">
        <v>0.68969642397336728</v>
      </c>
      <c r="G26" s="262">
        <v>0.76240926837212319</v>
      </c>
      <c r="H26" s="262">
        <v>0.80846144746380444</v>
      </c>
      <c r="I26" s="262">
        <v>0.86931209489263761</v>
      </c>
      <c r="J26" s="262">
        <v>0.85627698335965663</v>
      </c>
      <c r="K26" s="262">
        <v>0.79845819773098325</v>
      </c>
      <c r="L26" s="262">
        <v>0.94904107875333976</v>
      </c>
      <c r="M26" s="262">
        <v>0.95580035035331579</v>
      </c>
      <c r="N26" s="262">
        <v>0.95764865935632171</v>
      </c>
      <c r="O26" s="262">
        <v>0.87428999172036037</v>
      </c>
      <c r="P26" s="262">
        <v>0.79808558109098127</v>
      </c>
      <c r="Q26" s="262">
        <v>0.79507399797285427</v>
      </c>
      <c r="R26" s="262">
        <v>0.89646907105883933</v>
      </c>
      <c r="S26" s="262">
        <v>0.89475765453728551</v>
      </c>
      <c r="T26" s="262">
        <v>0.93380785515850717</v>
      </c>
      <c r="U26" s="262">
        <v>0.70037638720647011</v>
      </c>
      <c r="V26" s="262">
        <v>0.68878063450861582</v>
      </c>
      <c r="W26" s="262">
        <v>0.83251698447501432</v>
      </c>
      <c r="X26" s="262">
        <v>0.72636749147282653</v>
      </c>
      <c r="Y26" s="262">
        <v>0.6792193018422249</v>
      </c>
      <c r="DA26" s="72" t="s">
        <v>2569</v>
      </c>
    </row>
    <row r="27" spans="1:105" ht="12" customHeight="1" x14ac:dyDescent="0.25">
      <c r="A27" s="57" t="s">
        <v>2570</v>
      </c>
      <c r="B27" s="261">
        <f t="shared" ref="B27:Y27" si="2">B28+B34</f>
        <v>4.5853493858176693</v>
      </c>
      <c r="C27" s="261">
        <f t="shared" si="2"/>
        <v>4.9461059134972043</v>
      </c>
      <c r="D27" s="261">
        <f t="shared" si="2"/>
        <v>5.5660173328395413</v>
      </c>
      <c r="E27" s="261">
        <f t="shared" si="2"/>
        <v>8.1402800994688977</v>
      </c>
      <c r="F27" s="261">
        <f t="shared" si="2"/>
        <v>7.2177778636365835</v>
      </c>
      <c r="G27" s="261">
        <f t="shared" si="2"/>
        <v>8.3497257241091329</v>
      </c>
      <c r="H27" s="261">
        <f t="shared" si="2"/>
        <v>9.0595815846363053</v>
      </c>
      <c r="I27" s="261">
        <f t="shared" si="2"/>
        <v>9.7583280616219135</v>
      </c>
      <c r="J27" s="261">
        <f t="shared" si="2"/>
        <v>8.8888853233084841</v>
      </c>
      <c r="K27" s="261">
        <f t="shared" si="2"/>
        <v>8.2807356462887629</v>
      </c>
      <c r="L27" s="261">
        <f t="shared" si="2"/>
        <v>9.4868231778182146</v>
      </c>
      <c r="M27" s="261">
        <f t="shared" si="2"/>
        <v>9.5946618042336507</v>
      </c>
      <c r="N27" s="261">
        <f t="shared" si="2"/>
        <v>9.8227225071719175</v>
      </c>
      <c r="O27" s="261">
        <f t="shared" si="2"/>
        <v>9.0208435633677055</v>
      </c>
      <c r="P27" s="261">
        <f t="shared" si="2"/>
        <v>8.0566088883939138</v>
      </c>
      <c r="Q27" s="261">
        <f t="shared" si="2"/>
        <v>7.9123930808788145</v>
      </c>
      <c r="R27" s="261">
        <f t="shared" si="2"/>
        <v>8.7366903722663025</v>
      </c>
      <c r="S27" s="261">
        <f t="shared" si="2"/>
        <v>8.6489131697977442</v>
      </c>
      <c r="T27" s="261">
        <f t="shared" si="2"/>
        <v>9.0031265074544589</v>
      </c>
      <c r="U27" s="261">
        <f t="shared" si="2"/>
        <v>6.9291048914313311</v>
      </c>
      <c r="V27" s="261">
        <f t="shared" si="2"/>
        <v>6.832241188204776</v>
      </c>
      <c r="W27" s="261">
        <f t="shared" si="2"/>
        <v>8.2195967600247499</v>
      </c>
      <c r="X27" s="261">
        <f t="shared" si="2"/>
        <v>7.0916093883189646</v>
      </c>
      <c r="Y27" s="261">
        <f t="shared" si="2"/>
        <v>7.0785095933314448</v>
      </c>
      <c r="DA27" s="70"/>
    </row>
    <row r="28" spans="1:105" ht="12" customHeight="1" x14ac:dyDescent="0.25">
      <c r="A28" s="60" t="s">
        <v>2571</v>
      </c>
      <c r="B28" s="329">
        <v>1.6972698397835451</v>
      </c>
      <c r="C28" s="329">
        <v>2.2456440036357899</v>
      </c>
      <c r="D28" s="329">
        <v>2.2176233730034491</v>
      </c>
      <c r="E28" s="329">
        <v>4.9206992836987844</v>
      </c>
      <c r="F28" s="329">
        <v>2.998296505197616</v>
      </c>
      <c r="G28" s="329">
        <v>4.3552695840540947</v>
      </c>
      <c r="H28" s="329">
        <v>5.0132059420733981</v>
      </c>
      <c r="I28" s="329">
        <v>5.52275102220064</v>
      </c>
      <c r="J28" s="329">
        <v>3.6788179737719648</v>
      </c>
      <c r="K28" s="329">
        <v>3.3072215144921251</v>
      </c>
      <c r="L28" s="329">
        <v>2.8179305181334482</v>
      </c>
      <c r="M28" s="329">
        <v>2.9941349486650881</v>
      </c>
      <c r="N28" s="329">
        <v>3.632177902125922</v>
      </c>
      <c r="O28" s="329">
        <v>3.3969176703607529</v>
      </c>
      <c r="P28" s="329">
        <v>2.404028871779381</v>
      </c>
      <c r="Q28" s="329">
        <v>2.1410918147738851</v>
      </c>
      <c r="R28" s="329">
        <v>1.651753703264311</v>
      </c>
      <c r="S28" s="329">
        <v>1.1712056736441749</v>
      </c>
      <c r="T28" s="329">
        <v>0.96943399125296859</v>
      </c>
      <c r="U28" s="329">
        <v>1.5959444979976449</v>
      </c>
      <c r="V28" s="329">
        <v>1.504659306831593</v>
      </c>
      <c r="W28" s="329">
        <v>1.6115261869383231</v>
      </c>
      <c r="X28" s="329">
        <v>0.93944918474735029</v>
      </c>
      <c r="Y28" s="329">
        <v>2.7722142242967229</v>
      </c>
      <c r="DA28" s="72" t="s">
        <v>2572</v>
      </c>
    </row>
    <row r="29" spans="1:105" ht="12" customHeight="1" x14ac:dyDescent="0.25">
      <c r="A29" s="59" t="s">
        <v>28</v>
      </c>
      <c r="B29" s="230">
        <v>0.30024082008544661</v>
      </c>
      <c r="C29" s="230">
        <v>0.31920544775542442</v>
      </c>
      <c r="D29" s="230">
        <v>0.31087175284288521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2573</v>
      </c>
    </row>
    <row r="30" spans="1:105" ht="12" customHeight="1" x14ac:dyDescent="0.25">
      <c r="A30" s="59" t="s">
        <v>31</v>
      </c>
      <c r="B30" s="230">
        <v>0.47931586776051038</v>
      </c>
      <c r="C30" s="230">
        <v>0.50959172087669702</v>
      </c>
      <c r="D30" s="230">
        <v>0</v>
      </c>
      <c r="E30" s="230">
        <v>0</v>
      </c>
      <c r="F30" s="230">
        <v>0</v>
      </c>
      <c r="G30" s="230">
        <v>0</v>
      </c>
      <c r="H30" s="230">
        <v>0.52021200747471619</v>
      </c>
      <c r="I30" s="230">
        <v>0.4997753411666685</v>
      </c>
      <c r="J30" s="230">
        <v>0.46709895523105183</v>
      </c>
      <c r="K30" s="230">
        <v>0.46926962032690073</v>
      </c>
      <c r="L30" s="230">
        <v>0.43328992048313769</v>
      </c>
      <c r="M30" s="230">
        <v>0</v>
      </c>
      <c r="N30" s="230">
        <v>0.4810086449858697</v>
      </c>
      <c r="O30" s="230">
        <v>0.98707394165841267</v>
      </c>
      <c r="P30" s="230">
        <v>0.50872161316805853</v>
      </c>
      <c r="Q30" s="230">
        <v>0.46307382731823132</v>
      </c>
      <c r="R30" s="230">
        <v>0.42660375288475311</v>
      </c>
      <c r="S30" s="230">
        <v>0.4091846459265584</v>
      </c>
      <c r="T30" s="230">
        <v>0.40100111632279622</v>
      </c>
      <c r="U30" s="230">
        <v>0.73605553291285808</v>
      </c>
      <c r="V30" s="230">
        <v>0.78035533300365079</v>
      </c>
      <c r="W30" s="230">
        <v>0.52050754824332246</v>
      </c>
      <c r="X30" s="230">
        <v>0.43663038812695598</v>
      </c>
      <c r="Y30" s="230">
        <v>0.99880447413762841</v>
      </c>
      <c r="DA30" s="71" t="s">
        <v>2574</v>
      </c>
    </row>
    <row r="31" spans="1:105" ht="12" customHeight="1" x14ac:dyDescent="0.25">
      <c r="A31" s="59" t="s">
        <v>159</v>
      </c>
      <c r="B31" s="230">
        <v>0.4222290026003751</v>
      </c>
      <c r="C31" s="230">
        <v>0.44754853832552333</v>
      </c>
      <c r="D31" s="230">
        <v>0.4387214259310902</v>
      </c>
      <c r="E31" s="230">
        <v>1.8038039220593549</v>
      </c>
      <c r="F31" s="230">
        <v>1.750081647489524</v>
      </c>
      <c r="G31" s="230">
        <v>1.780951732670458</v>
      </c>
      <c r="H31" s="230">
        <v>1.3731944883663481</v>
      </c>
      <c r="I31" s="230">
        <v>1.3199066846600931</v>
      </c>
      <c r="J31" s="230">
        <v>0.82830841623376983</v>
      </c>
      <c r="K31" s="230">
        <v>1.245167589485723</v>
      </c>
      <c r="L31" s="230">
        <v>0.77717747922241254</v>
      </c>
      <c r="M31" s="230">
        <v>0</v>
      </c>
      <c r="N31" s="230">
        <v>0.42596893364737592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9.3687298250685141E-2</v>
      </c>
      <c r="V31" s="230">
        <v>4.3298034778358328E-2</v>
      </c>
      <c r="W31" s="230">
        <v>4.5889446683045523E-2</v>
      </c>
      <c r="X31" s="230">
        <v>3.5857656317897883E-2</v>
      </c>
      <c r="Y31" s="230">
        <v>0.66762460672066937</v>
      </c>
      <c r="DA31" s="71" t="s">
        <v>2575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0.45390442427653832</v>
      </c>
      <c r="I32" s="230">
        <v>0.87214533782514725</v>
      </c>
      <c r="J32" s="230">
        <v>0</v>
      </c>
      <c r="K32" s="230">
        <v>0.40945528704526141</v>
      </c>
      <c r="L32" s="230">
        <v>0.38180753041055088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2.090677832428527E-2</v>
      </c>
      <c r="DA32" s="71" t="s">
        <v>2576</v>
      </c>
    </row>
    <row r="33" spans="1:105" ht="12" customHeight="1" x14ac:dyDescent="0.25">
      <c r="A33" s="59" t="s">
        <v>35</v>
      </c>
      <c r="B33" s="230">
        <v>0.49548414933721302</v>
      </c>
      <c r="C33" s="230">
        <v>0.96929829667814515</v>
      </c>
      <c r="D33" s="230">
        <v>1.468030194229474</v>
      </c>
      <c r="E33" s="230">
        <v>3.1168953616394299</v>
      </c>
      <c r="F33" s="230">
        <v>1.248214857708092</v>
      </c>
      <c r="G33" s="230">
        <v>2.5743178513836371</v>
      </c>
      <c r="H33" s="230">
        <v>2.6658950219557949</v>
      </c>
      <c r="I33" s="230">
        <v>2.830923658548731</v>
      </c>
      <c r="J33" s="230">
        <v>2.3834106023071429</v>
      </c>
      <c r="K33" s="230">
        <v>1.183329017634239</v>
      </c>
      <c r="L33" s="230">
        <v>1.2256555880173461</v>
      </c>
      <c r="M33" s="230">
        <v>2.9941349486650881</v>
      </c>
      <c r="N33" s="230">
        <v>2.7252003234926772</v>
      </c>
      <c r="O33" s="230">
        <v>2.4098437287023402</v>
      </c>
      <c r="P33" s="230">
        <v>1.8953072586113231</v>
      </c>
      <c r="Q33" s="230">
        <v>1.678017987455654</v>
      </c>
      <c r="R33" s="230">
        <v>1.225149950379558</v>
      </c>
      <c r="S33" s="230">
        <v>0.76202102771761648</v>
      </c>
      <c r="T33" s="230">
        <v>0.56843287493017236</v>
      </c>
      <c r="U33" s="230">
        <v>0.76620166683410185</v>
      </c>
      <c r="V33" s="230">
        <v>0.68100593904958406</v>
      </c>
      <c r="W33" s="230">
        <v>1.045129192011955</v>
      </c>
      <c r="X33" s="230">
        <v>0.46696114030249641</v>
      </c>
      <c r="Y33" s="230">
        <v>1.08487836511414</v>
      </c>
      <c r="DA33" s="71" t="s">
        <v>2577</v>
      </c>
    </row>
    <row r="34" spans="1:105" ht="12" customHeight="1" x14ac:dyDescent="0.25">
      <c r="A34" s="60" t="s">
        <v>2578</v>
      </c>
      <c r="B34" s="329">
        <v>2.888079546034124</v>
      </c>
      <c r="C34" s="329">
        <v>2.7004619098614149</v>
      </c>
      <c r="D34" s="329">
        <v>3.3483939598360921</v>
      </c>
      <c r="E34" s="329">
        <v>3.2195808157701138</v>
      </c>
      <c r="F34" s="329">
        <v>4.2194813584389674</v>
      </c>
      <c r="G34" s="329">
        <v>3.9944561400550378</v>
      </c>
      <c r="H34" s="329">
        <v>4.0463756425629072</v>
      </c>
      <c r="I34" s="329">
        <v>4.2355770394212726</v>
      </c>
      <c r="J34" s="329">
        <v>5.2100673495365193</v>
      </c>
      <c r="K34" s="329">
        <v>4.9735141317966383</v>
      </c>
      <c r="L34" s="329">
        <v>6.668892659684766</v>
      </c>
      <c r="M34" s="329">
        <v>6.600526855568563</v>
      </c>
      <c r="N34" s="329">
        <v>6.1905446050459956</v>
      </c>
      <c r="O34" s="329">
        <v>5.6239258930069536</v>
      </c>
      <c r="P34" s="329">
        <v>5.6525800166145332</v>
      </c>
      <c r="Q34" s="329">
        <v>5.7713012661049294</v>
      </c>
      <c r="R34" s="329">
        <v>7.0849366690019906</v>
      </c>
      <c r="S34" s="329">
        <v>7.4777074961535686</v>
      </c>
      <c r="T34" s="329">
        <v>8.0336925162014907</v>
      </c>
      <c r="U34" s="329">
        <v>5.333160393433686</v>
      </c>
      <c r="V34" s="329">
        <v>5.3275818813731828</v>
      </c>
      <c r="W34" s="329">
        <v>6.6080705730864269</v>
      </c>
      <c r="X34" s="329">
        <v>6.1521602035716141</v>
      </c>
      <c r="Y34" s="329">
        <v>4.3062953690347214</v>
      </c>
      <c r="DA34" s="72" t="s">
        <v>2579</v>
      </c>
    </row>
    <row r="35" spans="1:105" ht="12" customHeight="1" x14ac:dyDescent="0.25">
      <c r="A35" s="57" t="s">
        <v>2580</v>
      </c>
      <c r="B35" s="261">
        <v>4.5216941273327516</v>
      </c>
      <c r="C35" s="261">
        <v>5.4617629152699214</v>
      </c>
      <c r="D35" s="261">
        <v>5.8630086072885277</v>
      </c>
      <c r="E35" s="261">
        <v>8.1944309336278671</v>
      </c>
      <c r="F35" s="261">
        <v>7.4261066383624019</v>
      </c>
      <c r="G35" s="261">
        <v>8.4812389266519315</v>
      </c>
      <c r="H35" s="261">
        <v>10.071201488032591</v>
      </c>
      <c r="I35" s="261">
        <v>9.4992729715279314</v>
      </c>
      <c r="J35" s="261">
        <v>7.9658133255052128</v>
      </c>
      <c r="K35" s="261">
        <v>7.6018450014762902</v>
      </c>
      <c r="L35" s="261">
        <v>8.0358427231296474</v>
      </c>
      <c r="M35" s="261">
        <v>9.0497505319422693</v>
      </c>
      <c r="N35" s="261">
        <v>9.6985764783064781</v>
      </c>
      <c r="O35" s="261">
        <v>9.49151212167477</v>
      </c>
      <c r="P35" s="261">
        <v>9.6472185561146002</v>
      </c>
      <c r="Q35" s="261">
        <v>7.6188134199807447</v>
      </c>
      <c r="R35" s="261">
        <v>7.5859609275466671</v>
      </c>
      <c r="S35" s="261">
        <v>7.3056399850854286</v>
      </c>
      <c r="T35" s="261">
        <v>7.5475096965963093</v>
      </c>
      <c r="U35" s="261">
        <v>6.7893134542728424</v>
      </c>
      <c r="V35" s="261">
        <v>7.8149548963518436</v>
      </c>
      <c r="W35" s="261">
        <v>11.183207669242091</v>
      </c>
      <c r="X35" s="261">
        <v>9.3344601985650115</v>
      </c>
      <c r="Y35" s="261">
        <v>7.7334594094386411</v>
      </c>
      <c r="DA35" s="70" t="s">
        <v>2581</v>
      </c>
    </row>
    <row r="36" spans="1:105" ht="12" customHeight="1" x14ac:dyDescent="0.25">
      <c r="A36" s="46" t="s">
        <v>28</v>
      </c>
      <c r="B36" s="229">
        <v>0.1703300727443359</v>
      </c>
      <c r="C36" s="229">
        <v>0.1380902057124499</v>
      </c>
      <c r="D36" s="229">
        <v>0.1522574870616909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2582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2583</v>
      </c>
    </row>
    <row r="38" spans="1:105" ht="12" customHeight="1" x14ac:dyDescent="0.25">
      <c r="A38" s="46" t="s">
        <v>31</v>
      </c>
      <c r="B38" s="229">
        <v>0.27192140828794542</v>
      </c>
      <c r="C38" s="229">
        <v>0.22045245800172469</v>
      </c>
      <c r="D38" s="229">
        <v>0</v>
      </c>
      <c r="E38" s="229">
        <v>0</v>
      </c>
      <c r="F38" s="229">
        <v>0</v>
      </c>
      <c r="G38" s="229">
        <v>0</v>
      </c>
      <c r="H38" s="229">
        <v>0.20239797078524399</v>
      </c>
      <c r="I38" s="229">
        <v>0.23714030350226711</v>
      </c>
      <c r="J38" s="229">
        <v>0.29269015958939809</v>
      </c>
      <c r="K38" s="229">
        <v>0.28900002892281151</v>
      </c>
      <c r="L38" s="229">
        <v>0.33950343782198572</v>
      </c>
      <c r="M38" s="229">
        <v>0</v>
      </c>
      <c r="N38" s="229">
        <v>0.26904368701101899</v>
      </c>
      <c r="O38" s="229">
        <v>0.49549106615664029</v>
      </c>
      <c r="P38" s="229">
        <v>0.2219316411085826</v>
      </c>
      <c r="Q38" s="229">
        <v>0.2995328770368948</v>
      </c>
      <c r="R38" s="229">
        <v>0.36153200357451448</v>
      </c>
      <c r="S38" s="229">
        <v>0.39114448540148161</v>
      </c>
      <c r="T38" s="229">
        <v>0.40505648571540959</v>
      </c>
      <c r="U38" s="229">
        <v>0.48748461380740332</v>
      </c>
      <c r="V38" s="229">
        <v>0.40134090380085619</v>
      </c>
      <c r="W38" s="229">
        <v>0.2018955514863329</v>
      </c>
      <c r="X38" s="229">
        <v>0.19229411835304219</v>
      </c>
      <c r="Y38" s="229">
        <v>0.46686472414636448</v>
      </c>
      <c r="DA38" s="73" t="s">
        <v>2584</v>
      </c>
    </row>
    <row r="39" spans="1:105" ht="12" customHeight="1" x14ac:dyDescent="0.25">
      <c r="A39" s="46" t="s">
        <v>159</v>
      </c>
      <c r="B39" s="229">
        <v>0.23953537266259431</v>
      </c>
      <c r="C39" s="229">
        <v>0.19361220229245779</v>
      </c>
      <c r="D39" s="229">
        <v>0.21487517351294899</v>
      </c>
      <c r="E39" s="229">
        <v>0.7799950798394254</v>
      </c>
      <c r="F39" s="229">
        <v>0.8771249522625939</v>
      </c>
      <c r="G39" s="229">
        <v>0.82131183826215171</v>
      </c>
      <c r="H39" s="229">
        <v>0.53426636437710151</v>
      </c>
      <c r="I39" s="229">
        <v>0.62628754564860223</v>
      </c>
      <c r="J39" s="229">
        <v>0.519028612292188</v>
      </c>
      <c r="K39" s="229">
        <v>0.76683734422109373</v>
      </c>
      <c r="L39" s="229">
        <v>0.6089558365438652</v>
      </c>
      <c r="M39" s="229">
        <v>0</v>
      </c>
      <c r="N39" s="229">
        <v>0.23825819692701949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0</v>
      </c>
      <c r="U39" s="229">
        <v>6.204846559016531E-2</v>
      </c>
      <c r="V39" s="229">
        <v>2.226840988432886E-2</v>
      </c>
      <c r="W39" s="229">
        <v>1.7799694119219729E-2</v>
      </c>
      <c r="X39" s="229">
        <v>1.5791883925980191E-2</v>
      </c>
      <c r="Y39" s="229">
        <v>0.31206345778445288</v>
      </c>
      <c r="DA39" s="73" t="s">
        <v>2585</v>
      </c>
    </row>
    <row r="40" spans="1:105" ht="12" customHeight="1" x14ac:dyDescent="0.25">
      <c r="A40" s="46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0.176599796013899</v>
      </c>
      <c r="I40" s="229">
        <v>0.41382756025365952</v>
      </c>
      <c r="J40" s="229">
        <v>0</v>
      </c>
      <c r="K40" s="229">
        <v>0.25216332929509949</v>
      </c>
      <c r="L40" s="229">
        <v>0.29916451556539031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9.7723203568786596E-3</v>
      </c>
      <c r="DA40" s="73" t="s">
        <v>2586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1.050902837397802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2587</v>
      </c>
    </row>
    <row r="42" spans="1:105" ht="12" customHeight="1" x14ac:dyDescent="0.25">
      <c r="A42" s="46" t="s">
        <v>35</v>
      </c>
      <c r="B42" s="229">
        <v>0.28109386050922203</v>
      </c>
      <c r="C42" s="229">
        <v>0.41932430077938038</v>
      </c>
      <c r="D42" s="229">
        <v>0.71900578376779134</v>
      </c>
      <c r="E42" s="229">
        <v>1.34779784915729</v>
      </c>
      <c r="F42" s="229">
        <v>0.62559389674830801</v>
      </c>
      <c r="G42" s="229">
        <v>1.1871841824823861</v>
      </c>
      <c r="H42" s="229">
        <v>1.037215087344098</v>
      </c>
      <c r="I42" s="229">
        <v>1.34325573969468</v>
      </c>
      <c r="J42" s="229">
        <v>1.49347546541026</v>
      </c>
      <c r="K42" s="229">
        <v>0.72875401583266175</v>
      </c>
      <c r="L42" s="229">
        <v>0.96035994849275585</v>
      </c>
      <c r="M42" s="229">
        <v>1.9083059923895569</v>
      </c>
      <c r="N42" s="229">
        <v>1.5242926515335919</v>
      </c>
      <c r="O42" s="229">
        <v>1.2096925954700479</v>
      </c>
      <c r="P42" s="229">
        <v>0.82683463690319603</v>
      </c>
      <c r="Q42" s="229">
        <v>1.0854026417624389</v>
      </c>
      <c r="R42" s="229">
        <v>1.038272432543734</v>
      </c>
      <c r="S42" s="229">
        <v>0.72842499277260753</v>
      </c>
      <c r="T42" s="229">
        <v>0.57418150052973649</v>
      </c>
      <c r="U42" s="229">
        <v>0.50745019492901633</v>
      </c>
      <c r="V42" s="229">
        <v>0.35024498137264848</v>
      </c>
      <c r="W42" s="229">
        <v>0.40538688691038788</v>
      </c>
      <c r="X42" s="229">
        <v>0.20565192717070141</v>
      </c>
      <c r="Y42" s="229">
        <v>0.50709768706100211</v>
      </c>
      <c r="DA42" s="73" t="s">
        <v>2588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2589</v>
      </c>
    </row>
    <row r="44" spans="1:105" ht="12" customHeight="1" x14ac:dyDescent="0.25">
      <c r="A44" s="46" t="s">
        <v>38</v>
      </c>
      <c r="B44" s="229">
        <v>0.42992261387429681</v>
      </c>
      <c r="C44" s="229">
        <v>0.50154772136085635</v>
      </c>
      <c r="D44" s="229">
        <v>0.50154772136557613</v>
      </c>
      <c r="E44" s="229">
        <v>1.504729148622282</v>
      </c>
      <c r="F44" s="229">
        <v>1.0509028373391109</v>
      </c>
      <c r="G44" s="229">
        <v>0.54935511604774756</v>
      </c>
      <c r="H44" s="229">
        <v>2.0301805673780611</v>
      </c>
      <c r="I44" s="229">
        <v>0.85984522780359007</v>
      </c>
      <c r="J44" s="229">
        <v>1.1942390368993581</v>
      </c>
      <c r="K44" s="229">
        <v>0.6448839208311653</v>
      </c>
      <c r="L44" s="229">
        <v>0.62098022348762438</v>
      </c>
      <c r="M44" s="229">
        <v>1.241960447044721</v>
      </c>
      <c r="N44" s="229">
        <v>0.74041272566925975</v>
      </c>
      <c r="O44" s="229">
        <v>0.74041272563054539</v>
      </c>
      <c r="P44" s="229">
        <v>0.76431642300055957</v>
      </c>
      <c r="Q44" s="229">
        <v>0.83594153041773345</v>
      </c>
      <c r="R44" s="229">
        <v>1.098710232086626</v>
      </c>
      <c r="S44" s="229">
        <v>1.0269991400888061</v>
      </c>
      <c r="T44" s="229">
        <v>1.337575236306572</v>
      </c>
      <c r="U44" s="229">
        <v>1.19423903684392</v>
      </c>
      <c r="V44" s="229">
        <v>1.0699914014569001</v>
      </c>
      <c r="W44" s="229">
        <v>1.243164230358794</v>
      </c>
      <c r="X44" s="229">
        <v>0.79174548573479542</v>
      </c>
      <c r="Y44" s="229">
        <v>1.1551160789460171</v>
      </c>
      <c r="DA44" s="73" t="s">
        <v>2590</v>
      </c>
    </row>
    <row r="45" spans="1:105" ht="12" customHeight="1" x14ac:dyDescent="0.25">
      <c r="A45" s="46" t="s">
        <v>39</v>
      </c>
      <c r="B45" s="229">
        <v>3.1288907992543571</v>
      </c>
      <c r="C45" s="229">
        <v>3.9887360271230521</v>
      </c>
      <c r="D45" s="229">
        <v>4.2753224415805207</v>
      </c>
      <c r="E45" s="229">
        <v>3.511006018611067</v>
      </c>
      <c r="F45" s="229">
        <v>4.872484952012389</v>
      </c>
      <c r="G45" s="229">
        <v>5.9233877898596461</v>
      </c>
      <c r="H45" s="229">
        <v>6.090541702134181</v>
      </c>
      <c r="I45" s="229">
        <v>6.0189165946251313</v>
      </c>
      <c r="J45" s="229">
        <v>4.4663800513140082</v>
      </c>
      <c r="K45" s="229">
        <v>4.9202063623734587</v>
      </c>
      <c r="L45" s="229">
        <v>5.206878761218027</v>
      </c>
      <c r="M45" s="229">
        <v>5.8994840925079899</v>
      </c>
      <c r="N45" s="229">
        <v>6.9265692171655884</v>
      </c>
      <c r="O45" s="229">
        <v>7.0459157344175356</v>
      </c>
      <c r="P45" s="229">
        <v>7.8341358551022617</v>
      </c>
      <c r="Q45" s="229">
        <v>5.3979363707636772</v>
      </c>
      <c r="R45" s="229">
        <v>5.0874462593417924</v>
      </c>
      <c r="S45" s="229">
        <v>5.1590713668225341</v>
      </c>
      <c r="T45" s="229">
        <v>5.2306964740445911</v>
      </c>
      <c r="U45" s="229">
        <v>4.5380911431023376</v>
      </c>
      <c r="V45" s="229">
        <v>5.9711091998371106</v>
      </c>
      <c r="W45" s="229">
        <v>9.3149613063673513</v>
      </c>
      <c r="X45" s="229">
        <v>8.1289767833804927</v>
      </c>
      <c r="Y45" s="229">
        <v>5.2825451411439257</v>
      </c>
      <c r="DA45" s="73" t="s">
        <v>2591</v>
      </c>
    </row>
    <row r="46" spans="1:105" ht="12" customHeight="1" x14ac:dyDescent="0.25">
      <c r="A46" s="57" t="s">
        <v>2592</v>
      </c>
      <c r="B46" s="261">
        <v>2.090824221585208</v>
      </c>
      <c r="C46" s="261">
        <v>2.1784468064165559</v>
      </c>
      <c r="D46" s="261">
        <v>2.5198936265027929</v>
      </c>
      <c r="E46" s="261">
        <v>3.333859450276683</v>
      </c>
      <c r="F46" s="261">
        <v>3.2456302304629041</v>
      </c>
      <c r="G46" s="261">
        <v>3.587808321751166</v>
      </c>
      <c r="H46" s="261">
        <v>3.8045244586531961</v>
      </c>
      <c r="I46" s="261">
        <v>4.09088044655359</v>
      </c>
      <c r="J46" s="261">
        <v>4.0295387452219122</v>
      </c>
      <c r="K46" s="261">
        <v>3.7574503422634491</v>
      </c>
      <c r="L46" s="261">
        <v>4.4660756647215978</v>
      </c>
      <c r="M46" s="261">
        <v>4.4978840016626593</v>
      </c>
      <c r="N46" s="261">
        <v>4.5065819263826894</v>
      </c>
      <c r="O46" s="261">
        <v>4.1143058433899293</v>
      </c>
      <c r="P46" s="261">
        <v>3.7556968521928509</v>
      </c>
      <c r="Q46" s="261">
        <v>3.7415246963428421</v>
      </c>
      <c r="R46" s="261">
        <v>4.218677981453359</v>
      </c>
      <c r="S46" s="261">
        <v>4.2106242566460468</v>
      </c>
      <c r="T46" s="261">
        <v>4.3943899066282679</v>
      </c>
      <c r="U46" s="261">
        <v>3.2958888809716229</v>
      </c>
      <c r="V46" s="261">
        <v>3.2413206329817208</v>
      </c>
      <c r="W46" s="261">
        <v>3.9177269857647721</v>
      </c>
      <c r="X46" s="261">
        <v>3.418199959872124</v>
      </c>
      <c r="Y46" s="261">
        <v>3.1963261263163512</v>
      </c>
      <c r="DA46" s="70" t="s">
        <v>2593</v>
      </c>
    </row>
    <row r="47" spans="1:105" ht="12" customHeight="1" x14ac:dyDescent="0.25">
      <c r="A47" s="41" t="s">
        <v>2594</v>
      </c>
      <c r="B47" s="350">
        <v>1.415813498334993</v>
      </c>
      <c r="C47" s="350">
        <v>1.475147629383641</v>
      </c>
      <c r="D47" s="350">
        <v>1.7063602831547631</v>
      </c>
      <c r="E47" s="350">
        <v>2.257541864363295</v>
      </c>
      <c r="F47" s="350">
        <v>2.1977969469903731</v>
      </c>
      <c r="G47" s="350">
        <v>2.4295047852098479</v>
      </c>
      <c r="H47" s="350">
        <v>2.5762553483443602</v>
      </c>
      <c r="I47" s="350">
        <v>2.7701629321636458</v>
      </c>
      <c r="J47" s="350">
        <v>2.7286250506623619</v>
      </c>
      <c r="K47" s="350">
        <v>2.5443788430318932</v>
      </c>
      <c r="L47" s="350">
        <v>3.024228505399766</v>
      </c>
      <c r="M47" s="350">
        <v>3.045767701443038</v>
      </c>
      <c r="N47" s="350">
        <v>3.0516575505747738</v>
      </c>
      <c r="O47" s="350">
        <v>2.7860255726966709</v>
      </c>
      <c r="P47" s="350">
        <v>2.5431914572700882</v>
      </c>
      <c r="Q47" s="350">
        <v>2.5335947014329379</v>
      </c>
      <c r="R47" s="350">
        <v>2.8567017588603512</v>
      </c>
      <c r="S47" s="350">
        <v>2.851248133358812</v>
      </c>
      <c r="T47" s="350">
        <v>2.9756860871040929</v>
      </c>
      <c r="U47" s="350">
        <v>2.2318298776708838</v>
      </c>
      <c r="V47" s="350">
        <v>2.1948786785758121</v>
      </c>
      <c r="W47" s="350">
        <v>2.6529110826120101</v>
      </c>
      <c r="X47" s="350">
        <v>2.3146535195224951</v>
      </c>
      <c r="Y47" s="350">
        <v>2.1644103928011931</v>
      </c>
      <c r="DA47" s="97" t="s">
        <v>2595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99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1</v>
      </c>
      <c r="C51" s="232">
        <f t="shared" si="3"/>
        <v>1</v>
      </c>
      <c r="D51" s="232">
        <f t="shared" si="3"/>
        <v>1.0000000000000002</v>
      </c>
      <c r="E51" s="232">
        <f t="shared" si="3"/>
        <v>1</v>
      </c>
      <c r="F51" s="232">
        <f t="shared" si="3"/>
        <v>1</v>
      </c>
      <c r="G51" s="232">
        <f t="shared" si="3"/>
        <v>0.99999999999999989</v>
      </c>
      <c r="H51" s="232">
        <f t="shared" si="3"/>
        <v>1.0000000000000002</v>
      </c>
      <c r="I51" s="232">
        <f t="shared" si="3"/>
        <v>1.0000000000000002</v>
      </c>
      <c r="J51" s="232">
        <f t="shared" si="3"/>
        <v>1.0000000000000002</v>
      </c>
      <c r="K51" s="232">
        <f t="shared" si="3"/>
        <v>0.99999999999999978</v>
      </c>
      <c r="L51" s="232">
        <f t="shared" si="3"/>
        <v>0.99999999999999989</v>
      </c>
      <c r="M51" s="232">
        <f t="shared" si="3"/>
        <v>0.99999999999999989</v>
      </c>
      <c r="N51" s="232">
        <f t="shared" si="3"/>
        <v>1</v>
      </c>
      <c r="O51" s="232">
        <f t="shared" si="3"/>
        <v>0.99999999999999989</v>
      </c>
      <c r="P51" s="232">
        <f t="shared" si="3"/>
        <v>1.0000000000000002</v>
      </c>
      <c r="Q51" s="232">
        <f t="shared" si="3"/>
        <v>1</v>
      </c>
      <c r="R51" s="232">
        <f t="shared" si="3"/>
        <v>0.99999999999999989</v>
      </c>
      <c r="S51" s="232">
        <f t="shared" si="3"/>
        <v>0.99999999999999978</v>
      </c>
      <c r="T51" s="232">
        <f t="shared" si="3"/>
        <v>0.99999999999999989</v>
      </c>
      <c r="U51" s="232">
        <f t="shared" si="3"/>
        <v>0.99999999999999967</v>
      </c>
      <c r="V51" s="232">
        <f t="shared" si="3"/>
        <v>0.99999999999999989</v>
      </c>
      <c r="W51" s="232">
        <f t="shared" si="3"/>
        <v>1.0000000000000002</v>
      </c>
      <c r="X51" s="232">
        <f t="shared" si="3"/>
        <v>0.99999999999999989</v>
      </c>
      <c r="Y51" s="232">
        <f t="shared" si="3"/>
        <v>1.0000000000000002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2.1840922863390729E-2</v>
      </c>
      <c r="C52" s="299">
        <f t="shared" si="4"/>
        <v>2.0635844657138008E-2</v>
      </c>
      <c r="D52" s="299">
        <f t="shared" si="4"/>
        <v>2.122010922307203E-2</v>
      </c>
      <c r="E52" s="299">
        <f t="shared" si="4"/>
        <v>1.9917554034346883E-2</v>
      </c>
      <c r="F52" s="299">
        <f t="shared" si="4"/>
        <v>2.1303334459988641E-2</v>
      </c>
      <c r="G52" s="299">
        <f t="shared" si="4"/>
        <v>2.0598065956704912E-2</v>
      </c>
      <c r="H52" s="299">
        <f t="shared" si="4"/>
        <v>1.9840351863412202E-2</v>
      </c>
      <c r="I52" s="299">
        <f t="shared" si="4"/>
        <v>2.0470807041162071E-2</v>
      </c>
      <c r="J52" s="299">
        <f t="shared" si="4"/>
        <v>2.2027869972107105E-2</v>
      </c>
      <c r="K52" s="299">
        <f t="shared" si="4"/>
        <v>2.2049483174515376E-2</v>
      </c>
      <c r="L52" s="299">
        <f t="shared" si="4"/>
        <v>2.3019776082013933E-2</v>
      </c>
      <c r="M52" s="299">
        <f t="shared" si="4"/>
        <v>2.2272402923251989E-2</v>
      </c>
      <c r="N52" s="299">
        <f t="shared" si="4"/>
        <v>2.1737889770640582E-2</v>
      </c>
      <c r="O52" s="299">
        <f t="shared" si="4"/>
        <v>2.1342288629030634E-2</v>
      </c>
      <c r="P52" s="299">
        <f t="shared" si="4"/>
        <v>2.0996703880637482E-2</v>
      </c>
      <c r="Q52" s="299">
        <f t="shared" si="4"/>
        <v>2.2376030314321779E-2</v>
      </c>
      <c r="R52" s="299">
        <f t="shared" si="4"/>
        <v>2.3292418528562144E-2</v>
      </c>
      <c r="S52" s="299">
        <f t="shared" si="4"/>
        <v>2.3655750096804193E-2</v>
      </c>
      <c r="T52" s="299">
        <f t="shared" si="4"/>
        <v>2.3808517708068608E-2</v>
      </c>
      <c r="U52" s="299">
        <f t="shared" si="4"/>
        <v>2.2511188698229961E-2</v>
      </c>
      <c r="V52" s="299">
        <f t="shared" si="4"/>
        <v>2.1676289610610803E-2</v>
      </c>
      <c r="W52" s="299">
        <f t="shared" si="4"/>
        <v>2.0703407502566541E-2</v>
      </c>
      <c r="X52" s="299">
        <f t="shared" si="4"/>
        <v>2.1192243817293326E-2</v>
      </c>
      <c r="Y52" s="299">
        <f t="shared" si="4"/>
        <v>2.1099464488055907E-2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2.9703655094211381E-2</v>
      </c>
      <c r="C53" s="233">
        <f t="shared" si="5"/>
        <v>2.8064748733707703E-2</v>
      </c>
      <c r="D53" s="233">
        <f t="shared" si="5"/>
        <v>2.8859348543377957E-2</v>
      </c>
      <c r="E53" s="233">
        <f t="shared" si="5"/>
        <v>2.7087873486711756E-2</v>
      </c>
      <c r="F53" s="233">
        <f t="shared" si="5"/>
        <v>2.8972534865584546E-2</v>
      </c>
      <c r="G53" s="233">
        <f t="shared" si="5"/>
        <v>2.8013369701118694E-2</v>
      </c>
      <c r="H53" s="233">
        <f t="shared" si="5"/>
        <v>2.6982878534240577E-2</v>
      </c>
      <c r="I53" s="233">
        <f t="shared" si="5"/>
        <v>2.7840297575980399E-2</v>
      </c>
      <c r="J53" s="233">
        <f t="shared" si="5"/>
        <v>2.9957903162065667E-2</v>
      </c>
      <c r="K53" s="233">
        <f t="shared" si="5"/>
        <v>2.9987297117340904E-2</v>
      </c>
      <c r="L53" s="233">
        <f t="shared" si="5"/>
        <v>3.1306895471538955E-2</v>
      </c>
      <c r="M53" s="233">
        <f t="shared" si="5"/>
        <v>3.0290467975622716E-2</v>
      </c>
      <c r="N53" s="233">
        <f t="shared" si="5"/>
        <v>2.9563530088071204E-2</v>
      </c>
      <c r="O53" s="233">
        <f t="shared" si="5"/>
        <v>2.9025512535481655E-2</v>
      </c>
      <c r="P53" s="233">
        <f t="shared" si="5"/>
        <v>2.8555517277666975E-2</v>
      </c>
      <c r="Q53" s="233">
        <f t="shared" si="5"/>
        <v>3.043140122747761E-2</v>
      </c>
      <c r="R53" s="233">
        <f t="shared" si="5"/>
        <v>3.1677689198844519E-2</v>
      </c>
      <c r="S53" s="233">
        <f t="shared" si="5"/>
        <v>3.2171820131653713E-2</v>
      </c>
      <c r="T53" s="233">
        <f t="shared" si="5"/>
        <v>3.2379584082973312E-2</v>
      </c>
      <c r="U53" s="233">
        <f t="shared" si="5"/>
        <v>3.0615216629592743E-2</v>
      </c>
      <c r="V53" s="233">
        <f t="shared" si="5"/>
        <v>2.9479753870430697E-2</v>
      </c>
      <c r="W53" s="233">
        <f t="shared" si="5"/>
        <v>2.8156634203490499E-2</v>
      </c>
      <c r="X53" s="233">
        <f t="shared" si="5"/>
        <v>2.8821451591518926E-2</v>
      </c>
      <c r="Y53" s="233">
        <f t="shared" si="5"/>
        <v>2.8695271703756041E-2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3.6692750410496418E-2</v>
      </c>
      <c r="C54" s="233">
        <f t="shared" si="6"/>
        <v>3.4668219023991864E-2</v>
      </c>
      <c r="D54" s="233">
        <f t="shared" si="6"/>
        <v>3.5649783494761014E-2</v>
      </c>
      <c r="E54" s="233">
        <f t="shared" si="6"/>
        <v>3.3461490777702746E-2</v>
      </c>
      <c r="F54" s="233">
        <f t="shared" si="6"/>
        <v>3.5789601892780895E-2</v>
      </c>
      <c r="G54" s="233">
        <f t="shared" si="6"/>
        <v>3.4604750807264245E-2</v>
      </c>
      <c r="H54" s="233">
        <f t="shared" si="6"/>
        <v>3.3331791130532501E-2</v>
      </c>
      <c r="I54" s="233">
        <f t="shared" si="6"/>
        <v>3.4390955829152269E-2</v>
      </c>
      <c r="J54" s="233">
        <f t="shared" si="6"/>
        <v>3.7006821553139932E-2</v>
      </c>
      <c r="K54" s="233">
        <f t="shared" si="6"/>
        <v>3.7043131733185859E-2</v>
      </c>
      <c r="L54" s="233">
        <f t="shared" si="6"/>
        <v>3.8673223817783403E-2</v>
      </c>
      <c r="M54" s="233">
        <f t="shared" si="6"/>
        <v>3.7417636911063347E-2</v>
      </c>
      <c r="N54" s="233">
        <f t="shared" si="6"/>
        <v>3.6519654814676186E-2</v>
      </c>
      <c r="O54" s="233">
        <f t="shared" si="6"/>
        <v>3.5855044896771472E-2</v>
      </c>
      <c r="P54" s="233">
        <f t="shared" si="6"/>
        <v>3.5274462519470973E-2</v>
      </c>
      <c r="Q54" s="233">
        <f t="shared" si="6"/>
        <v>3.759173092806059E-2</v>
      </c>
      <c r="R54" s="233">
        <f t="shared" si="6"/>
        <v>3.9131263127984386E-2</v>
      </c>
      <c r="S54" s="233">
        <f t="shared" si="6"/>
        <v>3.9741660162631053E-2</v>
      </c>
      <c r="T54" s="233">
        <f t="shared" si="6"/>
        <v>3.9998309749555261E-2</v>
      </c>
      <c r="U54" s="233">
        <f t="shared" si="6"/>
        <v>3.7818797013026331E-2</v>
      </c>
      <c r="V54" s="233">
        <f t="shared" si="6"/>
        <v>3.6416166545826148E-2</v>
      </c>
      <c r="W54" s="233">
        <f t="shared" si="6"/>
        <v>3.4781724604311795E-2</v>
      </c>
      <c r="X54" s="233">
        <f t="shared" si="6"/>
        <v>3.5602969613052801E-2</v>
      </c>
      <c r="Y54" s="233">
        <f t="shared" si="6"/>
        <v>3.544710033993393E-2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2.2714559777926354E-2</v>
      </c>
      <c r="C55" s="233">
        <f t="shared" si="7"/>
        <v>2.1461278443423534E-2</v>
      </c>
      <c r="D55" s="233">
        <f t="shared" si="7"/>
        <v>2.2068913591994914E-2</v>
      </c>
      <c r="E55" s="233">
        <f t="shared" si="7"/>
        <v>2.0714256195720752E-2</v>
      </c>
      <c r="F55" s="233">
        <f t="shared" si="7"/>
        <v>2.2155467838388187E-2</v>
      </c>
      <c r="G55" s="233">
        <f t="shared" si="7"/>
        <v>2.1421988594973108E-2</v>
      </c>
      <c r="H55" s="233">
        <f t="shared" si="7"/>
        <v>2.0633965937948685E-2</v>
      </c>
      <c r="I55" s="233">
        <f t="shared" si="7"/>
        <v>2.1289639322808543E-2</v>
      </c>
      <c r="J55" s="233">
        <f t="shared" si="7"/>
        <v>2.2908984770991382E-2</v>
      </c>
      <c r="K55" s="233">
        <f t="shared" si="7"/>
        <v>2.2931462501495983E-2</v>
      </c>
      <c r="L55" s="233">
        <f t="shared" si="7"/>
        <v>2.3940567125294486E-2</v>
      </c>
      <c r="M55" s="233">
        <f t="shared" si="7"/>
        <v>2.3163299040182071E-2</v>
      </c>
      <c r="N55" s="233">
        <f t="shared" si="7"/>
        <v>2.2607405361466212E-2</v>
      </c>
      <c r="O55" s="233">
        <f t="shared" si="7"/>
        <v>2.2195980174191856E-2</v>
      </c>
      <c r="P55" s="233">
        <f t="shared" si="7"/>
        <v>2.1836572035862981E-2</v>
      </c>
      <c r="Q55" s="233">
        <f t="shared" si="7"/>
        <v>2.327107152689465E-2</v>
      </c>
      <c r="R55" s="233">
        <f t="shared" si="7"/>
        <v>2.4224115269704628E-2</v>
      </c>
      <c r="S55" s="233">
        <f t="shared" si="7"/>
        <v>2.4601980100676355E-2</v>
      </c>
      <c r="T55" s="233">
        <f t="shared" si="7"/>
        <v>2.4760858416391345E-2</v>
      </c>
      <c r="U55" s="233">
        <f t="shared" si="7"/>
        <v>2.3411636246159159E-2</v>
      </c>
      <c r="V55" s="233">
        <f t="shared" si="7"/>
        <v>2.2543341195035232E-2</v>
      </c>
      <c r="W55" s="233">
        <f t="shared" si="7"/>
        <v>2.1531543802669202E-2</v>
      </c>
      <c r="X55" s="233">
        <f t="shared" si="7"/>
        <v>2.203993356998506E-2</v>
      </c>
      <c r="Y55" s="233">
        <f t="shared" si="7"/>
        <v>2.1943443067578144E-2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2.3950472693018927E-2</v>
      </c>
      <c r="C56" s="300">
        <f t="shared" si="8"/>
        <v>2.3371958986523667E-2</v>
      </c>
      <c r="D56" s="300">
        <f t="shared" si="8"/>
        <v>2.4023101245270777E-2</v>
      </c>
      <c r="E56" s="300">
        <f t="shared" si="8"/>
        <v>2.5211173370164132E-2</v>
      </c>
      <c r="F56" s="300">
        <f t="shared" si="8"/>
        <v>2.4559360316417644E-2</v>
      </c>
      <c r="G56" s="300">
        <f t="shared" si="8"/>
        <v>2.4850458970755579E-2</v>
      </c>
      <c r="H56" s="300">
        <f t="shared" si="8"/>
        <v>2.3914856957382949E-2</v>
      </c>
      <c r="I56" s="300">
        <f t="shared" si="8"/>
        <v>2.4544099429258327E-2</v>
      </c>
      <c r="J56" s="300">
        <f t="shared" si="8"/>
        <v>2.4940484818720066E-2</v>
      </c>
      <c r="K56" s="300">
        <f t="shared" si="8"/>
        <v>2.4669816848074077E-2</v>
      </c>
      <c r="L56" s="300">
        <f t="shared" si="8"/>
        <v>2.497744997608374E-2</v>
      </c>
      <c r="M56" s="300">
        <f t="shared" si="8"/>
        <v>2.4629380473507604E-2</v>
      </c>
      <c r="N56" s="300">
        <f t="shared" si="8"/>
        <v>2.4328266199454898E-2</v>
      </c>
      <c r="O56" s="300">
        <f t="shared" si="8"/>
        <v>2.3701899052261916E-2</v>
      </c>
      <c r="P56" s="300">
        <f t="shared" si="8"/>
        <v>2.3041286819139476E-2</v>
      </c>
      <c r="Q56" s="300">
        <f t="shared" si="8"/>
        <v>2.426739913851899E-2</v>
      </c>
      <c r="R56" s="300">
        <f t="shared" si="8"/>
        <v>2.4819433547262688E-2</v>
      </c>
      <c r="S56" s="300">
        <f t="shared" si="8"/>
        <v>2.5030412888405591E-2</v>
      </c>
      <c r="T56" s="300">
        <f t="shared" si="8"/>
        <v>2.5149464903287986E-2</v>
      </c>
      <c r="U56" s="300">
        <f t="shared" si="8"/>
        <v>2.4053940165996213E-2</v>
      </c>
      <c r="V56" s="300">
        <f t="shared" si="8"/>
        <v>2.3136753003252634E-2</v>
      </c>
      <c r="W56" s="300">
        <f t="shared" si="8"/>
        <v>2.2215239075434844E-2</v>
      </c>
      <c r="X56" s="300">
        <f t="shared" si="8"/>
        <v>2.2509814493800257E-2</v>
      </c>
      <c r="Y56" s="300">
        <f t="shared" si="8"/>
        <v>2.3466381382030103E-2</v>
      </c>
      <c r="DA56" s="68"/>
    </row>
    <row r="57" spans="1:105" ht="12" customHeight="1" x14ac:dyDescent="0.25">
      <c r="A57" s="174" t="s">
        <v>2555</v>
      </c>
      <c r="B57" s="301">
        <f t="shared" ref="B57:Y57" si="9">IF(B$16=0,0,B$16/B$5)</f>
        <v>0.16094043566337551</v>
      </c>
      <c r="C57" s="301">
        <f t="shared" si="9"/>
        <v>0.15742655053124485</v>
      </c>
      <c r="D57" s="301">
        <f t="shared" si="9"/>
        <v>0.15748864218463207</v>
      </c>
      <c r="E57" s="301">
        <f t="shared" si="9"/>
        <v>0.16340575332513785</v>
      </c>
      <c r="F57" s="301">
        <f t="shared" si="9"/>
        <v>0.15918103908789211</v>
      </c>
      <c r="G57" s="301">
        <f t="shared" si="9"/>
        <v>0.16106778962526763</v>
      </c>
      <c r="H57" s="301">
        <f t="shared" si="9"/>
        <v>0.15874366659533276</v>
      </c>
      <c r="I57" s="301">
        <f t="shared" si="9"/>
        <v>0.1640713942722746</v>
      </c>
      <c r="J57" s="301">
        <f t="shared" si="9"/>
        <v>0.1632690060896218</v>
      </c>
      <c r="K57" s="301">
        <f t="shared" si="9"/>
        <v>0.16327262023555195</v>
      </c>
      <c r="L57" s="301">
        <f t="shared" si="9"/>
        <v>0.16429906863137289</v>
      </c>
      <c r="M57" s="301">
        <f t="shared" si="9"/>
        <v>0.159634873439401</v>
      </c>
      <c r="N57" s="301">
        <f t="shared" si="9"/>
        <v>0.15919934050337159</v>
      </c>
      <c r="O57" s="301">
        <f t="shared" si="9"/>
        <v>0.15722834581728831</v>
      </c>
      <c r="P57" s="301">
        <f t="shared" si="9"/>
        <v>0.15133945014851519</v>
      </c>
      <c r="Q57" s="301">
        <f t="shared" si="9"/>
        <v>0.15899430089780159</v>
      </c>
      <c r="R57" s="301">
        <f t="shared" si="9"/>
        <v>0.16207813505931615</v>
      </c>
      <c r="S57" s="301">
        <f t="shared" si="9"/>
        <v>0.16326423210414703</v>
      </c>
      <c r="T57" s="301">
        <f t="shared" si="9"/>
        <v>0.1638952621006271</v>
      </c>
      <c r="U57" s="301">
        <f t="shared" si="9"/>
        <v>0.15901653292010087</v>
      </c>
      <c r="V57" s="301">
        <f t="shared" si="9"/>
        <v>0.15352016117087508</v>
      </c>
      <c r="W57" s="301">
        <f t="shared" si="9"/>
        <v>0.14594776609216215</v>
      </c>
      <c r="X57" s="301">
        <f t="shared" si="9"/>
        <v>0.14772825260310718</v>
      </c>
      <c r="Y57" s="301">
        <f t="shared" si="9"/>
        <v>0.15700065005642727</v>
      </c>
      <c r="DA57" s="178"/>
    </row>
    <row r="58" spans="1:105" ht="12" customHeight="1" x14ac:dyDescent="0.25">
      <c r="A58" s="62" t="s">
        <v>2556</v>
      </c>
      <c r="B58" s="302">
        <f t="shared" ref="B58:Y58" si="10">IF(B$17=0,0,B$17/B$5)</f>
        <v>5.9572199295858233E-2</v>
      </c>
      <c r="C58" s="302">
        <f t="shared" si="10"/>
        <v>7.1475216138991479E-2</v>
      </c>
      <c r="D58" s="302">
        <f t="shared" si="10"/>
        <v>6.274692890922863E-2</v>
      </c>
      <c r="E58" s="302">
        <f t="shared" si="10"/>
        <v>9.8776769781143858E-2</v>
      </c>
      <c r="F58" s="302">
        <f t="shared" si="10"/>
        <v>6.6124500117337351E-2</v>
      </c>
      <c r="G58" s="302">
        <f t="shared" si="10"/>
        <v>8.4013974626765006E-2</v>
      </c>
      <c r="H58" s="302">
        <f t="shared" si="10"/>
        <v>8.7842323092693714E-2</v>
      </c>
      <c r="I58" s="302">
        <f t="shared" si="10"/>
        <v>9.2856630224879264E-2</v>
      </c>
      <c r="J58" s="302">
        <f t="shared" si="10"/>
        <v>6.7571684448149164E-2</v>
      </c>
      <c r="K58" s="302">
        <f t="shared" si="10"/>
        <v>6.5209027969939562E-2</v>
      </c>
      <c r="L58" s="302">
        <f t="shared" si="10"/>
        <v>4.8802781597087237E-2</v>
      </c>
      <c r="M58" s="302">
        <f t="shared" si="10"/>
        <v>4.9816070992698754E-2</v>
      </c>
      <c r="N58" s="302">
        <f t="shared" si="10"/>
        <v>5.8867623124563763E-2</v>
      </c>
      <c r="O58" s="302">
        <f t="shared" si="10"/>
        <v>5.9206408185283735E-2</v>
      </c>
      <c r="P58" s="302">
        <f t="shared" si="10"/>
        <v>4.515850435787698E-2</v>
      </c>
      <c r="Q58" s="302">
        <f t="shared" si="10"/>
        <v>4.3023822599340483E-2</v>
      </c>
      <c r="R58" s="302">
        <f t="shared" si="10"/>
        <v>3.0642399855696594E-2</v>
      </c>
      <c r="S58" s="302">
        <f t="shared" si="10"/>
        <v>2.2108673215875056E-2</v>
      </c>
      <c r="T58" s="302">
        <f t="shared" si="10"/>
        <v>1.7647829112931748E-2</v>
      </c>
      <c r="U58" s="302">
        <f t="shared" si="10"/>
        <v>3.6625446544809516E-2</v>
      </c>
      <c r="V58" s="302">
        <f t="shared" si="10"/>
        <v>3.3809628923937213E-2</v>
      </c>
      <c r="W58" s="302">
        <f t="shared" si="10"/>
        <v>2.8614377791199588E-2</v>
      </c>
      <c r="X58" s="302">
        <f t="shared" si="10"/>
        <v>1.9570055099303436E-2</v>
      </c>
      <c r="Y58" s="302">
        <f t="shared" si="10"/>
        <v>6.1487440197904399E-2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0.10136823636751729</v>
      </c>
      <c r="C59" s="302">
        <f t="shared" si="11"/>
        <v>8.5951334392253359E-2</v>
      </c>
      <c r="D59" s="302">
        <f t="shared" si="11"/>
        <v>9.4741713275403441E-2</v>
      </c>
      <c r="E59" s="302">
        <f t="shared" si="11"/>
        <v>6.4628983543994004E-2</v>
      </c>
      <c r="F59" s="302">
        <f t="shared" si="11"/>
        <v>9.3056538970554784E-2</v>
      </c>
      <c r="G59" s="302">
        <f t="shared" si="11"/>
        <v>7.7053814998502612E-2</v>
      </c>
      <c r="H59" s="302">
        <f t="shared" si="11"/>
        <v>7.0901343502639033E-2</v>
      </c>
      <c r="I59" s="302">
        <f t="shared" si="11"/>
        <v>7.1214764047395337E-2</v>
      </c>
      <c r="J59" s="302">
        <f t="shared" si="11"/>
        <v>9.5697321641472641E-2</v>
      </c>
      <c r="K59" s="302">
        <f t="shared" si="11"/>
        <v>9.806359226561237E-2</v>
      </c>
      <c r="L59" s="302">
        <f t="shared" si="11"/>
        <v>0.11549628703428565</v>
      </c>
      <c r="M59" s="302">
        <f t="shared" si="11"/>
        <v>0.10981880244670225</v>
      </c>
      <c r="N59" s="302">
        <f t="shared" si="11"/>
        <v>0.10033171737880782</v>
      </c>
      <c r="O59" s="302">
        <f t="shared" si="11"/>
        <v>9.8021937632004563E-2</v>
      </c>
      <c r="P59" s="302">
        <f t="shared" si="11"/>
        <v>0.10618094579063822</v>
      </c>
      <c r="Q59" s="302">
        <f t="shared" si="11"/>
        <v>0.1159704782984611</v>
      </c>
      <c r="R59" s="302">
        <f t="shared" si="11"/>
        <v>0.13143573520361956</v>
      </c>
      <c r="S59" s="302">
        <f t="shared" si="11"/>
        <v>0.14115555888827197</v>
      </c>
      <c r="T59" s="302">
        <f t="shared" si="11"/>
        <v>0.14624743298769535</v>
      </c>
      <c r="U59" s="302">
        <f t="shared" si="11"/>
        <v>0.12239108637529136</v>
      </c>
      <c r="V59" s="302">
        <f t="shared" si="11"/>
        <v>0.11971053224693787</v>
      </c>
      <c r="W59" s="302">
        <f t="shared" si="11"/>
        <v>0.11733338830096254</v>
      </c>
      <c r="X59" s="302">
        <f t="shared" si="11"/>
        <v>0.12815819750380372</v>
      </c>
      <c r="Y59" s="302">
        <f t="shared" si="11"/>
        <v>9.5513209858522866E-2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7.1692124532259816E-2</v>
      </c>
      <c r="C60" s="301">
        <f t="shared" si="12"/>
        <v>7.5009070702335451E-2</v>
      </c>
      <c r="D60" s="301">
        <f t="shared" si="12"/>
        <v>7.7888631363540309E-2</v>
      </c>
      <c r="E60" s="301">
        <f t="shared" si="12"/>
        <v>8.1432221197615035E-2</v>
      </c>
      <c r="F60" s="301">
        <f t="shared" si="12"/>
        <v>7.5172898690726075E-2</v>
      </c>
      <c r="G60" s="301">
        <f t="shared" si="12"/>
        <v>7.9804144073289882E-2</v>
      </c>
      <c r="H60" s="301">
        <f t="shared" si="12"/>
        <v>7.795487443797175E-2</v>
      </c>
      <c r="I60" s="301">
        <f t="shared" si="12"/>
        <v>8.0042597398715845E-2</v>
      </c>
      <c r="J60" s="301">
        <f t="shared" si="12"/>
        <v>8.0295158945443063E-2</v>
      </c>
      <c r="K60" s="301">
        <f t="shared" si="12"/>
        <v>7.5169559662763036E-2</v>
      </c>
      <c r="L60" s="301">
        <f t="shared" si="12"/>
        <v>7.4938542366760258E-2</v>
      </c>
      <c r="M60" s="301">
        <f t="shared" si="12"/>
        <v>8.0143395329091496E-2</v>
      </c>
      <c r="N60" s="301">
        <f t="shared" si="12"/>
        <v>7.906547319166711E-2</v>
      </c>
      <c r="O60" s="301">
        <f t="shared" si="12"/>
        <v>7.7894971204090224E-2</v>
      </c>
      <c r="P60" s="301">
        <f t="shared" si="12"/>
        <v>7.4842787512279157E-2</v>
      </c>
      <c r="Q60" s="301">
        <f t="shared" si="12"/>
        <v>7.7091375988598956E-2</v>
      </c>
      <c r="R60" s="301">
        <f t="shared" si="12"/>
        <v>7.4681189249709581E-2</v>
      </c>
      <c r="S60" s="301">
        <f t="shared" si="12"/>
        <v>7.0851857852259142E-2</v>
      </c>
      <c r="T60" s="301">
        <f t="shared" si="12"/>
        <v>6.7923887189655044E-2</v>
      </c>
      <c r="U60" s="301">
        <f t="shared" si="12"/>
        <v>7.1599827702689245E-2</v>
      </c>
      <c r="V60" s="301">
        <f t="shared" si="12"/>
        <v>6.8551795154974324E-2</v>
      </c>
      <c r="W60" s="301">
        <f t="shared" si="12"/>
        <v>6.7826027605931413E-2</v>
      </c>
      <c r="X60" s="301">
        <f t="shared" si="12"/>
        <v>6.2674327308192251E-2</v>
      </c>
      <c r="Y60" s="301">
        <f t="shared" si="12"/>
        <v>7.3163925654405035E-2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4.941438321160127E-2</v>
      </c>
      <c r="C61" s="302">
        <f t="shared" si="13"/>
        <v>5.3960509152054685E-2</v>
      </c>
      <c r="D61" s="302">
        <f t="shared" si="13"/>
        <v>5.6244119956006824E-2</v>
      </c>
      <c r="E61" s="302">
        <f t="shared" si="13"/>
        <v>6.1116316082581217E-2</v>
      </c>
      <c r="F61" s="302">
        <f t="shared" si="13"/>
        <v>5.3443497541537655E-2</v>
      </c>
      <c r="G61" s="302">
        <f t="shared" si="13"/>
        <v>5.8794116797450863E-2</v>
      </c>
      <c r="H61" s="302">
        <f t="shared" si="13"/>
        <v>5.7717715537291298E-2</v>
      </c>
      <c r="I61" s="302">
        <f t="shared" si="13"/>
        <v>5.916237421673054E-2</v>
      </c>
      <c r="J61" s="302">
        <f t="shared" si="13"/>
        <v>5.7826731573893807E-2</v>
      </c>
      <c r="K61" s="302">
        <f t="shared" si="13"/>
        <v>5.2679086824757332E-2</v>
      </c>
      <c r="L61" s="302">
        <f t="shared" si="13"/>
        <v>5.1458370763106047E-2</v>
      </c>
      <c r="M61" s="302">
        <f t="shared" si="13"/>
        <v>5.7425544347374458E-2</v>
      </c>
      <c r="N61" s="302">
        <f t="shared" si="13"/>
        <v>5.6892825625613701E-2</v>
      </c>
      <c r="O61" s="302">
        <f t="shared" si="13"/>
        <v>5.6125836802478971E-2</v>
      </c>
      <c r="P61" s="302">
        <f t="shared" si="13"/>
        <v>5.3426149554028919E-2</v>
      </c>
      <c r="Q61" s="302">
        <f t="shared" si="13"/>
        <v>5.426782506799073E-2</v>
      </c>
      <c r="R61" s="302">
        <f t="shared" si="13"/>
        <v>5.0922922350576202E-2</v>
      </c>
      <c r="S61" s="302">
        <f t="shared" si="13"/>
        <v>4.672299275351887E-2</v>
      </c>
      <c r="T61" s="302">
        <f t="shared" si="13"/>
        <v>4.3639199127425053E-2</v>
      </c>
      <c r="U61" s="302">
        <f t="shared" si="13"/>
        <v>4.8638415230494683E-2</v>
      </c>
      <c r="V61" s="302">
        <f t="shared" si="13"/>
        <v>4.6441979752151294E-2</v>
      </c>
      <c r="W61" s="302">
        <f t="shared" si="13"/>
        <v>4.6708551953313533E-2</v>
      </c>
      <c r="X61" s="302">
        <f t="shared" si="13"/>
        <v>4.1058238614553065E-2</v>
      </c>
      <c r="Y61" s="302">
        <f t="shared" si="13"/>
        <v>5.1642471876588006E-2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2.2277741320658549E-2</v>
      </c>
      <c r="C62" s="302">
        <f t="shared" si="14"/>
        <v>2.1048561550280773E-2</v>
      </c>
      <c r="D62" s="302">
        <f t="shared" si="14"/>
        <v>2.1644511407533481E-2</v>
      </c>
      <c r="E62" s="302">
        <f t="shared" si="14"/>
        <v>2.0315905115033825E-2</v>
      </c>
      <c r="F62" s="302">
        <f t="shared" si="14"/>
        <v>2.1729401149188414E-2</v>
      </c>
      <c r="G62" s="302">
        <f t="shared" si="14"/>
        <v>2.1010027275839019E-2</v>
      </c>
      <c r="H62" s="302">
        <f t="shared" si="14"/>
        <v>2.0237158900680449E-2</v>
      </c>
      <c r="I62" s="302">
        <f t="shared" si="14"/>
        <v>2.0880223181985309E-2</v>
      </c>
      <c r="J62" s="302">
        <f t="shared" si="14"/>
        <v>2.2468427371549256E-2</v>
      </c>
      <c r="K62" s="302">
        <f t="shared" si="14"/>
        <v>2.2490472838005694E-2</v>
      </c>
      <c r="L62" s="302">
        <f t="shared" si="14"/>
        <v>2.3480171603654218E-2</v>
      </c>
      <c r="M62" s="302">
        <f t="shared" si="14"/>
        <v>2.2717850981717042E-2</v>
      </c>
      <c r="N62" s="302">
        <f t="shared" si="14"/>
        <v>2.2172647566053406E-2</v>
      </c>
      <c r="O62" s="302">
        <f t="shared" si="14"/>
        <v>2.176913440161125E-2</v>
      </c>
      <c r="P62" s="302">
        <f t="shared" si="14"/>
        <v>2.1416637958250242E-2</v>
      </c>
      <c r="Q62" s="302">
        <f t="shared" si="14"/>
        <v>2.2823550920608223E-2</v>
      </c>
      <c r="R62" s="302">
        <f t="shared" si="14"/>
        <v>2.3758266899133386E-2</v>
      </c>
      <c r="S62" s="302">
        <f t="shared" si="14"/>
        <v>2.4128865098740286E-2</v>
      </c>
      <c r="T62" s="302">
        <f t="shared" si="14"/>
        <v>2.428468806222998E-2</v>
      </c>
      <c r="U62" s="302">
        <f t="shared" si="14"/>
        <v>2.2961412472194565E-2</v>
      </c>
      <c r="V62" s="302">
        <f t="shared" si="14"/>
        <v>2.210981540282303E-2</v>
      </c>
      <c r="W62" s="302">
        <f t="shared" si="14"/>
        <v>2.111747565261787E-2</v>
      </c>
      <c r="X62" s="302">
        <f t="shared" si="14"/>
        <v>2.1616088693639197E-2</v>
      </c>
      <c r="Y62" s="302">
        <f t="shared" si="14"/>
        <v>2.1521453777817036E-2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0.22991490809053658</v>
      </c>
      <c r="C63" s="301">
        <f t="shared" si="15"/>
        <v>0.22489507218749258</v>
      </c>
      <c r="D63" s="301">
        <f t="shared" si="15"/>
        <v>0.22498377454947444</v>
      </c>
      <c r="E63" s="301">
        <f t="shared" si="15"/>
        <v>0.23343679046448271</v>
      </c>
      <c r="F63" s="301">
        <f t="shared" si="15"/>
        <v>0.22740148441127453</v>
      </c>
      <c r="G63" s="301">
        <f t="shared" si="15"/>
        <v>0.23009684232181085</v>
      </c>
      <c r="H63" s="301">
        <f t="shared" si="15"/>
        <v>0.22677666656476109</v>
      </c>
      <c r="I63" s="301">
        <f t="shared" si="15"/>
        <v>0.23438770610324944</v>
      </c>
      <c r="J63" s="301">
        <f t="shared" si="15"/>
        <v>0.23324143727088828</v>
      </c>
      <c r="K63" s="301">
        <f t="shared" si="15"/>
        <v>0.23324660033650277</v>
      </c>
      <c r="L63" s="301">
        <f t="shared" si="15"/>
        <v>0.23471295518767554</v>
      </c>
      <c r="M63" s="301">
        <f t="shared" si="15"/>
        <v>0.22804981919914433</v>
      </c>
      <c r="N63" s="301">
        <f t="shared" si="15"/>
        <v>0.2274276292905309</v>
      </c>
      <c r="O63" s="301">
        <f t="shared" si="15"/>
        <v>0.22461192259612614</v>
      </c>
      <c r="P63" s="301">
        <f t="shared" si="15"/>
        <v>0.21619921449787888</v>
      </c>
      <c r="Q63" s="301">
        <f t="shared" si="15"/>
        <v>0.22713471556828793</v>
      </c>
      <c r="R63" s="301">
        <f t="shared" si="15"/>
        <v>0.23154019294188027</v>
      </c>
      <c r="S63" s="301">
        <f t="shared" si="15"/>
        <v>0.23323461729163864</v>
      </c>
      <c r="T63" s="301">
        <f t="shared" si="15"/>
        <v>0.23413608871518152</v>
      </c>
      <c r="U63" s="301">
        <f t="shared" si="15"/>
        <v>0.22716647560014419</v>
      </c>
      <c r="V63" s="301">
        <f t="shared" si="15"/>
        <v>0.21931451595839299</v>
      </c>
      <c r="W63" s="301">
        <f t="shared" si="15"/>
        <v>0.20849680870308879</v>
      </c>
      <c r="X63" s="301">
        <f t="shared" si="15"/>
        <v>0.21104036086158168</v>
      </c>
      <c r="Y63" s="301">
        <f t="shared" si="15"/>
        <v>0.22428664293775327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8.5103141851226083E-2</v>
      </c>
      <c r="C64" s="302">
        <f t="shared" si="16"/>
        <v>0.10210745162713068</v>
      </c>
      <c r="D64" s="302">
        <f t="shared" si="16"/>
        <v>8.9638469870326642E-2</v>
      </c>
      <c r="E64" s="302">
        <f t="shared" si="16"/>
        <v>0.14110967111591982</v>
      </c>
      <c r="F64" s="302">
        <f t="shared" si="16"/>
        <v>9.4463571596196227E-2</v>
      </c>
      <c r="G64" s="302">
        <f t="shared" si="16"/>
        <v>0.12001996375252141</v>
      </c>
      <c r="H64" s="302">
        <f t="shared" si="16"/>
        <v>0.12548903298956249</v>
      </c>
      <c r="I64" s="302">
        <f t="shared" si="16"/>
        <v>0.13265232889268466</v>
      </c>
      <c r="J64" s="302">
        <f t="shared" si="16"/>
        <v>9.6530977783070196E-2</v>
      </c>
      <c r="K64" s="302">
        <f t="shared" si="16"/>
        <v>9.3155754242770825E-2</v>
      </c>
      <c r="L64" s="302">
        <f t="shared" si="16"/>
        <v>6.9718259424410359E-2</v>
      </c>
      <c r="M64" s="302">
        <f t="shared" si="16"/>
        <v>7.1165815703855384E-2</v>
      </c>
      <c r="N64" s="302">
        <f t="shared" si="16"/>
        <v>8.4096604463662544E-2</v>
      </c>
      <c r="O64" s="302">
        <f t="shared" si="16"/>
        <v>8.4580583121833905E-2</v>
      </c>
      <c r="P64" s="302">
        <f t="shared" si="16"/>
        <v>6.4512149082681394E-2</v>
      </c>
      <c r="Q64" s="302">
        <f t="shared" si="16"/>
        <v>6.1462603713343528E-2</v>
      </c>
      <c r="R64" s="302">
        <f t="shared" si="16"/>
        <v>4.3774856936709405E-2</v>
      </c>
      <c r="S64" s="302">
        <f t="shared" si="16"/>
        <v>3.1583818879821521E-2</v>
      </c>
      <c r="T64" s="302">
        <f t="shared" si="16"/>
        <v>2.5211184447045346E-2</v>
      </c>
      <c r="U64" s="302">
        <f t="shared" si="16"/>
        <v>5.232206649258505E-2</v>
      </c>
      <c r="V64" s="302">
        <f t="shared" si="16"/>
        <v>4.8299469891338875E-2</v>
      </c>
      <c r="W64" s="302">
        <f t="shared" si="16"/>
        <v>4.0877682558856564E-2</v>
      </c>
      <c r="X64" s="302">
        <f t="shared" si="16"/>
        <v>2.7957221570433476E-2</v>
      </c>
      <c r="Y64" s="302">
        <f t="shared" si="16"/>
        <v>8.7839200282720575E-2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0.14481176623931047</v>
      </c>
      <c r="C65" s="302">
        <f t="shared" si="17"/>
        <v>0.12278762056036191</v>
      </c>
      <c r="D65" s="302">
        <f t="shared" si="17"/>
        <v>0.13534530467914779</v>
      </c>
      <c r="E65" s="302">
        <f t="shared" si="17"/>
        <v>9.23271193485629E-2</v>
      </c>
      <c r="F65" s="302">
        <f t="shared" si="17"/>
        <v>0.13293791281507833</v>
      </c>
      <c r="G65" s="302">
        <f t="shared" si="17"/>
        <v>0.11007687856928942</v>
      </c>
      <c r="H65" s="302">
        <f t="shared" si="17"/>
        <v>0.10128763357519861</v>
      </c>
      <c r="I65" s="302">
        <f t="shared" si="17"/>
        <v>0.10173537721056476</v>
      </c>
      <c r="J65" s="302">
        <f t="shared" si="17"/>
        <v>0.13671045948781807</v>
      </c>
      <c r="K65" s="302">
        <f t="shared" si="17"/>
        <v>0.14009084609373193</v>
      </c>
      <c r="L65" s="302">
        <f t="shared" si="17"/>
        <v>0.1649946957632652</v>
      </c>
      <c r="M65" s="302">
        <f t="shared" si="17"/>
        <v>0.15688400349528894</v>
      </c>
      <c r="N65" s="302">
        <f t="shared" si="17"/>
        <v>0.14333102482686835</v>
      </c>
      <c r="O65" s="302">
        <f t="shared" si="17"/>
        <v>0.14003133947429225</v>
      </c>
      <c r="P65" s="302">
        <f t="shared" si="17"/>
        <v>0.1516870654151975</v>
      </c>
      <c r="Q65" s="302">
        <f t="shared" si="17"/>
        <v>0.1656721118549444</v>
      </c>
      <c r="R65" s="302">
        <f t="shared" si="17"/>
        <v>0.18776533600517084</v>
      </c>
      <c r="S65" s="302">
        <f t="shared" si="17"/>
        <v>0.2016507984118171</v>
      </c>
      <c r="T65" s="302">
        <f t="shared" si="17"/>
        <v>0.20892490426813617</v>
      </c>
      <c r="U65" s="302">
        <f t="shared" si="17"/>
        <v>0.17484440910755916</v>
      </c>
      <c r="V65" s="302">
        <f t="shared" si="17"/>
        <v>0.17101504606705412</v>
      </c>
      <c r="W65" s="302">
        <f t="shared" si="17"/>
        <v>0.16761912614423222</v>
      </c>
      <c r="X65" s="302">
        <f t="shared" si="17"/>
        <v>0.18308313929114819</v>
      </c>
      <c r="Y65" s="302">
        <f t="shared" si="17"/>
        <v>0.13644744265503267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0.22672315721778832</v>
      </c>
      <c r="C66" s="301">
        <f t="shared" si="18"/>
        <v>0.24834154111999146</v>
      </c>
      <c r="D66" s="301">
        <f t="shared" si="18"/>
        <v>0.23698844753882428</v>
      </c>
      <c r="E66" s="301">
        <f t="shared" si="18"/>
        <v>0.23498966048524147</v>
      </c>
      <c r="F66" s="301">
        <f t="shared" si="18"/>
        <v>0.23396503811343353</v>
      </c>
      <c r="G66" s="301">
        <f t="shared" si="18"/>
        <v>0.2337210059924032</v>
      </c>
      <c r="H66" s="301">
        <f t="shared" si="18"/>
        <v>0.25209922560124276</v>
      </c>
      <c r="I66" s="301">
        <f t="shared" si="18"/>
        <v>0.22816539753378257</v>
      </c>
      <c r="J66" s="301">
        <f t="shared" si="18"/>
        <v>0.20902033061451283</v>
      </c>
      <c r="K66" s="301">
        <f t="shared" si="18"/>
        <v>0.21412403180314621</v>
      </c>
      <c r="L66" s="301">
        <f t="shared" si="18"/>
        <v>0.19881432989909567</v>
      </c>
      <c r="M66" s="301">
        <f t="shared" si="18"/>
        <v>0.21509814673156527</v>
      </c>
      <c r="N66" s="301">
        <f t="shared" si="18"/>
        <v>0.22455324929963877</v>
      </c>
      <c r="O66" s="301">
        <f t="shared" si="18"/>
        <v>0.23633120018300291</v>
      </c>
      <c r="P66" s="301">
        <f t="shared" si="18"/>
        <v>0.25888324763114157</v>
      </c>
      <c r="Q66" s="301">
        <f t="shared" si="18"/>
        <v>0.21870715994850176</v>
      </c>
      <c r="R66" s="301">
        <f t="shared" si="18"/>
        <v>0.2010435052602299</v>
      </c>
      <c r="S66" s="301">
        <f t="shared" si="18"/>
        <v>0.19701066625828306</v>
      </c>
      <c r="T66" s="301">
        <f t="shared" si="18"/>
        <v>0.19628119169910543</v>
      </c>
      <c r="U66" s="301">
        <f t="shared" si="18"/>
        <v>0.22258349863617258</v>
      </c>
      <c r="V66" s="301">
        <f t="shared" si="18"/>
        <v>0.25085956468999115</v>
      </c>
      <c r="W66" s="301">
        <f t="shared" si="18"/>
        <v>0.28367122842822556</v>
      </c>
      <c r="X66" s="301">
        <f t="shared" si="18"/>
        <v>0.2777857240696387</v>
      </c>
      <c r="Y66" s="301">
        <f t="shared" si="18"/>
        <v>0.24503910411768454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0.10483642974427547</v>
      </c>
      <c r="C67" s="301">
        <f t="shared" si="19"/>
        <v>9.9052054354262439E-2</v>
      </c>
      <c r="D67" s="301">
        <f t="shared" si="19"/>
        <v>0.10185652427074569</v>
      </c>
      <c r="E67" s="301">
        <f t="shared" si="19"/>
        <v>9.5604259364864996E-2</v>
      </c>
      <c r="F67" s="301">
        <f t="shared" si="19"/>
        <v>0.10225600540794545</v>
      </c>
      <c r="G67" s="301">
        <f t="shared" si="19"/>
        <v>9.8870716592183577E-2</v>
      </c>
      <c r="H67" s="301">
        <f t="shared" si="19"/>
        <v>9.5233688944378558E-2</v>
      </c>
      <c r="I67" s="301">
        <f t="shared" si="19"/>
        <v>9.8259873797577946E-2</v>
      </c>
      <c r="J67" s="301">
        <f t="shared" si="19"/>
        <v>0.10573377586611411</v>
      </c>
      <c r="K67" s="301">
        <f t="shared" si="19"/>
        <v>0.1058375192376738</v>
      </c>
      <c r="L67" s="301">
        <f t="shared" si="19"/>
        <v>0.11049492519366688</v>
      </c>
      <c r="M67" s="301">
        <f t="shared" si="19"/>
        <v>0.10690753403160953</v>
      </c>
      <c r="N67" s="301">
        <f t="shared" si="19"/>
        <v>0.10434187089907483</v>
      </c>
      <c r="O67" s="301">
        <f t="shared" si="19"/>
        <v>0.10244298541934702</v>
      </c>
      <c r="P67" s="301">
        <f t="shared" si="19"/>
        <v>0.10078417862705989</v>
      </c>
      <c r="Q67" s="301">
        <f t="shared" si="19"/>
        <v>0.10740494550874453</v>
      </c>
      <c r="R67" s="301">
        <f t="shared" si="19"/>
        <v>0.11180360893709823</v>
      </c>
      <c r="S67" s="301">
        <f t="shared" si="19"/>
        <v>0.11354760046466009</v>
      </c>
      <c r="T67" s="301">
        <f t="shared" si="19"/>
        <v>0.11428088499872929</v>
      </c>
      <c r="U67" s="301">
        <f t="shared" si="19"/>
        <v>0.1080537057515038</v>
      </c>
      <c r="V67" s="301">
        <f t="shared" si="19"/>
        <v>0.10404619013093189</v>
      </c>
      <c r="W67" s="301">
        <f t="shared" si="19"/>
        <v>9.9376356012319353E-2</v>
      </c>
      <c r="X67" s="301">
        <f t="shared" si="19"/>
        <v>0.10172277032300796</v>
      </c>
      <c r="Y67" s="301">
        <f t="shared" si="19"/>
        <v>0.10127742954266837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7.0990583912720576E-2</v>
      </c>
      <c r="C68" s="235">
        <f t="shared" si="20"/>
        <v>6.7073661259888423E-2</v>
      </c>
      <c r="D68" s="235">
        <f t="shared" si="20"/>
        <v>6.8972723994306664E-2</v>
      </c>
      <c r="E68" s="235">
        <f t="shared" si="20"/>
        <v>6.4738967298011665E-2</v>
      </c>
      <c r="F68" s="235">
        <f t="shared" si="20"/>
        <v>6.9243234915568497E-2</v>
      </c>
      <c r="G68" s="235">
        <f t="shared" si="20"/>
        <v>6.6950867364228256E-2</v>
      </c>
      <c r="H68" s="235">
        <f t="shared" si="20"/>
        <v>6.4488033432796257E-2</v>
      </c>
      <c r="I68" s="235">
        <f t="shared" si="20"/>
        <v>6.6537231696038174E-2</v>
      </c>
      <c r="J68" s="235">
        <f t="shared" si="20"/>
        <v>7.1598226936395892E-2</v>
      </c>
      <c r="K68" s="235">
        <f t="shared" si="20"/>
        <v>7.1668477349749959E-2</v>
      </c>
      <c r="L68" s="235">
        <f t="shared" si="20"/>
        <v>7.4822266248714089E-2</v>
      </c>
      <c r="M68" s="235">
        <f t="shared" si="20"/>
        <v>7.2393043945560578E-2</v>
      </c>
      <c r="N68" s="235">
        <f t="shared" si="20"/>
        <v>7.065569058140779E-2</v>
      </c>
      <c r="O68" s="235">
        <f t="shared" si="20"/>
        <v>6.9369849492407723E-2</v>
      </c>
      <c r="P68" s="235">
        <f t="shared" si="20"/>
        <v>6.8246579050347672E-2</v>
      </c>
      <c r="Q68" s="235">
        <f t="shared" si="20"/>
        <v>7.2729868952791668E-2</v>
      </c>
      <c r="R68" s="235">
        <f t="shared" si="20"/>
        <v>7.5708448879407433E-2</v>
      </c>
      <c r="S68" s="235">
        <f t="shared" si="20"/>
        <v>7.6889402648840893E-2</v>
      </c>
      <c r="T68" s="235">
        <f t="shared" si="20"/>
        <v>7.7385950436425044E-2</v>
      </c>
      <c r="U68" s="235">
        <f t="shared" si="20"/>
        <v>7.3169180636384668E-2</v>
      </c>
      <c r="V68" s="235">
        <f t="shared" si="20"/>
        <v>7.0455468669678917E-2</v>
      </c>
      <c r="W68" s="235">
        <f t="shared" si="20"/>
        <v>6.729326396980026E-2</v>
      </c>
      <c r="X68" s="235">
        <f t="shared" si="20"/>
        <v>6.8882151748821965E-2</v>
      </c>
      <c r="Y68" s="235">
        <f t="shared" si="20"/>
        <v>6.85805867097075E-2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56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2">
        <f t="shared" ref="B72:Y72" si="21">SUM(B$73:B$83)</f>
        <v>25.868121417873958</v>
      </c>
      <c r="C72" s="322">
        <f t="shared" si="21"/>
        <v>27.050993014354059</v>
      </c>
      <c r="D72" s="322">
        <f t="shared" si="21"/>
        <v>27.358143238711229</v>
      </c>
      <c r="E72" s="322">
        <f t="shared" si="21"/>
        <v>30.318407752089229</v>
      </c>
      <c r="F72" s="322">
        <f t="shared" si="21"/>
        <v>29.668429317156534</v>
      </c>
      <c r="G72" s="322">
        <f t="shared" si="21"/>
        <v>29.042527615072661</v>
      </c>
      <c r="H72" s="322">
        <f t="shared" si="21"/>
        <v>27.235529360679951</v>
      </c>
      <c r="I72" s="322">
        <f t="shared" si="21"/>
        <v>25.847240732024673</v>
      </c>
      <c r="J72" s="322">
        <f t="shared" si="21"/>
        <v>27.252915675471098</v>
      </c>
      <c r="K72" s="322">
        <f t="shared" si="21"/>
        <v>28.601577133600905</v>
      </c>
      <c r="L72" s="322">
        <f t="shared" si="21"/>
        <v>28.20862137660442</v>
      </c>
      <c r="M72" s="322">
        <f t="shared" si="21"/>
        <v>26.045680372108187</v>
      </c>
      <c r="N72" s="322">
        <f t="shared" si="21"/>
        <v>25.856605727825045</v>
      </c>
      <c r="O72" s="322">
        <f t="shared" si="21"/>
        <v>26.49119035575848</v>
      </c>
      <c r="P72" s="322">
        <f t="shared" si="21"/>
        <v>24.818192207771887</v>
      </c>
      <c r="Q72" s="322">
        <f t="shared" si="21"/>
        <v>23.987117146307217</v>
      </c>
      <c r="R72" s="322">
        <f t="shared" si="21"/>
        <v>23.737952645081467</v>
      </c>
      <c r="S72" s="322">
        <f t="shared" si="21"/>
        <v>23.500397149372766</v>
      </c>
      <c r="T72" s="322">
        <f t="shared" si="21"/>
        <v>23.003544119985047</v>
      </c>
      <c r="U72" s="322">
        <f t="shared" si="21"/>
        <v>22.716965646440062</v>
      </c>
      <c r="V72" s="322">
        <f t="shared" si="21"/>
        <v>22.967783633906752</v>
      </c>
      <c r="W72" s="322">
        <f t="shared" si="21"/>
        <v>22.928936075544865</v>
      </c>
      <c r="X72" s="322">
        <f t="shared" si="21"/>
        <v>21.739299828770051</v>
      </c>
      <c r="Y72" s="322">
        <f t="shared" si="21"/>
        <v>20.779062437262574</v>
      </c>
      <c r="DA72" s="95"/>
    </row>
    <row r="73" spans="1:105" ht="12" customHeight="1" x14ac:dyDescent="0.25">
      <c r="A73" s="55" t="s">
        <v>91</v>
      </c>
      <c r="B73" s="334">
        <f>IF(B$6=0,0,B$6/MAE!B$5*1000)</f>
        <v>0.56498364450861072</v>
      </c>
      <c r="C73" s="334">
        <f>IF(C$6=0,0,C$6/MAE!C$5*1000)</f>
        <v>0.55822008966553582</v>
      </c>
      <c r="D73" s="334">
        <f>IF(D$6=0,0,D$6/MAE!D$5*1000)</f>
        <v>0.58054278766590173</v>
      </c>
      <c r="E73" s="334">
        <f>IF(E$6=0,0,E$6/MAE!E$5*1000)</f>
        <v>0.60386852463759855</v>
      </c>
      <c r="F73" s="334">
        <f>IF(F$6=0,0,F$6/MAE!F$5*1000)</f>
        <v>0.632036472645918</v>
      </c>
      <c r="G73" s="334">
        <f>IF(G$6=0,0,G$6/MAE!G$5*1000)</f>
        <v>0.59821989936469044</v>
      </c>
      <c r="H73" s="334">
        <f>IF(H$6=0,0,H$6/MAE!H$5*1000)</f>
        <v>0.54036248570218415</v>
      </c>
      <c r="I73" s="334">
        <f>IF(I$6=0,0,I$6/MAE!I$5*1000)</f>
        <v>0.52911387757174178</v>
      </c>
      <c r="J73" s="334">
        <f>IF(J$6=0,0,J$6/MAE!J$5*1000)</f>
        <v>0.60032368286007665</v>
      </c>
      <c r="K73" s="334">
        <f>IF(K$6=0,0,K$6/MAE!K$5*1000)</f>
        <v>0.63064999377193698</v>
      </c>
      <c r="L73" s="334">
        <f>IF(L$6=0,0,L$6/MAE!L$5*1000)</f>
        <v>0.64935614767174543</v>
      </c>
      <c r="M73" s="334">
        <f>IF(M$6=0,0,M$6/MAE!M$5*1000)</f>
        <v>0.58009988765782949</v>
      </c>
      <c r="N73" s="334">
        <f>IF(N$6=0,0,N$6/MAE!N$5*1000)</f>
        <v>0.5620680451543747</v>
      </c>
      <c r="O73" s="334">
        <f>IF(O$6=0,0,O$6/MAE!O$5*1000)</f>
        <v>0.56538263069919026</v>
      </c>
      <c r="P73" s="334">
        <f>IF(P$6=0,0,P$6/MAE!P$5*1000)</f>
        <v>0.5211002326393307</v>
      </c>
      <c r="Q73" s="334">
        <f>IF(Q$6=0,0,Q$6/MAE!Q$5*1000)</f>
        <v>0.53673646041895795</v>
      </c>
      <c r="R73" s="334">
        <f>IF(R$6=0,0,R$6/MAE!R$5*1000)</f>
        <v>0.55291432802042628</v>
      </c>
      <c r="S73" s="334">
        <f>IF(S$6=0,0,S$6/MAE!S$5*1000)</f>
        <v>0.55591952214121187</v>
      </c>
      <c r="T73" s="334">
        <f>IF(T$6=0,0,T$6/MAE!T$5*1000)</f>
        <v>0.54768028752900166</v>
      </c>
      <c r="U73" s="334">
        <f>IF(U$6=0,0,U$6/MAE!U$5*1000)</f>
        <v>0.51138590031821995</v>
      </c>
      <c r="V73" s="334">
        <f>IF(V$6=0,0,V$6/MAE!V$5*1000)</f>
        <v>0.49785632976240984</v>
      </c>
      <c r="W73" s="334">
        <f>IF(W$6=0,0,W$6/MAE!W$5*1000)</f>
        <v>0.47470710717230402</v>
      </c>
      <c r="X73" s="334">
        <f>IF(X$6=0,0,X$6/MAE!X$5*1000)</f>
        <v>0.46070454238853792</v>
      </c>
      <c r="Y73" s="334">
        <f>IF(Y$6=0,0,Y$6/MAE!Y$5*1000)</f>
        <v>0.43842708999011815</v>
      </c>
      <c r="DA73" s="67"/>
    </row>
    <row r="74" spans="1:105" ht="12" customHeight="1" x14ac:dyDescent="0.25">
      <c r="A74" s="173" t="s">
        <v>92</v>
      </c>
      <c r="B74" s="335">
        <f>IF(B$7=0,0,B$7/MAE!B$5*1000)</f>
        <v>0.76837775653171037</v>
      </c>
      <c r="C74" s="335">
        <f>IF(C$7=0,0,C$7/MAE!C$5*1000)</f>
        <v>0.75917932194512905</v>
      </c>
      <c r="D74" s="335">
        <f>IF(D$7=0,0,D$7/MAE!D$5*1000)</f>
        <v>0.78953819122562641</v>
      </c>
      <c r="E74" s="335">
        <f>IF(E$7=0,0,E$7/MAE!E$5*1000)</f>
        <v>0.82126119350713389</v>
      </c>
      <c r="F74" s="335">
        <f>IF(F$7=0,0,F$7/MAE!F$5*1000)</f>
        <v>0.8595696027984483</v>
      </c>
      <c r="G74" s="335">
        <f>IF(G$7=0,0,G$7/MAE!G$5*1000)</f>
        <v>0.81357906313597961</v>
      </c>
      <c r="H74" s="335">
        <f>IF(H$7=0,0,H$7/MAE!H$5*1000)</f>
        <v>0.73489298055496988</v>
      </c>
      <c r="I74" s="335">
        <f>IF(I$7=0,0,I$7/MAE!I$5*1000)</f>
        <v>0.71959487349756823</v>
      </c>
      <c r="J74" s="335">
        <f>IF(J$7=0,0,J$7/MAE!J$5*1000)</f>
        <v>0.81644020868970446</v>
      </c>
      <c r="K74" s="335">
        <f>IF(K$7=0,0,K$7/MAE!K$5*1000)</f>
        <v>0.85768399152983399</v>
      </c>
      <c r="L74" s="335">
        <f>IF(L$7=0,0,L$7/MAE!L$5*1000)</f>
        <v>0.88312436083357393</v>
      </c>
      <c r="M74" s="335">
        <f>IF(M$7=0,0,M$7/MAE!M$5*1000)</f>
        <v>0.78893584721464816</v>
      </c>
      <c r="N74" s="335">
        <f>IF(N$7=0,0,N$7/MAE!N$5*1000)</f>
        <v>0.76441254140994985</v>
      </c>
      <c r="O74" s="335">
        <f>IF(O$7=0,0,O$7/MAE!O$5*1000)</f>
        <v>0.76892037775089861</v>
      </c>
      <c r="P74" s="335">
        <f>IF(P$7=0,0,P$7/MAE!P$5*1000)</f>
        <v>0.70869631638948982</v>
      </c>
      <c r="Q74" s="335">
        <f>IF(Q$7=0,0,Q$7/MAE!Q$5*1000)</f>
        <v>0.72996158616978268</v>
      </c>
      <c r="R74" s="335">
        <f>IF(R$7=0,0,R$7/MAE!R$5*1000)</f>
        <v>0.75196348610777985</v>
      </c>
      <c r="S74" s="335">
        <f>IF(S$7=0,0,S$7/MAE!S$5*1000)</f>
        <v>0.75605055011204836</v>
      </c>
      <c r="T74" s="335">
        <f>IF(T$7=0,0,T$7/MAE!T$5*1000)</f>
        <v>0.74484519103944224</v>
      </c>
      <c r="U74" s="335">
        <f>IF(U$7=0,0,U$7/MAE!U$5*1000)</f>
        <v>0.69548482443277915</v>
      </c>
      <c r="V74" s="335">
        <f>IF(V$7=0,0,V$7/MAE!V$5*1000)</f>
        <v>0.67708460847687746</v>
      </c>
      <c r="W74" s="335">
        <f>IF(W$7=0,0,W$7/MAE!W$5*1000)</f>
        <v>0.64560166575433353</v>
      </c>
      <c r="X74" s="335">
        <f>IF(X$7=0,0,X$7/MAE!X$5*1000)</f>
        <v>0.6265581776484116</v>
      </c>
      <c r="Y74" s="335">
        <f>IF(Y$7=0,0,Y$7/MAE!Y$5*1000)</f>
        <v>0.59626084238656085</v>
      </c>
      <c r="DA74" s="177"/>
    </row>
    <row r="75" spans="1:105" ht="12" customHeight="1" x14ac:dyDescent="0.25">
      <c r="A75" s="173" t="s">
        <v>93</v>
      </c>
      <c r="B75" s="335">
        <f>IF(B$8=0,0,B$8/MAE!B$5*1000)</f>
        <v>0.94917252277446584</v>
      </c>
      <c r="C75" s="335">
        <f>IF(C$8=0,0,C$8/MAE!C$5*1000)</f>
        <v>0.93780975063810057</v>
      </c>
      <c r="D75" s="335">
        <f>IF(D$8=0,0,D$8/MAE!D$5*1000)</f>
        <v>0.97531188327871521</v>
      </c>
      <c r="E75" s="335">
        <f>IF(E$8=0,0,E$8/MAE!E$5*1000)</f>
        <v>1.0144991213911652</v>
      </c>
      <c r="F75" s="335">
        <f>IF(F$8=0,0,F$8/MAE!F$5*1000)</f>
        <v>1.0618212740451416</v>
      </c>
      <c r="G75" s="335">
        <f>IF(G$8=0,0,G$8/MAE!G$5*1000)</f>
        <v>1.0050094309326798</v>
      </c>
      <c r="H75" s="335">
        <f>IF(H$8=0,0,H$8/MAE!H$5*1000)</f>
        <v>0.90780897597966947</v>
      </c>
      <c r="I75" s="335">
        <f>IF(I$8=0,0,I$8/MAE!I$5*1000)</f>
        <v>0.88891131432052584</v>
      </c>
      <c r="J75" s="335">
        <f>IF(J$8=0,0,J$8/MAE!J$5*1000)</f>
        <v>1.0085437872049288</v>
      </c>
      <c r="K75" s="335">
        <f>IF(K$8=0,0,K$8/MAE!K$5*1000)</f>
        <v>1.0594919895368549</v>
      </c>
      <c r="L75" s="335">
        <f>IF(L$8=0,0,L$8/MAE!L$5*1000)</f>
        <v>1.0909183280885322</v>
      </c>
      <c r="M75" s="335">
        <f>IF(M$8=0,0,M$8/MAE!M$5*1000)</f>
        <v>0.97456781126515346</v>
      </c>
      <c r="N75" s="335">
        <f>IF(N$8=0,0,N$8/MAE!N$5*1000)</f>
        <v>0.94427431585934962</v>
      </c>
      <c r="O75" s="335">
        <f>IF(O$8=0,0,O$8/MAE!O$5*1000)</f>
        <v>0.9498428195746399</v>
      </c>
      <c r="P75" s="335">
        <f>IF(P$8=0,0,P$8/MAE!P$5*1000)</f>
        <v>0.87544839083407566</v>
      </c>
      <c r="Q75" s="335">
        <f>IF(Q$8=0,0,Q$8/MAE!Q$5*1000)</f>
        <v>0.90171725350384946</v>
      </c>
      <c r="R75" s="335">
        <f>IF(R$8=0,0,R$8/MAE!R$5*1000)</f>
        <v>0.92889607107431593</v>
      </c>
      <c r="S75" s="335">
        <f>IF(S$8=0,0,S$8/MAE!S$5*1000)</f>
        <v>0.93394479719723611</v>
      </c>
      <c r="T75" s="335">
        <f>IF(T$8=0,0,T$8/MAE!T$5*1000)</f>
        <v>0.92010288304872268</v>
      </c>
      <c r="U75" s="335">
        <f>IF(U$8=0,0,U$8/MAE!U$5*1000)</f>
        <v>0.85912831253460953</v>
      </c>
      <c r="V75" s="335">
        <f>IF(V$8=0,0,V$8/MAE!V$5*1000)</f>
        <v>0.83639863400084846</v>
      </c>
      <c r="W75" s="335">
        <f>IF(W$8=0,0,W$8/MAE!W$5*1000)</f>
        <v>0.7975079400494709</v>
      </c>
      <c r="X75" s="335">
        <f>IF(X$8=0,0,X$8/MAE!X$5*1000)</f>
        <v>0.77398363121274405</v>
      </c>
      <c r="Y75" s="335">
        <f>IF(Y$8=0,0,Y$8/MAE!Y$5*1000)</f>
        <v>0.73655751118339841</v>
      </c>
      <c r="DA75" s="177"/>
    </row>
    <row r="76" spans="1:105" ht="12" customHeight="1" x14ac:dyDescent="0.25">
      <c r="A76" s="173" t="s">
        <v>94</v>
      </c>
      <c r="B76" s="335">
        <f>IF(B$9=0,0,B$9/MAE!B$5*1000)</f>
        <v>0.587582990288955</v>
      </c>
      <c r="C76" s="335">
        <f>IF(C$9=0,0,C$9/MAE!C$5*1000)</f>
        <v>0.58054889325215742</v>
      </c>
      <c r="D76" s="335">
        <f>IF(D$9=0,0,D$9/MAE!D$5*1000)</f>
        <v>0.60376449917253794</v>
      </c>
      <c r="E76" s="335">
        <f>IF(E$9=0,0,E$9/MAE!E$5*1000)</f>
        <v>0.6280232656231024</v>
      </c>
      <c r="F76" s="335">
        <f>IF(F$9=0,0,F$9/MAE!F$5*1000)</f>
        <v>0.65731793155175466</v>
      </c>
      <c r="G76" s="335">
        <f>IF(G$9=0,0,G$9/MAE!G$5*1000)</f>
        <v>0.62214869533927808</v>
      </c>
      <c r="H76" s="335">
        <f>IF(H$9=0,0,H$9/MAE!H$5*1000)</f>
        <v>0.56197698513027139</v>
      </c>
      <c r="I76" s="335">
        <f>IF(I$9=0,0,I$9/MAE!I$5*1000)</f>
        <v>0.55027843267461107</v>
      </c>
      <c r="J76" s="335">
        <f>IF(J$9=0,0,J$9/MAE!J$5*1000)</f>
        <v>0.6243366301744796</v>
      </c>
      <c r="K76" s="335">
        <f>IF(K$9=0,0,K$9/MAE!K$5*1000)</f>
        <v>0.65587599352281423</v>
      </c>
      <c r="L76" s="335">
        <f>IF(L$9=0,0,L$9/MAE!L$5*1000)</f>
        <v>0.67533039357861502</v>
      </c>
      <c r="M76" s="335">
        <f>IF(M$9=0,0,M$9/MAE!M$5*1000)</f>
        <v>0.60330388316414263</v>
      </c>
      <c r="N76" s="335">
        <f>IF(N$9=0,0,N$9/MAE!N$5*1000)</f>
        <v>0.58455076696054986</v>
      </c>
      <c r="O76" s="335">
        <f>IF(O$9=0,0,O$9/MAE!O$5*1000)</f>
        <v>0.58799793592715788</v>
      </c>
      <c r="P76" s="335">
        <f>IF(P$9=0,0,P$9/MAE!P$5*1000)</f>
        <v>0.54194424194490398</v>
      </c>
      <c r="Q76" s="335">
        <f>IF(Q$9=0,0,Q$9/MAE!Q$5*1000)</f>
        <v>0.55820591883571624</v>
      </c>
      <c r="R76" s="335">
        <f>IF(R$9=0,0,R$9/MAE!R$5*1000)</f>
        <v>0.57503090114124333</v>
      </c>
      <c r="S76" s="335">
        <f>IF(S$9=0,0,S$9/MAE!S$5*1000)</f>
        <v>0.57815630302686016</v>
      </c>
      <c r="T76" s="335">
        <f>IF(T$9=0,0,T$9/MAE!T$5*1000)</f>
        <v>0.56958749903016148</v>
      </c>
      <c r="U76" s="335">
        <f>IF(U$9=0,0,U$9/MAE!U$5*1000)</f>
        <v>0.53184133633094877</v>
      </c>
      <c r="V76" s="335">
        <f>IF(V$9=0,0,V$9/MAE!V$5*1000)</f>
        <v>0.51777058295290623</v>
      </c>
      <c r="W76" s="335">
        <f>IF(W$9=0,0,W$9/MAE!W$5*1000)</f>
        <v>0.49369539145919616</v>
      </c>
      <c r="X76" s="335">
        <f>IF(X$9=0,0,X$9/MAE!X$5*1000)</f>
        <v>0.47913272408407942</v>
      </c>
      <c r="Y76" s="335">
        <f>IF(Y$9=0,0,Y$9/MAE!Y$5*1000)</f>
        <v>0.45596417358972285</v>
      </c>
      <c r="DA76" s="177"/>
    </row>
    <row r="77" spans="1:105" ht="12" customHeight="1" x14ac:dyDescent="0.25">
      <c r="A77" s="56" t="s">
        <v>95</v>
      </c>
      <c r="B77" s="336">
        <f>IF(B$10=0,0,B$10/MAE!B$5*1000)</f>
        <v>0.61955373563848826</v>
      </c>
      <c r="C77" s="336">
        <f>IF(C$10=0,0,C$10/MAE!C$5*1000)</f>
        <v>0.63223469927622133</v>
      </c>
      <c r="D77" s="336">
        <f>IF(D$10=0,0,D$10/MAE!D$5*1000)</f>
        <v>0.65722744490618001</v>
      </c>
      <c r="E77" s="336">
        <f>IF(E$10=0,0,E$10/MAE!E$5*1000)</f>
        <v>0.76436263414524974</v>
      </c>
      <c r="F77" s="336">
        <f>IF(F$10=0,0,F$10/MAE!F$5*1000)</f>
        <v>0.72863764562221578</v>
      </c>
      <c r="G77" s="336">
        <f>IF(G$10=0,0,G$10/MAE!G$5*1000)</f>
        <v>0.72172014090539904</v>
      </c>
      <c r="H77" s="336">
        <f>IF(H$10=0,0,H$10/MAE!H$5*1000)</f>
        <v>0.6513337888192644</v>
      </c>
      <c r="I77" s="336">
        <f>IF(I$10=0,0,I$10/MAE!I$5*1000)</f>
        <v>0.63439724649878937</v>
      </c>
      <c r="J77" s="336">
        <f>IF(J$10=0,0,J$10/MAE!J$5*1000)</f>
        <v>0.67970092966994489</v>
      </c>
      <c r="K77" s="336">
        <f>IF(K$10=0,0,K$10/MAE!K$5*1000)</f>
        <v>0.70559566945199803</v>
      </c>
      <c r="L77" s="336">
        <f>IF(L$10=0,0,L$10/MAE!L$5*1000)</f>
        <v>0.70457942932842343</v>
      </c>
      <c r="M77" s="336">
        <f>IF(M$10=0,0,M$10/MAE!M$5*1000)</f>
        <v>0.64148897157602158</v>
      </c>
      <c r="N77" s="336">
        <f>IF(N$10=0,0,N$10/MAE!N$5*1000)</f>
        <v>0.62904638716087791</v>
      </c>
      <c r="O77" s="336">
        <f>IF(O$10=0,0,O$10/MAE!O$5*1000)</f>
        <v>0.62789151958644196</v>
      </c>
      <c r="P77" s="336">
        <f>IF(P$10=0,0,P$10/MAE!P$5*1000)</f>
        <v>0.57184308499180425</v>
      </c>
      <c r="Q77" s="336">
        <f>IF(Q$10=0,0,Q$10/MAE!Q$5*1000)</f>
        <v>0.58210494597184981</v>
      </c>
      <c r="R77" s="336">
        <f>IF(R$10=0,0,R$10/MAE!R$5*1000)</f>
        <v>0.58916253822266795</v>
      </c>
      <c r="S77" s="336">
        <f>IF(S$10=0,0,S$10/MAE!S$5*1000)</f>
        <v>0.58822464369031002</v>
      </c>
      <c r="T77" s="336">
        <f>IF(T$10=0,0,T$10/MAE!T$5*1000)</f>
        <v>0.57852682549680079</v>
      </c>
      <c r="U77" s="336">
        <f>IF(U$10=0,0,U$10/MAE!U$5*1000)</f>
        <v>0.54643253241246093</v>
      </c>
      <c r="V77" s="336">
        <f>IF(V$10=0,0,V$10/MAE!V$5*1000)</f>
        <v>0.53139993696984866</v>
      </c>
      <c r="W77" s="336">
        <f>IF(W$10=0,0,W$10/MAE!W$5*1000)</f>
        <v>0.50937179666359178</v>
      </c>
      <c r="X77" s="336">
        <f>IF(X$10=0,0,X$10/MAE!X$5*1000)</f>
        <v>0.4893476063707175</v>
      </c>
      <c r="Y77" s="336">
        <f>IF(Y$10=0,0,Y$10/MAE!Y$5*1000)</f>
        <v>0.48760940391381957</v>
      </c>
      <c r="DA77" s="68"/>
    </row>
    <row r="78" spans="1:105" ht="12" customHeight="1" x14ac:dyDescent="0.25">
      <c r="A78" s="174" t="s">
        <v>2555</v>
      </c>
      <c r="B78" s="349">
        <f>IF(B$16=0,0,B$16/MAE!B$5*1000)</f>
        <v>4.1632267307857305</v>
      </c>
      <c r="C78" s="349">
        <f>IF(C$16=0,0,C$16/MAE!C$5*1000)</f>
        <v>4.2585445186945607</v>
      </c>
      <c r="D78" s="349">
        <f>IF(D$16=0,0,D$16/MAE!D$5*1000)</f>
        <v>4.3085968313573035</v>
      </c>
      <c r="E78" s="349">
        <f>IF(E$16=0,0,E$16/MAE!E$5*1000)</f>
        <v>4.9542022583488396</v>
      </c>
      <c r="F78" s="349">
        <f>IF(F$16=0,0,F$16/MAE!F$5*1000)</f>
        <v>4.722651406810658</v>
      </c>
      <c r="G78" s="349">
        <f>IF(G$16=0,0,G$16/MAE!G$5*1000)</f>
        <v>4.6778157280905486</v>
      </c>
      <c r="H78" s="349">
        <f>IF(H$16=0,0,H$16/MAE!H$5*1000)</f>
        <v>4.3234677923791738</v>
      </c>
      <c r="I78" s="349">
        <f>IF(I$16=0,0,I$16/MAE!I$5*1000)</f>
        <v>4.2407928249944149</v>
      </c>
      <c r="J78" s="349">
        <f>IF(J$16=0,0,J$16/MAE!J$5*1000)</f>
        <v>4.4495564553784392</v>
      </c>
      <c r="K78" s="349">
        <f>IF(K$16=0,0,K$16/MAE!K$5*1000)</f>
        <v>4.6698544414722667</v>
      </c>
      <c r="L78" s="349">
        <f>IF(L$16=0,0,L$16/MAE!L$5*1000)</f>
        <v>4.6346502195511423</v>
      </c>
      <c r="M78" s="349">
        <f>IF(M$16=0,0,M$16/MAE!M$5*1000)</f>
        <v>4.1577988898445817</v>
      </c>
      <c r="N78" s="349">
        <f>IF(N$16=0,0,N$16/MAE!N$5*1000)</f>
        <v>4.1163545795254466</v>
      </c>
      <c r="O78" s="349">
        <f>IF(O$16=0,0,O$16/MAE!O$5*1000)</f>
        <v>4.1651660383668077</v>
      </c>
      <c r="P78" s="349">
        <f>IF(P$16=0,0,P$16/MAE!P$5*1000)</f>
        <v>3.7559715624043606</v>
      </c>
      <c r="Q78" s="349">
        <f>IF(Q$16=0,0,Q$16/MAE!Q$5*1000)</f>
        <v>3.8138149212307852</v>
      </c>
      <c r="R78" s="349">
        <f>IF(R$16=0,0,R$16/MAE!R$5*1000)</f>
        <v>3.847403094841165</v>
      </c>
      <c r="S78" s="349">
        <f>IF(S$16=0,0,S$16/MAE!S$5*1000)</f>
        <v>3.8367742947348304</v>
      </c>
      <c r="T78" s="349">
        <f>IF(T$16=0,0,T$16/MAE!T$5*1000)</f>
        <v>3.7701718927882895</v>
      </c>
      <c r="U78" s="349">
        <f>IF(U$16=0,0,U$16/MAE!U$5*1000)</f>
        <v>3.6123731155619381</v>
      </c>
      <c r="V78" s="349">
        <f>IF(V$16=0,0,V$16/MAE!V$5*1000)</f>
        <v>3.526017845215152</v>
      </c>
      <c r="W78" s="349">
        <f>IF(W$16=0,0,W$16/MAE!W$5*1000)</f>
        <v>3.3464269990957587</v>
      </c>
      <c r="X78" s="349">
        <f>IF(X$16=0,0,X$16/MAE!X$5*1000)</f>
        <v>3.2115087765192261</v>
      </c>
      <c r="Y78" s="349">
        <f>IF(Y$16=0,0,Y$16/MAE!Y$5*1000)</f>
        <v>3.262326310213314</v>
      </c>
      <c r="DA78" s="178"/>
    </row>
    <row r="79" spans="1:105" ht="12" customHeight="1" x14ac:dyDescent="0.25">
      <c r="A79" s="174" t="s">
        <v>2565</v>
      </c>
      <c r="B79" s="349">
        <f>IF(B$24=0,0,B$24/MAE!B$5*1000)</f>
        <v>1.8545405821058374</v>
      </c>
      <c r="C79" s="349">
        <f>IF(C$24=0,0,C$24/MAE!C$5*1000)</f>
        <v>2.0290698475820661</v>
      </c>
      <c r="D79" s="349">
        <f>IF(D$24=0,0,D$24/MAE!D$5*1000)</f>
        <v>2.1308883335109114</v>
      </c>
      <c r="E79" s="349">
        <f>IF(E$24=0,0,E$24/MAE!E$5*1000)</f>
        <v>2.4688952864276166</v>
      </c>
      <c r="F79" s="349">
        <f>IF(F$24=0,0,F$24/MAE!F$5*1000)</f>
        <v>2.2302618313715752</v>
      </c>
      <c r="G79" s="349">
        <f>IF(G$24=0,0,G$24/MAE!G$5*1000)</f>
        <v>2.3177140580457585</v>
      </c>
      <c r="H79" s="349">
        <f>IF(H$24=0,0,H$24/MAE!H$5*1000)</f>
        <v>2.1231422715634984</v>
      </c>
      <c r="I79" s="349">
        <f>IF(I$24=0,0,I$24/MAE!I$5*1000)</f>
        <v>2.06888028378114</v>
      </c>
      <c r="J79" s="349">
        <f>IF(J$24=0,0,J$24/MAE!J$5*1000)</f>
        <v>2.1882771958887082</v>
      </c>
      <c r="K79" s="349">
        <f>IF(K$24=0,0,K$24/MAE!K$5*1000)</f>
        <v>2.1499679587933325</v>
      </c>
      <c r="L79" s="349">
        <f>IF(L$24=0,0,L$24/MAE!L$5*1000)</f>
        <v>2.1139129681385698</v>
      </c>
      <c r="M79" s="349">
        <f>IF(M$24=0,0,M$24/MAE!M$5*1000)</f>
        <v>2.0873892586770255</v>
      </c>
      <c r="N79" s="349">
        <f>IF(N$24=0,0,N$24/MAE!N$5*1000)</f>
        <v>2.0443647670008569</v>
      </c>
      <c r="O79" s="349">
        <f>IF(O$24=0,0,O$24/MAE!O$5*1000)</f>
        <v>2.0635305099238797</v>
      </c>
      <c r="P79" s="349">
        <f>IF(P$24=0,0,P$24/MAE!P$5*1000)</f>
        <v>1.8574626858451728</v>
      </c>
      <c r="Q79" s="349">
        <f>IF(Q$24=0,0,Q$24/MAE!Q$5*1000)</f>
        <v>1.8491998668085383</v>
      </c>
      <c r="R79" s="349">
        <f>IF(R$24=0,0,R$24/MAE!R$5*1000)</f>
        <v>1.7727785338879734</v>
      </c>
      <c r="S79" s="349">
        <f>IF(S$24=0,0,S$24/MAE!S$5*1000)</f>
        <v>1.6650467982989954</v>
      </c>
      <c r="T79" s="349">
        <f>IF(T$24=0,0,T$24/MAE!T$5*1000)</f>
        <v>1.5624901357681171</v>
      </c>
      <c r="U79" s="349">
        <f>IF(U$24=0,0,U$24/MAE!U$5*1000)</f>
        <v>1.6265308262130198</v>
      </c>
      <c r="V79" s="349">
        <f>IF(V$24=0,0,V$24/MAE!V$5*1000)</f>
        <v>1.5744827988353478</v>
      </c>
      <c r="W79" s="349">
        <f>IF(W$24=0,0,W$24/MAE!W$5*1000)</f>
        <v>1.5551786512345422</v>
      </c>
      <c r="X79" s="349">
        <f>IF(X$24=0,0,X$24/MAE!X$5*1000)</f>
        <v>1.3624959929192617</v>
      </c>
      <c r="Y79" s="349">
        <f>IF(Y$24=0,0,Y$24/MAE!Y$5*1000)</f>
        <v>1.5202777793281195</v>
      </c>
      <c r="DA79" s="178"/>
    </row>
    <row r="80" spans="1:105" ht="12" customHeight="1" x14ac:dyDescent="0.25">
      <c r="A80" s="174" t="s">
        <v>2570</v>
      </c>
      <c r="B80" s="349">
        <f>IF(B$27=0,0,B$27/MAE!B$5*1000)</f>
        <v>5.9474667582653318</v>
      </c>
      <c r="C80" s="349">
        <f>IF(C$27=0,0,C$27/MAE!C$5*1000)</f>
        <v>6.0836350267065136</v>
      </c>
      <c r="D80" s="349">
        <f>IF(D$27=0,0,D$27/MAE!D$5*1000)</f>
        <v>6.155138330510435</v>
      </c>
      <c r="E80" s="349">
        <f>IF(E$27=0,0,E$27/MAE!E$5*1000)</f>
        <v>7.0774317976412018</v>
      </c>
      <c r="F80" s="349">
        <f>IF(F$27=0,0,F$27/MAE!F$5*1000)</f>
        <v>6.7466448668723711</v>
      </c>
      <c r="G80" s="349">
        <f>IF(G$27=0,0,G$27/MAE!G$5*1000)</f>
        <v>6.682593897272211</v>
      </c>
      <c r="H80" s="349">
        <f>IF(H$27=0,0,H$27/MAE!H$5*1000)</f>
        <v>6.1763825605416773</v>
      </c>
      <c r="I80" s="349">
        <f>IF(I$27=0,0,I$27/MAE!I$5*1000)</f>
        <v>6.0582754642777363</v>
      </c>
      <c r="J80" s="349">
        <f>IF(J$27=0,0,J$27/MAE!J$5*1000)</f>
        <v>6.3565092219691985</v>
      </c>
      <c r="K80" s="349">
        <f>IF(K$27=0,0,K$27/MAE!K$5*1000)</f>
        <v>6.6712206306746671</v>
      </c>
      <c r="L80" s="349">
        <f>IF(L$27=0,0,L$27/MAE!L$5*1000)</f>
        <v>6.6209288850730594</v>
      </c>
      <c r="M80" s="349">
        <f>IF(M$27=0,0,M$27/MAE!M$5*1000)</f>
        <v>5.9397126997779743</v>
      </c>
      <c r="N80" s="349">
        <f>IF(N$27=0,0,N$27/MAE!N$5*1000)</f>
        <v>5.8805065421792113</v>
      </c>
      <c r="O80" s="349">
        <f>IF(O$27=0,0,O$27/MAE!O$5*1000)</f>
        <v>5.9502371976668682</v>
      </c>
      <c r="P80" s="349">
        <f>IF(P$27=0,0,P$27/MAE!P$5*1000)</f>
        <v>5.3656736605776585</v>
      </c>
      <c r="Q80" s="349">
        <f>IF(Q$27=0,0,Q$27/MAE!Q$5*1000)</f>
        <v>5.4483070303296923</v>
      </c>
      <c r="R80" s="349">
        <f>IF(R$27=0,0,R$27/MAE!R$5*1000)</f>
        <v>5.4962901354873797</v>
      </c>
      <c r="S80" s="349">
        <f>IF(S$27=0,0,S$27/MAE!S$5*1000)</f>
        <v>5.4811061353354731</v>
      </c>
      <c r="T80" s="349">
        <f>IF(T$27=0,0,T$27/MAE!T$5*1000)</f>
        <v>5.3859598468404117</v>
      </c>
      <c r="U80" s="349">
        <f>IF(U$27=0,0,U$27/MAE!U$5*1000)</f>
        <v>5.1605330222313421</v>
      </c>
      <c r="V80" s="349">
        <f>IF(V$27=0,0,V$27/MAE!V$5*1000)</f>
        <v>5.0371683503073603</v>
      </c>
      <c r="W80" s="349">
        <f>IF(W$27=0,0,W$27/MAE!W$5*1000)</f>
        <v>4.7806099987082273</v>
      </c>
      <c r="X80" s="349">
        <f>IF(X$27=0,0,X$27/MAE!X$5*1000)</f>
        <v>4.5878696807417514</v>
      </c>
      <c r="Y80" s="349">
        <f>IF(Y$27=0,0,Y$27/MAE!Y$5*1000)</f>
        <v>4.6604661574475914</v>
      </c>
      <c r="DA80" s="178"/>
    </row>
    <row r="81" spans="1:105" ht="12" customHeight="1" x14ac:dyDescent="0.25">
      <c r="A81" s="174" t="s">
        <v>2580</v>
      </c>
      <c r="B81" s="349">
        <f>IF(B$35=0,0,B$35/MAE!B$5*1000)</f>
        <v>5.8649021591534751</v>
      </c>
      <c r="C81" s="349">
        <f>IF(C$35=0,0,C$35/MAE!C$5*1000)</f>
        <v>6.7178852940108102</v>
      </c>
      <c r="D81" s="349">
        <f>IF(D$35=0,0,D$35/MAE!D$5*1000)</f>
        <v>6.4835638936869557</v>
      </c>
      <c r="E81" s="349">
        <f>IF(E$35=0,0,E$35/MAE!E$5*1000)</f>
        <v>7.1245123441165603</v>
      </c>
      <c r="F81" s="349">
        <f>IF(F$35=0,0,F$35/MAE!F$5*1000)</f>
        <v>6.9413751959542358</v>
      </c>
      <c r="G81" s="349">
        <f>IF(G$35=0,0,G$35/MAE!G$5*1000)</f>
        <v>6.7878487707569333</v>
      </c>
      <c r="H81" s="349">
        <f>IF(H$35=0,0,H$35/MAE!H$5*1000)</f>
        <v>6.8660558606673261</v>
      </c>
      <c r="I81" s="349">
        <f>IF(I$35=0,0,I$35/MAE!I$5*1000)</f>
        <v>5.8974459567737867</v>
      </c>
      <c r="J81" s="349">
        <f>IF(J$35=0,0,J$35/MAE!J$5*1000)</f>
        <v>5.6964134446964074</v>
      </c>
      <c r="K81" s="349">
        <f>IF(K$35=0,0,K$35/MAE!K$5*1000)</f>
        <v>6.1242850117752994</v>
      </c>
      <c r="L81" s="349">
        <f>IF(L$35=0,0,L$35/MAE!L$5*1000)</f>
        <v>5.6082781563669135</v>
      </c>
      <c r="M81" s="349">
        <f>IF(M$35=0,0,M$35/MAE!M$5*1000)</f>
        <v>5.6023775784031775</v>
      </c>
      <c r="N81" s="349">
        <f>IF(N$35=0,0,N$35/MAE!N$5*1000)</f>
        <v>5.8061848320427645</v>
      </c>
      <c r="O81" s="349">
        <f>IF(O$35=0,0,O$35/MAE!O$5*1000)</f>
        <v>6.2606948110527938</v>
      </c>
      <c r="P81" s="349">
        <f>IF(P$35=0,0,P$35/MAE!P$5*1000)</f>
        <v>6.4250141990818754</v>
      </c>
      <c r="Q81" s="349">
        <f>IF(Q$35=0,0,Q$35/MAE!Q$5*1000)</f>
        <v>5.2461542664208611</v>
      </c>
      <c r="R81" s="349">
        <f>IF(R$35=0,0,R$35/MAE!R$5*1000)</f>
        <v>4.7723612074685242</v>
      </c>
      <c r="S81" s="349">
        <f>IF(S$35=0,0,S$35/MAE!S$5*1000)</f>
        <v>4.6298288997321855</v>
      </c>
      <c r="T81" s="349">
        <f>IF(T$35=0,0,T$35/MAE!T$5*1000)</f>
        <v>4.515163053173616</v>
      </c>
      <c r="U81" s="349">
        <f>IF(U$35=0,0,U$35/MAE!U$5*1000)</f>
        <v>5.056421691982373</v>
      </c>
      <c r="V81" s="349">
        <f>IF(V$35=0,0,V$35/MAE!V$5*1000)</f>
        <v>5.7616882042957513</v>
      </c>
      <c r="W81" s="349">
        <f>IF(W$35=0,0,W$35/MAE!W$5*1000)</f>
        <v>6.5042794631020664</v>
      </c>
      <c r="X81" s="349">
        <f>IF(X$35=0,0,X$35/MAE!X$5*1000)</f>
        <v>6.0388671437018608</v>
      </c>
      <c r="Y81" s="349">
        <f>IF(Y$35=0,0,Y$35/MAE!Y$5*1000)</f>
        <v>5.0916828440322517</v>
      </c>
      <c r="DA81" s="178"/>
    </row>
    <row r="82" spans="1:105" ht="12" customHeight="1" x14ac:dyDescent="0.25">
      <c r="A82" s="174" t="s">
        <v>2592</v>
      </c>
      <c r="B82" s="349">
        <f>IF(B$46=0,0,B$46/MAE!B$5*1000)</f>
        <v>2.7119214936413307</v>
      </c>
      <c r="C82" s="349">
        <f>IF(C$46=0,0,C$46/MAE!C$5*1000)</f>
        <v>2.679456430394572</v>
      </c>
      <c r="D82" s="349">
        <f>IF(D$46=0,0,D$46/MAE!D$5*1000)</f>
        <v>2.7866053807963271</v>
      </c>
      <c r="E82" s="349">
        <f>IF(E$46=0,0,E$46/MAE!E$5*1000)</f>
        <v>2.8985689182604721</v>
      </c>
      <c r="F82" s="349">
        <f>IF(F$46=0,0,F$46/MAE!F$5*1000)</f>
        <v>3.0337750687004053</v>
      </c>
      <c r="G82" s="349">
        <f>IF(G$46=0,0,G$46/MAE!G$5*1000)</f>
        <v>2.8714555169505145</v>
      </c>
      <c r="H82" s="349">
        <f>IF(H$46=0,0,H$46/MAE!H$5*1000)</f>
        <v>2.5937399313704836</v>
      </c>
      <c r="I82" s="349">
        <f>IF(I$46=0,0,I$46/MAE!I$5*1000)</f>
        <v>2.5397466123443606</v>
      </c>
      <c r="J82" s="349">
        <f>IF(J$46=0,0,J$46/MAE!J$5*1000)</f>
        <v>2.8815536777283683</v>
      </c>
      <c r="K82" s="349">
        <f>IF(K$46=0,0,K$46/MAE!K$5*1000)</f>
        <v>3.0271199701052973</v>
      </c>
      <c r="L82" s="349">
        <f>IF(L$46=0,0,L$46/MAE!L$5*1000)</f>
        <v>3.1169095088243779</v>
      </c>
      <c r="M82" s="349">
        <f>IF(M$46=0,0,M$46/MAE!M$5*1000)</f>
        <v>2.7844794607575807</v>
      </c>
      <c r="N82" s="349">
        <f>IF(N$46=0,0,N$46/MAE!N$5*1000)</f>
        <v>2.6979266167409994</v>
      </c>
      <c r="O82" s="349">
        <f>IF(O$46=0,0,O$46/MAE!O$5*1000)</f>
        <v>2.7138366273561125</v>
      </c>
      <c r="P82" s="349">
        <f>IF(P$46=0,0,P$46/MAE!P$5*1000)</f>
        <v>2.5012811166687872</v>
      </c>
      <c r="Q82" s="349">
        <f>IF(Q$46=0,0,Q$46/MAE!Q$5*1000)</f>
        <v>2.5763350100109981</v>
      </c>
      <c r="R82" s="349">
        <f>IF(R$46=0,0,R$46/MAE!R$5*1000)</f>
        <v>2.6539887744980448</v>
      </c>
      <c r="S82" s="349">
        <f>IF(S$46=0,0,S$46/MAE!S$5*1000)</f>
        <v>2.6684137062778159</v>
      </c>
      <c r="T82" s="349">
        <f>IF(T$46=0,0,T$46/MAE!T$5*1000)</f>
        <v>2.628865380139207</v>
      </c>
      <c r="U82" s="349">
        <f>IF(U$46=0,0,U$46/MAE!U$5*1000)</f>
        <v>2.4546523215274556</v>
      </c>
      <c r="V82" s="349">
        <f>IF(V$46=0,0,V$46/MAE!V$5*1000)</f>
        <v>2.3897103828595676</v>
      </c>
      <c r="W82" s="349">
        <f>IF(W$46=0,0,W$46/MAE!W$5*1000)</f>
        <v>2.2785941144270581</v>
      </c>
      <c r="X82" s="349">
        <f>IF(X$46=0,0,X$46/MAE!X$5*1000)</f>
        <v>2.2113818034649824</v>
      </c>
      <c r="Y82" s="349">
        <f>IF(Y$46=0,0,Y$46/MAE!Y$5*1000)</f>
        <v>2.1044500319525672</v>
      </c>
      <c r="DA82" s="178"/>
    </row>
    <row r="83" spans="1:105" ht="12" customHeight="1" x14ac:dyDescent="0.25">
      <c r="A83" s="41" t="s">
        <v>2594</v>
      </c>
      <c r="B83" s="337">
        <f>IF(B$47=0,0,B$47/MAE!B$5*1000)</f>
        <v>1.8363930441800256</v>
      </c>
      <c r="C83" s="337">
        <f>IF(C$47=0,0,C$47/MAE!C$5*1000)</f>
        <v>1.8144091421883923</v>
      </c>
      <c r="D83" s="337">
        <f>IF(D$47=0,0,D$47/MAE!D$5*1000)</f>
        <v>1.8869656626003364</v>
      </c>
      <c r="E83" s="337">
        <f>IF(E$47=0,0,E$47/MAE!E$5*1000)</f>
        <v>1.962782407990288</v>
      </c>
      <c r="F83" s="337">
        <f>IF(F$47=0,0,F$47/MAE!F$5*1000)</f>
        <v>2.0543380207838093</v>
      </c>
      <c r="G83" s="337">
        <f>IF(G$47=0,0,G$47/MAE!G$5*1000)</f>
        <v>1.9444224142786661</v>
      </c>
      <c r="H83" s="337">
        <f>IF(H$47=0,0,H$47/MAE!H$5*1000)</f>
        <v>1.7563657279714326</v>
      </c>
      <c r="I83" s="337">
        <f>IF(I$47=0,0,I$47/MAE!I$5*1000)</f>
        <v>1.7198038452900009</v>
      </c>
      <c r="J83" s="337">
        <f>IF(J$47=0,0,J$47/MAE!J$5*1000)</f>
        <v>1.9512604412108405</v>
      </c>
      <c r="K83" s="337">
        <f>IF(K$47=0,0,K$47/MAE!K$5*1000)</f>
        <v>2.0498314829666033</v>
      </c>
      <c r="L83" s="337">
        <f>IF(L$47=0,0,L$47/MAE!L$5*1000)</f>
        <v>2.1106329791494636</v>
      </c>
      <c r="M83" s="337">
        <f>IF(M$47=0,0,M$47/MAE!M$5*1000)</f>
        <v>1.8855260837700527</v>
      </c>
      <c r="N83" s="337">
        <f>IF(N$47=0,0,N$47/MAE!N$5*1000)</f>
        <v>1.8269163337906626</v>
      </c>
      <c r="O83" s="337">
        <f>IF(O$47=0,0,O$47/MAE!O$5*1000)</f>
        <v>1.8376898878536889</v>
      </c>
      <c r="P83" s="337">
        <f>IF(P$47=0,0,P$47/MAE!P$5*1000)</f>
        <v>1.6937567163944263</v>
      </c>
      <c r="Q83" s="337">
        <f>IF(Q$47=0,0,Q$47/MAE!Q$5*1000)</f>
        <v>1.7445798866061861</v>
      </c>
      <c r="R83" s="337">
        <f>IF(R$47=0,0,R$47/MAE!R$5*1000)</f>
        <v>1.7971635743319447</v>
      </c>
      <c r="S83" s="337">
        <f>IF(S$47=0,0,S$47/MAE!S$5*1000)</f>
        <v>1.8069314988257954</v>
      </c>
      <c r="T83" s="337">
        <f>IF(T$47=0,0,T$47/MAE!T$5*1000)</f>
        <v>1.7801511251312798</v>
      </c>
      <c r="U83" s="337">
        <f>IF(U$47=0,0,U$47/MAE!U$5*1000)</f>
        <v>1.6621817628949185</v>
      </c>
      <c r="V83" s="337">
        <f>IF(V$47=0,0,V$47/MAE!V$5*1000)</f>
        <v>1.6182059602306815</v>
      </c>
      <c r="W83" s="337">
        <f>IF(W$47=0,0,W$47/MAE!W$5*1000)</f>
        <v>1.542962947878316</v>
      </c>
      <c r="X83" s="337">
        <f>IF(X$47=0,0,X$47/MAE!X$5*1000)</f>
        <v>1.497449749718478</v>
      </c>
      <c r="Y83" s="337">
        <f>IF(Y$47=0,0,Y$47/MAE!Y$5*1000)</f>
        <v>1.4250402932251121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useful energy demand"</f>
        <v>EE: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11.016436189358499</v>
      </c>
      <c r="C5" s="223">
        <v>12.154006763897071</v>
      </c>
      <c r="D5" s="223">
        <v>13.71383767340032</v>
      </c>
      <c r="E5" s="223">
        <v>18.638986986156631</v>
      </c>
      <c r="F5" s="223">
        <v>17.462471441411719</v>
      </c>
      <c r="G5" s="223">
        <v>19.872851977460581</v>
      </c>
      <c r="H5" s="223">
        <v>21.72505669335915</v>
      </c>
      <c r="I5" s="223">
        <v>22.524324272412471</v>
      </c>
      <c r="J5" s="223">
        <v>20.846274954051761</v>
      </c>
      <c r="K5" s="223">
        <v>19.468715213763168</v>
      </c>
      <c r="L5" s="223">
        <v>22.336888168680989</v>
      </c>
      <c r="M5" s="223">
        <v>23.403914676380811</v>
      </c>
      <c r="N5" s="223">
        <v>24.018674638968619</v>
      </c>
      <c r="O5" s="223">
        <v>22.432925516771899</v>
      </c>
      <c r="P5" s="223">
        <v>21.135350228274199</v>
      </c>
      <c r="Q5" s="223">
        <v>19.505121506433021</v>
      </c>
      <c r="R5" s="223">
        <v>21.140954506979259</v>
      </c>
      <c r="S5" s="223">
        <v>20.88346727678465</v>
      </c>
      <c r="T5" s="223">
        <v>21.681896719700401</v>
      </c>
      <c r="U5" s="223">
        <v>17.092313947794121</v>
      </c>
      <c r="V5" s="223">
        <v>17.679087370132759</v>
      </c>
      <c r="W5" s="223">
        <v>22.686575476762592</v>
      </c>
      <c r="X5" s="223">
        <v>19.464223759886259</v>
      </c>
      <c r="Y5" s="223">
        <v>17.519824551443751</v>
      </c>
      <c r="DA5" s="89" t="s">
        <v>2596</v>
      </c>
    </row>
    <row r="6" spans="1:105" ht="12" customHeight="1" x14ac:dyDescent="0.25">
      <c r="A6" s="55" t="s">
        <v>91</v>
      </c>
      <c r="B6" s="259">
        <v>0.20086189384036029</v>
      </c>
      <c r="C6" s="259">
        <v>0.2092796451514046</v>
      </c>
      <c r="D6" s="259">
        <v>0.2420818550264616</v>
      </c>
      <c r="E6" s="259">
        <v>0.3202781544554949</v>
      </c>
      <c r="F6" s="259">
        <v>0.31180212476304331</v>
      </c>
      <c r="G6" s="259">
        <v>0.34467458660717198</v>
      </c>
      <c r="H6" s="259">
        <v>0.36549413386251489</v>
      </c>
      <c r="I6" s="259">
        <v>0.39300386205888688</v>
      </c>
      <c r="J6" s="259">
        <v>0.38711087011165912</v>
      </c>
      <c r="K6" s="259">
        <v>0.36097180430879588</v>
      </c>
      <c r="L6" s="259">
        <v>0.4290482226048612</v>
      </c>
      <c r="M6" s="259">
        <v>0.43210399493231683</v>
      </c>
      <c r="N6" s="259">
        <v>0.43293958962923551</v>
      </c>
      <c r="O6" s="259">
        <v>0.39525429972071102</v>
      </c>
      <c r="P6" s="259">
        <v>0.36080334952777021</v>
      </c>
      <c r="Q6" s="259">
        <v>0.35944185484330771</v>
      </c>
      <c r="R6" s="259">
        <v>0.40528115185833052</v>
      </c>
      <c r="S6" s="259">
        <v>0.40450744434118707</v>
      </c>
      <c r="T6" s="259">
        <v>0.42216149488124077</v>
      </c>
      <c r="U6" s="259">
        <v>0.31663038704297242</v>
      </c>
      <c r="V6" s="259">
        <v>0.31138810913091908</v>
      </c>
      <c r="W6" s="259">
        <v>0.37636930631766591</v>
      </c>
      <c r="X6" s="259">
        <v>0.32838060243266493</v>
      </c>
      <c r="Y6" s="259">
        <v>0.30706556411354469</v>
      </c>
      <c r="DA6" s="67" t="s">
        <v>2597</v>
      </c>
    </row>
    <row r="7" spans="1:105" ht="12" customHeight="1" x14ac:dyDescent="0.25">
      <c r="A7" s="173" t="s">
        <v>92</v>
      </c>
      <c r="B7" s="224">
        <v>7.0931778873769585E-2</v>
      </c>
      <c r="C7" s="224">
        <v>7.3904398832655052E-2</v>
      </c>
      <c r="D7" s="224">
        <v>8.5488074824865534E-2</v>
      </c>
      <c r="E7" s="224">
        <v>0.1131020861925745</v>
      </c>
      <c r="F7" s="224">
        <v>0.11010888597735451</v>
      </c>
      <c r="G7" s="224">
        <v>0.1217173705434581</v>
      </c>
      <c r="H7" s="224">
        <v>0.1290695242742283</v>
      </c>
      <c r="I7" s="224">
        <v>0.1387842288406077</v>
      </c>
      <c r="J7" s="224">
        <v>0.136703194983395</v>
      </c>
      <c r="K7" s="224">
        <v>0.12747252210639229</v>
      </c>
      <c r="L7" s="224">
        <v>0.15151282839232491</v>
      </c>
      <c r="M7" s="224">
        <v>0.1525919348513726</v>
      </c>
      <c r="N7" s="224">
        <v>0.1528870143068965</v>
      </c>
      <c r="O7" s="224">
        <v>0.13957894178264829</v>
      </c>
      <c r="P7" s="224">
        <v>0.12741303448009589</v>
      </c>
      <c r="Q7" s="224">
        <v>0.12693224024854871</v>
      </c>
      <c r="R7" s="224">
        <v>0.143119794878412</v>
      </c>
      <c r="S7" s="224">
        <v>0.14284657007967241</v>
      </c>
      <c r="T7" s="224">
        <v>0.14908086960354661</v>
      </c>
      <c r="U7" s="224">
        <v>0.1118139243290126</v>
      </c>
      <c r="V7" s="224">
        <v>0.1099626817137849</v>
      </c>
      <c r="W7" s="224">
        <v>0.1329099507137797</v>
      </c>
      <c r="X7" s="224">
        <v>0.11596336085878679</v>
      </c>
      <c r="Y7" s="224">
        <v>0.1084362308699629</v>
      </c>
      <c r="DA7" s="177" t="s">
        <v>2598</v>
      </c>
    </row>
    <row r="8" spans="1:105" ht="12" customHeight="1" x14ac:dyDescent="0.25">
      <c r="A8" s="173" t="s">
        <v>93</v>
      </c>
      <c r="B8" s="224">
        <v>0.46952506691419321</v>
      </c>
      <c r="C8" s="224">
        <v>0.48920199603209941</v>
      </c>
      <c r="D8" s="224">
        <v>0.5658788583878841</v>
      </c>
      <c r="E8" s="224">
        <v>0.74866675319405029</v>
      </c>
      <c r="F8" s="224">
        <v>0.72885359534501615</v>
      </c>
      <c r="G8" s="224">
        <v>0.80569467531245742</v>
      </c>
      <c r="H8" s="224">
        <v>0.85436144396274782</v>
      </c>
      <c r="I8" s="224">
        <v>0.91866685662832082</v>
      </c>
      <c r="J8" s="224">
        <v>0.90489168312255863</v>
      </c>
      <c r="K8" s="224">
        <v>0.84379026470260698</v>
      </c>
      <c r="L8" s="224">
        <v>1.0029224138853809</v>
      </c>
      <c r="M8" s="224">
        <v>1.010065439767948</v>
      </c>
      <c r="N8" s="224">
        <v>1.012018685595131</v>
      </c>
      <c r="O8" s="224">
        <v>0.92392737107211087</v>
      </c>
      <c r="P8" s="224">
        <v>0.84339649293823238</v>
      </c>
      <c r="Q8" s="224">
        <v>0.84021392868672895</v>
      </c>
      <c r="R8" s="224">
        <v>0.94736565660672845</v>
      </c>
      <c r="S8" s="224">
        <v>0.9455570752635325</v>
      </c>
      <c r="T8" s="224">
        <v>0.98682433159893823</v>
      </c>
      <c r="U8" s="224">
        <v>0.74013990817777642</v>
      </c>
      <c r="V8" s="224">
        <v>0.72788581238897587</v>
      </c>
      <c r="W8" s="224">
        <v>0.8797827221209954</v>
      </c>
      <c r="X8" s="224">
        <v>0.76760664445920557</v>
      </c>
      <c r="Y8" s="224">
        <v>0.71778163981687404</v>
      </c>
      <c r="DA8" s="177" t="s">
        <v>2599</v>
      </c>
    </row>
    <row r="9" spans="1:105" ht="12" customHeight="1" x14ac:dyDescent="0.25">
      <c r="A9" s="173" t="s">
        <v>94</v>
      </c>
      <c r="B9" s="224">
        <v>0.20591917300829951</v>
      </c>
      <c r="C9" s="224">
        <v>0.2145488655568395</v>
      </c>
      <c r="D9" s="224">
        <v>0.24817696594548161</v>
      </c>
      <c r="E9" s="224">
        <v>0.32834208339445592</v>
      </c>
      <c r="F9" s="224">
        <v>0.31965264513768732</v>
      </c>
      <c r="G9" s="224">
        <v>0.35335276629192552</v>
      </c>
      <c r="H9" s="224">
        <v>0.37469650586970071</v>
      </c>
      <c r="I9" s="224">
        <v>0.40289887104496008</v>
      </c>
      <c r="J9" s="224">
        <v>0.39685750598005548</v>
      </c>
      <c r="K9" s="224">
        <v>0.37006031358868541</v>
      </c>
      <c r="L9" s="224">
        <v>0.43985075262554008</v>
      </c>
      <c r="M9" s="224">
        <v>0.44298346286012258</v>
      </c>
      <c r="N9" s="224">
        <v>0.44384009607048353</v>
      </c>
      <c r="O9" s="224">
        <v>0.40520596998428338</v>
      </c>
      <c r="P9" s="224">
        <v>0.36988761747129412</v>
      </c>
      <c r="Q9" s="224">
        <v>0.36849184322004402</v>
      </c>
      <c r="R9" s="224">
        <v>0.41548527712701161</v>
      </c>
      <c r="S9" s="224">
        <v>0.41469208928518458</v>
      </c>
      <c r="T9" s="224">
        <v>0.43279063161170389</v>
      </c>
      <c r="U9" s="224">
        <v>0.32460247288620181</v>
      </c>
      <c r="V9" s="224">
        <v>0.31922820546448921</v>
      </c>
      <c r="W9" s="224">
        <v>0.38584549224771031</v>
      </c>
      <c r="X9" s="224">
        <v>0.33664853393568039</v>
      </c>
      <c r="Y9" s="224">
        <v>0.31479682787339519</v>
      </c>
      <c r="DA9" s="177" t="s">
        <v>2600</v>
      </c>
    </row>
    <row r="10" spans="1:105" ht="12" customHeight="1" x14ac:dyDescent="0.25">
      <c r="A10" s="56" t="s">
        <v>95</v>
      </c>
      <c r="B10" s="260">
        <v>0.3662150258418107</v>
      </c>
      <c r="C10" s="260">
        <v>0.38567221655434181</v>
      </c>
      <c r="D10" s="260">
        <v>0.44510480195275082</v>
      </c>
      <c r="E10" s="260">
        <v>0.61653026949609968</v>
      </c>
      <c r="F10" s="260">
        <v>0.5692599198444197</v>
      </c>
      <c r="G10" s="260">
        <v>0.64486419603086631</v>
      </c>
      <c r="H10" s="260">
        <v>0.68925394651347838</v>
      </c>
      <c r="I10" s="260">
        <v>0.7387793780765447</v>
      </c>
      <c r="J10" s="260">
        <v>0.70811318871825601</v>
      </c>
      <c r="K10" s="260">
        <v>0.65604220365224997</v>
      </c>
      <c r="L10" s="260">
        <v>0.77704581172058851</v>
      </c>
      <c r="M10" s="260">
        <v>0.790059940171016</v>
      </c>
      <c r="N10" s="260">
        <v>0.79379710068562637</v>
      </c>
      <c r="O10" s="260">
        <v>0.72762599950943141</v>
      </c>
      <c r="P10" s="260">
        <v>0.66304999277167942</v>
      </c>
      <c r="Q10" s="260">
        <v>0.65631838345418747</v>
      </c>
      <c r="R10" s="260">
        <v>0.7387679374291225</v>
      </c>
      <c r="S10" s="260">
        <v>0.74038587015014379</v>
      </c>
      <c r="T10" s="260">
        <v>0.77548806143816873</v>
      </c>
      <c r="U10" s="260">
        <v>0.57907789618722638</v>
      </c>
      <c r="V10" s="260">
        <v>0.57145959472826802</v>
      </c>
      <c r="W10" s="260">
        <v>0.69134035527263671</v>
      </c>
      <c r="X10" s="260">
        <v>0.60514654159917136</v>
      </c>
      <c r="Y10" s="260">
        <v>0.56212737166798321</v>
      </c>
      <c r="DA10" s="68" t="s">
        <v>2601</v>
      </c>
    </row>
    <row r="11" spans="1:105" ht="12" customHeight="1" x14ac:dyDescent="0.25">
      <c r="A11" s="37" t="s">
        <v>159</v>
      </c>
      <c r="B11" s="226">
        <v>3.1147972804665681E-2</v>
      </c>
      <c r="C11" s="226">
        <v>3.2840726876765383E-2</v>
      </c>
      <c r="D11" s="226">
        <v>2.9163120015401101E-2</v>
      </c>
      <c r="E11" s="226">
        <v>0.1145039706544338</v>
      </c>
      <c r="F11" s="226">
        <v>0.1110937254079269</v>
      </c>
      <c r="G11" s="226">
        <v>0.1130533327047234</v>
      </c>
      <c r="H11" s="226">
        <v>9.5370062477988321E-2</v>
      </c>
      <c r="I11" s="226">
        <v>9.4528425710379421E-2</v>
      </c>
      <c r="J11" s="226">
        <v>5.4946723957382891E-2</v>
      </c>
      <c r="K11" s="226">
        <v>8.659744625121589E-2</v>
      </c>
      <c r="L11" s="226">
        <v>5.318069158707564E-2</v>
      </c>
      <c r="M11" s="226">
        <v>0</v>
      </c>
      <c r="N11" s="226">
        <v>2.8161685291743808E-2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6.5238318700338383E-3</v>
      </c>
      <c r="V11" s="226">
        <v>3.03098050595076E-3</v>
      </c>
      <c r="W11" s="226">
        <v>3.068195477924595E-3</v>
      </c>
      <c r="X11" s="226">
        <v>2.3954873233996208E-3</v>
      </c>
      <c r="Y11" s="226">
        <v>4.7966479102709778E-2</v>
      </c>
      <c r="DA11" s="69" t="s">
        <v>2602</v>
      </c>
    </row>
    <row r="12" spans="1:105" ht="12" customHeight="1" x14ac:dyDescent="0.25">
      <c r="A12" s="37" t="s">
        <v>35</v>
      </c>
      <c r="B12" s="226">
        <v>4.0551473967067507E-2</v>
      </c>
      <c r="C12" s="226">
        <v>7.8908760351202437E-2</v>
      </c>
      <c r="D12" s="226">
        <v>0.108261809558655</v>
      </c>
      <c r="E12" s="226">
        <v>0.21950711206447709</v>
      </c>
      <c r="F12" s="226">
        <v>8.7905433728567822E-2</v>
      </c>
      <c r="G12" s="226">
        <v>0.18129613334084779</v>
      </c>
      <c r="H12" s="226">
        <v>0.20540840603754121</v>
      </c>
      <c r="I12" s="226">
        <v>0.22492747501175719</v>
      </c>
      <c r="J12" s="226">
        <v>0.1754057193316137</v>
      </c>
      <c r="K12" s="226">
        <v>9.1301506740260469E-2</v>
      </c>
      <c r="L12" s="226">
        <v>9.3045929002814734E-2</v>
      </c>
      <c r="M12" s="226">
        <v>0.2108617195821107</v>
      </c>
      <c r="N12" s="226">
        <v>0.19988228212386649</v>
      </c>
      <c r="O12" s="226">
        <v>0.18619568633719341</v>
      </c>
      <c r="P12" s="226">
        <v>0.1405923653676352</v>
      </c>
      <c r="Q12" s="226">
        <v>0.12417386898341751</v>
      </c>
      <c r="R12" s="226">
        <v>9.0032380478606427E-2</v>
      </c>
      <c r="S12" s="226">
        <v>5.5974885136689738E-2</v>
      </c>
      <c r="T12" s="226">
        <v>4.1670602404217771E-2</v>
      </c>
      <c r="U12" s="226">
        <v>5.9191628794313403E-2</v>
      </c>
      <c r="V12" s="226">
        <v>5.2888470891560811E-2</v>
      </c>
      <c r="W12" s="226">
        <v>7.7523850612271669E-2</v>
      </c>
      <c r="X12" s="226">
        <v>3.4608905952857302E-2</v>
      </c>
      <c r="Y12" s="226">
        <v>8.6473235234753587E-2</v>
      </c>
      <c r="DA12" s="69" t="s">
        <v>2603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2604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2605</v>
      </c>
    </row>
    <row r="15" spans="1:105" ht="12" customHeight="1" x14ac:dyDescent="0.25">
      <c r="A15" s="37" t="s">
        <v>40</v>
      </c>
      <c r="B15" s="226">
        <v>0.29451557907007753</v>
      </c>
      <c r="C15" s="226">
        <v>0.27392272932637401</v>
      </c>
      <c r="D15" s="226">
        <v>0.30767987237869471</v>
      </c>
      <c r="E15" s="226">
        <v>0.28251918677718868</v>
      </c>
      <c r="F15" s="226">
        <v>0.37026076070792502</v>
      </c>
      <c r="G15" s="226">
        <v>0.3505147299852952</v>
      </c>
      <c r="H15" s="226">
        <v>0.3884754779979489</v>
      </c>
      <c r="I15" s="226">
        <v>0.419323477354408</v>
      </c>
      <c r="J15" s="226">
        <v>0.47776074542925939</v>
      </c>
      <c r="K15" s="226">
        <v>0.47814325066077368</v>
      </c>
      <c r="L15" s="226">
        <v>0.63081919113069818</v>
      </c>
      <c r="M15" s="226">
        <v>0.57919822058890524</v>
      </c>
      <c r="N15" s="226">
        <v>0.56575313327001608</v>
      </c>
      <c r="O15" s="226">
        <v>0.541430313172238</v>
      </c>
      <c r="P15" s="226">
        <v>0.52245762740404422</v>
      </c>
      <c r="Q15" s="226">
        <v>0.53214451447076994</v>
      </c>
      <c r="R15" s="226">
        <v>0.6487355569505161</v>
      </c>
      <c r="S15" s="226">
        <v>0.68441098501345399</v>
      </c>
      <c r="T15" s="226">
        <v>0.73381745903395101</v>
      </c>
      <c r="U15" s="226">
        <v>0.51336243552287919</v>
      </c>
      <c r="V15" s="226">
        <v>0.51554014333075648</v>
      </c>
      <c r="W15" s="226">
        <v>0.61074830918244039</v>
      </c>
      <c r="X15" s="226">
        <v>0.56814214832291443</v>
      </c>
      <c r="Y15" s="226">
        <v>0.42768765733051978</v>
      </c>
      <c r="DA15" s="69" t="s">
        <v>2606</v>
      </c>
    </row>
    <row r="16" spans="1:105" ht="12" customHeight="1" x14ac:dyDescent="0.25">
      <c r="A16" s="57" t="s">
        <v>2555</v>
      </c>
      <c r="B16" s="261">
        <f t="shared" ref="B16:Y16" si="0">B17+B23</f>
        <v>1.7760959184960439</v>
      </c>
      <c r="C16" s="261">
        <f t="shared" si="0"/>
        <v>1.8820831329152683</v>
      </c>
      <c r="D16" s="261">
        <f t="shared" si="0"/>
        <v>2.1547113219502219</v>
      </c>
      <c r="E16" s="261">
        <f t="shared" si="0"/>
        <v>3.0081713931099152</v>
      </c>
      <c r="F16" s="261">
        <f t="shared" si="0"/>
        <v>2.7761919281571457</v>
      </c>
      <c r="G16" s="261">
        <f t="shared" si="0"/>
        <v>3.1446217655003839</v>
      </c>
      <c r="H16" s="261">
        <f t="shared" si="0"/>
        <v>3.3751438711697013</v>
      </c>
      <c r="I16" s="261">
        <f t="shared" si="0"/>
        <v>3.6119057654108797</v>
      </c>
      <c r="J16" s="261">
        <f t="shared" si="0"/>
        <v>3.449442617402251</v>
      </c>
      <c r="K16" s="261">
        <f t="shared" si="0"/>
        <v>3.1910281226384303</v>
      </c>
      <c r="L16" s="261">
        <f t="shared" si="0"/>
        <v>3.7585049421653496</v>
      </c>
      <c r="M16" s="261">
        <f t="shared" si="0"/>
        <v>3.8334143801903089</v>
      </c>
      <c r="N16" s="261">
        <f t="shared" si="0"/>
        <v>3.8608898522340773</v>
      </c>
      <c r="O16" s="261">
        <f t="shared" si="0"/>
        <v>3.5445560388777277</v>
      </c>
      <c r="P16" s="261">
        <f t="shared" si="0"/>
        <v>3.2221017908067182</v>
      </c>
      <c r="Q16" s="261">
        <f t="shared" si="0"/>
        <v>3.183037375536288</v>
      </c>
      <c r="R16" s="261">
        <f t="shared" si="0"/>
        <v>3.5745438446684563</v>
      </c>
      <c r="S16" s="261">
        <f t="shared" si="0"/>
        <v>3.5771549420171369</v>
      </c>
      <c r="T16" s="261">
        <f t="shared" si="0"/>
        <v>3.7446009233127349</v>
      </c>
      <c r="U16" s="261">
        <f t="shared" si="0"/>
        <v>2.8042574876727859</v>
      </c>
      <c r="V16" s="261">
        <f t="shared" si="0"/>
        <v>2.7714128240963789</v>
      </c>
      <c r="W16" s="261">
        <f t="shared" si="0"/>
        <v>3.3556327041347194</v>
      </c>
      <c r="X16" s="261">
        <f t="shared" si="0"/>
        <v>2.9326711205904887</v>
      </c>
      <c r="Y16" s="261">
        <f t="shared" si="0"/>
        <v>2.7514236774091794</v>
      </c>
      <c r="DA16" s="70"/>
    </row>
    <row r="17" spans="1:105" ht="12" customHeight="1" x14ac:dyDescent="0.25">
      <c r="A17" s="169" t="s">
        <v>2556</v>
      </c>
      <c r="B17" s="351">
        <v>0.54766386632975272</v>
      </c>
      <c r="C17" s="351">
        <v>0.73345342488548626</v>
      </c>
      <c r="D17" s="351">
        <v>0.73048653936382668</v>
      </c>
      <c r="E17" s="351">
        <v>1.638736720140914</v>
      </c>
      <c r="F17" s="351">
        <v>0.98145391571482943</v>
      </c>
      <c r="G17" s="351">
        <v>1.4455972493113569</v>
      </c>
      <c r="H17" s="351">
        <v>1.6540356207910201</v>
      </c>
      <c r="I17" s="351">
        <v>1.810321525188149</v>
      </c>
      <c r="J17" s="351">
        <v>1.2333631694159819</v>
      </c>
      <c r="K17" s="351">
        <v>1.075565555206498</v>
      </c>
      <c r="L17" s="351">
        <v>0.92192050429457884</v>
      </c>
      <c r="M17" s="351">
        <v>1.0259090392453121</v>
      </c>
      <c r="N17" s="351">
        <v>1.2277686753446651</v>
      </c>
      <c r="O17" s="351">
        <v>1.152443662518672</v>
      </c>
      <c r="P17" s="351">
        <v>0.81780150781101124</v>
      </c>
      <c r="Q17" s="351">
        <v>0.72823952631270394</v>
      </c>
      <c r="R17" s="351">
        <v>0.56099690004856995</v>
      </c>
      <c r="S17" s="351">
        <v>0.39654463728605988</v>
      </c>
      <c r="T17" s="351">
        <v>0.32750481261102082</v>
      </c>
      <c r="U17" s="351">
        <v>0.53582094975468575</v>
      </c>
      <c r="V17" s="351">
        <v>0.50534908197884087</v>
      </c>
      <c r="W17" s="351">
        <v>0.54491867580984743</v>
      </c>
      <c r="X17" s="351">
        <v>0.31587658163564991</v>
      </c>
      <c r="Y17" s="351">
        <v>0.9197597037898686</v>
      </c>
      <c r="DA17" s="170" t="s">
        <v>2607</v>
      </c>
    </row>
    <row r="18" spans="1:105" ht="12" customHeight="1" x14ac:dyDescent="0.25">
      <c r="A18" s="59" t="s">
        <v>28</v>
      </c>
      <c r="B18" s="230">
        <v>8.5627862766379473E-2</v>
      </c>
      <c r="C18" s="230">
        <v>9.1036522838245107E-2</v>
      </c>
      <c r="D18" s="230">
        <v>8.8659775785313713E-2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2608</v>
      </c>
    </row>
    <row r="19" spans="1:105" ht="12" customHeight="1" x14ac:dyDescent="0.25">
      <c r="A19" s="59" t="s">
        <v>31</v>
      </c>
      <c r="B19" s="230">
        <v>0.15866055781574159</v>
      </c>
      <c r="C19" s="230">
        <v>0.16868230770314929</v>
      </c>
      <c r="D19" s="230">
        <v>0</v>
      </c>
      <c r="E19" s="230">
        <v>0</v>
      </c>
      <c r="F19" s="230">
        <v>0</v>
      </c>
      <c r="G19" s="230">
        <v>0</v>
      </c>
      <c r="H19" s="230">
        <v>0.17219777779112619</v>
      </c>
      <c r="I19" s="230">
        <v>0.1654329425448432</v>
      </c>
      <c r="J19" s="230">
        <v>0.15461658120848579</v>
      </c>
      <c r="K19" s="230">
        <v>0.15533510308122839</v>
      </c>
      <c r="L19" s="230">
        <v>0.14342529656068431</v>
      </c>
      <c r="M19" s="230">
        <v>0</v>
      </c>
      <c r="N19" s="230">
        <v>0.15922089181863641</v>
      </c>
      <c r="O19" s="230">
        <v>0.32673590156868398</v>
      </c>
      <c r="P19" s="230">
        <v>0.16839428933426581</v>
      </c>
      <c r="Q19" s="230">
        <v>0.15328420503885959</v>
      </c>
      <c r="R19" s="230">
        <v>0.1412120773619005</v>
      </c>
      <c r="S19" s="230">
        <v>0.13544609836447641</v>
      </c>
      <c r="T19" s="230">
        <v>0.13273723045676239</v>
      </c>
      <c r="U19" s="230">
        <v>0.24364513943791949</v>
      </c>
      <c r="V19" s="230">
        <v>0.25830902074518908</v>
      </c>
      <c r="W19" s="230">
        <v>0.172295606105101</v>
      </c>
      <c r="X19" s="230">
        <v>0.14453104017441021</v>
      </c>
      <c r="Y19" s="230">
        <v>0.33061887927047368</v>
      </c>
      <c r="DA19" s="71" t="s">
        <v>2609</v>
      </c>
    </row>
    <row r="20" spans="1:105" ht="12" customHeight="1" x14ac:dyDescent="0.25">
      <c r="A20" s="59" t="s">
        <v>159</v>
      </c>
      <c r="B20" s="230">
        <v>0.13360298180626801</v>
      </c>
      <c r="C20" s="230">
        <v>0.14161466610553861</v>
      </c>
      <c r="D20" s="230">
        <v>0.13882156442523669</v>
      </c>
      <c r="E20" s="230">
        <v>0.57076510873665087</v>
      </c>
      <c r="F20" s="230">
        <v>0.55376614365433607</v>
      </c>
      <c r="G20" s="230">
        <v>0.56353414964962723</v>
      </c>
      <c r="H20" s="230">
        <v>0.43451036550257521</v>
      </c>
      <c r="I20" s="230">
        <v>0.41764887700885123</v>
      </c>
      <c r="J20" s="230">
        <v>0.26209586168290538</v>
      </c>
      <c r="K20" s="230">
        <v>0.39399970579772742</v>
      </c>
      <c r="L20" s="230">
        <v>0.245916855491492</v>
      </c>
      <c r="M20" s="230">
        <v>0</v>
      </c>
      <c r="N20" s="230">
        <v>0.1347863821329908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2.9644819106638909E-2</v>
      </c>
      <c r="V20" s="230">
        <v>1.370049550626257E-2</v>
      </c>
      <c r="W20" s="230">
        <v>1.452047792201849E-2</v>
      </c>
      <c r="X20" s="230">
        <v>1.1346188383912929E-2</v>
      </c>
      <c r="Y20" s="230">
        <v>0.21125180325317419</v>
      </c>
      <c r="DA20" s="71" t="s">
        <v>2610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0.13388641769375439</v>
      </c>
      <c r="I21" s="230">
        <v>0.25725330872425639</v>
      </c>
      <c r="J21" s="230">
        <v>0</v>
      </c>
      <c r="K21" s="230">
        <v>0.1207754290468403</v>
      </c>
      <c r="L21" s="230">
        <v>0.1126202781051194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6.1667908609117977E-3</v>
      </c>
      <c r="DA21" s="71" t="s">
        <v>2611</v>
      </c>
    </row>
    <row r="22" spans="1:105" ht="12" customHeight="1" x14ac:dyDescent="0.25">
      <c r="A22" s="59" t="s">
        <v>35</v>
      </c>
      <c r="B22" s="230">
        <v>0.16977246394136369</v>
      </c>
      <c r="C22" s="230">
        <v>0.33211992823855307</v>
      </c>
      <c r="D22" s="230">
        <v>0.50300519915327635</v>
      </c>
      <c r="E22" s="230">
        <v>1.067971611404263</v>
      </c>
      <c r="F22" s="230">
        <v>0.42768777206049341</v>
      </c>
      <c r="G22" s="230">
        <v>0.88206309966173002</v>
      </c>
      <c r="H22" s="230">
        <v>0.91344105980356427</v>
      </c>
      <c r="I22" s="230">
        <v>0.96998639691019872</v>
      </c>
      <c r="J22" s="230">
        <v>0.81665072652459048</v>
      </c>
      <c r="K22" s="230">
        <v>0.40545531728070178</v>
      </c>
      <c r="L22" s="230">
        <v>0.41995807413728309</v>
      </c>
      <c r="M22" s="230">
        <v>1.0259090392453121</v>
      </c>
      <c r="N22" s="230">
        <v>0.93376140139303787</v>
      </c>
      <c r="O22" s="230">
        <v>0.8257077609499881</v>
      </c>
      <c r="P22" s="230">
        <v>0.64940721847674554</v>
      </c>
      <c r="Q22" s="230">
        <v>0.57495532127384441</v>
      </c>
      <c r="R22" s="230">
        <v>0.41978482268666939</v>
      </c>
      <c r="S22" s="230">
        <v>0.26109853892158352</v>
      </c>
      <c r="T22" s="230">
        <v>0.19476758215425841</v>
      </c>
      <c r="U22" s="230">
        <v>0.26253099121012741</v>
      </c>
      <c r="V22" s="230">
        <v>0.23333956572738909</v>
      </c>
      <c r="W22" s="230">
        <v>0.35810259178272802</v>
      </c>
      <c r="X22" s="230">
        <v>0.15999935307732691</v>
      </c>
      <c r="Y22" s="230">
        <v>0.371722230405309</v>
      </c>
      <c r="DA22" s="71" t="s">
        <v>2612</v>
      </c>
    </row>
    <row r="23" spans="1:105" ht="12" customHeight="1" x14ac:dyDescent="0.25">
      <c r="A23" s="60" t="s">
        <v>2563</v>
      </c>
      <c r="B23" s="329">
        <v>1.228432052166291</v>
      </c>
      <c r="C23" s="329">
        <v>1.148629708029782</v>
      </c>
      <c r="D23" s="329">
        <v>1.424224782586395</v>
      </c>
      <c r="E23" s="329">
        <v>1.369434672969001</v>
      </c>
      <c r="F23" s="329">
        <v>1.794738012442316</v>
      </c>
      <c r="G23" s="329">
        <v>1.6990245161890269</v>
      </c>
      <c r="H23" s="329">
        <v>1.721108250378681</v>
      </c>
      <c r="I23" s="329">
        <v>1.8015842402227309</v>
      </c>
      <c r="J23" s="329">
        <v>2.2160794479862691</v>
      </c>
      <c r="K23" s="329">
        <v>2.1154625674319321</v>
      </c>
      <c r="L23" s="329">
        <v>2.836584437870771</v>
      </c>
      <c r="M23" s="329">
        <v>2.807505340944997</v>
      </c>
      <c r="N23" s="329">
        <v>2.6331211768894121</v>
      </c>
      <c r="O23" s="329">
        <v>2.3921123763590559</v>
      </c>
      <c r="P23" s="329">
        <v>2.404300282995707</v>
      </c>
      <c r="Q23" s="329">
        <v>2.454797849223584</v>
      </c>
      <c r="R23" s="329">
        <v>3.0135469446198861</v>
      </c>
      <c r="S23" s="329">
        <v>3.180610304731077</v>
      </c>
      <c r="T23" s="329">
        <v>3.4170961107017139</v>
      </c>
      <c r="U23" s="329">
        <v>2.2684365379181002</v>
      </c>
      <c r="V23" s="329">
        <v>2.266063742117538</v>
      </c>
      <c r="W23" s="329">
        <v>2.8107140283248722</v>
      </c>
      <c r="X23" s="329">
        <v>2.616794538954839</v>
      </c>
      <c r="Y23" s="329">
        <v>1.831663973619311</v>
      </c>
      <c r="DA23" s="72" t="s">
        <v>2613</v>
      </c>
    </row>
    <row r="24" spans="1:105" ht="12" customHeight="1" x14ac:dyDescent="0.25">
      <c r="A24" s="40" t="s">
        <v>2565</v>
      </c>
      <c r="B24" s="261">
        <f t="shared" ref="B24:Y24" si="1">B25+B26</f>
        <v>0.64488244731702427</v>
      </c>
      <c r="C24" s="261">
        <f t="shared" si="1"/>
        <v>0.73901475567016917</v>
      </c>
      <c r="D24" s="261">
        <f t="shared" si="1"/>
        <v>0.86269216066708654</v>
      </c>
      <c r="E24" s="261">
        <f t="shared" si="1"/>
        <v>1.263150007151391</v>
      </c>
      <c r="F24" s="261">
        <f t="shared" si="1"/>
        <v>1.0709168310084385</v>
      </c>
      <c r="G24" s="261">
        <f t="shared" si="1"/>
        <v>1.2922207374588806</v>
      </c>
      <c r="H24" s="261">
        <f t="shared" si="1"/>
        <v>1.3884843135534393</v>
      </c>
      <c r="I24" s="261">
        <f t="shared" si="1"/>
        <v>1.4861897319163495</v>
      </c>
      <c r="J24" s="261">
        <f t="shared" si="1"/>
        <v>1.3705951172870336</v>
      </c>
      <c r="K24" s="261">
        <f t="shared" si="1"/>
        <v>1.2005274818984295</v>
      </c>
      <c r="L24" s="261">
        <f t="shared" si="1"/>
        <v>1.3669250008777405</v>
      </c>
      <c r="M24" s="261">
        <f t="shared" si="1"/>
        <v>1.5114834537932953</v>
      </c>
      <c r="N24" s="261">
        <f t="shared" si="1"/>
        <v>1.5297263598656994</v>
      </c>
      <c r="O24" s="261">
        <f t="shared" si="1"/>
        <v>1.4010934854287214</v>
      </c>
      <c r="P24" s="261">
        <f t="shared" si="1"/>
        <v>1.2509722997287502</v>
      </c>
      <c r="Q24" s="261">
        <f t="shared" si="1"/>
        <v>1.2072569566639342</v>
      </c>
      <c r="R24" s="261">
        <f t="shared" si="1"/>
        <v>1.2730790483731809</v>
      </c>
      <c r="S24" s="261">
        <f t="shared" si="1"/>
        <v>1.1929466161062141</v>
      </c>
      <c r="T24" s="261">
        <f t="shared" si="1"/>
        <v>1.1903917305404041</v>
      </c>
      <c r="U24" s="261">
        <f t="shared" si="1"/>
        <v>0.98722872567292286</v>
      </c>
      <c r="V24" s="261">
        <f t="shared" si="1"/>
        <v>0.96575325979701532</v>
      </c>
      <c r="W24" s="261">
        <f t="shared" si="1"/>
        <v>1.2061751140100294</v>
      </c>
      <c r="X24" s="261">
        <f t="shared" si="1"/>
        <v>0.95717328564923476</v>
      </c>
      <c r="Y24" s="261">
        <f t="shared" si="1"/>
        <v>1.0375729039347417</v>
      </c>
      <c r="DA24" s="70"/>
    </row>
    <row r="25" spans="1:105" ht="12" customHeight="1" x14ac:dyDescent="0.25">
      <c r="A25" s="169" t="s">
        <v>2566</v>
      </c>
      <c r="B25" s="352">
        <v>0.4134769797535115</v>
      </c>
      <c r="C25" s="352">
        <v>0.49791151198435352</v>
      </c>
      <c r="D25" s="352">
        <v>0.58379871910886172</v>
      </c>
      <c r="E25" s="352">
        <v>0.89416953671404331</v>
      </c>
      <c r="F25" s="352">
        <v>0.71170127703465269</v>
      </c>
      <c r="G25" s="352">
        <v>0.89513405094937282</v>
      </c>
      <c r="H25" s="352">
        <v>0.96741220614118828</v>
      </c>
      <c r="I25" s="352">
        <v>1.0334246966215901</v>
      </c>
      <c r="J25" s="352">
        <v>0.9246191773792769</v>
      </c>
      <c r="K25" s="352">
        <v>0.78466538104763373</v>
      </c>
      <c r="L25" s="352">
        <v>0.87263460730970821</v>
      </c>
      <c r="M25" s="352">
        <v>1.0136726193358401</v>
      </c>
      <c r="N25" s="352">
        <v>1.0309528680428419</v>
      </c>
      <c r="O25" s="352">
        <v>0.94573580516083988</v>
      </c>
      <c r="P25" s="352">
        <v>0.83530426932417612</v>
      </c>
      <c r="Q25" s="352">
        <v>0.7931574533105572</v>
      </c>
      <c r="R25" s="352">
        <v>0.80616980716592024</v>
      </c>
      <c r="S25" s="352">
        <v>0.72692873436161121</v>
      </c>
      <c r="T25" s="352">
        <v>0.70403527814158917</v>
      </c>
      <c r="U25" s="352">
        <v>0.62245071149802866</v>
      </c>
      <c r="V25" s="352">
        <v>0.60701467773212958</v>
      </c>
      <c r="W25" s="352">
        <v>0.77257412758194</v>
      </c>
      <c r="X25" s="352">
        <v>0.57885828825548868</v>
      </c>
      <c r="Y25" s="352">
        <v>0.68381416414698204</v>
      </c>
      <c r="DA25" s="170" t="s">
        <v>2614</v>
      </c>
    </row>
    <row r="26" spans="1:105" ht="12" customHeight="1" x14ac:dyDescent="0.25">
      <c r="A26" s="61" t="s">
        <v>2568</v>
      </c>
      <c r="B26" s="263">
        <v>0.2314054675635128</v>
      </c>
      <c r="C26" s="263">
        <v>0.24110324368581559</v>
      </c>
      <c r="D26" s="263">
        <v>0.27889344155822482</v>
      </c>
      <c r="E26" s="263">
        <v>0.36898047043734777</v>
      </c>
      <c r="F26" s="263">
        <v>0.35921555397378568</v>
      </c>
      <c r="G26" s="263">
        <v>0.39708668650950762</v>
      </c>
      <c r="H26" s="263">
        <v>0.4210721074122511</v>
      </c>
      <c r="I26" s="263">
        <v>0.45276503529475948</v>
      </c>
      <c r="J26" s="263">
        <v>0.44597593990775669</v>
      </c>
      <c r="K26" s="263">
        <v>0.41586210085079578</v>
      </c>
      <c r="L26" s="263">
        <v>0.49429039356803223</v>
      </c>
      <c r="M26" s="263">
        <v>0.49781083445745522</v>
      </c>
      <c r="N26" s="263">
        <v>0.49877349182285752</v>
      </c>
      <c r="O26" s="263">
        <v>0.45535768026788143</v>
      </c>
      <c r="P26" s="263">
        <v>0.41566803040457401</v>
      </c>
      <c r="Q26" s="263">
        <v>0.41409950335337692</v>
      </c>
      <c r="R26" s="263">
        <v>0.46690924120726068</v>
      </c>
      <c r="S26" s="263">
        <v>0.46601788174460301</v>
      </c>
      <c r="T26" s="263">
        <v>0.48635645239881492</v>
      </c>
      <c r="U26" s="263">
        <v>0.36477801417489419</v>
      </c>
      <c r="V26" s="263">
        <v>0.35873858206488568</v>
      </c>
      <c r="W26" s="263">
        <v>0.43360098642808947</v>
      </c>
      <c r="X26" s="263">
        <v>0.37831499739374608</v>
      </c>
      <c r="Y26" s="263">
        <v>0.35375873978775962</v>
      </c>
      <c r="DA26" s="74" t="s">
        <v>2615</v>
      </c>
    </row>
    <row r="27" spans="1:105" ht="12" customHeight="1" x14ac:dyDescent="0.25">
      <c r="A27" s="174" t="s">
        <v>2570</v>
      </c>
      <c r="B27" s="261">
        <f t="shared" ref="B27:Y27" si="2">B28+B34</f>
        <v>2.1748113287706659</v>
      </c>
      <c r="C27" s="261">
        <f t="shared" si="2"/>
        <v>2.3045915913248174</v>
      </c>
      <c r="D27" s="261">
        <f t="shared" si="2"/>
        <v>2.6384220268778229</v>
      </c>
      <c r="E27" s="261">
        <f t="shared" si="2"/>
        <v>3.6834751752366319</v>
      </c>
      <c r="F27" s="261">
        <f t="shared" si="2"/>
        <v>3.3994186875393622</v>
      </c>
      <c r="G27" s="261">
        <f t="shared" si="2"/>
        <v>3.8505572638780219</v>
      </c>
      <c r="H27" s="261">
        <f t="shared" si="2"/>
        <v>4.1328292300037157</v>
      </c>
      <c r="I27" s="261">
        <f t="shared" si="2"/>
        <v>4.4227417535643454</v>
      </c>
      <c r="J27" s="261">
        <f t="shared" si="2"/>
        <v>4.2238072866150009</v>
      </c>
      <c r="K27" s="261">
        <f t="shared" si="2"/>
        <v>3.9073813746593009</v>
      </c>
      <c r="L27" s="261">
        <f t="shared" si="2"/>
        <v>4.6022509495902231</v>
      </c>
      <c r="M27" s="261">
        <f t="shared" si="2"/>
        <v>4.6939767920697673</v>
      </c>
      <c r="N27" s="261">
        <f t="shared" si="2"/>
        <v>4.7276202272254038</v>
      </c>
      <c r="O27" s="261">
        <f t="shared" si="2"/>
        <v>4.340272700666608</v>
      </c>
      <c r="P27" s="261">
        <f t="shared" si="2"/>
        <v>3.9454307642531248</v>
      </c>
      <c r="Q27" s="261">
        <f t="shared" si="2"/>
        <v>3.897596786370964</v>
      </c>
      <c r="R27" s="261">
        <f t="shared" si="2"/>
        <v>4.3769924628593344</v>
      </c>
      <c r="S27" s="261">
        <f t="shared" si="2"/>
        <v>4.3801897249189459</v>
      </c>
      <c r="T27" s="261">
        <f t="shared" si="2"/>
        <v>4.58522562038294</v>
      </c>
      <c r="U27" s="261">
        <f t="shared" si="2"/>
        <v>3.4337846787830033</v>
      </c>
      <c r="V27" s="261">
        <f t="shared" si="2"/>
        <v>3.393566723383322</v>
      </c>
      <c r="W27" s="261">
        <f t="shared" si="2"/>
        <v>4.1089380050629227</v>
      </c>
      <c r="X27" s="261">
        <f t="shared" si="2"/>
        <v>3.5910258619475375</v>
      </c>
      <c r="Y27" s="261">
        <f t="shared" si="2"/>
        <v>3.3690902172357311</v>
      </c>
      <c r="DA27" s="70"/>
    </row>
    <row r="28" spans="1:105" ht="12" customHeight="1" x14ac:dyDescent="0.25">
      <c r="A28" s="169" t="s">
        <v>2571</v>
      </c>
      <c r="B28" s="351">
        <v>0.67060881591398303</v>
      </c>
      <c r="C28" s="351">
        <v>0.89810623455365646</v>
      </c>
      <c r="D28" s="351">
        <v>0.89447331350672676</v>
      </c>
      <c r="E28" s="351">
        <v>2.006616392009283</v>
      </c>
      <c r="F28" s="351">
        <v>1.201780304956934</v>
      </c>
      <c r="G28" s="351">
        <v>1.7701190807894169</v>
      </c>
      <c r="H28" s="351">
        <v>2.0253497397441058</v>
      </c>
      <c r="I28" s="351">
        <v>2.216720234924265</v>
      </c>
      <c r="J28" s="351">
        <v>1.5102406156114061</v>
      </c>
      <c r="K28" s="351">
        <v>1.3170190471916301</v>
      </c>
      <c r="L28" s="351">
        <v>1.1288822501566269</v>
      </c>
      <c r="M28" s="351">
        <v>1.2562151500962999</v>
      </c>
      <c r="N28" s="351">
        <v>1.503390214707754</v>
      </c>
      <c r="O28" s="351">
        <v>1.411155505124905</v>
      </c>
      <c r="P28" s="351">
        <v>1.001389601401238</v>
      </c>
      <c r="Q28" s="351">
        <v>0.89172186895433136</v>
      </c>
      <c r="R28" s="351">
        <v>0.68693497965131023</v>
      </c>
      <c r="S28" s="351">
        <v>0.48556486198293058</v>
      </c>
      <c r="T28" s="351">
        <v>0.40102630115635202</v>
      </c>
      <c r="U28" s="351">
        <v>0.65610728541390129</v>
      </c>
      <c r="V28" s="351">
        <v>0.6187947942598051</v>
      </c>
      <c r="W28" s="351">
        <v>0.6672473581345072</v>
      </c>
      <c r="X28" s="351">
        <v>0.3867876509824284</v>
      </c>
      <c r="Y28" s="351">
        <v>1.126236371987595</v>
      </c>
      <c r="DA28" s="170" t="s">
        <v>2616</v>
      </c>
    </row>
    <row r="29" spans="1:105" ht="12" customHeight="1" x14ac:dyDescent="0.25">
      <c r="A29" s="59" t="s">
        <v>28</v>
      </c>
      <c r="B29" s="230">
        <v>0.10485044420373001</v>
      </c>
      <c r="C29" s="230">
        <v>0.11147329327132049</v>
      </c>
      <c r="D29" s="230">
        <v>0.108562990757527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2617</v>
      </c>
    </row>
    <row r="30" spans="1:105" ht="12" customHeight="1" x14ac:dyDescent="0.25">
      <c r="A30" s="59" t="s">
        <v>31</v>
      </c>
      <c r="B30" s="230">
        <v>0.1942782340600917</v>
      </c>
      <c r="C30" s="230">
        <v>0.20654976453446849</v>
      </c>
      <c r="D30" s="230">
        <v>0</v>
      </c>
      <c r="E30" s="230">
        <v>0</v>
      </c>
      <c r="F30" s="230">
        <v>0</v>
      </c>
      <c r="G30" s="230">
        <v>0</v>
      </c>
      <c r="H30" s="230">
        <v>0.21085442178505251</v>
      </c>
      <c r="I30" s="230">
        <v>0.20257095005490999</v>
      </c>
      <c r="J30" s="230">
        <v>0.18932642596957441</v>
      </c>
      <c r="K30" s="230">
        <v>0.19020624867089189</v>
      </c>
      <c r="L30" s="230">
        <v>0.17562281211512359</v>
      </c>
      <c r="M30" s="230">
        <v>0</v>
      </c>
      <c r="N30" s="230">
        <v>0.1949643573289426</v>
      </c>
      <c r="O30" s="230">
        <v>0.40008477743104159</v>
      </c>
      <c r="P30" s="230">
        <v>0.20619708898073361</v>
      </c>
      <c r="Q30" s="230">
        <v>0.18769494494554231</v>
      </c>
      <c r="R30" s="230">
        <v>0.17291274779008231</v>
      </c>
      <c r="S30" s="230">
        <v>0.16585236534425679</v>
      </c>
      <c r="T30" s="230">
        <v>0.16253538423277031</v>
      </c>
      <c r="U30" s="230">
        <v>0.29834098706684031</v>
      </c>
      <c r="V30" s="230">
        <v>0.31629676009614988</v>
      </c>
      <c r="W30" s="230">
        <v>0.21097421155726651</v>
      </c>
      <c r="X30" s="230">
        <v>0.17697678388703281</v>
      </c>
      <c r="Y30" s="230">
        <v>0.40483944400466171</v>
      </c>
      <c r="DA30" s="71" t="s">
        <v>2618</v>
      </c>
    </row>
    <row r="31" spans="1:105" ht="12" customHeight="1" x14ac:dyDescent="0.25">
      <c r="A31" s="59" t="s">
        <v>159</v>
      </c>
      <c r="B31" s="230">
        <v>0.16359548792604239</v>
      </c>
      <c r="C31" s="230">
        <v>0.17340571359861881</v>
      </c>
      <c r="D31" s="230">
        <v>0.1699855890921266</v>
      </c>
      <c r="E31" s="230">
        <v>0.69889605151426681</v>
      </c>
      <c r="F31" s="230">
        <v>0.67808099222979956</v>
      </c>
      <c r="G31" s="230">
        <v>0.6900418158975028</v>
      </c>
      <c r="H31" s="230">
        <v>0.53205350877866342</v>
      </c>
      <c r="I31" s="230">
        <v>0.51140678817410345</v>
      </c>
      <c r="J31" s="230">
        <v>0.32093370818314942</v>
      </c>
      <c r="K31" s="230">
        <v>0.48244861934415589</v>
      </c>
      <c r="L31" s="230">
        <v>0.30112268019366362</v>
      </c>
      <c r="M31" s="230">
        <v>0</v>
      </c>
      <c r="N31" s="230">
        <v>0.16504454955060099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3.6299778497925192E-2</v>
      </c>
      <c r="V31" s="230">
        <v>1.6776116946443969E-2</v>
      </c>
      <c r="W31" s="230">
        <v>1.7780177047369582E-2</v>
      </c>
      <c r="X31" s="230">
        <v>1.38932918986689E-2</v>
      </c>
      <c r="Y31" s="230">
        <v>0.2586756774528664</v>
      </c>
      <c r="DA31" s="71" t="s">
        <v>2619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0.16394255227806659</v>
      </c>
      <c r="I32" s="230">
        <v>0.3150040514990895</v>
      </c>
      <c r="J32" s="230">
        <v>0</v>
      </c>
      <c r="K32" s="230">
        <v>0.1478882804655188</v>
      </c>
      <c r="L32" s="230">
        <v>0.1379023813532074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7.5511724827491394E-3</v>
      </c>
      <c r="DA32" s="71" t="s">
        <v>2620</v>
      </c>
    </row>
    <row r="33" spans="1:105" ht="12" customHeight="1" x14ac:dyDescent="0.25">
      <c r="A33" s="59" t="s">
        <v>35</v>
      </c>
      <c r="B33" s="230">
        <v>0.20788464972411891</v>
      </c>
      <c r="C33" s="230">
        <v>0.40667746314924869</v>
      </c>
      <c r="D33" s="230">
        <v>0.61592473365707323</v>
      </c>
      <c r="E33" s="230">
        <v>1.3077203404950171</v>
      </c>
      <c r="F33" s="230">
        <v>0.52369931272713488</v>
      </c>
      <c r="G33" s="230">
        <v>1.0800772648919139</v>
      </c>
      <c r="H33" s="230">
        <v>1.118499256902324</v>
      </c>
      <c r="I33" s="230">
        <v>1.187738445196161</v>
      </c>
      <c r="J33" s="230">
        <v>0.99998048145868212</v>
      </c>
      <c r="K33" s="230">
        <v>0.4964758987110634</v>
      </c>
      <c r="L33" s="230">
        <v>0.51423437649463244</v>
      </c>
      <c r="M33" s="230">
        <v>1.2562151500962999</v>
      </c>
      <c r="N33" s="230">
        <v>1.14338130782821</v>
      </c>
      <c r="O33" s="230">
        <v>1.0110707276938631</v>
      </c>
      <c r="P33" s="230">
        <v>0.79519251242050482</v>
      </c>
      <c r="Q33" s="230">
        <v>0.70402692400878908</v>
      </c>
      <c r="R33" s="230">
        <v>0.51402223186122786</v>
      </c>
      <c r="S33" s="230">
        <v>0.31971249663867368</v>
      </c>
      <c r="T33" s="230">
        <v>0.23849091692358171</v>
      </c>
      <c r="U33" s="230">
        <v>0.32146651984913582</v>
      </c>
      <c r="V33" s="230">
        <v>0.28572191721721119</v>
      </c>
      <c r="W33" s="230">
        <v>0.4384929695298711</v>
      </c>
      <c r="X33" s="230">
        <v>0.19591757519672681</v>
      </c>
      <c r="Y33" s="230">
        <v>0.45517007804731729</v>
      </c>
      <c r="DA33" s="71" t="s">
        <v>2621</v>
      </c>
    </row>
    <row r="34" spans="1:105" ht="12" customHeight="1" x14ac:dyDescent="0.25">
      <c r="A34" s="60" t="s">
        <v>2578</v>
      </c>
      <c r="B34" s="329">
        <v>1.5042025128566829</v>
      </c>
      <c r="C34" s="329">
        <v>1.406485356771161</v>
      </c>
      <c r="D34" s="329">
        <v>1.743948713371096</v>
      </c>
      <c r="E34" s="329">
        <v>1.6768587832273489</v>
      </c>
      <c r="F34" s="329">
        <v>2.1976383825824279</v>
      </c>
      <c r="G34" s="329">
        <v>2.0804381830886052</v>
      </c>
      <c r="H34" s="329">
        <v>2.1074794902596099</v>
      </c>
      <c r="I34" s="329">
        <v>2.20602151864008</v>
      </c>
      <c r="J34" s="329">
        <v>2.7135666710035951</v>
      </c>
      <c r="K34" s="329">
        <v>2.590362327467671</v>
      </c>
      <c r="L34" s="329">
        <v>3.4733686994335962</v>
      </c>
      <c r="M34" s="329">
        <v>3.4377616419734669</v>
      </c>
      <c r="N34" s="329">
        <v>3.22423001251765</v>
      </c>
      <c r="O34" s="329">
        <v>2.929117195541703</v>
      </c>
      <c r="P34" s="329">
        <v>2.944041162851887</v>
      </c>
      <c r="Q34" s="329">
        <v>3.0058749174166328</v>
      </c>
      <c r="R34" s="329">
        <v>3.6900574832080242</v>
      </c>
      <c r="S34" s="329">
        <v>3.894624862936015</v>
      </c>
      <c r="T34" s="329">
        <v>4.1841993192265878</v>
      </c>
      <c r="U34" s="329">
        <v>2.7776773933691019</v>
      </c>
      <c r="V34" s="329">
        <v>2.7747719291235171</v>
      </c>
      <c r="W34" s="329">
        <v>3.4416906469284152</v>
      </c>
      <c r="X34" s="329">
        <v>3.2042382109651091</v>
      </c>
      <c r="Y34" s="329">
        <v>2.2428538452481361</v>
      </c>
      <c r="DA34" s="72" t="s">
        <v>2622</v>
      </c>
    </row>
    <row r="35" spans="1:105" ht="12" customHeight="1" x14ac:dyDescent="0.25">
      <c r="A35" s="39" t="s">
        <v>2580</v>
      </c>
      <c r="B35" s="228">
        <v>3.0588145846162611</v>
      </c>
      <c r="C35" s="228">
        <v>3.7214874074453892</v>
      </c>
      <c r="D35" s="228">
        <v>4.0025436516494244</v>
      </c>
      <c r="E35" s="228">
        <v>5.2910913813001574</v>
      </c>
      <c r="F35" s="228">
        <v>4.9965252435992067</v>
      </c>
      <c r="G35" s="228">
        <v>5.8001754082275072</v>
      </c>
      <c r="H35" s="228">
        <v>6.6884338745805536</v>
      </c>
      <c r="I35" s="228">
        <v>6.403521221887722</v>
      </c>
      <c r="J35" s="228">
        <v>5.3210173071003863</v>
      </c>
      <c r="K35" s="228">
        <v>5.130269754284388</v>
      </c>
      <c r="L35" s="228">
        <v>5.4334161610358578</v>
      </c>
      <c r="M35" s="228">
        <v>6.1306615873573156</v>
      </c>
      <c r="N35" s="228">
        <v>6.6498606724363114</v>
      </c>
      <c r="O35" s="228">
        <v>6.524628262475086</v>
      </c>
      <c r="P35" s="228">
        <v>6.6728414073215534</v>
      </c>
      <c r="Q35" s="228">
        <v>5.2002631092294767</v>
      </c>
      <c r="R35" s="228">
        <v>5.1332835780509534</v>
      </c>
      <c r="S35" s="228">
        <v>4.9600414178405883</v>
      </c>
      <c r="T35" s="228">
        <v>5.0901524556985613</v>
      </c>
      <c r="U35" s="228">
        <v>4.565798523593017</v>
      </c>
      <c r="V35" s="228">
        <v>5.332910688912559</v>
      </c>
      <c r="W35" s="228">
        <v>7.7113875437014272</v>
      </c>
      <c r="X35" s="228">
        <v>6.4807997897790273</v>
      </c>
      <c r="Y35" s="228">
        <v>5.2200917335135566</v>
      </c>
      <c r="DA35" s="92" t="s">
        <v>2623</v>
      </c>
    </row>
    <row r="36" spans="1:105" ht="12" customHeight="1" x14ac:dyDescent="0.25">
      <c r="A36" s="64" t="s">
        <v>28</v>
      </c>
      <c r="B36" s="229">
        <v>9.234310864894843E-2</v>
      </c>
      <c r="C36" s="229">
        <v>7.486451842594212E-2</v>
      </c>
      <c r="D36" s="229">
        <v>8.254519853025262E-2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2624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2625</v>
      </c>
    </row>
    <row r="38" spans="1:105" ht="12" customHeight="1" x14ac:dyDescent="0.25">
      <c r="A38" s="64" t="s">
        <v>31</v>
      </c>
      <c r="B38" s="229">
        <v>0.17280878226110399</v>
      </c>
      <c r="C38" s="229">
        <v>0.14009974813532941</v>
      </c>
      <c r="D38" s="229">
        <v>0</v>
      </c>
      <c r="E38" s="229">
        <v>0</v>
      </c>
      <c r="F38" s="229">
        <v>0</v>
      </c>
      <c r="G38" s="229">
        <v>0</v>
      </c>
      <c r="H38" s="229">
        <v>0.1286259404279021</v>
      </c>
      <c r="I38" s="229">
        <v>0.1507050413252515</v>
      </c>
      <c r="J38" s="229">
        <v>0.18600753201782499</v>
      </c>
      <c r="K38" s="229">
        <v>0.18366241696825189</v>
      </c>
      <c r="L38" s="229">
        <v>0.2157578398584539</v>
      </c>
      <c r="M38" s="229">
        <v>0</v>
      </c>
      <c r="N38" s="229">
        <v>0.17097996152689421</v>
      </c>
      <c r="O38" s="229">
        <v>0.31488954217651788</v>
      </c>
      <c r="P38" s="229">
        <v>0.14103978383552199</v>
      </c>
      <c r="Q38" s="229">
        <v>0.19035614758621219</v>
      </c>
      <c r="R38" s="229">
        <v>0.22975721433441321</v>
      </c>
      <c r="S38" s="229">
        <v>0.2485762435401917</v>
      </c>
      <c r="T38" s="229">
        <v>0.25741745927308529</v>
      </c>
      <c r="U38" s="229">
        <v>0.30980136140614578</v>
      </c>
      <c r="V38" s="229">
        <v>0.2550561697001606</v>
      </c>
      <c r="W38" s="229">
        <v>0.12830664792432189</v>
      </c>
      <c r="X38" s="229">
        <v>0.1222048408684818</v>
      </c>
      <c r="Y38" s="229">
        <v>0.29669721471494759</v>
      </c>
      <c r="DA38" s="73" t="s">
        <v>2626</v>
      </c>
    </row>
    <row r="39" spans="1:105" ht="12" customHeight="1" x14ac:dyDescent="0.25">
      <c r="A39" s="64" t="s">
        <v>159</v>
      </c>
      <c r="B39" s="229">
        <v>0.1482840185658364</v>
      </c>
      <c r="C39" s="229">
        <v>0.1198553477934433</v>
      </c>
      <c r="D39" s="229">
        <v>0.13301815871433961</v>
      </c>
      <c r="E39" s="229">
        <v>0.48285480183792462</v>
      </c>
      <c r="F39" s="229">
        <v>0.54298290586530762</v>
      </c>
      <c r="G39" s="229">
        <v>0.5084318800996207</v>
      </c>
      <c r="H39" s="229">
        <v>0.33073680356173751</v>
      </c>
      <c r="I39" s="229">
        <v>0.38770237987907707</v>
      </c>
      <c r="J39" s="229">
        <v>0.32130389564527861</v>
      </c>
      <c r="K39" s="229">
        <v>0.47470952504216168</v>
      </c>
      <c r="L39" s="229">
        <v>0.37697321096303321</v>
      </c>
      <c r="M39" s="229">
        <v>0</v>
      </c>
      <c r="N39" s="229">
        <v>0.14749338481358229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0</v>
      </c>
      <c r="U39" s="229">
        <v>3.8411010955420877E-2</v>
      </c>
      <c r="V39" s="229">
        <v>1.378522624034609E-2</v>
      </c>
      <c r="W39" s="229">
        <v>1.1018874347875201E-2</v>
      </c>
      <c r="X39" s="229">
        <v>9.7759424140168166E-3</v>
      </c>
      <c r="Y39" s="229">
        <v>0.19318242251013909</v>
      </c>
      <c r="DA39" s="73" t="s">
        <v>2627</v>
      </c>
    </row>
    <row r="40" spans="1:105" ht="12" customHeight="1" x14ac:dyDescent="0.25">
      <c r="A40" s="64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9.8799852203904373E-2</v>
      </c>
      <c r="I40" s="229">
        <v>0.23151839760758289</v>
      </c>
      <c r="J40" s="229">
        <v>0</v>
      </c>
      <c r="K40" s="229">
        <v>0.1410743399932326</v>
      </c>
      <c r="L40" s="229">
        <v>0.16736944543348711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5.4671852897997079E-3</v>
      </c>
      <c r="DA40" s="73" t="s">
        <v>2628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0.59746818309324679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2629</v>
      </c>
    </row>
    <row r="42" spans="1:105" ht="12" customHeight="1" x14ac:dyDescent="0.25">
      <c r="A42" s="64" t="s">
        <v>35</v>
      </c>
      <c r="B42" s="229">
        <v>0.18446734294865819</v>
      </c>
      <c r="C42" s="229">
        <v>0.27518082201599181</v>
      </c>
      <c r="D42" s="229">
        <v>0.47184625895452659</v>
      </c>
      <c r="E42" s="229">
        <v>0.88448992665851911</v>
      </c>
      <c r="F42" s="229">
        <v>0.41054487525625472</v>
      </c>
      <c r="G42" s="229">
        <v>0.77908749531730148</v>
      </c>
      <c r="H42" s="229">
        <v>0.68067054499879065</v>
      </c>
      <c r="I42" s="229">
        <v>0.88150917545167395</v>
      </c>
      <c r="J42" s="229">
        <v>0.9800906016380353</v>
      </c>
      <c r="K42" s="229">
        <v>0.47824351880287741</v>
      </c>
      <c r="L42" s="229">
        <v>0.63023449765796957</v>
      </c>
      <c r="M42" s="229">
        <v>1.25232239263922</v>
      </c>
      <c r="N42" s="229">
        <v>1.0003143248848789</v>
      </c>
      <c r="O42" s="229">
        <v>0.79385860106220585</v>
      </c>
      <c r="P42" s="229">
        <v>0.54260875086756721</v>
      </c>
      <c r="Q42" s="229">
        <v>0.71229354135538892</v>
      </c>
      <c r="R42" s="229">
        <v>0.68136442589395885</v>
      </c>
      <c r="S42" s="229">
        <v>0.47802759800849542</v>
      </c>
      <c r="T42" s="229">
        <v>0.37680558223902988</v>
      </c>
      <c r="U42" s="229">
        <v>0.33301328235257999</v>
      </c>
      <c r="V42" s="229">
        <v>0.2298476422710595</v>
      </c>
      <c r="W42" s="229">
        <v>0.26603441910512332</v>
      </c>
      <c r="X42" s="229">
        <v>0.13495870919672989</v>
      </c>
      <c r="Y42" s="229">
        <v>0.33278194969499991</v>
      </c>
      <c r="DA42" s="73" t="s">
        <v>2630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2631</v>
      </c>
    </row>
    <row r="44" spans="1:105" ht="12" customHeight="1" x14ac:dyDescent="0.25">
      <c r="A44" s="64" t="s">
        <v>38</v>
      </c>
      <c r="B44" s="229">
        <v>0.23753508730537379</v>
      </c>
      <c r="C44" s="229">
        <v>0.27710843285879277</v>
      </c>
      <c r="D44" s="229">
        <v>0.27710843286140058</v>
      </c>
      <c r="E44" s="229">
        <v>0.83137280560319815</v>
      </c>
      <c r="F44" s="229">
        <v>0.58063076740084663</v>
      </c>
      <c r="G44" s="229">
        <v>0.30352233458044892</v>
      </c>
      <c r="H44" s="229">
        <v>1.12168818935126</v>
      </c>
      <c r="I44" s="229">
        <v>0.47507017464113349</v>
      </c>
      <c r="J44" s="229">
        <v>0.65982496556070114</v>
      </c>
      <c r="K44" s="229">
        <v>0.35630263096895609</v>
      </c>
      <c r="L44" s="229">
        <v>0.34309568010807551</v>
      </c>
      <c r="M44" s="229">
        <v>0.68619136025453498</v>
      </c>
      <c r="N44" s="229">
        <v>0.40908292738767271</v>
      </c>
      <c r="O44" s="229">
        <v>0.40908292736628271</v>
      </c>
      <c r="P44" s="229">
        <v>0.4222898782417901</v>
      </c>
      <c r="Q44" s="229">
        <v>0.46186322375687311</v>
      </c>
      <c r="R44" s="229">
        <v>0.60704466915599753</v>
      </c>
      <c r="S44" s="229">
        <v>0.56742381659147922</v>
      </c>
      <c r="T44" s="229">
        <v>0.73901916363600406</v>
      </c>
      <c r="U44" s="229">
        <v>0.65982496553007119</v>
      </c>
      <c r="V44" s="229">
        <v>0.59117732531133349</v>
      </c>
      <c r="W44" s="229">
        <v>0.68685645849635135</v>
      </c>
      <c r="X44" s="229">
        <v>0.43744461679477598</v>
      </c>
      <c r="Y44" s="229">
        <v>0.63820927256575566</v>
      </c>
      <c r="DA44" s="73" t="s">
        <v>2632</v>
      </c>
    </row>
    <row r="45" spans="1:105" ht="12" customHeight="1" x14ac:dyDescent="0.25">
      <c r="A45" s="64" t="s">
        <v>39</v>
      </c>
      <c r="B45" s="229">
        <v>2.223376244886341</v>
      </c>
      <c r="C45" s="229">
        <v>2.8343785382158901</v>
      </c>
      <c r="D45" s="229">
        <v>3.0380256025889052</v>
      </c>
      <c r="E45" s="229">
        <v>2.4949056641072689</v>
      </c>
      <c r="F45" s="229">
        <v>3.4623666950767968</v>
      </c>
      <c r="G45" s="229">
        <v>4.2091336982301364</v>
      </c>
      <c r="H45" s="229">
        <v>4.3279125440369581</v>
      </c>
      <c r="I45" s="229">
        <v>4.2770160529830026</v>
      </c>
      <c r="J45" s="229">
        <v>3.173790312238546</v>
      </c>
      <c r="K45" s="229">
        <v>3.4962773225089081</v>
      </c>
      <c r="L45" s="229">
        <v>3.6999854870148381</v>
      </c>
      <c r="M45" s="229">
        <v>4.1921478344635617</v>
      </c>
      <c r="N45" s="229">
        <v>4.9219900738232836</v>
      </c>
      <c r="O45" s="229">
        <v>5.0067971918700804</v>
      </c>
      <c r="P45" s="229">
        <v>5.5669029943766741</v>
      </c>
      <c r="Q45" s="229">
        <v>3.835750196531003</v>
      </c>
      <c r="R45" s="229">
        <v>3.6151172686665829</v>
      </c>
      <c r="S45" s="229">
        <v>3.6660137597004221</v>
      </c>
      <c r="T45" s="229">
        <v>3.7169102505504421</v>
      </c>
      <c r="U45" s="229">
        <v>3.2247479033487991</v>
      </c>
      <c r="V45" s="229">
        <v>4.2430443253896586</v>
      </c>
      <c r="W45" s="229">
        <v>6.6191711438277556</v>
      </c>
      <c r="X45" s="229">
        <v>5.7764156805050231</v>
      </c>
      <c r="Y45" s="229">
        <v>3.7537536887379148</v>
      </c>
      <c r="DA45" s="73" t="s">
        <v>2633</v>
      </c>
    </row>
    <row r="46" spans="1:105" ht="12" customHeight="1" x14ac:dyDescent="0.25">
      <c r="A46" s="39" t="s">
        <v>2592</v>
      </c>
      <c r="B46" s="228">
        <v>1.259517297274209</v>
      </c>
      <c r="C46" s="228">
        <v>1.312301342957058</v>
      </c>
      <c r="D46" s="228">
        <v>1.517989688996896</v>
      </c>
      <c r="E46" s="228">
        <v>2.0083245645207599</v>
      </c>
      <c r="F46" s="228">
        <v>1.9551750805358219</v>
      </c>
      <c r="G46" s="228">
        <v>2.161303946021742</v>
      </c>
      <c r="H46" s="228">
        <v>2.291854242985301</v>
      </c>
      <c r="I46" s="228">
        <v>2.4643557456057081</v>
      </c>
      <c r="J46" s="228">
        <v>2.4274033643037072</v>
      </c>
      <c r="K46" s="228">
        <v>2.263496687512832</v>
      </c>
      <c r="L46" s="228">
        <v>2.6903742039048422</v>
      </c>
      <c r="M46" s="228">
        <v>2.7095356188919042</v>
      </c>
      <c r="N46" s="228">
        <v>2.7147752686540252</v>
      </c>
      <c r="O46" s="228">
        <v>2.478467258283954</v>
      </c>
      <c r="P46" s="228">
        <v>2.2624403810803182</v>
      </c>
      <c r="Q46" s="228">
        <v>2.253903041954211</v>
      </c>
      <c r="R46" s="228">
        <v>2.5413412731758962</v>
      </c>
      <c r="S46" s="228">
        <v>2.5364896909158601</v>
      </c>
      <c r="T46" s="228">
        <v>2.647190539130619</v>
      </c>
      <c r="U46" s="228">
        <v>1.9854510066514079</v>
      </c>
      <c r="V46" s="228">
        <v>1.9525789691478821</v>
      </c>
      <c r="W46" s="228">
        <v>2.3600477044538519</v>
      </c>
      <c r="X46" s="228">
        <v>2.0591314805683649</v>
      </c>
      <c r="Y46" s="228">
        <v>1.925474175333896</v>
      </c>
      <c r="DA46" s="92" t="s">
        <v>2634</v>
      </c>
    </row>
    <row r="47" spans="1:105" ht="12" customHeight="1" x14ac:dyDescent="0.25">
      <c r="A47" s="39" t="s">
        <v>2594</v>
      </c>
      <c r="B47" s="228">
        <v>0.78886167440585808</v>
      </c>
      <c r="C47" s="228">
        <v>0.82192141145702935</v>
      </c>
      <c r="D47" s="228">
        <v>0.95074826712142757</v>
      </c>
      <c r="E47" s="228">
        <v>1.257855118105097</v>
      </c>
      <c r="F47" s="228">
        <v>1.224566499504222</v>
      </c>
      <c r="G47" s="228">
        <v>1.353669261588164</v>
      </c>
      <c r="H47" s="228">
        <v>1.4354356065837699</v>
      </c>
      <c r="I47" s="228">
        <v>1.543476857378147</v>
      </c>
      <c r="J47" s="228">
        <v>1.5203328184274589</v>
      </c>
      <c r="K47" s="228">
        <v>1.4176746844110599</v>
      </c>
      <c r="L47" s="228">
        <v>1.685036881878287</v>
      </c>
      <c r="M47" s="228">
        <v>1.6970380714954461</v>
      </c>
      <c r="N47" s="228">
        <v>1.7003197722657259</v>
      </c>
      <c r="O47" s="228">
        <v>1.552315188970617</v>
      </c>
      <c r="P47" s="228">
        <v>1.417013097894668</v>
      </c>
      <c r="Q47" s="228">
        <v>1.4116659862253269</v>
      </c>
      <c r="R47" s="228">
        <v>1.5916944819518379</v>
      </c>
      <c r="S47" s="228">
        <v>1.5886558358661891</v>
      </c>
      <c r="T47" s="228">
        <v>1.657990061501545</v>
      </c>
      <c r="U47" s="228">
        <v>1.243528936797792</v>
      </c>
      <c r="V47" s="228">
        <v>1.222940501369169</v>
      </c>
      <c r="W47" s="228">
        <v>1.478146578726854</v>
      </c>
      <c r="X47" s="228">
        <v>1.2896765380660999</v>
      </c>
      <c r="Y47" s="228">
        <v>1.205964209674883</v>
      </c>
      <c r="DA47" s="92" t="s">
        <v>2635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101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0.99999999999999967</v>
      </c>
      <c r="C51" s="232">
        <f t="shared" si="3"/>
        <v>1.0000000000000002</v>
      </c>
      <c r="D51" s="232">
        <f t="shared" si="3"/>
        <v>1.0000000000000002</v>
      </c>
      <c r="E51" s="232">
        <f t="shared" si="3"/>
        <v>0.99999999999999978</v>
      </c>
      <c r="F51" s="232">
        <f t="shared" si="3"/>
        <v>0.99999999999999989</v>
      </c>
      <c r="G51" s="232">
        <f t="shared" si="3"/>
        <v>0.99999999999999989</v>
      </c>
      <c r="H51" s="232">
        <f t="shared" si="3"/>
        <v>1</v>
      </c>
      <c r="I51" s="232">
        <f t="shared" si="3"/>
        <v>1</v>
      </c>
      <c r="J51" s="232">
        <f t="shared" si="3"/>
        <v>1</v>
      </c>
      <c r="K51" s="232">
        <f t="shared" si="3"/>
        <v>1.0000000000000002</v>
      </c>
      <c r="L51" s="232">
        <f t="shared" si="3"/>
        <v>1.0000000000000002</v>
      </c>
      <c r="M51" s="232">
        <f t="shared" si="3"/>
        <v>1</v>
      </c>
      <c r="N51" s="232">
        <f t="shared" si="3"/>
        <v>0.99999999999999989</v>
      </c>
      <c r="O51" s="232">
        <f t="shared" si="3"/>
        <v>1</v>
      </c>
      <c r="P51" s="232">
        <f t="shared" si="3"/>
        <v>1.0000000000000004</v>
      </c>
      <c r="Q51" s="232">
        <f t="shared" si="3"/>
        <v>0.99999999999999989</v>
      </c>
      <c r="R51" s="232">
        <f t="shared" si="3"/>
        <v>1.0000000000000002</v>
      </c>
      <c r="S51" s="232">
        <f t="shared" si="3"/>
        <v>1</v>
      </c>
      <c r="T51" s="232">
        <f t="shared" si="3"/>
        <v>0.99999999999999989</v>
      </c>
      <c r="U51" s="232">
        <f t="shared" si="3"/>
        <v>0.99999999999999989</v>
      </c>
      <c r="V51" s="232">
        <f t="shared" si="3"/>
        <v>1.0000000000000002</v>
      </c>
      <c r="W51" s="232">
        <f t="shared" si="3"/>
        <v>1</v>
      </c>
      <c r="X51" s="232">
        <f t="shared" si="3"/>
        <v>1</v>
      </c>
      <c r="Y51" s="232">
        <f t="shared" si="3"/>
        <v>0.99999999999999978</v>
      </c>
      <c r="DA51" s="95"/>
    </row>
    <row r="52" spans="1:105" ht="12" customHeight="1" x14ac:dyDescent="0.25">
      <c r="A52" s="173" t="s">
        <v>91</v>
      </c>
      <c r="B52" s="233">
        <f t="shared" ref="B52:Y52" si="4">IF(B$6=0,0,B$6/B$5)</f>
        <v>1.8232928543115062E-2</v>
      </c>
      <c r="C52" s="233">
        <f t="shared" si="4"/>
        <v>1.7218983765342335E-2</v>
      </c>
      <c r="D52" s="233">
        <f t="shared" si="4"/>
        <v>1.7652378626007017E-2</v>
      </c>
      <c r="E52" s="233">
        <f t="shared" si="4"/>
        <v>1.7183238267904195E-2</v>
      </c>
      <c r="F52" s="233">
        <f t="shared" si="4"/>
        <v>1.7855555315246734E-2</v>
      </c>
      <c r="G52" s="233">
        <f t="shared" si="4"/>
        <v>1.7343992044931221E-2</v>
      </c>
      <c r="H52" s="233">
        <f t="shared" si="4"/>
        <v>1.6823621637509376E-2</v>
      </c>
      <c r="I52" s="233">
        <f t="shared" si="4"/>
        <v>1.7447975677575972E-2</v>
      </c>
      <c r="J52" s="233">
        <f t="shared" si="4"/>
        <v>1.8569786255093923E-2</v>
      </c>
      <c r="K52" s="233">
        <f t="shared" si="4"/>
        <v>1.8541120990542372E-2</v>
      </c>
      <c r="L52" s="233">
        <f t="shared" si="4"/>
        <v>1.9208057065282644E-2</v>
      </c>
      <c r="M52" s="233">
        <f t="shared" si="4"/>
        <v>1.846289396057299E-2</v>
      </c>
      <c r="N52" s="233">
        <f t="shared" si="4"/>
        <v>1.8025124039393135E-2</v>
      </c>
      <c r="O52" s="233">
        <f t="shared" si="4"/>
        <v>1.7619382698221886E-2</v>
      </c>
      <c r="P52" s="233">
        <f t="shared" si="4"/>
        <v>1.7071084492609873E-2</v>
      </c>
      <c r="Q52" s="233">
        <f t="shared" si="4"/>
        <v>1.842807565821928E-2</v>
      </c>
      <c r="R52" s="233">
        <f t="shared" si="4"/>
        <v>1.9170428266355483E-2</v>
      </c>
      <c r="S52" s="233">
        <f t="shared" si="4"/>
        <v>1.9369745405776677E-2</v>
      </c>
      <c r="T52" s="233">
        <f t="shared" si="4"/>
        <v>1.9470690241673385E-2</v>
      </c>
      <c r="U52" s="233">
        <f t="shared" si="4"/>
        <v>1.8524723335299823E-2</v>
      </c>
      <c r="V52" s="233">
        <f t="shared" si="4"/>
        <v>1.7613358801370115E-2</v>
      </c>
      <c r="W52" s="233">
        <f t="shared" si="4"/>
        <v>1.6589956765540641E-2</v>
      </c>
      <c r="X52" s="233">
        <f t="shared" si="4"/>
        <v>1.6870983733213302E-2</v>
      </c>
      <c r="Y52" s="233">
        <f t="shared" si="4"/>
        <v>1.7526748810292193E-2</v>
      </c>
      <c r="DA52" s="177"/>
    </row>
    <row r="53" spans="1:105" ht="12" customHeight="1" x14ac:dyDescent="0.25">
      <c r="A53" s="173" t="s">
        <v>92</v>
      </c>
      <c r="B53" s="233">
        <f t="shared" ref="B53:Y53" si="5">IF(B$7=0,0,B$7/B$5)</f>
        <v>6.438722800599277E-3</v>
      </c>
      <c r="C53" s="233">
        <f t="shared" si="5"/>
        <v>6.0806613216790976E-3</v>
      </c>
      <c r="D53" s="233">
        <f t="shared" si="5"/>
        <v>6.2337091090614409E-3</v>
      </c>
      <c r="E53" s="233">
        <f t="shared" si="5"/>
        <v>6.0680382617669401E-3</v>
      </c>
      <c r="F53" s="233">
        <f t="shared" si="5"/>
        <v>6.3054583279795462E-3</v>
      </c>
      <c r="G53" s="233">
        <f t="shared" si="5"/>
        <v>6.1248063781437958E-3</v>
      </c>
      <c r="H53" s="233">
        <f t="shared" si="5"/>
        <v>5.9410443017937848E-3</v>
      </c>
      <c r="I53" s="233">
        <f t="shared" si="5"/>
        <v>6.1615268525763945E-3</v>
      </c>
      <c r="J53" s="233">
        <f t="shared" si="5"/>
        <v>6.5576797430096662E-3</v>
      </c>
      <c r="K53" s="233">
        <f t="shared" si="5"/>
        <v>6.5475569757308463E-3</v>
      </c>
      <c r="L53" s="233">
        <f t="shared" si="5"/>
        <v>6.7830768210929296E-3</v>
      </c>
      <c r="M53" s="233">
        <f t="shared" si="5"/>
        <v>6.519932112270436E-3</v>
      </c>
      <c r="N53" s="233">
        <f t="shared" si="5"/>
        <v>6.3653393288757082E-3</v>
      </c>
      <c r="O53" s="233">
        <f t="shared" si="5"/>
        <v>6.2220570240957909E-3</v>
      </c>
      <c r="P53" s="233">
        <f t="shared" si="5"/>
        <v>6.0284326071704643E-3</v>
      </c>
      <c r="Q53" s="233">
        <f t="shared" si="5"/>
        <v>6.5076364793054458E-3</v>
      </c>
      <c r="R53" s="233">
        <f t="shared" si="5"/>
        <v>6.7697886976278146E-3</v>
      </c>
      <c r="S53" s="233">
        <f t="shared" si="5"/>
        <v>6.8401749664659117E-3</v>
      </c>
      <c r="T53" s="233">
        <f t="shared" si="5"/>
        <v>6.8758223291456857E-3</v>
      </c>
      <c r="U53" s="233">
        <f t="shared" si="5"/>
        <v>6.5417663559498886E-3</v>
      </c>
      <c r="V53" s="233">
        <f t="shared" si="5"/>
        <v>6.2199297628653073E-3</v>
      </c>
      <c r="W53" s="233">
        <f t="shared" si="5"/>
        <v>5.8585285756290861E-3</v>
      </c>
      <c r="X53" s="233">
        <f t="shared" si="5"/>
        <v>5.9577696130772616E-3</v>
      </c>
      <c r="Y53" s="233">
        <f t="shared" si="5"/>
        <v>6.1893445651558781E-3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4.262041361141259E-2</v>
      </c>
      <c r="C54" s="233">
        <f t="shared" si="6"/>
        <v>4.0250265244647705E-2</v>
      </c>
      <c r="D54" s="233">
        <f t="shared" si="6"/>
        <v>4.1263348149838168E-2</v>
      </c>
      <c r="E54" s="233">
        <f t="shared" si="6"/>
        <v>4.0166708295364596E-2</v>
      </c>
      <c r="F54" s="233">
        <f t="shared" si="6"/>
        <v>4.1738284170736682E-2</v>
      </c>
      <c r="G54" s="233">
        <f t="shared" si="6"/>
        <v>4.0542478564539269E-2</v>
      </c>
      <c r="H54" s="233">
        <f t="shared" si="6"/>
        <v>3.9326085819785521E-2</v>
      </c>
      <c r="I54" s="233">
        <f t="shared" si="6"/>
        <v>4.0785545684648719E-2</v>
      </c>
      <c r="J54" s="233">
        <f t="shared" si="6"/>
        <v>4.3407835937934819E-2</v>
      </c>
      <c r="K54" s="233">
        <f t="shared" si="6"/>
        <v>4.3340829399266152E-2</v>
      </c>
      <c r="L54" s="233">
        <f t="shared" si="6"/>
        <v>4.4899826972836759E-2</v>
      </c>
      <c r="M54" s="233">
        <f t="shared" si="6"/>
        <v>4.3157969670232318E-2</v>
      </c>
      <c r="N54" s="233">
        <f t="shared" si="6"/>
        <v>4.213465983477712E-2</v>
      </c>
      <c r="O54" s="233">
        <f t="shared" si="6"/>
        <v>4.1186218461847064E-2</v>
      </c>
      <c r="P54" s="233">
        <f t="shared" si="6"/>
        <v>3.9904543044191595E-2</v>
      </c>
      <c r="Q54" s="233">
        <f t="shared" si="6"/>
        <v>4.3076580087420449E-2</v>
      </c>
      <c r="R54" s="233">
        <f t="shared" si="6"/>
        <v>4.481186770890476E-2</v>
      </c>
      <c r="S54" s="233">
        <f t="shared" si="6"/>
        <v>4.5277781832458064E-2</v>
      </c>
      <c r="T54" s="233">
        <f t="shared" si="6"/>
        <v>4.5513745607979918E-2</v>
      </c>
      <c r="U54" s="233">
        <f t="shared" si="6"/>
        <v>4.3302499031928704E-2</v>
      </c>
      <c r="V54" s="233">
        <f t="shared" si="6"/>
        <v>4.1172137291355548E-2</v>
      </c>
      <c r="W54" s="233">
        <f t="shared" si="6"/>
        <v>3.8779882094683672E-2</v>
      </c>
      <c r="X54" s="233">
        <f t="shared" si="6"/>
        <v>3.943679716841126E-2</v>
      </c>
      <c r="Y54" s="233">
        <f t="shared" si="6"/>
        <v>4.0969681957101795E-2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1.8691995257705065E-2</v>
      </c>
      <c r="C55" s="233">
        <f t="shared" si="7"/>
        <v>1.7652521487329365E-2</v>
      </c>
      <c r="D55" s="233">
        <f t="shared" si="7"/>
        <v>1.8096828317200477E-2</v>
      </c>
      <c r="E55" s="233">
        <f t="shared" si="7"/>
        <v>1.7615875993599813E-2</v>
      </c>
      <c r="F55" s="233">
        <f t="shared" si="7"/>
        <v>1.8305120567277827E-2</v>
      </c>
      <c r="G55" s="233">
        <f t="shared" si="7"/>
        <v>1.7780677211941782E-2</v>
      </c>
      <c r="H55" s="233">
        <f t="shared" si="7"/>
        <v>1.7247204974348205E-2</v>
      </c>
      <c r="I55" s="233">
        <f t="shared" si="7"/>
        <v>1.7887278933309707E-2</v>
      </c>
      <c r="J55" s="233">
        <f t="shared" si="7"/>
        <v>1.9037334336939691E-2</v>
      </c>
      <c r="K55" s="233">
        <f t="shared" si="7"/>
        <v>1.9007947341439142E-2</v>
      </c>
      <c r="L55" s="233">
        <f t="shared" si="7"/>
        <v>1.9691675460965233E-2</v>
      </c>
      <c r="M55" s="233">
        <f t="shared" si="7"/>
        <v>1.8927750719719583E-2</v>
      </c>
      <c r="N55" s="233">
        <f t="shared" si="7"/>
        <v>1.8478958674530026E-2</v>
      </c>
      <c r="O55" s="233">
        <f t="shared" si="7"/>
        <v>1.806300162149304E-2</v>
      </c>
      <c r="P55" s="233">
        <f t="shared" si="7"/>
        <v>1.7500898422609067E-2</v>
      </c>
      <c r="Q55" s="233">
        <f t="shared" si="7"/>
        <v>1.8892055765892615E-2</v>
      </c>
      <c r="R55" s="233">
        <f t="shared" si="7"/>
        <v>1.9653099248184255E-2</v>
      </c>
      <c r="S55" s="233">
        <f t="shared" si="7"/>
        <v>1.9857434773112696E-2</v>
      </c>
      <c r="T55" s="233">
        <f t="shared" si="7"/>
        <v>1.9960921187234776E-2</v>
      </c>
      <c r="U55" s="233">
        <f t="shared" si="7"/>
        <v>1.8991136827795862E-2</v>
      </c>
      <c r="V55" s="233">
        <f t="shared" si="7"/>
        <v>1.8056826055613977E-2</v>
      </c>
      <c r="W55" s="233">
        <f t="shared" si="7"/>
        <v>1.7007656913354957E-2</v>
      </c>
      <c r="X55" s="233">
        <f t="shared" si="7"/>
        <v>1.7295759547805753E-2</v>
      </c>
      <c r="Y55" s="233">
        <f t="shared" si="7"/>
        <v>1.7968035407492356E-2</v>
      </c>
      <c r="DA55" s="177"/>
    </row>
    <row r="56" spans="1:105" ht="12" customHeight="1" x14ac:dyDescent="0.25">
      <c r="A56" s="173" t="s">
        <v>95</v>
      </c>
      <c r="B56" s="233">
        <f t="shared" ref="B56:Y56" si="8">IF(B$10=0,0,B$10/B$5)</f>
        <v>3.3242604009776036E-2</v>
      </c>
      <c r="C56" s="233">
        <f t="shared" si="8"/>
        <v>3.1732104815011604E-2</v>
      </c>
      <c r="D56" s="233">
        <f t="shared" si="8"/>
        <v>3.2456618822030138E-2</v>
      </c>
      <c r="E56" s="233">
        <f t="shared" si="8"/>
        <v>3.3077455869999967E-2</v>
      </c>
      <c r="F56" s="233">
        <f t="shared" si="8"/>
        <v>3.2599046575643192E-2</v>
      </c>
      <c r="G56" s="233">
        <f t="shared" si="8"/>
        <v>3.2449504316856954E-2</v>
      </c>
      <c r="H56" s="233">
        <f t="shared" si="8"/>
        <v>3.1726220844531444E-2</v>
      </c>
      <c r="I56" s="233">
        <f t="shared" si="8"/>
        <v>3.2799180527754747E-2</v>
      </c>
      <c r="J56" s="233">
        <f t="shared" si="8"/>
        <v>3.3968332005552118E-2</v>
      </c>
      <c r="K56" s="233">
        <f t="shared" si="8"/>
        <v>3.3697252050226147E-2</v>
      </c>
      <c r="L56" s="233">
        <f t="shared" si="8"/>
        <v>3.4787558851196672E-2</v>
      </c>
      <c r="M56" s="233">
        <f t="shared" si="8"/>
        <v>3.3757597867520132E-2</v>
      </c>
      <c r="N56" s="233">
        <f t="shared" si="8"/>
        <v>3.3049163312189843E-2</v>
      </c>
      <c r="O56" s="233">
        <f t="shared" si="8"/>
        <v>3.2435626773932108E-2</v>
      </c>
      <c r="P56" s="233">
        <f t="shared" si="8"/>
        <v>3.1371611334108498E-2</v>
      </c>
      <c r="Q56" s="233">
        <f t="shared" si="8"/>
        <v>3.364851550592627E-2</v>
      </c>
      <c r="R56" s="233">
        <f t="shared" si="8"/>
        <v>3.4944871443019908E-2</v>
      </c>
      <c r="S56" s="233">
        <f t="shared" si="8"/>
        <v>3.5453206133696125E-2</v>
      </c>
      <c r="T56" s="233">
        <f t="shared" si="8"/>
        <v>3.5766615414856769E-2</v>
      </c>
      <c r="U56" s="233">
        <f t="shared" si="8"/>
        <v>3.3879432472158653E-2</v>
      </c>
      <c r="V56" s="233">
        <f t="shared" si="8"/>
        <v>3.2324043813126806E-2</v>
      </c>
      <c r="W56" s="233">
        <f t="shared" si="8"/>
        <v>3.0473543967918952E-2</v>
      </c>
      <c r="X56" s="233">
        <f t="shared" si="8"/>
        <v>3.1090196509470643E-2</v>
      </c>
      <c r="Y56" s="233">
        <f t="shared" si="8"/>
        <v>3.2085216950512224E-2</v>
      </c>
      <c r="DA56" s="177"/>
    </row>
    <row r="57" spans="1:105" ht="12" customHeight="1" x14ac:dyDescent="0.25">
      <c r="A57" s="40" t="s">
        <v>2555</v>
      </c>
      <c r="B57" s="234">
        <f t="shared" ref="B57:Y57" si="9">IF(B$16=0,0,B$16/B$5)</f>
        <v>0.16122236701299933</v>
      </c>
      <c r="C57" s="234">
        <f t="shared" si="9"/>
        <v>0.15485289497336066</v>
      </c>
      <c r="D57" s="234">
        <f t="shared" si="9"/>
        <v>0.15711950026428781</v>
      </c>
      <c r="E57" s="234">
        <f t="shared" si="9"/>
        <v>0.16139135648005523</v>
      </c>
      <c r="F57" s="234">
        <f t="shared" si="9"/>
        <v>0.1589804706322091</v>
      </c>
      <c r="G57" s="234">
        <f t="shared" si="9"/>
        <v>0.15823706476890964</v>
      </c>
      <c r="H57" s="234">
        <f t="shared" si="9"/>
        <v>0.15535719509544041</v>
      </c>
      <c r="I57" s="234">
        <f t="shared" si="9"/>
        <v>0.16035578789081364</v>
      </c>
      <c r="J57" s="234">
        <f t="shared" si="9"/>
        <v>0.16547045575314184</v>
      </c>
      <c r="K57" s="234">
        <f t="shared" si="9"/>
        <v>0.16390542917709189</v>
      </c>
      <c r="L57" s="234">
        <f t="shared" si="9"/>
        <v>0.16826448311789582</v>
      </c>
      <c r="M57" s="234">
        <f t="shared" si="9"/>
        <v>0.16379372567355083</v>
      </c>
      <c r="N57" s="234">
        <f t="shared" si="9"/>
        <v>0.16074533296562724</v>
      </c>
      <c r="O57" s="234">
        <f t="shared" si="9"/>
        <v>0.15800685631607223</v>
      </c>
      <c r="P57" s="234">
        <f t="shared" si="9"/>
        <v>0.15245083502313073</v>
      </c>
      <c r="Q57" s="234">
        <f t="shared" si="9"/>
        <v>0.16318982552795092</v>
      </c>
      <c r="R57" s="234">
        <f t="shared" si="9"/>
        <v>0.16908147848709446</v>
      </c>
      <c r="S57" s="234">
        <f t="shared" si="9"/>
        <v>0.17129123696780577</v>
      </c>
      <c r="T57" s="234">
        <f t="shared" si="9"/>
        <v>0.17270633523082651</v>
      </c>
      <c r="U57" s="234">
        <f t="shared" si="9"/>
        <v>0.16406540953073789</v>
      </c>
      <c r="V57" s="234">
        <f t="shared" si="9"/>
        <v>0.15676221097127635</v>
      </c>
      <c r="W57" s="234">
        <f t="shared" si="9"/>
        <v>0.1479127031566235</v>
      </c>
      <c r="X57" s="234">
        <f t="shared" si="9"/>
        <v>0.15066982155406675</v>
      </c>
      <c r="Y57" s="234">
        <f t="shared" si="9"/>
        <v>0.15704630313677675</v>
      </c>
      <c r="DA57" s="96"/>
    </row>
    <row r="58" spans="1:105" ht="12" customHeight="1" x14ac:dyDescent="0.25">
      <c r="A58" s="62" t="s">
        <v>2556</v>
      </c>
      <c r="B58" s="302">
        <f t="shared" ref="B58:Y58" si="10">IF(B$17=0,0,B$17/B$5)</f>
        <v>4.9713342583400731E-2</v>
      </c>
      <c r="C58" s="302">
        <f t="shared" si="10"/>
        <v>6.03466362273367E-2</v>
      </c>
      <c r="D58" s="302">
        <f t="shared" si="10"/>
        <v>5.3266383689278711E-2</v>
      </c>
      <c r="E58" s="302">
        <f t="shared" si="10"/>
        <v>8.7919838205693296E-2</v>
      </c>
      <c r="F58" s="302">
        <f t="shared" si="10"/>
        <v>5.6203608922580188E-2</v>
      </c>
      <c r="G58" s="302">
        <f t="shared" si="10"/>
        <v>7.2742314537990141E-2</v>
      </c>
      <c r="H58" s="302">
        <f t="shared" si="10"/>
        <v>7.6134927707536007E-2</v>
      </c>
      <c r="I58" s="302">
        <f t="shared" si="10"/>
        <v>8.037184615590931E-2</v>
      </c>
      <c r="J58" s="302">
        <f t="shared" si="10"/>
        <v>5.9164679163759219E-2</v>
      </c>
      <c r="K58" s="302">
        <f t="shared" si="10"/>
        <v>5.5245841515321983E-2</v>
      </c>
      <c r="L58" s="302">
        <f t="shared" si="10"/>
        <v>4.1273453013353154E-2</v>
      </c>
      <c r="M58" s="302">
        <f t="shared" si="10"/>
        <v>4.3834933319110828E-2</v>
      </c>
      <c r="N58" s="302">
        <f t="shared" si="10"/>
        <v>5.1117253295595931E-2</v>
      </c>
      <c r="O58" s="302">
        <f t="shared" si="10"/>
        <v>5.1372865374025849E-2</v>
      </c>
      <c r="P58" s="302">
        <f t="shared" si="10"/>
        <v>3.8693539448283305E-2</v>
      </c>
      <c r="Q58" s="302">
        <f t="shared" si="10"/>
        <v>3.7335810806024557E-2</v>
      </c>
      <c r="R58" s="302">
        <f t="shared" si="10"/>
        <v>2.6536025129015255E-2</v>
      </c>
      <c r="S58" s="302">
        <f t="shared" si="10"/>
        <v>1.8988448231816533E-2</v>
      </c>
      <c r="T58" s="302">
        <f t="shared" si="10"/>
        <v>1.5104989053538222E-2</v>
      </c>
      <c r="U58" s="302">
        <f t="shared" si="10"/>
        <v>3.1348648953633165E-2</v>
      </c>
      <c r="V58" s="302">
        <f t="shared" si="10"/>
        <v>2.8584568388557378E-2</v>
      </c>
      <c r="W58" s="302">
        <f t="shared" si="10"/>
        <v>2.4019432830133258E-2</v>
      </c>
      <c r="X58" s="302">
        <f t="shared" si="10"/>
        <v>1.6228573280514719E-2</v>
      </c>
      <c r="Y58" s="302">
        <f t="shared" si="10"/>
        <v>5.2498225715055705E-2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0.1115090244295986</v>
      </c>
      <c r="C59" s="302">
        <f t="shared" si="11"/>
        <v>9.4506258746023974E-2</v>
      </c>
      <c r="D59" s="302">
        <f t="shared" si="11"/>
        <v>0.10385311657500909</v>
      </c>
      <c r="E59" s="302">
        <f t="shared" si="11"/>
        <v>7.3471518274361922E-2</v>
      </c>
      <c r="F59" s="302">
        <f t="shared" si="11"/>
        <v>0.10277686170962888</v>
      </c>
      <c r="G59" s="302">
        <f t="shared" si="11"/>
        <v>8.54947502309195E-2</v>
      </c>
      <c r="H59" s="302">
        <f t="shared" si="11"/>
        <v>7.9222267387904402E-2</v>
      </c>
      <c r="I59" s="302">
        <f t="shared" si="11"/>
        <v>7.9983941734904349E-2</v>
      </c>
      <c r="J59" s="302">
        <f t="shared" si="11"/>
        <v>0.10630577658938263</v>
      </c>
      <c r="K59" s="302">
        <f t="shared" si="11"/>
        <v>0.10865958766176989</v>
      </c>
      <c r="L59" s="302">
        <f t="shared" si="11"/>
        <v>0.12699103010454268</v>
      </c>
      <c r="M59" s="302">
        <f t="shared" si="11"/>
        <v>0.11995879235444001</v>
      </c>
      <c r="N59" s="302">
        <f t="shared" si="11"/>
        <v>0.1096280796700313</v>
      </c>
      <c r="O59" s="302">
        <f t="shared" si="11"/>
        <v>0.10663399094204638</v>
      </c>
      <c r="P59" s="302">
        <f t="shared" si="11"/>
        <v>0.11375729557484743</v>
      </c>
      <c r="Q59" s="302">
        <f t="shared" si="11"/>
        <v>0.12585401472192637</v>
      </c>
      <c r="R59" s="302">
        <f t="shared" si="11"/>
        <v>0.14254545335807919</v>
      </c>
      <c r="S59" s="302">
        <f t="shared" si="11"/>
        <v>0.15230278873598924</v>
      </c>
      <c r="T59" s="302">
        <f t="shared" si="11"/>
        <v>0.15760134617728827</v>
      </c>
      <c r="U59" s="302">
        <f t="shared" si="11"/>
        <v>0.13271676057710474</v>
      </c>
      <c r="V59" s="302">
        <f t="shared" si="11"/>
        <v>0.12817764258271899</v>
      </c>
      <c r="W59" s="302">
        <f t="shared" si="11"/>
        <v>0.12389327032649025</v>
      </c>
      <c r="X59" s="302">
        <f t="shared" si="11"/>
        <v>0.13444124827355203</v>
      </c>
      <c r="Y59" s="302">
        <f t="shared" si="11"/>
        <v>0.10454807742172108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5.8538209293124997E-2</v>
      </c>
      <c r="C60" s="301">
        <f t="shared" si="12"/>
        <v>6.0804208030011894E-2</v>
      </c>
      <c r="D60" s="301">
        <f t="shared" si="12"/>
        <v>6.2906691854781427E-2</v>
      </c>
      <c r="E60" s="301">
        <f t="shared" si="12"/>
        <v>6.776924132677091E-2</v>
      </c>
      <c r="F60" s="301">
        <f t="shared" si="12"/>
        <v>6.132676205664634E-2</v>
      </c>
      <c r="G60" s="301">
        <f t="shared" si="12"/>
        <v>6.5024423214367688E-2</v>
      </c>
      <c r="H60" s="301">
        <f t="shared" si="12"/>
        <v>6.3911654323915615E-2</v>
      </c>
      <c r="I60" s="301">
        <f t="shared" si="12"/>
        <v>6.5981545725507837E-2</v>
      </c>
      <c r="J60" s="301">
        <f t="shared" si="12"/>
        <v>6.5747723289078061E-2</v>
      </c>
      <c r="K60" s="301">
        <f t="shared" si="12"/>
        <v>6.1664443118965108E-2</v>
      </c>
      <c r="L60" s="301">
        <f t="shared" si="12"/>
        <v>6.1195856403773119E-2</v>
      </c>
      <c r="M60" s="301">
        <f t="shared" si="12"/>
        <v>6.4582505734336895E-2</v>
      </c>
      <c r="N60" s="301">
        <f t="shared" si="12"/>
        <v>6.368904125058697E-2</v>
      </c>
      <c r="O60" s="301">
        <f t="shared" si="12"/>
        <v>6.2457011430863026E-2</v>
      </c>
      <c r="P60" s="301">
        <f t="shared" si="12"/>
        <v>5.9188624092693737E-2</v>
      </c>
      <c r="Q60" s="301">
        <f t="shared" si="12"/>
        <v>6.1894357144392384E-2</v>
      </c>
      <c r="R60" s="301">
        <f t="shared" si="12"/>
        <v>6.0218617279219795E-2</v>
      </c>
      <c r="S60" s="301">
        <f t="shared" si="12"/>
        <v>5.7123972772106055E-2</v>
      </c>
      <c r="T60" s="301">
        <f t="shared" si="12"/>
        <v>5.4902564380301729E-2</v>
      </c>
      <c r="U60" s="301">
        <f t="shared" si="12"/>
        <v>5.77586351788449E-2</v>
      </c>
      <c r="V60" s="301">
        <f t="shared" si="12"/>
        <v>5.4626872958870566E-2</v>
      </c>
      <c r="W60" s="301">
        <f t="shared" si="12"/>
        <v>5.3166909886663616E-2</v>
      </c>
      <c r="X60" s="301">
        <f t="shared" si="12"/>
        <v>4.9176031752258695E-2</v>
      </c>
      <c r="Y60" s="301">
        <f t="shared" si="12"/>
        <v>5.922279078127176E-2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3.7532734964953199E-2</v>
      </c>
      <c r="C61" s="302">
        <f t="shared" si="13"/>
        <v>4.0966861517913351E-2</v>
      </c>
      <c r="D61" s="302">
        <f t="shared" si="13"/>
        <v>4.2570047350145565E-2</v>
      </c>
      <c r="E61" s="302">
        <f t="shared" si="13"/>
        <v>4.7973075863948632E-2</v>
      </c>
      <c r="F61" s="302">
        <f t="shared" si="13"/>
        <v>4.0756045295334019E-2</v>
      </c>
      <c r="G61" s="302">
        <f t="shared" si="13"/>
        <v>4.5043059343702514E-2</v>
      </c>
      <c r="H61" s="302">
        <f t="shared" si="13"/>
        <v>4.4529789716815975E-2</v>
      </c>
      <c r="I61" s="302">
        <f t="shared" si="13"/>
        <v>4.5880386204851284E-2</v>
      </c>
      <c r="J61" s="302">
        <f t="shared" si="13"/>
        <v>4.4354167802989876E-2</v>
      </c>
      <c r="K61" s="302">
        <f t="shared" si="13"/>
        <v>4.0303911810930605E-2</v>
      </c>
      <c r="L61" s="302">
        <f t="shared" si="13"/>
        <v>3.9066973014318405E-2</v>
      </c>
      <c r="M61" s="302">
        <f t="shared" si="13"/>
        <v>4.3312096858686491E-2</v>
      </c>
      <c r="N61" s="302">
        <f t="shared" si="13"/>
        <v>4.292297071088981E-2</v>
      </c>
      <c r="O61" s="302">
        <f t="shared" si="13"/>
        <v>4.2158380299250932E-2</v>
      </c>
      <c r="P61" s="302">
        <f t="shared" si="13"/>
        <v>3.9521666795316816E-2</v>
      </c>
      <c r="Q61" s="302">
        <f t="shared" si="13"/>
        <v>4.0664061131275929E-2</v>
      </c>
      <c r="R61" s="302">
        <f t="shared" si="13"/>
        <v>3.8133084620175478E-2</v>
      </c>
      <c r="S61" s="302">
        <f t="shared" si="13"/>
        <v>3.4808814299228462E-2</v>
      </c>
      <c r="T61" s="302">
        <f t="shared" si="13"/>
        <v>3.2471111141392686E-2</v>
      </c>
      <c r="U61" s="302">
        <f t="shared" si="13"/>
        <v>3.641699499548217E-2</v>
      </c>
      <c r="V61" s="302">
        <f t="shared" si="13"/>
        <v>3.433518173328487E-2</v>
      </c>
      <c r="W61" s="302">
        <f t="shared" si="13"/>
        <v>3.4054241830075778E-2</v>
      </c>
      <c r="X61" s="302">
        <f t="shared" si="13"/>
        <v>2.9739603047949717E-2</v>
      </c>
      <c r="Y61" s="302">
        <f t="shared" si="13"/>
        <v>3.9030879683702724E-2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2.1005474328171805E-2</v>
      </c>
      <c r="C62" s="302">
        <f t="shared" si="14"/>
        <v>1.9837346512098539E-2</v>
      </c>
      <c r="D62" s="302">
        <f t="shared" si="14"/>
        <v>2.0336644504635858E-2</v>
      </c>
      <c r="E62" s="302">
        <f t="shared" si="14"/>
        <v>1.9796165462822278E-2</v>
      </c>
      <c r="F62" s="302">
        <f t="shared" si="14"/>
        <v>2.0570716761312318E-2</v>
      </c>
      <c r="G62" s="302">
        <f t="shared" si="14"/>
        <v>1.9981363870665163E-2</v>
      </c>
      <c r="H62" s="302">
        <f t="shared" si="14"/>
        <v>1.938186460709965E-2</v>
      </c>
      <c r="I62" s="302">
        <f t="shared" si="14"/>
        <v>2.0101159520656556E-2</v>
      </c>
      <c r="J62" s="302">
        <f t="shared" si="14"/>
        <v>2.1393555486088182E-2</v>
      </c>
      <c r="K62" s="302">
        <f t="shared" si="14"/>
        <v>2.1360531308034503E-2</v>
      </c>
      <c r="L62" s="302">
        <f t="shared" si="14"/>
        <v>2.2128883389454714E-2</v>
      </c>
      <c r="M62" s="302">
        <f t="shared" si="14"/>
        <v>2.1270408875650407E-2</v>
      </c>
      <c r="N62" s="302">
        <f t="shared" si="14"/>
        <v>2.076607053969716E-2</v>
      </c>
      <c r="O62" s="302">
        <f t="shared" si="14"/>
        <v>2.0298631131612097E-2</v>
      </c>
      <c r="P62" s="302">
        <f t="shared" si="14"/>
        <v>1.966695729737691E-2</v>
      </c>
      <c r="Q62" s="302">
        <f t="shared" si="14"/>
        <v>2.1230296013116452E-2</v>
      </c>
      <c r="R62" s="302">
        <f t="shared" si="14"/>
        <v>2.2085532659044321E-2</v>
      </c>
      <c r="S62" s="302">
        <f t="shared" si="14"/>
        <v>2.2315158472877596E-2</v>
      </c>
      <c r="T62" s="302">
        <f t="shared" si="14"/>
        <v>2.2431453238909042E-2</v>
      </c>
      <c r="U62" s="302">
        <f t="shared" si="14"/>
        <v>2.1341640183362726E-2</v>
      </c>
      <c r="V62" s="302">
        <f t="shared" si="14"/>
        <v>2.029169122558569E-2</v>
      </c>
      <c r="W62" s="302">
        <f t="shared" si="14"/>
        <v>1.9112668056587841E-2</v>
      </c>
      <c r="X62" s="302">
        <f t="shared" si="14"/>
        <v>1.9436428704308978E-2</v>
      </c>
      <c r="Y62" s="302">
        <f t="shared" si="14"/>
        <v>2.019191109756904E-2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0.19741514328122367</v>
      </c>
      <c r="C63" s="301">
        <f t="shared" si="15"/>
        <v>0.18961578976329871</v>
      </c>
      <c r="D63" s="301">
        <f t="shared" si="15"/>
        <v>0.19239122481341367</v>
      </c>
      <c r="E63" s="301">
        <f t="shared" si="15"/>
        <v>0.19762206915925137</v>
      </c>
      <c r="F63" s="301">
        <f t="shared" si="15"/>
        <v>0.1946699640394397</v>
      </c>
      <c r="G63" s="301">
        <f t="shared" si="15"/>
        <v>0.19375967114560369</v>
      </c>
      <c r="H63" s="301">
        <f t="shared" si="15"/>
        <v>0.19023330011686582</v>
      </c>
      <c r="I63" s="301">
        <f t="shared" si="15"/>
        <v>0.19635402598875154</v>
      </c>
      <c r="J63" s="301">
        <f t="shared" si="15"/>
        <v>0.20261688459568389</v>
      </c>
      <c r="K63" s="301">
        <f t="shared" si="15"/>
        <v>0.20070052552296958</v>
      </c>
      <c r="L63" s="301">
        <f t="shared" si="15"/>
        <v>0.2060381425933418</v>
      </c>
      <c r="M63" s="301">
        <f t="shared" si="15"/>
        <v>0.20056374572271538</v>
      </c>
      <c r="N63" s="301">
        <f t="shared" si="15"/>
        <v>0.19683101995791102</v>
      </c>
      <c r="O63" s="301">
        <f t="shared" si="15"/>
        <v>0.1934777832441702</v>
      </c>
      <c r="P63" s="301">
        <f t="shared" si="15"/>
        <v>0.18667449186505805</v>
      </c>
      <c r="Q63" s="301">
        <f t="shared" si="15"/>
        <v>0.19982427615667456</v>
      </c>
      <c r="R63" s="301">
        <f t="shared" si="15"/>
        <v>0.20703854508623812</v>
      </c>
      <c r="S63" s="301">
        <f t="shared" si="15"/>
        <v>0.20974437179731331</v>
      </c>
      <c r="T63" s="301">
        <f t="shared" si="15"/>
        <v>0.21147714518060384</v>
      </c>
      <c r="U63" s="301">
        <f t="shared" si="15"/>
        <v>0.20089641983355661</v>
      </c>
      <c r="V63" s="301">
        <f t="shared" si="15"/>
        <v>0.19195372771993027</v>
      </c>
      <c r="W63" s="301">
        <f t="shared" si="15"/>
        <v>0.18111759570198799</v>
      </c>
      <c r="X63" s="301">
        <f t="shared" si="15"/>
        <v>0.18449365904579604</v>
      </c>
      <c r="Y63" s="301">
        <f t="shared" si="15"/>
        <v>0.1923015956776859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6.0873480714368246E-2</v>
      </c>
      <c r="C64" s="302">
        <f t="shared" si="16"/>
        <v>7.3893840278371453E-2</v>
      </c>
      <c r="D64" s="302">
        <f t="shared" si="16"/>
        <v>6.5224143292994349E-2</v>
      </c>
      <c r="E64" s="302">
        <f t="shared" si="16"/>
        <v>0.10765694474166529</v>
      </c>
      <c r="F64" s="302">
        <f t="shared" si="16"/>
        <v>6.8820745619485951E-2</v>
      </c>
      <c r="G64" s="302">
        <f t="shared" si="16"/>
        <v>8.9072221883253255E-2</v>
      </c>
      <c r="H64" s="302">
        <f t="shared" si="16"/>
        <v>9.3226442090860395E-2</v>
      </c>
      <c r="I64" s="302">
        <f t="shared" si="16"/>
        <v>9.8414505497031846E-2</v>
      </c>
      <c r="J64" s="302">
        <f t="shared" si="16"/>
        <v>7.2446545914807189E-2</v>
      </c>
      <c r="K64" s="302">
        <f t="shared" si="16"/>
        <v>6.7647969202435085E-2</v>
      </c>
      <c r="L64" s="302">
        <f t="shared" si="16"/>
        <v>5.0538922057167118E-2</v>
      </c>
      <c r="M64" s="302">
        <f t="shared" si="16"/>
        <v>5.3675428554013228E-2</v>
      </c>
      <c r="N64" s="302">
        <f t="shared" si="16"/>
        <v>6.2592555055831792E-2</v>
      </c>
      <c r="O64" s="302">
        <f t="shared" si="16"/>
        <v>6.2905549437582697E-2</v>
      </c>
      <c r="P64" s="302">
        <f t="shared" si="16"/>
        <v>4.737984422238771E-2</v>
      </c>
      <c r="Q64" s="302">
        <f t="shared" si="16"/>
        <v>4.5717319354315784E-2</v>
      </c>
      <c r="R64" s="302">
        <f t="shared" si="16"/>
        <v>3.2493091994712564E-2</v>
      </c>
      <c r="S64" s="302">
        <f t="shared" si="16"/>
        <v>2.3251161100183514E-2</v>
      </c>
      <c r="T64" s="302">
        <f t="shared" si="16"/>
        <v>1.8495904963516187E-2</v>
      </c>
      <c r="U64" s="302">
        <f t="shared" si="16"/>
        <v>3.8386100759550838E-2</v>
      </c>
      <c r="V64" s="302">
        <f t="shared" si="16"/>
        <v>3.5001512312519238E-2</v>
      </c>
      <c r="W64" s="302">
        <f t="shared" si="16"/>
        <v>2.9411550404244809E-2</v>
      </c>
      <c r="X64" s="302">
        <f t="shared" si="16"/>
        <v>1.9871722384303736E-2</v>
      </c>
      <c r="Y64" s="302">
        <f t="shared" si="16"/>
        <v>6.4283541691904991E-2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0.13654166256685543</v>
      </c>
      <c r="C65" s="302">
        <f t="shared" si="17"/>
        <v>0.11572194948492726</v>
      </c>
      <c r="D65" s="302">
        <f t="shared" si="17"/>
        <v>0.12716708152041931</v>
      </c>
      <c r="E65" s="302">
        <f t="shared" si="17"/>
        <v>8.996512441758607E-2</v>
      </c>
      <c r="F65" s="302">
        <f t="shared" si="17"/>
        <v>0.12584921841995375</v>
      </c>
      <c r="G65" s="302">
        <f t="shared" si="17"/>
        <v>0.10468744926235043</v>
      </c>
      <c r="H65" s="302">
        <f t="shared" si="17"/>
        <v>9.7006858026005421E-2</v>
      </c>
      <c r="I65" s="302">
        <f t="shared" si="17"/>
        <v>9.7939520491719667E-2</v>
      </c>
      <c r="J65" s="302">
        <f t="shared" si="17"/>
        <v>0.13017033868087668</v>
      </c>
      <c r="K65" s="302">
        <f t="shared" si="17"/>
        <v>0.1330525563205345</v>
      </c>
      <c r="L65" s="302">
        <f t="shared" si="17"/>
        <v>0.15549922053617468</v>
      </c>
      <c r="M65" s="302">
        <f t="shared" si="17"/>
        <v>0.14688831716870213</v>
      </c>
      <c r="N65" s="302">
        <f t="shared" si="17"/>
        <v>0.13423846490207925</v>
      </c>
      <c r="O65" s="302">
        <f t="shared" si="17"/>
        <v>0.1305722338065875</v>
      </c>
      <c r="P65" s="302">
        <f t="shared" si="17"/>
        <v>0.13929464764267036</v>
      </c>
      <c r="Q65" s="302">
        <f t="shared" si="17"/>
        <v>0.15410695680235878</v>
      </c>
      <c r="R65" s="302">
        <f t="shared" si="17"/>
        <v>0.17454545309152555</v>
      </c>
      <c r="S65" s="302">
        <f t="shared" si="17"/>
        <v>0.18649321069712979</v>
      </c>
      <c r="T65" s="302">
        <f t="shared" si="17"/>
        <v>0.19298124021708765</v>
      </c>
      <c r="U65" s="302">
        <f t="shared" si="17"/>
        <v>0.16251031907400576</v>
      </c>
      <c r="V65" s="302">
        <f t="shared" si="17"/>
        <v>0.15695221540741106</v>
      </c>
      <c r="W65" s="302">
        <f t="shared" si="17"/>
        <v>0.15170604529774318</v>
      </c>
      <c r="X65" s="302">
        <f t="shared" si="17"/>
        <v>0.1646219366614923</v>
      </c>
      <c r="Y65" s="302">
        <f t="shared" si="17"/>
        <v>0.12801805398578092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0.27765917507614407</v>
      </c>
      <c r="C66" s="301">
        <f t="shared" si="18"/>
        <v>0.30619428471110449</v>
      </c>
      <c r="D66" s="301">
        <f t="shared" si="18"/>
        <v>0.2918616762843016</v>
      </c>
      <c r="E66" s="301">
        <f t="shared" si="18"/>
        <v>0.28387226114970227</v>
      </c>
      <c r="F66" s="301">
        <f t="shared" si="18"/>
        <v>0.28612932942298758</v>
      </c>
      <c r="G66" s="301">
        <f t="shared" si="18"/>
        <v>0.29186426864176107</v>
      </c>
      <c r="H66" s="301">
        <f t="shared" si="18"/>
        <v>0.30786726907023693</v>
      </c>
      <c r="I66" s="301">
        <f t="shared" si="18"/>
        <v>0.28429359941912574</v>
      </c>
      <c r="J66" s="301">
        <f t="shared" si="18"/>
        <v>0.25525026983615473</v>
      </c>
      <c r="K66" s="301">
        <f t="shared" si="18"/>
        <v>0.26351352402841699</v>
      </c>
      <c r="L66" s="301">
        <f t="shared" si="18"/>
        <v>0.24324857249606338</v>
      </c>
      <c r="M66" s="301">
        <f t="shared" si="18"/>
        <v>0.26195026225866258</v>
      </c>
      <c r="N66" s="301">
        <f t="shared" si="18"/>
        <v>0.27686209886233182</v>
      </c>
      <c r="O66" s="301">
        <f t="shared" si="18"/>
        <v>0.29085052939693357</v>
      </c>
      <c r="P66" s="301">
        <f t="shared" si="18"/>
        <v>0.31571946219253272</v>
      </c>
      <c r="Q66" s="301">
        <f t="shared" si="18"/>
        <v>0.26661013659998828</v>
      </c>
      <c r="R66" s="301">
        <f t="shared" si="18"/>
        <v>0.2428122900674283</v>
      </c>
      <c r="S66" s="301">
        <f t="shared" si="18"/>
        <v>0.23751043598753718</v>
      </c>
      <c r="T66" s="301">
        <f t="shared" si="18"/>
        <v>0.23476509096520118</v>
      </c>
      <c r="U66" s="301">
        <f t="shared" si="18"/>
        <v>0.26712582845942073</v>
      </c>
      <c r="V66" s="301">
        <f t="shared" si="18"/>
        <v>0.30165079097476694</v>
      </c>
      <c r="W66" s="301">
        <f t="shared" si="18"/>
        <v>0.33990972113001577</v>
      </c>
      <c r="X66" s="301">
        <f t="shared" si="18"/>
        <v>0.33295958111287649</v>
      </c>
      <c r="Y66" s="301">
        <f t="shared" si="18"/>
        <v>0.29795342517190826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0.11433073959896937</v>
      </c>
      <c r="C67" s="301">
        <f t="shared" si="19"/>
        <v>0.107972734296577</v>
      </c>
      <c r="D67" s="301">
        <f t="shared" si="19"/>
        <v>0.11069036437125286</v>
      </c>
      <c r="E67" s="301">
        <f t="shared" si="19"/>
        <v>0.10774858987842865</v>
      </c>
      <c r="F67" s="301">
        <f t="shared" si="19"/>
        <v>0.1119643967404971</v>
      </c>
      <c r="G67" s="301">
        <f t="shared" si="19"/>
        <v>0.10875660667492783</v>
      </c>
      <c r="H67" s="301">
        <f t="shared" si="19"/>
        <v>0.10549359089524807</v>
      </c>
      <c r="I67" s="301">
        <f t="shared" si="19"/>
        <v>0.10940864266565467</v>
      </c>
      <c r="J67" s="301">
        <f t="shared" si="19"/>
        <v>0.11644302733481446</v>
      </c>
      <c r="K67" s="301">
        <f t="shared" si="19"/>
        <v>0.11626327996788821</v>
      </c>
      <c r="L67" s="301">
        <f t="shared" si="19"/>
        <v>0.1204453450985653</v>
      </c>
      <c r="M67" s="301">
        <f t="shared" si="19"/>
        <v>0.11577275239455401</v>
      </c>
      <c r="N67" s="301">
        <f t="shared" si="19"/>
        <v>0.11302768822429078</v>
      </c>
      <c r="O67" s="301">
        <f t="shared" si="19"/>
        <v>0.11048346130472089</v>
      </c>
      <c r="P67" s="301">
        <f t="shared" si="19"/>
        <v>0.1070453224878998</v>
      </c>
      <c r="Q67" s="301">
        <f t="shared" si="19"/>
        <v>0.11555442201223134</v>
      </c>
      <c r="R67" s="301">
        <f t="shared" si="19"/>
        <v>0.1202093913184915</v>
      </c>
      <c r="S67" s="301">
        <f t="shared" si="19"/>
        <v>0.12145922213480223</v>
      </c>
      <c r="T67" s="301">
        <f t="shared" si="19"/>
        <v>0.1220922031569938</v>
      </c>
      <c r="U67" s="301">
        <f t="shared" si="19"/>
        <v>0.11616045742640035</v>
      </c>
      <c r="V67" s="301">
        <f t="shared" si="19"/>
        <v>0.11044568807587829</v>
      </c>
      <c r="W67" s="301">
        <f t="shared" si="19"/>
        <v>0.10402838043455266</v>
      </c>
      <c r="X67" s="301">
        <f t="shared" si="19"/>
        <v>0.10579057793262842</v>
      </c>
      <c r="Y67" s="301">
        <f t="shared" si="19"/>
        <v>0.10990259461104158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7.1607701514930164E-2</v>
      </c>
      <c r="C68" s="235">
        <f t="shared" si="20"/>
        <v>6.7625551591637245E-2</v>
      </c>
      <c r="D68" s="235">
        <f t="shared" si="20"/>
        <v>6.9327659387825563E-2</v>
      </c>
      <c r="E68" s="235">
        <f t="shared" si="20"/>
        <v>6.7485165317155857E-2</v>
      </c>
      <c r="F68" s="235">
        <f t="shared" si="20"/>
        <v>7.0125612151336142E-2</v>
      </c>
      <c r="G68" s="235">
        <f t="shared" si="20"/>
        <v>6.8116507038017013E-2</v>
      </c>
      <c r="H68" s="235">
        <f t="shared" si="20"/>
        <v>6.6072812920324825E-2</v>
      </c>
      <c r="I68" s="235">
        <f t="shared" si="20"/>
        <v>6.8524890634281063E-2</v>
      </c>
      <c r="J68" s="235">
        <f t="shared" si="20"/>
        <v>7.2930670912596848E-2</v>
      </c>
      <c r="K68" s="235">
        <f t="shared" si="20"/>
        <v>7.2818091427463705E-2</v>
      </c>
      <c r="L68" s="235">
        <f t="shared" si="20"/>
        <v>7.5437405118986625E-2</v>
      </c>
      <c r="M68" s="235">
        <f t="shared" si="20"/>
        <v>7.2510863885864946E-2</v>
      </c>
      <c r="N68" s="235">
        <f t="shared" si="20"/>
        <v>7.0791573549486203E-2</v>
      </c>
      <c r="O68" s="235">
        <f t="shared" si="20"/>
        <v>6.9198071727650232E-2</v>
      </c>
      <c r="P68" s="235">
        <f t="shared" si="20"/>
        <v>6.704469443799578E-2</v>
      </c>
      <c r="Q68" s="235">
        <f t="shared" si="20"/>
        <v>7.2374119061998296E-2</v>
      </c>
      <c r="R68" s="235">
        <f t="shared" si="20"/>
        <v>7.5289622397435849E-2</v>
      </c>
      <c r="S68" s="235">
        <f t="shared" si="20"/>
        <v>7.6072417228926201E-2</v>
      </c>
      <c r="T68" s="235">
        <f t="shared" si="20"/>
        <v>7.6468866305182501E-2</v>
      </c>
      <c r="U68" s="235">
        <f t="shared" si="20"/>
        <v>7.275369154790641E-2</v>
      </c>
      <c r="V68" s="235">
        <f t="shared" si="20"/>
        <v>6.9174413574946067E-2</v>
      </c>
      <c r="W68" s="235">
        <f t="shared" si="20"/>
        <v>6.5155121373029173E-2</v>
      </c>
      <c r="X68" s="235">
        <f t="shared" si="20"/>
        <v>6.6258822030395542E-2</v>
      </c>
      <c r="Y68" s="235">
        <f t="shared" si="20"/>
        <v>6.8834262930761114E-2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341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2">
        <f>IF(B$5=0,0,B$5/MAE_fec!B$5)</f>
        <v>0.55237730014546282</v>
      </c>
      <c r="C72" s="322">
        <f>IF(C$5=0,0,C$5/MAE_fec!C$5)</f>
        <v>0.55263196468860853</v>
      </c>
      <c r="D72" s="322">
        <f>IF(D$5=0,0,D$5/MAE_fec!D$5)</f>
        <v>0.55432651010922274</v>
      </c>
      <c r="E72" s="322">
        <f>IF(E$5=0,0,E$5/MAE_fec!E$5)</f>
        <v>0.53450560010110004</v>
      </c>
      <c r="F72" s="322">
        <f>IF(F$5=0,0,F$5/MAE_fec!F$5)</f>
        <v>0.55016820997948823</v>
      </c>
      <c r="G72" s="322">
        <f>IF(G$5=0,0,G$5/MAE_fec!G$5)</f>
        <v>0.54764439444270641</v>
      </c>
      <c r="H72" s="322">
        <f>IF(H$5=0,0,H$5/MAE_fec!H$5)</f>
        <v>0.54381495346379416</v>
      </c>
      <c r="I72" s="322">
        <f>IF(I$5=0,0,I$5/MAE_fec!I$5)</f>
        <v>0.54101734071635821</v>
      </c>
      <c r="J72" s="322">
        <f>IF(J$5=0,0,J$5/MAE_fec!J$5)</f>
        <v>0.54699942176972693</v>
      </c>
      <c r="K72" s="322">
        <f>IF(K$5=0,0,K$5/MAE_fec!K$5)</f>
        <v>0.54838263537189313</v>
      </c>
      <c r="L72" s="322">
        <f>IF(L$5=0,0,L$5/MAE_fec!L$5)</f>
        <v>0.55263568567675925</v>
      </c>
      <c r="M72" s="322">
        <f>IF(M$5=0,0,M$5/MAE_fec!M$5)</f>
        <v>0.55627375090446396</v>
      </c>
      <c r="N72" s="322">
        <f>IF(N$5=0,0,N$5/MAE_fec!N$5)</f>
        <v>0.5561095946518757</v>
      </c>
      <c r="O72" s="322">
        <f>IF(O$5=0,0,O$5/MAE_fec!O$5)</f>
        <v>0.55856223360742552</v>
      </c>
      <c r="P72" s="322">
        <f>IF(P$5=0,0,P$5/MAE_fec!P$5)</f>
        <v>0.56716742500347028</v>
      </c>
      <c r="Q72" s="322">
        <f>IF(Q$5=0,0,Q$5/MAE_fec!Q$5)</f>
        <v>0.55991786305395441</v>
      </c>
      <c r="R72" s="322">
        <f>IF(R$5=0,0,R$5/MAE_fec!R$5)</f>
        <v>0.56027860401921636</v>
      </c>
      <c r="S72" s="322">
        <f>IF(S$5=0,0,S$5/MAE_fec!S$5)</f>
        <v>0.56316295497474966</v>
      </c>
      <c r="T72" s="322">
        <f>IF(T$5=0,0,T$5/MAE_fec!T$5)</f>
        <v>0.56386128637356092</v>
      </c>
      <c r="U72" s="322">
        <f>IF(U$5=0,0,U$5/MAE_fec!U$5)</f>
        <v>0.56036108273856933</v>
      </c>
      <c r="V72" s="322">
        <f>IF(V$5=0,0,V$5/MAE_fec!V$5)</f>
        <v>0.56749760179142483</v>
      </c>
      <c r="W72" s="322">
        <f>IF(W$5=0,0,W$5/MAE_fec!W$5)</f>
        <v>0.57546358117116592</v>
      </c>
      <c r="X72" s="322">
        <f>IF(X$5=0,0,X$5/MAE_fec!X$5)</f>
        <v>0.57923901067409034</v>
      </c>
      <c r="Y72" s="322">
        <f>IF(Y$5=0,0,Y$5/MAE_fec!Y$5)</f>
        <v>0.5551257057281711</v>
      </c>
      <c r="DA72" s="95"/>
    </row>
    <row r="73" spans="1:105" ht="12" customHeight="1" x14ac:dyDescent="0.25">
      <c r="A73" s="173" t="s">
        <v>91</v>
      </c>
      <c r="B73" s="335">
        <f>IF(B$6=0,0,B$6/MAE_fec!B$6)</f>
        <v>0.46112776027759322</v>
      </c>
      <c r="C73" s="335">
        <f>IF(C$6=0,0,C$6/MAE_fec!C$6)</f>
        <v>0.46112776027759322</v>
      </c>
      <c r="D73" s="335">
        <f>IF(D$6=0,0,D$6/MAE_fec!D$6)</f>
        <v>0.46112776027759328</v>
      </c>
      <c r="E73" s="335">
        <f>IF(E$6=0,0,E$6/MAE_fec!E$6)</f>
        <v>0.46112776027759322</v>
      </c>
      <c r="F73" s="335">
        <f>IF(F$6=0,0,F$6/MAE_fec!F$6)</f>
        <v>0.46112776027759317</v>
      </c>
      <c r="G73" s="335">
        <f>IF(G$6=0,0,G$6/MAE_fec!G$6)</f>
        <v>0.46112776027759317</v>
      </c>
      <c r="H73" s="335">
        <f>IF(H$6=0,0,H$6/MAE_fec!H$6)</f>
        <v>0.46112776027759322</v>
      </c>
      <c r="I73" s="335">
        <f>IF(I$6=0,0,I$6/MAE_fec!I$6)</f>
        <v>0.46112776027759317</v>
      </c>
      <c r="J73" s="335">
        <f>IF(J$6=0,0,J$6/MAE_fec!J$6)</f>
        <v>0.46112776027759328</v>
      </c>
      <c r="K73" s="335">
        <f>IF(K$6=0,0,K$6/MAE_fec!K$6)</f>
        <v>0.46112776027759317</v>
      </c>
      <c r="L73" s="335">
        <f>IF(L$6=0,0,L$6/MAE_fec!L$6)</f>
        <v>0.46112776027759322</v>
      </c>
      <c r="M73" s="335">
        <f>IF(M$6=0,0,M$6/MAE_fec!M$6)</f>
        <v>0.46112776027759322</v>
      </c>
      <c r="N73" s="335">
        <f>IF(N$6=0,0,N$6/MAE_fec!N$6)</f>
        <v>0.46112776027759322</v>
      </c>
      <c r="O73" s="335">
        <f>IF(O$6=0,0,O$6/MAE_fec!O$6)</f>
        <v>0.46112776027759328</v>
      </c>
      <c r="P73" s="335">
        <f>IF(P$6=0,0,P$6/MAE_fec!P$6)</f>
        <v>0.46112776027759333</v>
      </c>
      <c r="Q73" s="335">
        <f>IF(Q$6=0,0,Q$6/MAE_fec!Q$6)</f>
        <v>0.46112776027759322</v>
      </c>
      <c r="R73" s="335">
        <f>IF(R$6=0,0,R$6/MAE_fec!R$6)</f>
        <v>0.46112776027759317</v>
      </c>
      <c r="S73" s="335">
        <f>IF(S$6=0,0,S$6/MAE_fec!S$6)</f>
        <v>0.46112776027759317</v>
      </c>
      <c r="T73" s="335">
        <f>IF(T$6=0,0,T$6/MAE_fec!T$6)</f>
        <v>0.46112776027759322</v>
      </c>
      <c r="U73" s="335">
        <f>IF(U$6=0,0,U$6/MAE_fec!U$6)</f>
        <v>0.46112776027759317</v>
      </c>
      <c r="V73" s="335">
        <f>IF(V$6=0,0,V$6/MAE_fec!V$6)</f>
        <v>0.46112776027759328</v>
      </c>
      <c r="W73" s="335">
        <f>IF(W$6=0,0,W$6/MAE_fec!W$6)</f>
        <v>0.46112776027759322</v>
      </c>
      <c r="X73" s="335">
        <f>IF(X$6=0,0,X$6/MAE_fec!X$6)</f>
        <v>0.46112776027759322</v>
      </c>
      <c r="Y73" s="335">
        <f>IF(Y$6=0,0,Y$6/MAE_fec!Y$6)</f>
        <v>0.46112776027759322</v>
      </c>
      <c r="DA73" s="177"/>
    </row>
    <row r="74" spans="1:105" ht="12" customHeight="1" x14ac:dyDescent="0.25">
      <c r="A74" s="173" t="s">
        <v>92</v>
      </c>
      <c r="B74" s="335">
        <f>IF(B$7=0,0,B$7/MAE_fec!B$7)</f>
        <v>0.11973625150506038</v>
      </c>
      <c r="C74" s="335">
        <f>IF(C$7=0,0,C$7/MAE_fec!C$7)</f>
        <v>0.11973625150506038</v>
      </c>
      <c r="D74" s="335">
        <f>IF(D$7=0,0,D$7/MAE_fec!D$7)</f>
        <v>0.11973625150506037</v>
      </c>
      <c r="E74" s="335">
        <f>IF(E$7=0,0,E$7/MAE_fec!E$7)</f>
        <v>0.11973625150506033</v>
      </c>
      <c r="F74" s="335">
        <f>IF(F$7=0,0,F$7/MAE_fec!F$7)</f>
        <v>0.11973625150506043</v>
      </c>
      <c r="G74" s="335">
        <f>IF(G$7=0,0,G$7/MAE_fec!G$7)</f>
        <v>0.11973625150506031</v>
      </c>
      <c r="H74" s="335">
        <f>IF(H$7=0,0,H$7/MAE_fec!H$7)</f>
        <v>0.11973625150506045</v>
      </c>
      <c r="I74" s="335">
        <f>IF(I$7=0,0,I$7/MAE_fec!I$7)</f>
        <v>0.11973625150506044</v>
      </c>
      <c r="J74" s="335">
        <f>IF(J$7=0,0,J$7/MAE_fec!J$7)</f>
        <v>0.11973625150506041</v>
      </c>
      <c r="K74" s="335">
        <f>IF(K$7=0,0,K$7/MAE_fec!K$7)</f>
        <v>0.11973625150506043</v>
      </c>
      <c r="L74" s="335">
        <f>IF(L$7=0,0,L$7/MAE_fec!L$7)</f>
        <v>0.11973625150506036</v>
      </c>
      <c r="M74" s="335">
        <f>IF(M$7=0,0,M$7/MAE_fec!M$7)</f>
        <v>0.11973625150506041</v>
      </c>
      <c r="N74" s="335">
        <f>IF(N$7=0,0,N$7/MAE_fec!N$7)</f>
        <v>0.11973625150506034</v>
      </c>
      <c r="O74" s="335">
        <f>IF(O$7=0,0,O$7/MAE_fec!O$7)</f>
        <v>0.11973625150506043</v>
      </c>
      <c r="P74" s="335">
        <f>IF(P$7=0,0,P$7/MAE_fec!P$7)</f>
        <v>0.11973625150506033</v>
      </c>
      <c r="Q74" s="335">
        <f>IF(Q$7=0,0,Q$7/MAE_fec!Q$7)</f>
        <v>0.11973625150506044</v>
      </c>
      <c r="R74" s="335">
        <f>IF(R$7=0,0,R$7/MAE_fec!R$7)</f>
        <v>0.11973625150506034</v>
      </c>
      <c r="S74" s="335">
        <f>IF(S$7=0,0,S$7/MAE_fec!S$7)</f>
        <v>0.11973625150506033</v>
      </c>
      <c r="T74" s="335">
        <f>IF(T$7=0,0,T$7/MAE_fec!T$7)</f>
        <v>0.11973625150506031</v>
      </c>
      <c r="U74" s="335">
        <f>IF(U$7=0,0,U$7/MAE_fec!U$7)</f>
        <v>0.11973625150506043</v>
      </c>
      <c r="V74" s="335">
        <f>IF(V$7=0,0,V$7/MAE_fec!V$7)</f>
        <v>0.11973625150506038</v>
      </c>
      <c r="W74" s="335">
        <f>IF(W$7=0,0,W$7/MAE_fec!W$7)</f>
        <v>0.11973625150506037</v>
      </c>
      <c r="X74" s="335">
        <f>IF(X$7=0,0,X$7/MAE_fec!X$7)</f>
        <v>0.11973625150506031</v>
      </c>
      <c r="Y74" s="335">
        <f>IF(Y$7=0,0,Y$7/MAE_fec!Y$7)</f>
        <v>0.11973625150506043</v>
      </c>
      <c r="DA74" s="177"/>
    </row>
    <row r="75" spans="1:105" ht="12" customHeight="1" x14ac:dyDescent="0.25">
      <c r="A75" s="173" t="s">
        <v>93</v>
      </c>
      <c r="B75" s="335">
        <f>IF(B$8=0,0,B$8/MAE_fec!B$8)</f>
        <v>0.64161309082516704</v>
      </c>
      <c r="C75" s="335">
        <f>IF(C$8=0,0,C$8/MAE_fec!C$8)</f>
        <v>0.64161309082516704</v>
      </c>
      <c r="D75" s="335">
        <f>IF(D$8=0,0,D$8/MAE_fec!D$8)</f>
        <v>0.64161309082516715</v>
      </c>
      <c r="E75" s="335">
        <f>IF(E$8=0,0,E$8/MAE_fec!E$8)</f>
        <v>0.64161309082516715</v>
      </c>
      <c r="F75" s="335">
        <f>IF(F$8=0,0,F$8/MAE_fec!F$8)</f>
        <v>0.64161309082516738</v>
      </c>
      <c r="G75" s="335">
        <f>IF(G$8=0,0,G$8/MAE_fec!G$8)</f>
        <v>0.64161309082516715</v>
      </c>
      <c r="H75" s="335">
        <f>IF(H$8=0,0,H$8/MAE_fec!H$8)</f>
        <v>0.64161309082516682</v>
      </c>
      <c r="I75" s="335">
        <f>IF(I$8=0,0,I$8/MAE_fec!I$8)</f>
        <v>0.64161309082516726</v>
      </c>
      <c r="J75" s="335">
        <f>IF(J$8=0,0,J$8/MAE_fec!J$8)</f>
        <v>0.64161309082516704</v>
      </c>
      <c r="K75" s="335">
        <f>IF(K$8=0,0,K$8/MAE_fec!K$8)</f>
        <v>0.64161309082516682</v>
      </c>
      <c r="L75" s="335">
        <f>IF(L$8=0,0,L$8/MAE_fec!L$8)</f>
        <v>0.64161309082516749</v>
      </c>
      <c r="M75" s="335">
        <f>IF(M$8=0,0,M$8/MAE_fec!M$8)</f>
        <v>0.64161309082516738</v>
      </c>
      <c r="N75" s="335">
        <f>IF(N$8=0,0,N$8/MAE_fec!N$8)</f>
        <v>0.64161309082516682</v>
      </c>
      <c r="O75" s="335">
        <f>IF(O$8=0,0,O$8/MAE_fec!O$8)</f>
        <v>0.64161309082516704</v>
      </c>
      <c r="P75" s="335">
        <f>IF(P$8=0,0,P$8/MAE_fec!P$8)</f>
        <v>0.64161309082516726</v>
      </c>
      <c r="Q75" s="335">
        <f>IF(Q$8=0,0,Q$8/MAE_fec!Q$8)</f>
        <v>0.64161309082516693</v>
      </c>
      <c r="R75" s="335">
        <f>IF(R$8=0,0,R$8/MAE_fec!R$8)</f>
        <v>0.64161309082516704</v>
      </c>
      <c r="S75" s="335">
        <f>IF(S$8=0,0,S$8/MAE_fec!S$8)</f>
        <v>0.64161309082516704</v>
      </c>
      <c r="T75" s="335">
        <f>IF(T$8=0,0,T$8/MAE_fec!T$8)</f>
        <v>0.64161309082516704</v>
      </c>
      <c r="U75" s="335">
        <f>IF(U$8=0,0,U$8/MAE_fec!U$8)</f>
        <v>0.64161309082516704</v>
      </c>
      <c r="V75" s="335">
        <f>IF(V$8=0,0,V$8/MAE_fec!V$8)</f>
        <v>0.64161309082516704</v>
      </c>
      <c r="W75" s="335">
        <f>IF(W$8=0,0,W$8/MAE_fec!W$8)</f>
        <v>0.64161309082516682</v>
      </c>
      <c r="X75" s="335">
        <f>IF(X$8=0,0,X$8/MAE_fec!X$8)</f>
        <v>0.64161309082516693</v>
      </c>
      <c r="Y75" s="335">
        <f>IF(Y$8=0,0,Y$8/MAE_fec!Y$8)</f>
        <v>0.64161309082516749</v>
      </c>
      <c r="DA75" s="177"/>
    </row>
    <row r="76" spans="1:105" ht="12" customHeight="1" x14ac:dyDescent="0.25">
      <c r="A76" s="173" t="s">
        <v>94</v>
      </c>
      <c r="B76" s="335">
        <f>IF(B$9=0,0,B$9/MAE_fec!B$9)</f>
        <v>0.45455575523927261</v>
      </c>
      <c r="C76" s="335">
        <f>IF(C$9=0,0,C$9/MAE_fec!C$9)</f>
        <v>0.45455575523927261</v>
      </c>
      <c r="D76" s="335">
        <f>IF(D$9=0,0,D$9/MAE_fec!D$9)</f>
        <v>0.45455575523927266</v>
      </c>
      <c r="E76" s="335">
        <f>IF(E$9=0,0,E$9/MAE_fec!E$9)</f>
        <v>0.45455575523927266</v>
      </c>
      <c r="F76" s="335">
        <f>IF(F$9=0,0,F$9/MAE_fec!F$9)</f>
        <v>0.45455575523927255</v>
      </c>
      <c r="G76" s="335">
        <f>IF(G$9=0,0,G$9/MAE_fec!G$9)</f>
        <v>0.45455575523927261</v>
      </c>
      <c r="H76" s="335">
        <f>IF(H$9=0,0,H$9/MAE_fec!H$9)</f>
        <v>0.45455575523927255</v>
      </c>
      <c r="I76" s="335">
        <f>IF(I$9=0,0,I$9/MAE_fec!I$9)</f>
        <v>0.45455575523927266</v>
      </c>
      <c r="J76" s="335">
        <f>IF(J$9=0,0,J$9/MAE_fec!J$9)</f>
        <v>0.45455575523927244</v>
      </c>
      <c r="K76" s="335">
        <f>IF(K$9=0,0,K$9/MAE_fec!K$9)</f>
        <v>0.45455575523927261</v>
      </c>
      <c r="L76" s="335">
        <f>IF(L$9=0,0,L$9/MAE_fec!L$9)</f>
        <v>0.45455575523927261</v>
      </c>
      <c r="M76" s="335">
        <f>IF(M$9=0,0,M$9/MAE_fec!M$9)</f>
        <v>0.4545557552392725</v>
      </c>
      <c r="N76" s="335">
        <f>IF(N$9=0,0,N$9/MAE_fec!N$9)</f>
        <v>0.45455575523927261</v>
      </c>
      <c r="O76" s="335">
        <f>IF(O$9=0,0,O$9/MAE_fec!O$9)</f>
        <v>0.45455575523927255</v>
      </c>
      <c r="P76" s="335">
        <f>IF(P$9=0,0,P$9/MAE_fec!P$9)</f>
        <v>0.45455575523927261</v>
      </c>
      <c r="Q76" s="335">
        <f>IF(Q$9=0,0,Q$9/MAE_fec!Q$9)</f>
        <v>0.45455575523927266</v>
      </c>
      <c r="R76" s="335">
        <f>IF(R$9=0,0,R$9/MAE_fec!R$9)</f>
        <v>0.45455575523927261</v>
      </c>
      <c r="S76" s="335">
        <f>IF(S$9=0,0,S$9/MAE_fec!S$9)</f>
        <v>0.4545557552392725</v>
      </c>
      <c r="T76" s="335">
        <f>IF(T$9=0,0,T$9/MAE_fec!T$9)</f>
        <v>0.45455575523927261</v>
      </c>
      <c r="U76" s="335">
        <f>IF(U$9=0,0,U$9/MAE_fec!U$9)</f>
        <v>0.45455575523927272</v>
      </c>
      <c r="V76" s="335">
        <f>IF(V$9=0,0,V$9/MAE_fec!V$9)</f>
        <v>0.45455575523927255</v>
      </c>
      <c r="W76" s="335">
        <f>IF(W$9=0,0,W$9/MAE_fec!W$9)</f>
        <v>0.45455575523927272</v>
      </c>
      <c r="X76" s="335">
        <f>IF(X$9=0,0,X$9/MAE_fec!X$9)</f>
        <v>0.45455575523927266</v>
      </c>
      <c r="Y76" s="335">
        <f>IF(Y$9=0,0,Y$9/MAE_fec!Y$9)</f>
        <v>0.45455575523927244</v>
      </c>
      <c r="DA76" s="177"/>
    </row>
    <row r="77" spans="1:105" ht="12" customHeight="1" x14ac:dyDescent="0.25">
      <c r="A77" s="173" t="s">
        <v>95</v>
      </c>
      <c r="B77" s="335">
        <f>IF(B$10=0,0,B$10/MAE_fec!B$10)</f>
        <v>0.76668465328774527</v>
      </c>
      <c r="C77" s="335">
        <f>IF(C$10=0,0,C$10/MAE_fec!C$10)</f>
        <v>0.7503083262184449</v>
      </c>
      <c r="D77" s="335">
        <f>IF(D$10=0,0,D$10/MAE_fec!D$10)</f>
        <v>0.74892762836368276</v>
      </c>
      <c r="E77" s="335">
        <f>IF(E$10=0,0,E$10/MAE_fec!E$10)</f>
        <v>0.70127975164120193</v>
      </c>
      <c r="F77" s="335">
        <f>IF(F$10=0,0,F$10/MAE_fec!F$10)</f>
        <v>0.73026979817427373</v>
      </c>
      <c r="G77" s="335">
        <f>IF(G$10=0,0,G$10/MAE_fec!G$10)</f>
        <v>0.71510909164631786</v>
      </c>
      <c r="H77" s="335">
        <f>IF(H$10=0,0,H$10/MAE_fec!H$10)</f>
        <v>0.72144246327279615</v>
      </c>
      <c r="I77" s="335">
        <f>IF(I$10=0,0,I$10/MAE_fec!I$10)</f>
        <v>0.72298132094626399</v>
      </c>
      <c r="J77" s="335">
        <f>IF(J$10=0,0,J$10/MAE_fec!J$10)</f>
        <v>0.74499987071513041</v>
      </c>
      <c r="K77" s="335">
        <f>IF(K$10=0,0,K$10/MAE_fec!K$10)</f>
        <v>0.74905249592627443</v>
      </c>
      <c r="L77" s="335">
        <f>IF(L$10=0,0,L$10/MAE_fec!L$10)</f>
        <v>0.76968811696789496</v>
      </c>
      <c r="M77" s="335">
        <f>IF(M$10=0,0,M$10/MAE_fec!M$10)</f>
        <v>0.76244165408418874</v>
      </c>
      <c r="N77" s="335">
        <f>IF(N$10=0,0,N$10/MAE_fec!N$10)</f>
        <v>0.75545691018200622</v>
      </c>
      <c r="O77" s="335">
        <f>IF(O$10=0,0,O$10/MAE_fec!O$10)</f>
        <v>0.7643824699175471</v>
      </c>
      <c r="P77" s="335">
        <f>IF(P$10=0,0,P$10/MAE_fec!P$10)</f>
        <v>0.77222058638652502</v>
      </c>
      <c r="Q77" s="335">
        <f>IF(Q$10=0,0,Q$10/MAE_fec!Q$10)</f>
        <v>0.77636687761529488</v>
      </c>
      <c r="R77" s="335">
        <f>IF(R$10=0,0,R$10/MAE_fec!R$10)</f>
        <v>0.78885216104722522</v>
      </c>
      <c r="S77" s="335">
        <f>IF(S$10=0,0,S$10/MAE_fec!S$10)</f>
        <v>0.797666918983574</v>
      </c>
      <c r="T77" s="335">
        <f>IF(T$10=0,0,T$10/MAE_fec!T$10)</f>
        <v>0.8019021420377388</v>
      </c>
      <c r="U77" s="335">
        <f>IF(U$10=0,0,U$10/MAE_fec!U$10)</f>
        <v>0.7892559527318006</v>
      </c>
      <c r="V77" s="335">
        <f>IF(V$10=0,0,V$10/MAE_fec!V$10)</f>
        <v>0.79284320239627293</v>
      </c>
      <c r="W77" s="335">
        <f>IF(W$10=0,0,W$10/MAE_fec!W$10)</f>
        <v>0.78938672157469736</v>
      </c>
      <c r="X77" s="335">
        <f>IF(X$10=0,0,X$10/MAE_fec!X$10)</f>
        <v>0.80003567656094399</v>
      </c>
      <c r="Y77" s="335">
        <f>IF(Y$10=0,0,Y$10/MAE_fec!Y$10)</f>
        <v>0.75901471186068725</v>
      </c>
      <c r="DA77" s="177"/>
    </row>
    <row r="78" spans="1:105" ht="12" customHeight="1" x14ac:dyDescent="0.25">
      <c r="A78" s="40" t="s">
        <v>2555</v>
      </c>
      <c r="B78" s="353">
        <f>IF(B$16=0,0,B$16/MAE_fec!B$16)</f>
        <v>0.5533449406087787</v>
      </c>
      <c r="C78" s="353">
        <f>IF(C$16=0,0,C$16/MAE_fec!C$16)</f>
        <v>0.5435973747634294</v>
      </c>
      <c r="D78" s="353">
        <f>IF(D$16=0,0,D$16/MAE_fec!D$16)</f>
        <v>0.5530272090955054</v>
      </c>
      <c r="E78" s="353">
        <f>IF(E$16=0,0,E$16/MAE_fec!E$16)</f>
        <v>0.52791644168646168</v>
      </c>
      <c r="F78" s="353">
        <f>IF(F$16=0,0,F$16/MAE_fec!F$16)</f>
        <v>0.54947499683756018</v>
      </c>
      <c r="G78" s="353">
        <f>IF(G$16=0,0,G$16/MAE_fec!G$16)</f>
        <v>0.53801968547140444</v>
      </c>
      <c r="H78" s="353">
        <f>IF(H$16=0,0,H$16/MAE_fec!H$16)</f>
        <v>0.53221377351993515</v>
      </c>
      <c r="I78" s="353">
        <f>IF(I$16=0,0,I$16/MAE_fec!I$16)</f>
        <v>0.5287653116983636</v>
      </c>
      <c r="J78" s="353">
        <f>IF(J$16=0,0,J$16/MAE_fec!J$16)</f>
        <v>0.55437492874341199</v>
      </c>
      <c r="K78" s="353">
        <f>IF(K$16=0,0,K$16/MAE_fec!K$16)</f>
        <v>0.55050804644539664</v>
      </c>
      <c r="L78" s="353">
        <f>IF(L$16=0,0,L$16/MAE_fec!L$16)</f>
        <v>0.56597373787636684</v>
      </c>
      <c r="M78" s="353">
        <f>IF(M$16=0,0,M$16/MAE_fec!M$16)</f>
        <v>0.570765949769934</v>
      </c>
      <c r="N78" s="353">
        <f>IF(N$16=0,0,N$16/MAE_fec!N$16)</f>
        <v>0.56151000170633603</v>
      </c>
      <c r="O78" s="353">
        <f>IF(O$16=0,0,O$16/MAE_fec!O$16)</f>
        <v>0.56132793441555395</v>
      </c>
      <c r="P78" s="353">
        <f>IF(P$16=0,0,P$16/MAE_fec!P$16)</f>
        <v>0.57133250751767861</v>
      </c>
      <c r="Q78" s="353">
        <f>IF(Q$16=0,0,Q$16/MAE_fec!Q$16)</f>
        <v>0.5746929158202384</v>
      </c>
      <c r="R78" s="353">
        <f>IF(R$16=0,0,R$16/MAE_fec!R$16)</f>
        <v>0.58448806001861298</v>
      </c>
      <c r="S78" s="353">
        <f>IF(S$16=0,0,S$16/MAE_fec!S$16)</f>
        <v>0.59085127176253882</v>
      </c>
      <c r="T78" s="353">
        <f>IF(T$16=0,0,T$16/MAE_fec!T$16)</f>
        <v>0.59417468876145541</v>
      </c>
      <c r="U78" s="353">
        <f>IF(U$16=0,0,U$16/MAE_fec!U$16)</f>
        <v>0.57815290546414433</v>
      </c>
      <c r="V78" s="353">
        <f>IF(V$16=0,0,V$16/MAE_fec!V$16)</f>
        <v>0.57948205694431021</v>
      </c>
      <c r="W78" s="353">
        <f>IF(W$16=0,0,W$16/MAE_fec!W$16)</f>
        <v>0.58321121410976706</v>
      </c>
      <c r="X78" s="353">
        <f>IF(X$16=0,0,X$16/MAE_fec!X$16)</f>
        <v>0.59077283348022036</v>
      </c>
      <c r="Y78" s="353">
        <f>IF(Y$16=0,0,Y$16/MAE_fec!Y$16)</f>
        <v>0.55528712670597324</v>
      </c>
      <c r="DA78" s="96"/>
    </row>
    <row r="79" spans="1:105" ht="12" customHeight="1" x14ac:dyDescent="0.25">
      <c r="A79" s="174" t="s">
        <v>2565</v>
      </c>
      <c r="B79" s="349">
        <f>IF(B$24=0,0,B$24/MAE_fec!B$24)</f>
        <v>0.45102831330010784</v>
      </c>
      <c r="C79" s="349">
        <f>IF(C$24=0,0,C$24/MAE_fec!C$24)</f>
        <v>0.44797713970230679</v>
      </c>
      <c r="D79" s="349">
        <f>IF(D$24=0,0,D$24/MAE_fec!D$24)</f>
        <v>0.44770136986513159</v>
      </c>
      <c r="E79" s="349">
        <f>IF(E$24=0,0,E$24/MAE_fec!E$24)</f>
        <v>0.44482440084567954</v>
      </c>
      <c r="F79" s="349">
        <f>IF(F$24=0,0,F$24/MAE_fec!F$24)</f>
        <v>0.44883243153034824</v>
      </c>
      <c r="G79" s="349">
        <f>IF(G$24=0,0,G$24/MAE_fec!G$24)</f>
        <v>0.44622069804439213</v>
      </c>
      <c r="H79" s="349">
        <f>IF(H$24=0,0,H$24/MAE_fec!H$24)</f>
        <v>0.44584913480438626</v>
      </c>
      <c r="I79" s="349">
        <f>IF(I$24=0,0,I$24/MAE_fec!I$24)</f>
        <v>0.44597703678893541</v>
      </c>
      <c r="J79" s="349">
        <f>IF(J$24=0,0,J$24/MAE_fec!J$24)</f>
        <v>0.44789707242796051</v>
      </c>
      <c r="K79" s="349">
        <f>IF(K$24=0,0,K$24/MAE_fec!K$24)</f>
        <v>0.44985909160606241</v>
      </c>
      <c r="L79" s="349">
        <f>IF(L$24=0,0,L$24/MAE_fec!L$24)</f>
        <v>0.45128999038652795</v>
      </c>
      <c r="M79" s="349">
        <f>IF(M$24=0,0,M$24/MAE_fec!M$24)</f>
        <v>0.44826591835956209</v>
      </c>
      <c r="N79" s="349">
        <f>IF(N$24=0,0,N$24/MAE_fec!N$24)</f>
        <v>0.44795895710092709</v>
      </c>
      <c r="O79" s="349">
        <f>IF(O$24=0,0,O$24/MAE_fec!O$24)</f>
        <v>0.44786110412523661</v>
      </c>
      <c r="P79" s="349">
        <f>IF(P$24=0,0,P$24/MAE_fec!P$24)</f>
        <v>0.44853833792125652</v>
      </c>
      <c r="Q79" s="349">
        <f>IF(Q$24=0,0,Q$24/MAE_fec!Q$24)</f>
        <v>0.44954128452074427</v>
      </c>
      <c r="R79" s="349">
        <f>IF(R$24=0,0,R$24/MAE_fec!R$24)</f>
        <v>0.45177645353712587</v>
      </c>
      <c r="S79" s="349">
        <f>IF(S$24=0,0,S$24/MAE_fec!S$24)</f>
        <v>0.45404744888013732</v>
      </c>
      <c r="T79" s="349">
        <f>IF(T$24=0,0,T$24/MAE_fec!T$24)</f>
        <v>0.45576647417492128</v>
      </c>
      <c r="U79" s="349">
        <f>IF(U$24=0,0,U$24/MAE_fec!U$24)</f>
        <v>0.45203588311294096</v>
      </c>
      <c r="V79" s="349">
        <f>IF(V$24=0,0,V$24/MAE_fec!V$24)</f>
        <v>0.45222184666996834</v>
      </c>
      <c r="W79" s="349">
        <f>IF(W$24=0,0,W$24/MAE_fec!W$24)</f>
        <v>0.45108966930725153</v>
      </c>
      <c r="X79" s="349">
        <f>IF(X$24=0,0,X$24/MAE_fec!X$24)</f>
        <v>0.45448714337190349</v>
      </c>
      <c r="Y79" s="349">
        <f>IF(Y$24=0,0,Y$24/MAE_fec!Y$24)</f>
        <v>0.44934840816139171</v>
      </c>
      <c r="DA79" s="178"/>
    </row>
    <row r="80" spans="1:105" ht="12" customHeight="1" x14ac:dyDescent="0.25">
      <c r="A80" s="174" t="s">
        <v>2570</v>
      </c>
      <c r="B80" s="349">
        <f>IF(B$27=0,0,B$27/MAE_fec!B$27)</f>
        <v>0.47429566337895296</v>
      </c>
      <c r="C80" s="349">
        <f>IF(C$27=0,0,C$27/MAE_fec!C$27)</f>
        <v>0.46594060694008227</v>
      </c>
      <c r="D80" s="349">
        <f>IF(D$27=0,0,D$27/MAE_fec!D$27)</f>
        <v>0.47402332208186176</v>
      </c>
      <c r="E80" s="349">
        <f>IF(E$27=0,0,E$27/MAE_fec!E$27)</f>
        <v>0.45249980715982435</v>
      </c>
      <c r="F80" s="349">
        <f>IF(F$27=0,0,F$27/MAE_fec!F$27)</f>
        <v>0.47097856871790861</v>
      </c>
      <c r="G80" s="349">
        <f>IF(G$27=0,0,G$27/MAE_fec!G$27)</f>
        <v>0.46115973040406111</v>
      </c>
      <c r="H80" s="349">
        <f>IF(H$27=0,0,H$27/MAE_fec!H$27)</f>
        <v>0.45618323444565867</v>
      </c>
      <c r="I80" s="349">
        <f>IF(I$27=0,0,I$27/MAE_fec!I$27)</f>
        <v>0.4532274100271691</v>
      </c>
      <c r="J80" s="349">
        <f>IF(J$27=0,0,J$27/MAE_fec!J$27)</f>
        <v>0.47517851035149594</v>
      </c>
      <c r="K80" s="349">
        <f>IF(K$27=0,0,K$27/MAE_fec!K$27)</f>
        <v>0.47186403981033981</v>
      </c>
      <c r="L80" s="349">
        <f>IF(L$27=0,0,L$27/MAE_fec!L$27)</f>
        <v>0.48512034675117149</v>
      </c>
      <c r="M80" s="349">
        <f>IF(M$27=0,0,M$27/MAE_fec!M$27)</f>
        <v>0.48922795694565774</v>
      </c>
      <c r="N80" s="349">
        <f>IF(N$27=0,0,N$27/MAE_fec!N$27)</f>
        <v>0.48129428717685968</v>
      </c>
      <c r="O80" s="349">
        <f>IF(O$27=0,0,O$27/MAE_fec!O$27)</f>
        <v>0.48113822949904655</v>
      </c>
      <c r="P80" s="349">
        <f>IF(P$27=0,0,P$27/MAE_fec!P$27)</f>
        <v>0.48971357787229597</v>
      </c>
      <c r="Q80" s="349">
        <f>IF(Q$27=0,0,Q$27/MAE_fec!Q$27)</f>
        <v>0.49259392784591854</v>
      </c>
      <c r="R80" s="349">
        <f>IF(R$27=0,0,R$27/MAE_fec!R$27)</f>
        <v>0.50098976573023957</v>
      </c>
      <c r="S80" s="349">
        <f>IF(S$27=0,0,S$27/MAE_fec!S$27)</f>
        <v>0.5064439472250335</v>
      </c>
      <c r="T80" s="349">
        <f>IF(T$27=0,0,T$27/MAE_fec!T$27)</f>
        <v>0.50929259036696184</v>
      </c>
      <c r="U80" s="349">
        <f>IF(U$27=0,0,U$27/MAE_fec!U$27)</f>
        <v>0.4955596332549807</v>
      </c>
      <c r="V80" s="349">
        <f>IF(V$27=0,0,V$27/MAE_fec!V$27)</f>
        <v>0.49669890595226596</v>
      </c>
      <c r="W80" s="349">
        <f>IF(W$27=0,0,W$27/MAE_fec!W$27)</f>
        <v>0.49989532637980044</v>
      </c>
      <c r="X80" s="349">
        <f>IF(X$27=0,0,X$27/MAE_fec!X$27)</f>
        <v>0.50637671441161747</v>
      </c>
      <c r="Y80" s="349">
        <f>IF(Y$27=0,0,Y$27/MAE_fec!Y$27)</f>
        <v>0.47596039431940579</v>
      </c>
      <c r="DA80" s="178"/>
    </row>
    <row r="81" spans="1:105" ht="12" customHeight="1" x14ac:dyDescent="0.25">
      <c r="A81" s="174" t="s">
        <v>2580</v>
      </c>
      <c r="B81" s="349">
        <f>IF(B$35=0,0,B$35/MAE_fec!B$35)</f>
        <v>0.67647534275401966</v>
      </c>
      <c r="C81" s="349">
        <f>IF(C$35=0,0,C$35/MAE_fec!C$35)</f>
        <v>0.68137110035313064</v>
      </c>
      <c r="D81" s="349">
        <f>IF(D$35=0,0,D$35/MAE_fec!D$35)</f>
        <v>0.68267743060682373</v>
      </c>
      <c r="E81" s="349">
        <f>IF(E$35=0,0,E$35/MAE_fec!E$35)</f>
        <v>0.64569357215360246</v>
      </c>
      <c r="F81" s="349">
        <f>IF(F$35=0,0,F$35/MAE_fec!F$35)</f>
        <v>0.67283241231518809</v>
      </c>
      <c r="G81" s="349">
        <f>IF(G$35=0,0,G$35/MAE_fec!G$35)</f>
        <v>0.68388303388089955</v>
      </c>
      <c r="H81" s="349">
        <f>IF(H$35=0,0,H$35/MAE_fec!H$35)</f>
        <v>0.66411479132140161</v>
      </c>
      <c r="I81" s="349">
        <f>IF(I$35=0,0,I$35/MAE_fec!I$35)</f>
        <v>0.67410645436560535</v>
      </c>
      <c r="J81" s="349">
        <f>IF(J$35=0,0,J$35/MAE_fec!J$35)</f>
        <v>0.66798167238784911</v>
      </c>
      <c r="K81" s="349">
        <f>IF(K$35=0,0,K$35/MAE_fec!K$35)</f>
        <v>0.67487165987836917</v>
      </c>
      <c r="L81" s="349">
        <f>IF(L$35=0,0,L$35/MAE_fec!L$35)</f>
        <v>0.67614764850944642</v>
      </c>
      <c r="M81" s="349">
        <f>IF(M$35=0,0,M$35/MAE_fec!M$35)</f>
        <v>0.67743984386291645</v>
      </c>
      <c r="N81" s="349">
        <f>IF(N$35=0,0,N$35/MAE_fec!N$35)</f>
        <v>0.68565326956080053</v>
      </c>
      <c r="O81" s="349">
        <f>IF(O$35=0,0,O$35/MAE_fec!O$35)</f>
        <v>0.68741715533139103</v>
      </c>
      <c r="P81" s="349">
        <f>IF(P$35=0,0,P$35/MAE_fec!P$35)</f>
        <v>0.69168552246514337</v>
      </c>
      <c r="Q81" s="349">
        <f>IF(Q$35=0,0,Q$35/MAE_fec!Q$35)</f>
        <v>0.68255551390607749</v>
      </c>
      <c r="R81" s="349">
        <f>IF(R$35=0,0,R$35/MAE_fec!R$35)</f>
        <v>0.67668204820441646</v>
      </c>
      <c r="S81" s="349">
        <f>IF(S$35=0,0,S$35/MAE_fec!S$35)</f>
        <v>0.67893318422021698</v>
      </c>
      <c r="T81" s="349">
        <f>IF(T$35=0,0,T$35/MAE_fec!T$35)</f>
        <v>0.67441482824381938</v>
      </c>
      <c r="U81" s="349">
        <f>IF(U$35=0,0,U$35/MAE_fec!U$35)</f>
        <v>0.67249782387341972</v>
      </c>
      <c r="V81" s="349">
        <f>IF(V$35=0,0,V$35/MAE_fec!V$35)</f>
        <v>0.68239814044250646</v>
      </c>
      <c r="W81" s="349">
        <f>IF(W$35=0,0,W$35/MAE_fec!W$35)</f>
        <v>0.68955059869902635</v>
      </c>
      <c r="X81" s="349">
        <f>IF(X$35=0,0,X$35/MAE_fec!X$35)</f>
        <v>0.69428758084750541</v>
      </c>
      <c r="Y81" s="349">
        <f>IF(Y$35=0,0,Y$35/MAE_fec!Y$35)</f>
        <v>0.67500085759064898</v>
      </c>
      <c r="DA81" s="178"/>
    </row>
    <row r="82" spans="1:105" ht="12" customHeight="1" x14ac:dyDescent="0.25">
      <c r="A82" s="174" t="s">
        <v>2592</v>
      </c>
      <c r="B82" s="349">
        <f>IF(B$46=0,0,B$46/MAE_fec!B$46)</f>
        <v>0.60240228914091887</v>
      </c>
      <c r="C82" s="349">
        <f>IF(C$46=0,0,C$46/MAE_fec!C$46)</f>
        <v>0.6024022891409192</v>
      </c>
      <c r="D82" s="349">
        <f>IF(D$46=0,0,D$46/MAE_fec!D$46)</f>
        <v>0.60240228914091964</v>
      </c>
      <c r="E82" s="349">
        <f>IF(E$46=0,0,E$46/MAE_fec!E$46)</f>
        <v>0.60240228914091909</v>
      </c>
      <c r="F82" s="349">
        <f>IF(F$46=0,0,F$46/MAE_fec!F$46)</f>
        <v>0.60240228914091898</v>
      </c>
      <c r="G82" s="349">
        <f>IF(G$46=0,0,G$46/MAE_fec!G$46)</f>
        <v>0.6024022891409192</v>
      </c>
      <c r="H82" s="349">
        <f>IF(H$46=0,0,H$46/MAE_fec!H$46)</f>
        <v>0.60240228914091898</v>
      </c>
      <c r="I82" s="349">
        <f>IF(I$46=0,0,I$46/MAE_fec!I$46)</f>
        <v>0.6024022891409192</v>
      </c>
      <c r="J82" s="349">
        <f>IF(J$46=0,0,J$46/MAE_fec!J$46)</f>
        <v>0.6024022891409192</v>
      </c>
      <c r="K82" s="349">
        <f>IF(K$46=0,0,K$46/MAE_fec!K$46)</f>
        <v>0.6024022891409192</v>
      </c>
      <c r="L82" s="349">
        <f>IF(L$46=0,0,L$46/MAE_fec!L$46)</f>
        <v>0.60240228914091909</v>
      </c>
      <c r="M82" s="349">
        <f>IF(M$46=0,0,M$46/MAE_fec!M$46)</f>
        <v>0.6024022891409192</v>
      </c>
      <c r="N82" s="349">
        <f>IF(N$46=0,0,N$46/MAE_fec!N$46)</f>
        <v>0.60240228914091909</v>
      </c>
      <c r="O82" s="349">
        <f>IF(O$46=0,0,O$46/MAE_fec!O$46)</f>
        <v>0.60240228914091931</v>
      </c>
      <c r="P82" s="349">
        <f>IF(P$46=0,0,P$46/MAE_fec!P$46)</f>
        <v>0.60240228914091931</v>
      </c>
      <c r="Q82" s="349">
        <f>IF(Q$46=0,0,Q$46/MAE_fec!Q$46)</f>
        <v>0.60240228914091931</v>
      </c>
      <c r="R82" s="349">
        <f>IF(R$46=0,0,R$46/MAE_fec!R$46)</f>
        <v>0.60240228914091931</v>
      </c>
      <c r="S82" s="349">
        <f>IF(S$46=0,0,S$46/MAE_fec!S$46)</f>
        <v>0.6024022891409192</v>
      </c>
      <c r="T82" s="349">
        <f>IF(T$46=0,0,T$46/MAE_fec!T$46)</f>
        <v>0.6024022891409192</v>
      </c>
      <c r="U82" s="349">
        <f>IF(U$46=0,0,U$46/MAE_fec!U$46)</f>
        <v>0.60240228914091909</v>
      </c>
      <c r="V82" s="349">
        <f>IF(V$46=0,0,V$46/MAE_fec!V$46)</f>
        <v>0.60240228914091931</v>
      </c>
      <c r="W82" s="349">
        <f>IF(W$46=0,0,W$46/MAE_fec!W$46)</f>
        <v>0.6024022891409192</v>
      </c>
      <c r="X82" s="349">
        <f>IF(X$46=0,0,X$46/MAE_fec!X$46)</f>
        <v>0.60240228914091898</v>
      </c>
      <c r="Y82" s="349">
        <f>IF(Y$46=0,0,Y$46/MAE_fec!Y$46)</f>
        <v>0.60240228914091898</v>
      </c>
      <c r="DA82" s="178"/>
    </row>
    <row r="83" spans="1:105" ht="12" customHeight="1" x14ac:dyDescent="0.25">
      <c r="A83" s="41" t="s">
        <v>2594</v>
      </c>
      <c r="B83" s="337">
        <f>IF(B$47=0,0,B$47/MAE_fec!B$47)</f>
        <v>0.55717908844177932</v>
      </c>
      <c r="C83" s="337">
        <f>IF(C$47=0,0,C$47/MAE_fec!C$47)</f>
        <v>0.55717908844177966</v>
      </c>
      <c r="D83" s="337">
        <f>IF(D$47=0,0,D$47/MAE_fec!D$47)</f>
        <v>0.55717908844177944</v>
      </c>
      <c r="E83" s="337">
        <f>IF(E$47=0,0,E$47/MAE_fec!E$47)</f>
        <v>0.55717908844177988</v>
      </c>
      <c r="F83" s="337">
        <f>IF(F$47=0,0,F$47/MAE_fec!F$47)</f>
        <v>0.55717908844177944</v>
      </c>
      <c r="G83" s="337">
        <f>IF(G$47=0,0,G$47/MAE_fec!G$47)</f>
        <v>0.55717908844177932</v>
      </c>
      <c r="H83" s="337">
        <f>IF(H$47=0,0,H$47/MAE_fec!H$47)</f>
        <v>0.55717908844177955</v>
      </c>
      <c r="I83" s="337">
        <f>IF(I$47=0,0,I$47/MAE_fec!I$47)</f>
        <v>0.55717908844177944</v>
      </c>
      <c r="J83" s="337">
        <f>IF(J$47=0,0,J$47/MAE_fec!J$47)</f>
        <v>0.55717908844177944</v>
      </c>
      <c r="K83" s="337">
        <f>IF(K$47=0,0,K$47/MAE_fec!K$47)</f>
        <v>0.55717908844177955</v>
      </c>
      <c r="L83" s="337">
        <f>IF(L$47=0,0,L$47/MAE_fec!L$47)</f>
        <v>0.55717908844177955</v>
      </c>
      <c r="M83" s="337">
        <f>IF(M$47=0,0,M$47/MAE_fec!M$47)</f>
        <v>0.55717908844177955</v>
      </c>
      <c r="N83" s="337">
        <f>IF(N$47=0,0,N$47/MAE_fec!N$47)</f>
        <v>0.55717908844177944</v>
      </c>
      <c r="O83" s="337">
        <f>IF(O$47=0,0,O$47/MAE_fec!O$47)</f>
        <v>0.55717908844177921</v>
      </c>
      <c r="P83" s="337">
        <f>IF(P$47=0,0,P$47/MAE_fec!P$47)</f>
        <v>0.55717908844177932</v>
      </c>
      <c r="Q83" s="337">
        <f>IF(Q$47=0,0,Q$47/MAE_fec!Q$47)</f>
        <v>0.55717908844177955</v>
      </c>
      <c r="R83" s="337">
        <f>IF(R$47=0,0,R$47/MAE_fec!R$47)</f>
        <v>0.55717908844177921</v>
      </c>
      <c r="S83" s="337">
        <f>IF(S$47=0,0,S$47/MAE_fec!S$47)</f>
        <v>0.55717908844177977</v>
      </c>
      <c r="T83" s="337">
        <f>IF(T$47=0,0,T$47/MAE_fec!T$47)</f>
        <v>0.55717908844177977</v>
      </c>
      <c r="U83" s="337">
        <f>IF(U$47=0,0,U$47/MAE_fec!U$47)</f>
        <v>0.55717908844177977</v>
      </c>
      <c r="V83" s="337">
        <f>IF(V$47=0,0,V$47/MAE_fec!V$47)</f>
        <v>0.55717908844177966</v>
      </c>
      <c r="W83" s="337">
        <f>IF(W$47=0,0,W$47/MAE_fec!W$47)</f>
        <v>0.55717908844177944</v>
      </c>
      <c r="X83" s="337">
        <f>IF(X$47=0,0,X$47/MAE_fec!X$47)</f>
        <v>0.55717908844177921</v>
      </c>
      <c r="Y83" s="337">
        <f>IF(Y$47=0,0,Y$47/MAE_fec!Y$47)</f>
        <v>0.55717908844177966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CO2 emissions"</f>
        <v>EE: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3">
        <v>14.15462363987953</v>
      </c>
      <c r="C5" s="223">
        <v>16.982063640039289</v>
      </c>
      <c r="D5" s="223">
        <v>17.39283839998307</v>
      </c>
      <c r="E5" s="223">
        <v>36.994624559604333</v>
      </c>
      <c r="F5" s="223">
        <v>23.292089999915639</v>
      </c>
      <c r="G5" s="223">
        <v>31.26950999994278</v>
      </c>
      <c r="H5" s="223">
        <v>34.583897160068851</v>
      </c>
      <c r="I5" s="223">
        <v>39.47437907982431</v>
      </c>
      <c r="J5" s="223">
        <v>27.972705239778719</v>
      </c>
      <c r="K5" s="223">
        <v>26.50549715970476</v>
      </c>
      <c r="L5" s="223">
        <v>24.554659319480681</v>
      </c>
      <c r="M5" s="223">
        <v>22.87196999987103</v>
      </c>
      <c r="N5" s="223">
        <v>26.958855239915319</v>
      </c>
      <c r="O5" s="223">
        <v>24.17100047996394</v>
      </c>
      <c r="P5" s="223">
        <v>17.563665240069341</v>
      </c>
      <c r="Q5" s="223">
        <v>17.00827523981182</v>
      </c>
      <c r="R5" s="223">
        <v>15.039165239828611</v>
      </c>
      <c r="S5" s="223">
        <v>11.8958597998403</v>
      </c>
      <c r="T5" s="223">
        <v>10.546492466572341</v>
      </c>
      <c r="U5" s="223">
        <v>13.2041757580701</v>
      </c>
      <c r="V5" s="223">
        <v>11.920836182079871</v>
      </c>
      <c r="W5" s="223">
        <v>12.744451291938731</v>
      </c>
      <c r="X5" s="223">
        <v>8.3056830019997747</v>
      </c>
      <c r="Y5" s="223">
        <v>19.90837938212356</v>
      </c>
      <c r="DA5" s="89" t="s">
        <v>2636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2637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2638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2639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2640</v>
      </c>
    </row>
    <row r="10" spans="1:105" ht="12" customHeight="1" x14ac:dyDescent="0.25">
      <c r="A10" s="56" t="s">
        <v>95</v>
      </c>
      <c r="B10" s="260">
        <v>0.31047391304786248</v>
      </c>
      <c r="C10" s="260">
        <v>0.45757130202289359</v>
      </c>
      <c r="D10" s="260">
        <v>0.54388921843747839</v>
      </c>
      <c r="E10" s="260">
        <v>1.3950471042223369</v>
      </c>
      <c r="F10" s="260">
        <v>0.90301897135158948</v>
      </c>
      <c r="G10" s="260">
        <v>1.2497546721822981</v>
      </c>
      <c r="H10" s="260">
        <v>1.2432694621746601</v>
      </c>
      <c r="I10" s="260">
        <v>1.309134546344046</v>
      </c>
      <c r="J10" s="260">
        <v>0.92183413395244618</v>
      </c>
      <c r="K10" s="260">
        <v>0.78595321177872557</v>
      </c>
      <c r="L10" s="260">
        <v>0.61585339795668381</v>
      </c>
      <c r="M10" s="260">
        <v>0.75952172857566536</v>
      </c>
      <c r="N10" s="260">
        <v>0.8686193516939299</v>
      </c>
      <c r="O10" s="260">
        <v>0.67067493246486576</v>
      </c>
      <c r="P10" s="260">
        <v>0.5064122429627913</v>
      </c>
      <c r="Q10" s="260">
        <v>0.44727298914721969</v>
      </c>
      <c r="R10" s="260">
        <v>0.32429570139337222</v>
      </c>
      <c r="S10" s="260">
        <v>0.20162095614176989</v>
      </c>
      <c r="T10" s="260">
        <v>0.14942725638302301</v>
      </c>
      <c r="U10" s="260">
        <v>0.24604234339582939</v>
      </c>
      <c r="V10" s="260">
        <v>0.20414529977357729</v>
      </c>
      <c r="W10" s="260">
        <v>0.29056476569762302</v>
      </c>
      <c r="X10" s="260">
        <v>0.1345355339566161</v>
      </c>
      <c r="Y10" s="260">
        <v>0.55296463036149612</v>
      </c>
      <c r="DA10" s="68" t="s">
        <v>2641</v>
      </c>
    </row>
    <row r="11" spans="1:105" ht="12" customHeight="1" x14ac:dyDescent="0.25">
      <c r="A11" s="37" t="s">
        <v>159</v>
      </c>
      <c r="B11" s="226">
        <v>0.1644079240916991</v>
      </c>
      <c r="C11" s="226">
        <v>0.17334276504385221</v>
      </c>
      <c r="D11" s="226">
        <v>0.15393130242655731</v>
      </c>
      <c r="E11" s="226">
        <v>0.60438476152555298</v>
      </c>
      <c r="F11" s="226">
        <v>0.58638451010829895</v>
      </c>
      <c r="G11" s="226">
        <v>0.59672787883157552</v>
      </c>
      <c r="H11" s="226">
        <v>0.50339051246869704</v>
      </c>
      <c r="I11" s="226">
        <v>0.49894811248749832</v>
      </c>
      <c r="J11" s="226">
        <v>0.29002455081506251</v>
      </c>
      <c r="K11" s="226">
        <v>0.45708613074402937</v>
      </c>
      <c r="L11" s="226">
        <v>0.2807029260113621</v>
      </c>
      <c r="M11" s="226">
        <v>0</v>
      </c>
      <c r="N11" s="226">
        <v>0.1486454430525829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3.4434653632254009E-2</v>
      </c>
      <c r="V11" s="226">
        <v>1.59983834604841E-2</v>
      </c>
      <c r="W11" s="226">
        <v>1.6194814744334221E-2</v>
      </c>
      <c r="X11" s="226">
        <v>1.264406837959994E-2</v>
      </c>
      <c r="Y11" s="226">
        <v>0.2531808186914532</v>
      </c>
      <c r="DA11" s="69" t="s">
        <v>2642</v>
      </c>
    </row>
    <row r="12" spans="1:105" ht="12" customHeight="1" x14ac:dyDescent="0.25">
      <c r="A12" s="37" t="s">
        <v>35</v>
      </c>
      <c r="B12" s="226">
        <v>0.14606598895616341</v>
      </c>
      <c r="C12" s="226">
        <v>0.28422853697904138</v>
      </c>
      <c r="D12" s="226">
        <v>0.38995791601092122</v>
      </c>
      <c r="E12" s="226">
        <v>0.79066234269678382</v>
      </c>
      <c r="F12" s="226">
        <v>0.31663446124329059</v>
      </c>
      <c r="G12" s="226">
        <v>0.65302679335072278</v>
      </c>
      <c r="H12" s="226">
        <v>0.73987894970596324</v>
      </c>
      <c r="I12" s="226">
        <v>0.81018643385654765</v>
      </c>
      <c r="J12" s="226">
        <v>0.63180958313738367</v>
      </c>
      <c r="K12" s="226">
        <v>0.32886708103469631</v>
      </c>
      <c r="L12" s="226">
        <v>0.33515047194532172</v>
      </c>
      <c r="M12" s="226">
        <v>0.75952172857566536</v>
      </c>
      <c r="N12" s="226">
        <v>0.71997390864134703</v>
      </c>
      <c r="O12" s="226">
        <v>0.67067493246486576</v>
      </c>
      <c r="P12" s="226">
        <v>0.5064122429627913</v>
      </c>
      <c r="Q12" s="226">
        <v>0.44727298914721969</v>
      </c>
      <c r="R12" s="226">
        <v>0.32429570139337222</v>
      </c>
      <c r="S12" s="226">
        <v>0.20162095614176989</v>
      </c>
      <c r="T12" s="226">
        <v>0.14942725638302301</v>
      </c>
      <c r="U12" s="226">
        <v>0.21160768976357541</v>
      </c>
      <c r="V12" s="226">
        <v>0.18814691631309319</v>
      </c>
      <c r="W12" s="226">
        <v>0.27436995095328881</v>
      </c>
      <c r="X12" s="226">
        <v>0.12189146557701611</v>
      </c>
      <c r="Y12" s="226">
        <v>0.29978381167004292</v>
      </c>
      <c r="DA12" s="69" t="s">
        <v>2643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2644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2645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2646</v>
      </c>
    </row>
    <row r="16" spans="1:105" ht="12" customHeight="1" x14ac:dyDescent="0.25">
      <c r="A16" s="57" t="s">
        <v>2555</v>
      </c>
      <c r="B16" s="261">
        <f t="shared" ref="B16:Y16" si="0">B17+B23</f>
        <v>3.5595378197068102</v>
      </c>
      <c r="C16" s="261">
        <f t="shared" si="0"/>
        <v>4.5090094769123494</v>
      </c>
      <c r="D16" s="261">
        <f t="shared" si="0"/>
        <v>4.34130633360156</v>
      </c>
      <c r="E16" s="261">
        <f t="shared" si="0"/>
        <v>9.0419719718114404</v>
      </c>
      <c r="F16" s="261">
        <f t="shared" si="0"/>
        <v>5.8529007402417843</v>
      </c>
      <c r="G16" s="261">
        <f t="shared" si="0"/>
        <v>8.1002617641445251</v>
      </c>
      <c r="H16" s="261">
        <f t="shared" si="0"/>
        <v>9.3569789080269992</v>
      </c>
      <c r="I16" s="261">
        <f t="shared" si="0"/>
        <v>10.4235344438639</v>
      </c>
      <c r="J16" s="261">
        <f t="shared" si="0"/>
        <v>6.581341985554829</v>
      </c>
      <c r="K16" s="261">
        <f t="shared" si="0"/>
        <v>6.4463364095888647</v>
      </c>
      <c r="L16" s="261">
        <f t="shared" si="0"/>
        <v>5.3703429862200656</v>
      </c>
      <c r="M16" s="261">
        <f t="shared" si="0"/>
        <v>4.9228260185459778</v>
      </c>
      <c r="N16" s="261">
        <f t="shared" si="0"/>
        <v>6.2952631493340556</v>
      </c>
      <c r="O16" s="261">
        <f t="shared" si="0"/>
        <v>5.7875651698878521</v>
      </c>
      <c r="P16" s="261">
        <f t="shared" si="0"/>
        <v>4.0569652260102842</v>
      </c>
      <c r="Q16" s="261">
        <f t="shared" si="0"/>
        <v>3.615290802115009</v>
      </c>
      <c r="R16" s="261">
        <f t="shared" si="0"/>
        <v>2.8032604814118862</v>
      </c>
      <c r="S16" s="261">
        <f t="shared" si="0"/>
        <v>2.009590796692855</v>
      </c>
      <c r="T16" s="261">
        <f t="shared" si="0"/>
        <v>1.6719970219832729</v>
      </c>
      <c r="U16" s="261">
        <f t="shared" si="0"/>
        <v>2.8149565393590792</v>
      </c>
      <c r="V16" s="261">
        <f t="shared" si="0"/>
        <v>2.6429767987966359</v>
      </c>
      <c r="W16" s="261">
        <f t="shared" si="0"/>
        <v>2.7506237850422282</v>
      </c>
      <c r="X16" s="261">
        <f t="shared" si="0"/>
        <v>1.6360372883331009</v>
      </c>
      <c r="Y16" s="261">
        <f t="shared" si="0"/>
        <v>5.0611539897295383</v>
      </c>
      <c r="DA16" s="70"/>
    </row>
    <row r="17" spans="1:105" ht="12" customHeight="1" x14ac:dyDescent="0.25">
      <c r="A17" s="60" t="s">
        <v>2556</v>
      </c>
      <c r="B17" s="329">
        <v>3.5595378197068102</v>
      </c>
      <c r="C17" s="329">
        <v>4.5090094769123494</v>
      </c>
      <c r="D17" s="329">
        <v>4.34130633360156</v>
      </c>
      <c r="E17" s="329">
        <v>9.0419719718114404</v>
      </c>
      <c r="F17" s="329">
        <v>5.8529007402417843</v>
      </c>
      <c r="G17" s="329">
        <v>8.1002617641445251</v>
      </c>
      <c r="H17" s="329">
        <v>9.3569789080269992</v>
      </c>
      <c r="I17" s="329">
        <v>10.4235344438639</v>
      </c>
      <c r="J17" s="329">
        <v>6.581341985554829</v>
      </c>
      <c r="K17" s="329">
        <v>6.4463364095888647</v>
      </c>
      <c r="L17" s="329">
        <v>5.3703429862200656</v>
      </c>
      <c r="M17" s="329">
        <v>4.9228260185459778</v>
      </c>
      <c r="N17" s="329">
        <v>6.2952631493340556</v>
      </c>
      <c r="O17" s="329">
        <v>5.7875651698878521</v>
      </c>
      <c r="P17" s="329">
        <v>4.0569652260102842</v>
      </c>
      <c r="Q17" s="329">
        <v>3.615290802115009</v>
      </c>
      <c r="R17" s="329">
        <v>2.8032604814118862</v>
      </c>
      <c r="S17" s="329">
        <v>2.009590796692855</v>
      </c>
      <c r="T17" s="329">
        <v>1.6719970219832729</v>
      </c>
      <c r="U17" s="329">
        <v>2.8149565393590792</v>
      </c>
      <c r="V17" s="329">
        <v>2.6429767987966359</v>
      </c>
      <c r="W17" s="329">
        <v>2.7506237850422282</v>
      </c>
      <c r="X17" s="329">
        <v>1.6360372883331009</v>
      </c>
      <c r="Y17" s="329">
        <v>5.0611539897295383</v>
      </c>
      <c r="DA17" s="72" t="s">
        <v>2647</v>
      </c>
    </row>
    <row r="18" spans="1:105" ht="12" customHeight="1" x14ac:dyDescent="0.25">
      <c r="A18" s="59" t="s">
        <v>28</v>
      </c>
      <c r="B18" s="230">
        <v>0.94152915088477684</v>
      </c>
      <c r="C18" s="230">
        <v>1.0010005771281461</v>
      </c>
      <c r="D18" s="230">
        <v>0.97486683324714096</v>
      </c>
      <c r="E18" s="230">
        <v>0</v>
      </c>
      <c r="F18" s="230">
        <v>0</v>
      </c>
      <c r="G18" s="230">
        <v>0</v>
      </c>
      <c r="H18" s="230">
        <v>0</v>
      </c>
      <c r="I18" s="230">
        <v>0</v>
      </c>
      <c r="J18" s="230">
        <v>0</v>
      </c>
      <c r="K18" s="230">
        <v>0</v>
      </c>
      <c r="L18" s="230">
        <v>0</v>
      </c>
      <c r="M18" s="230">
        <v>0</v>
      </c>
      <c r="N18" s="230">
        <v>0</v>
      </c>
      <c r="O18" s="230">
        <v>0</v>
      </c>
      <c r="P18" s="230">
        <v>0</v>
      </c>
      <c r="Q18" s="230">
        <v>0</v>
      </c>
      <c r="R18" s="230">
        <v>0</v>
      </c>
      <c r="S18" s="230">
        <v>0</v>
      </c>
      <c r="T18" s="230">
        <v>0</v>
      </c>
      <c r="U18" s="230">
        <v>0</v>
      </c>
      <c r="V18" s="230">
        <v>0</v>
      </c>
      <c r="W18" s="230">
        <v>0</v>
      </c>
      <c r="X18" s="230">
        <v>0</v>
      </c>
      <c r="Y18" s="230">
        <v>0</v>
      </c>
      <c r="DA18" s="71" t="s">
        <v>2648</v>
      </c>
    </row>
    <row r="19" spans="1:105" ht="12" customHeight="1" x14ac:dyDescent="0.25">
      <c r="A19" s="59" t="s">
        <v>31</v>
      </c>
      <c r="B19" s="230">
        <v>0.88640341650920773</v>
      </c>
      <c r="C19" s="230">
        <v>0.94239284111412769</v>
      </c>
      <c r="D19" s="230">
        <v>0</v>
      </c>
      <c r="E19" s="230">
        <v>0</v>
      </c>
      <c r="F19" s="230">
        <v>0</v>
      </c>
      <c r="G19" s="230">
        <v>0</v>
      </c>
      <c r="H19" s="230">
        <v>0.96203303864978418</v>
      </c>
      <c r="I19" s="230">
        <v>0.92423931627178169</v>
      </c>
      <c r="J19" s="230">
        <v>0.86381056337479623</v>
      </c>
      <c r="K19" s="230">
        <v>0.86782479508810795</v>
      </c>
      <c r="L19" s="230">
        <v>0.80128719220110678</v>
      </c>
      <c r="M19" s="230">
        <v>0</v>
      </c>
      <c r="N19" s="230">
        <v>0.88953388561501456</v>
      </c>
      <c r="O19" s="230">
        <v>1.8254052767357849</v>
      </c>
      <c r="P19" s="230">
        <v>0.9407837426103125</v>
      </c>
      <c r="Q19" s="230">
        <v>0.85636685584539451</v>
      </c>
      <c r="R19" s="230">
        <v>0.78892239854165125</v>
      </c>
      <c r="S19" s="230">
        <v>0.75670907751719951</v>
      </c>
      <c r="T19" s="230">
        <v>0.74157519798641913</v>
      </c>
      <c r="U19" s="230">
        <v>1.3611945337066429</v>
      </c>
      <c r="V19" s="230">
        <v>1.443118577520635</v>
      </c>
      <c r="W19" s="230">
        <v>0.96257958501853769</v>
      </c>
      <c r="X19" s="230">
        <v>0.80746475094969039</v>
      </c>
      <c r="Y19" s="230">
        <v>1.8470986625934891</v>
      </c>
      <c r="DA19" s="71" t="s">
        <v>2649</v>
      </c>
    </row>
    <row r="20" spans="1:105" ht="12" customHeight="1" x14ac:dyDescent="0.25">
      <c r="A20" s="59" t="s">
        <v>159</v>
      </c>
      <c r="B20" s="230">
        <v>0.9169518369008568</v>
      </c>
      <c r="C20" s="230">
        <v>0.9719380994495368</v>
      </c>
      <c r="D20" s="230">
        <v>0.95276831983999499</v>
      </c>
      <c r="E20" s="230">
        <v>3.9173086395174721</v>
      </c>
      <c r="F20" s="230">
        <v>3.8006403432945302</v>
      </c>
      <c r="G20" s="230">
        <v>3.8676806961305821</v>
      </c>
      <c r="H20" s="230">
        <v>2.9821570777348989</v>
      </c>
      <c r="I20" s="230">
        <v>2.866432318914601</v>
      </c>
      <c r="J20" s="230">
        <v>1.7988317219053109</v>
      </c>
      <c r="K20" s="230">
        <v>2.7041219371398331</v>
      </c>
      <c r="L20" s="230">
        <v>1.687791015733356</v>
      </c>
      <c r="M20" s="230">
        <v>0</v>
      </c>
      <c r="N20" s="230">
        <v>0.92507381957449974</v>
      </c>
      <c r="O20" s="230">
        <v>0</v>
      </c>
      <c r="P20" s="230">
        <v>0</v>
      </c>
      <c r="Q20" s="230">
        <v>0</v>
      </c>
      <c r="R20" s="230">
        <v>0</v>
      </c>
      <c r="S20" s="230">
        <v>0</v>
      </c>
      <c r="T20" s="230">
        <v>0</v>
      </c>
      <c r="U20" s="230">
        <v>0.20346006478989281</v>
      </c>
      <c r="V20" s="230">
        <v>9.4030045969602891E-2</v>
      </c>
      <c r="W20" s="230">
        <v>9.9657797477754634E-2</v>
      </c>
      <c r="X20" s="230">
        <v>7.7871826959209592E-2</v>
      </c>
      <c r="Y20" s="230">
        <v>1.4498757918629681</v>
      </c>
      <c r="DA20" s="71" t="s">
        <v>2650</v>
      </c>
    </row>
    <row r="21" spans="1:105" ht="12" customHeight="1" x14ac:dyDescent="0.25">
      <c r="A21" s="59" t="s">
        <v>32</v>
      </c>
      <c r="B21" s="230">
        <v>0</v>
      </c>
      <c r="C21" s="230">
        <v>0</v>
      </c>
      <c r="D21" s="230">
        <v>0</v>
      </c>
      <c r="E21" s="230">
        <v>0</v>
      </c>
      <c r="F21" s="230">
        <v>0</v>
      </c>
      <c r="G21" s="230">
        <v>0</v>
      </c>
      <c r="H21" s="230">
        <v>1.0296405362013561</v>
      </c>
      <c r="I21" s="230">
        <v>1.978381670800148</v>
      </c>
      <c r="J21" s="230">
        <v>0</v>
      </c>
      <c r="K21" s="230">
        <v>0.92881174704503633</v>
      </c>
      <c r="L21" s="230">
        <v>0.86609534807734456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30">
        <v>0</v>
      </c>
      <c r="V21" s="230">
        <v>0</v>
      </c>
      <c r="W21" s="230">
        <v>0</v>
      </c>
      <c r="X21" s="230">
        <v>0</v>
      </c>
      <c r="Y21" s="230">
        <v>4.7425108222662098E-2</v>
      </c>
      <c r="DA21" s="71" t="s">
        <v>2651</v>
      </c>
    </row>
    <row r="22" spans="1:105" ht="12" customHeight="1" x14ac:dyDescent="0.25">
      <c r="A22" s="59" t="s">
        <v>35</v>
      </c>
      <c r="B22" s="230">
        <v>0.81465341541196834</v>
      </c>
      <c r="C22" s="230">
        <v>1.593677959220539</v>
      </c>
      <c r="D22" s="230">
        <v>2.4136711805144251</v>
      </c>
      <c r="E22" s="230">
        <v>5.1246633322939683</v>
      </c>
      <c r="F22" s="230">
        <v>2.0522603969472542</v>
      </c>
      <c r="G22" s="230">
        <v>4.2325810680139426</v>
      </c>
      <c r="H22" s="230">
        <v>4.3831482554409602</v>
      </c>
      <c r="I22" s="230">
        <v>4.6544811378773643</v>
      </c>
      <c r="J22" s="230">
        <v>3.918699700274721</v>
      </c>
      <c r="K22" s="230">
        <v>1.9455779303158871</v>
      </c>
      <c r="L22" s="230">
        <v>2.0151694302082599</v>
      </c>
      <c r="M22" s="230">
        <v>4.9228260185459778</v>
      </c>
      <c r="N22" s="230">
        <v>4.4806554441445412</v>
      </c>
      <c r="O22" s="230">
        <v>3.9621598931520681</v>
      </c>
      <c r="P22" s="230">
        <v>3.1161814833999721</v>
      </c>
      <c r="Q22" s="230">
        <v>2.758923946269614</v>
      </c>
      <c r="R22" s="230">
        <v>2.0143380828702351</v>
      </c>
      <c r="S22" s="230">
        <v>1.2528817191756549</v>
      </c>
      <c r="T22" s="230">
        <v>0.93042182399685414</v>
      </c>
      <c r="U22" s="230">
        <v>1.2503019408625431</v>
      </c>
      <c r="V22" s="230">
        <v>1.1058281753063981</v>
      </c>
      <c r="W22" s="230">
        <v>1.688386402545935</v>
      </c>
      <c r="X22" s="230">
        <v>0.75070071042420139</v>
      </c>
      <c r="Y22" s="230">
        <v>1.71675442705042</v>
      </c>
      <c r="DA22" s="71" t="s">
        <v>2652</v>
      </c>
    </row>
    <row r="23" spans="1:105" ht="12" customHeight="1" x14ac:dyDescent="0.25">
      <c r="A23" s="60" t="s">
        <v>2563</v>
      </c>
      <c r="B23" s="329">
        <v>0</v>
      </c>
      <c r="C23" s="329">
        <v>0</v>
      </c>
      <c r="D23" s="329">
        <v>0</v>
      </c>
      <c r="E23" s="329">
        <v>0</v>
      </c>
      <c r="F23" s="329">
        <v>0</v>
      </c>
      <c r="G23" s="329">
        <v>0</v>
      </c>
      <c r="H23" s="329">
        <v>0</v>
      </c>
      <c r="I23" s="329">
        <v>0</v>
      </c>
      <c r="J23" s="329">
        <v>0</v>
      </c>
      <c r="K23" s="329">
        <v>0</v>
      </c>
      <c r="L23" s="329">
        <v>0</v>
      </c>
      <c r="M23" s="329">
        <v>0</v>
      </c>
      <c r="N23" s="329">
        <v>0</v>
      </c>
      <c r="O23" s="329">
        <v>0</v>
      </c>
      <c r="P23" s="329">
        <v>0</v>
      </c>
      <c r="Q23" s="329">
        <v>0</v>
      </c>
      <c r="R23" s="329">
        <v>0</v>
      </c>
      <c r="S23" s="329">
        <v>0</v>
      </c>
      <c r="T23" s="329">
        <v>0</v>
      </c>
      <c r="U23" s="329">
        <v>0</v>
      </c>
      <c r="V23" s="329">
        <v>0</v>
      </c>
      <c r="W23" s="329">
        <v>0</v>
      </c>
      <c r="X23" s="329">
        <v>0</v>
      </c>
      <c r="Y23" s="329">
        <v>0</v>
      </c>
      <c r="DA23" s="72" t="s">
        <v>2653</v>
      </c>
    </row>
    <row r="24" spans="1:105" ht="12" customHeight="1" x14ac:dyDescent="0.25">
      <c r="A24" s="57" t="s">
        <v>2565</v>
      </c>
      <c r="B24" s="261">
        <f t="shared" ref="B24:Y24" si="1">B25+B26</f>
        <v>2.31474820426644</v>
      </c>
      <c r="C24" s="261">
        <f t="shared" si="1"/>
        <v>2.7874339677542408</v>
      </c>
      <c r="D24" s="261">
        <f t="shared" si="1"/>
        <v>3.2682521709331249</v>
      </c>
      <c r="E24" s="261">
        <f t="shared" si="1"/>
        <v>5.0057861278092322</v>
      </c>
      <c r="F24" s="261">
        <f t="shared" si="1"/>
        <v>3.9842828831055468</v>
      </c>
      <c r="G24" s="261">
        <f t="shared" si="1"/>
        <v>5.0111857212655577</v>
      </c>
      <c r="H24" s="261">
        <f t="shared" si="1"/>
        <v>5.4158170263449428</v>
      </c>
      <c r="I24" s="261">
        <f t="shared" si="1"/>
        <v>5.7853715633103544</v>
      </c>
      <c r="J24" s="261">
        <f t="shared" si="1"/>
        <v>5.1762508803872969</v>
      </c>
      <c r="K24" s="261">
        <f t="shared" si="1"/>
        <v>4.3927543023382238</v>
      </c>
      <c r="L24" s="261">
        <f t="shared" si="1"/>
        <v>4.8852281726906526</v>
      </c>
      <c r="M24" s="261">
        <f t="shared" si="1"/>
        <v>5.6747944630931233</v>
      </c>
      <c r="N24" s="261">
        <f t="shared" si="1"/>
        <v>5.7715336447705541</v>
      </c>
      <c r="O24" s="261">
        <f t="shared" si="1"/>
        <v>5.2944670777356349</v>
      </c>
      <c r="P24" s="261">
        <f t="shared" si="1"/>
        <v>4.6762435446511867</v>
      </c>
      <c r="Q24" s="261">
        <f t="shared" si="1"/>
        <v>4.4402950603093716</v>
      </c>
      <c r="R24" s="261">
        <f t="shared" si="1"/>
        <v>4.5131414923838653</v>
      </c>
      <c r="S24" s="261">
        <f t="shared" si="1"/>
        <v>4.069530021952632</v>
      </c>
      <c r="T24" s="261">
        <f t="shared" si="1"/>
        <v>3.923777991191193</v>
      </c>
      <c r="U24" s="261">
        <f t="shared" si="1"/>
        <v>3.4584864969208251</v>
      </c>
      <c r="V24" s="261">
        <f t="shared" si="1"/>
        <v>3.3561800228617891</v>
      </c>
      <c r="W24" s="261">
        <f t="shared" si="1"/>
        <v>4.249632076253774</v>
      </c>
      <c r="X24" s="261">
        <f t="shared" si="1"/>
        <v>3.168601663166537</v>
      </c>
      <c r="Y24" s="261">
        <f t="shared" si="1"/>
        <v>3.6844657483867791</v>
      </c>
      <c r="DA24" s="70"/>
    </row>
    <row r="25" spans="1:105" ht="12" customHeight="1" x14ac:dyDescent="0.25">
      <c r="A25" s="60" t="s">
        <v>2566</v>
      </c>
      <c r="B25" s="262">
        <v>2.31474820426644</v>
      </c>
      <c r="C25" s="262">
        <v>2.7874339677542408</v>
      </c>
      <c r="D25" s="262">
        <v>3.2682521709331249</v>
      </c>
      <c r="E25" s="262">
        <v>5.0057861278092322</v>
      </c>
      <c r="F25" s="262">
        <v>3.9842828831055468</v>
      </c>
      <c r="G25" s="262">
        <v>5.0111857212655577</v>
      </c>
      <c r="H25" s="262">
        <v>5.4158170263449428</v>
      </c>
      <c r="I25" s="262">
        <v>5.7853715633103544</v>
      </c>
      <c r="J25" s="262">
        <v>5.1762508803872969</v>
      </c>
      <c r="K25" s="262">
        <v>4.3927543023382238</v>
      </c>
      <c r="L25" s="262">
        <v>4.8852281726906526</v>
      </c>
      <c r="M25" s="262">
        <v>5.6747944630931233</v>
      </c>
      <c r="N25" s="262">
        <v>5.7715336447705541</v>
      </c>
      <c r="O25" s="262">
        <v>5.2944670777356349</v>
      </c>
      <c r="P25" s="262">
        <v>4.6762435446511867</v>
      </c>
      <c r="Q25" s="262">
        <v>4.4402950603093716</v>
      </c>
      <c r="R25" s="262">
        <v>4.5131414923838653</v>
      </c>
      <c r="S25" s="262">
        <v>4.069530021952632</v>
      </c>
      <c r="T25" s="262">
        <v>3.923777991191193</v>
      </c>
      <c r="U25" s="262">
        <v>3.4584864969208251</v>
      </c>
      <c r="V25" s="262">
        <v>3.3561800228617891</v>
      </c>
      <c r="W25" s="262">
        <v>4.249632076253774</v>
      </c>
      <c r="X25" s="262">
        <v>3.168601663166537</v>
      </c>
      <c r="Y25" s="262">
        <v>3.6844657483867791</v>
      </c>
      <c r="DA25" s="72" t="s">
        <v>2654</v>
      </c>
    </row>
    <row r="26" spans="1:105" ht="12" customHeight="1" x14ac:dyDescent="0.25">
      <c r="A26" s="60" t="s">
        <v>2568</v>
      </c>
      <c r="B26" s="262">
        <v>0</v>
      </c>
      <c r="C26" s="262">
        <v>0</v>
      </c>
      <c r="D26" s="262">
        <v>0</v>
      </c>
      <c r="E26" s="262">
        <v>0</v>
      </c>
      <c r="F26" s="262">
        <v>0</v>
      </c>
      <c r="G26" s="262">
        <v>0</v>
      </c>
      <c r="H26" s="262">
        <v>0</v>
      </c>
      <c r="I26" s="262">
        <v>0</v>
      </c>
      <c r="J26" s="262">
        <v>0</v>
      </c>
      <c r="K26" s="262">
        <v>0</v>
      </c>
      <c r="L26" s="262">
        <v>0</v>
      </c>
      <c r="M26" s="262">
        <v>0</v>
      </c>
      <c r="N26" s="262">
        <v>0</v>
      </c>
      <c r="O26" s="262">
        <v>0</v>
      </c>
      <c r="P26" s="262">
        <v>0</v>
      </c>
      <c r="Q26" s="262">
        <v>0</v>
      </c>
      <c r="R26" s="262">
        <v>0</v>
      </c>
      <c r="S26" s="262">
        <v>0</v>
      </c>
      <c r="T26" s="262">
        <v>0</v>
      </c>
      <c r="U26" s="262">
        <v>0</v>
      </c>
      <c r="V26" s="262">
        <v>0</v>
      </c>
      <c r="W26" s="262">
        <v>0</v>
      </c>
      <c r="X26" s="262">
        <v>0</v>
      </c>
      <c r="Y26" s="262">
        <v>0</v>
      </c>
      <c r="DA26" s="72" t="s">
        <v>2655</v>
      </c>
    </row>
    <row r="27" spans="1:105" ht="12" customHeight="1" x14ac:dyDescent="0.25">
      <c r="A27" s="57" t="s">
        <v>2570</v>
      </c>
      <c r="B27" s="261">
        <f t="shared" ref="B27:Y27" si="2">B28+B34</f>
        <v>5.0850540281525856</v>
      </c>
      <c r="C27" s="261">
        <f t="shared" si="2"/>
        <v>6.4414421098747852</v>
      </c>
      <c r="D27" s="261">
        <f t="shared" si="2"/>
        <v>6.2018661908593744</v>
      </c>
      <c r="E27" s="261">
        <f t="shared" si="2"/>
        <v>12.91710281687349</v>
      </c>
      <c r="F27" s="261">
        <f t="shared" si="2"/>
        <v>8.3612867717739796</v>
      </c>
      <c r="G27" s="261">
        <f t="shared" si="2"/>
        <v>11.571802520206459</v>
      </c>
      <c r="H27" s="261">
        <f t="shared" si="2"/>
        <v>13.36711272575285</v>
      </c>
      <c r="I27" s="261">
        <f t="shared" si="2"/>
        <v>14.890763491234139</v>
      </c>
      <c r="J27" s="261">
        <f t="shared" si="2"/>
        <v>9.4019171222211817</v>
      </c>
      <c r="K27" s="261">
        <f t="shared" si="2"/>
        <v>9.2090520136983756</v>
      </c>
      <c r="L27" s="261">
        <f t="shared" si="2"/>
        <v>7.6719185517429516</v>
      </c>
      <c r="M27" s="261">
        <f t="shared" si="2"/>
        <v>7.0326085979228274</v>
      </c>
      <c r="N27" s="261">
        <f t="shared" si="2"/>
        <v>8.9932330704772241</v>
      </c>
      <c r="O27" s="261">
        <f t="shared" si="2"/>
        <v>8.2679502426969318</v>
      </c>
      <c r="P27" s="261">
        <f t="shared" si="2"/>
        <v>5.7956646085861214</v>
      </c>
      <c r="Q27" s="261">
        <f t="shared" si="2"/>
        <v>5.164701145878583</v>
      </c>
      <c r="R27" s="261">
        <f t="shared" si="2"/>
        <v>4.0046578305884104</v>
      </c>
      <c r="S27" s="261">
        <f t="shared" si="2"/>
        <v>2.8708439952755072</v>
      </c>
      <c r="T27" s="261">
        <f t="shared" si="2"/>
        <v>2.388567174261818</v>
      </c>
      <c r="U27" s="261">
        <f t="shared" si="2"/>
        <v>4.0213664847986852</v>
      </c>
      <c r="V27" s="261">
        <f t="shared" si="2"/>
        <v>3.7756811411380502</v>
      </c>
      <c r="W27" s="261">
        <f t="shared" si="2"/>
        <v>3.9294625500603262</v>
      </c>
      <c r="X27" s="261">
        <f t="shared" si="2"/>
        <v>2.3371961261901451</v>
      </c>
      <c r="Y27" s="261">
        <f t="shared" si="2"/>
        <v>7.2302199853279143</v>
      </c>
      <c r="DA27" s="70"/>
    </row>
    <row r="28" spans="1:105" ht="12" customHeight="1" x14ac:dyDescent="0.25">
      <c r="A28" s="60" t="s">
        <v>2571</v>
      </c>
      <c r="B28" s="329">
        <v>5.0850540281525856</v>
      </c>
      <c r="C28" s="329">
        <v>6.4414421098747852</v>
      </c>
      <c r="D28" s="329">
        <v>6.2018661908593744</v>
      </c>
      <c r="E28" s="329">
        <v>12.91710281687349</v>
      </c>
      <c r="F28" s="329">
        <v>8.3612867717739796</v>
      </c>
      <c r="G28" s="329">
        <v>11.571802520206459</v>
      </c>
      <c r="H28" s="329">
        <v>13.36711272575285</v>
      </c>
      <c r="I28" s="329">
        <v>14.890763491234139</v>
      </c>
      <c r="J28" s="329">
        <v>9.4019171222211817</v>
      </c>
      <c r="K28" s="329">
        <v>9.2090520136983756</v>
      </c>
      <c r="L28" s="329">
        <v>7.6719185517429516</v>
      </c>
      <c r="M28" s="329">
        <v>7.0326085979228274</v>
      </c>
      <c r="N28" s="329">
        <v>8.9932330704772241</v>
      </c>
      <c r="O28" s="329">
        <v>8.2679502426969318</v>
      </c>
      <c r="P28" s="329">
        <v>5.7956646085861214</v>
      </c>
      <c r="Q28" s="329">
        <v>5.164701145878583</v>
      </c>
      <c r="R28" s="329">
        <v>4.0046578305884104</v>
      </c>
      <c r="S28" s="329">
        <v>2.8708439952755072</v>
      </c>
      <c r="T28" s="329">
        <v>2.388567174261818</v>
      </c>
      <c r="U28" s="329">
        <v>4.0213664847986852</v>
      </c>
      <c r="V28" s="329">
        <v>3.7756811411380502</v>
      </c>
      <c r="W28" s="329">
        <v>3.9294625500603262</v>
      </c>
      <c r="X28" s="329">
        <v>2.3371961261901451</v>
      </c>
      <c r="Y28" s="329">
        <v>7.2302199853279143</v>
      </c>
      <c r="DA28" s="72" t="s">
        <v>2656</v>
      </c>
    </row>
    <row r="29" spans="1:105" ht="12" customHeight="1" x14ac:dyDescent="0.25">
      <c r="A29" s="59" t="s">
        <v>28</v>
      </c>
      <c r="B29" s="230">
        <v>1.3450416441211099</v>
      </c>
      <c r="C29" s="230">
        <v>1.4300008244687801</v>
      </c>
      <c r="D29" s="230">
        <v>1.392666904638773</v>
      </c>
      <c r="E29" s="230">
        <v>0</v>
      </c>
      <c r="F29" s="230">
        <v>0</v>
      </c>
      <c r="G29" s="230">
        <v>0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</v>
      </c>
      <c r="U29" s="230">
        <v>0</v>
      </c>
      <c r="V29" s="230">
        <v>0</v>
      </c>
      <c r="W29" s="230">
        <v>0</v>
      </c>
      <c r="X29" s="230">
        <v>0</v>
      </c>
      <c r="Y29" s="230">
        <v>0</v>
      </c>
      <c r="DA29" s="71" t="s">
        <v>2657</v>
      </c>
    </row>
    <row r="30" spans="1:105" ht="12" customHeight="1" x14ac:dyDescent="0.25">
      <c r="A30" s="59" t="s">
        <v>31</v>
      </c>
      <c r="B30" s="230">
        <v>1.266290595013154</v>
      </c>
      <c r="C30" s="230">
        <v>1.346275487305896</v>
      </c>
      <c r="D30" s="230">
        <v>0</v>
      </c>
      <c r="E30" s="230">
        <v>0</v>
      </c>
      <c r="F30" s="230">
        <v>0</v>
      </c>
      <c r="G30" s="230">
        <v>0</v>
      </c>
      <c r="H30" s="230">
        <v>1.3743329123568351</v>
      </c>
      <c r="I30" s="230">
        <v>1.3203418803882601</v>
      </c>
      <c r="J30" s="230">
        <v>1.234015090535423</v>
      </c>
      <c r="K30" s="230">
        <v>1.239749707268726</v>
      </c>
      <c r="L30" s="230">
        <v>1.144695988858724</v>
      </c>
      <c r="M30" s="230">
        <v>0</v>
      </c>
      <c r="N30" s="230">
        <v>1.2707626937357359</v>
      </c>
      <c r="O30" s="230">
        <v>2.607721823908264</v>
      </c>
      <c r="P30" s="230">
        <v>1.34397677515759</v>
      </c>
      <c r="Q30" s="230">
        <v>1.2233812226362779</v>
      </c>
      <c r="R30" s="230">
        <v>1.127031997916645</v>
      </c>
      <c r="S30" s="230">
        <v>1.081012967881714</v>
      </c>
      <c r="T30" s="230">
        <v>1.0593931399805989</v>
      </c>
      <c r="U30" s="230">
        <v>1.9445636195809191</v>
      </c>
      <c r="V30" s="230">
        <v>2.061597967886621</v>
      </c>
      <c r="W30" s="230">
        <v>1.3751136928836249</v>
      </c>
      <c r="X30" s="230">
        <v>1.1535210727852721</v>
      </c>
      <c r="Y30" s="230">
        <v>2.6387123751335562</v>
      </c>
      <c r="DA30" s="71" t="s">
        <v>2658</v>
      </c>
    </row>
    <row r="31" spans="1:105" ht="12" customHeight="1" x14ac:dyDescent="0.25">
      <c r="A31" s="59" t="s">
        <v>159</v>
      </c>
      <c r="B31" s="230">
        <v>1.3099311955726529</v>
      </c>
      <c r="C31" s="230">
        <v>1.3884829992136241</v>
      </c>
      <c r="D31" s="230">
        <v>1.3610975997714221</v>
      </c>
      <c r="E31" s="230">
        <v>5.5961551993106777</v>
      </c>
      <c r="F31" s="230">
        <v>5.4294862047064729</v>
      </c>
      <c r="G31" s="230">
        <v>5.5252581373294021</v>
      </c>
      <c r="H31" s="230">
        <v>4.2602243967641407</v>
      </c>
      <c r="I31" s="230">
        <v>4.0949033127351449</v>
      </c>
      <c r="J31" s="230">
        <v>2.5697596027218732</v>
      </c>
      <c r="K31" s="230">
        <v>3.8630313387711901</v>
      </c>
      <c r="L31" s="230">
        <v>2.4111300224762222</v>
      </c>
      <c r="M31" s="230">
        <v>0</v>
      </c>
      <c r="N31" s="230">
        <v>1.3215340279635721</v>
      </c>
      <c r="O31" s="230">
        <v>0</v>
      </c>
      <c r="P31" s="230">
        <v>0</v>
      </c>
      <c r="Q31" s="230">
        <v>0</v>
      </c>
      <c r="R31" s="230">
        <v>0</v>
      </c>
      <c r="S31" s="230">
        <v>0</v>
      </c>
      <c r="T31" s="230">
        <v>0</v>
      </c>
      <c r="U31" s="230">
        <v>0.29065723541413269</v>
      </c>
      <c r="V31" s="230">
        <v>0.13432863709943271</v>
      </c>
      <c r="W31" s="230">
        <v>0.14236828211107799</v>
      </c>
      <c r="X31" s="230">
        <v>0.1112454670845852</v>
      </c>
      <c r="Y31" s="230">
        <v>2.071251131232811</v>
      </c>
      <c r="DA31" s="71" t="s">
        <v>2659</v>
      </c>
    </row>
    <row r="32" spans="1:105" ht="12" customHeight="1" x14ac:dyDescent="0.25">
      <c r="A32" s="59" t="s">
        <v>32</v>
      </c>
      <c r="B32" s="230">
        <v>0</v>
      </c>
      <c r="C32" s="230">
        <v>0</v>
      </c>
      <c r="D32" s="230">
        <v>0</v>
      </c>
      <c r="E32" s="230">
        <v>0</v>
      </c>
      <c r="F32" s="230">
        <v>0</v>
      </c>
      <c r="G32" s="230">
        <v>0</v>
      </c>
      <c r="H32" s="230">
        <v>1.4709150517162219</v>
      </c>
      <c r="I32" s="230">
        <v>2.826259529714497</v>
      </c>
      <c r="J32" s="230">
        <v>0</v>
      </c>
      <c r="K32" s="230">
        <v>1.326873924350052</v>
      </c>
      <c r="L32" s="230">
        <v>1.2372790686819199</v>
      </c>
      <c r="M32" s="230">
        <v>0</v>
      </c>
      <c r="N32" s="230">
        <v>0</v>
      </c>
      <c r="O32" s="230">
        <v>0</v>
      </c>
      <c r="P32" s="230">
        <v>0</v>
      </c>
      <c r="Q32" s="230">
        <v>0</v>
      </c>
      <c r="R32" s="230">
        <v>0</v>
      </c>
      <c r="S32" s="230">
        <v>0</v>
      </c>
      <c r="T32" s="230">
        <v>0</v>
      </c>
      <c r="U32" s="230">
        <v>0</v>
      </c>
      <c r="V32" s="230">
        <v>0</v>
      </c>
      <c r="W32" s="230">
        <v>0</v>
      </c>
      <c r="X32" s="230">
        <v>0</v>
      </c>
      <c r="Y32" s="230">
        <v>6.7750154603803001E-2</v>
      </c>
      <c r="DA32" s="71" t="s">
        <v>2660</v>
      </c>
    </row>
    <row r="33" spans="1:105" ht="12" customHeight="1" x14ac:dyDescent="0.25">
      <c r="A33" s="59" t="s">
        <v>35</v>
      </c>
      <c r="B33" s="230">
        <v>1.1637905934456689</v>
      </c>
      <c r="C33" s="230">
        <v>2.2766827988864851</v>
      </c>
      <c r="D33" s="230">
        <v>3.4481016864491791</v>
      </c>
      <c r="E33" s="230">
        <v>7.3209476175628136</v>
      </c>
      <c r="F33" s="230">
        <v>2.9318005670675058</v>
      </c>
      <c r="G33" s="230">
        <v>6.0465443828770606</v>
      </c>
      <c r="H33" s="230">
        <v>6.2616403649156576</v>
      </c>
      <c r="I33" s="230">
        <v>6.6492587683962361</v>
      </c>
      <c r="J33" s="230">
        <v>5.5981424289638868</v>
      </c>
      <c r="K33" s="230">
        <v>2.7793970433084101</v>
      </c>
      <c r="L33" s="230">
        <v>2.8788134717260858</v>
      </c>
      <c r="M33" s="230">
        <v>7.0326085979228274</v>
      </c>
      <c r="N33" s="230">
        <v>6.4009363487779174</v>
      </c>
      <c r="O33" s="230">
        <v>5.6602284187886678</v>
      </c>
      <c r="P33" s="230">
        <v>4.4516878334285312</v>
      </c>
      <c r="Q33" s="230">
        <v>3.9413199232423048</v>
      </c>
      <c r="R33" s="230">
        <v>2.877625832671765</v>
      </c>
      <c r="S33" s="230">
        <v>1.7898310273937941</v>
      </c>
      <c r="T33" s="230">
        <v>1.3291740342812199</v>
      </c>
      <c r="U33" s="230">
        <v>1.786145629803634</v>
      </c>
      <c r="V33" s="230">
        <v>1.579754536151996</v>
      </c>
      <c r="W33" s="230">
        <v>2.411980575065622</v>
      </c>
      <c r="X33" s="230">
        <v>1.072429586320288</v>
      </c>
      <c r="Y33" s="230">
        <v>2.4525063243577438</v>
      </c>
      <c r="DA33" s="71" t="s">
        <v>2661</v>
      </c>
    </row>
    <row r="34" spans="1:105" ht="12" customHeight="1" x14ac:dyDescent="0.25">
      <c r="A34" s="60" t="s">
        <v>2578</v>
      </c>
      <c r="B34" s="329">
        <v>0</v>
      </c>
      <c r="C34" s="329">
        <v>0</v>
      </c>
      <c r="D34" s="329">
        <v>0</v>
      </c>
      <c r="E34" s="329">
        <v>0</v>
      </c>
      <c r="F34" s="329">
        <v>0</v>
      </c>
      <c r="G34" s="329">
        <v>0</v>
      </c>
      <c r="H34" s="329">
        <v>0</v>
      </c>
      <c r="I34" s="329">
        <v>0</v>
      </c>
      <c r="J34" s="329">
        <v>0</v>
      </c>
      <c r="K34" s="329">
        <v>0</v>
      </c>
      <c r="L34" s="329">
        <v>0</v>
      </c>
      <c r="M34" s="329">
        <v>0</v>
      </c>
      <c r="N34" s="329">
        <v>0</v>
      </c>
      <c r="O34" s="329">
        <v>0</v>
      </c>
      <c r="P34" s="329">
        <v>0</v>
      </c>
      <c r="Q34" s="329">
        <v>0</v>
      </c>
      <c r="R34" s="329">
        <v>0</v>
      </c>
      <c r="S34" s="329">
        <v>0</v>
      </c>
      <c r="T34" s="329">
        <v>0</v>
      </c>
      <c r="U34" s="329">
        <v>0</v>
      </c>
      <c r="V34" s="329">
        <v>0</v>
      </c>
      <c r="W34" s="329">
        <v>0</v>
      </c>
      <c r="X34" s="329">
        <v>0</v>
      </c>
      <c r="Y34" s="329">
        <v>0</v>
      </c>
      <c r="DA34" s="72" t="s">
        <v>2662</v>
      </c>
    </row>
    <row r="35" spans="1:105" ht="12" customHeight="1" x14ac:dyDescent="0.25">
      <c r="A35" s="57" t="s">
        <v>2580</v>
      </c>
      <c r="B35" s="261">
        <v>2.8848096747058301</v>
      </c>
      <c r="C35" s="261">
        <v>2.786606783475019</v>
      </c>
      <c r="D35" s="261">
        <v>3.0375244861515269</v>
      </c>
      <c r="E35" s="261">
        <v>8.634716538887826</v>
      </c>
      <c r="F35" s="261">
        <v>4.1906006334427373</v>
      </c>
      <c r="G35" s="261">
        <v>5.3365053221439389</v>
      </c>
      <c r="H35" s="261">
        <v>5.2007190377693906</v>
      </c>
      <c r="I35" s="261">
        <v>7.065575035071876</v>
      </c>
      <c r="J35" s="261">
        <v>5.8913611176629654</v>
      </c>
      <c r="K35" s="261">
        <v>5.671401222300565</v>
      </c>
      <c r="L35" s="261">
        <v>6.01131621087033</v>
      </c>
      <c r="M35" s="261">
        <v>4.4822191917334324</v>
      </c>
      <c r="N35" s="261">
        <v>5.0302060236395523</v>
      </c>
      <c r="O35" s="261">
        <v>4.1503430571786497</v>
      </c>
      <c r="P35" s="261">
        <v>2.5283796178589588</v>
      </c>
      <c r="Q35" s="261">
        <v>3.340715242361644</v>
      </c>
      <c r="R35" s="261">
        <v>3.39380973405108</v>
      </c>
      <c r="S35" s="261">
        <v>2.744274029777539</v>
      </c>
      <c r="T35" s="261">
        <v>2.4127230227530361</v>
      </c>
      <c r="U35" s="261">
        <v>2.6633238935956882</v>
      </c>
      <c r="V35" s="261">
        <v>1.9418529195098151</v>
      </c>
      <c r="W35" s="261">
        <v>1.5241681148847761</v>
      </c>
      <c r="X35" s="261">
        <v>1.029312390353377</v>
      </c>
      <c r="Y35" s="261">
        <v>3.3795750283178272</v>
      </c>
      <c r="DA35" s="70" t="s">
        <v>2663</v>
      </c>
    </row>
    <row r="36" spans="1:105" ht="12" customHeight="1" x14ac:dyDescent="0.25">
      <c r="A36" s="46" t="s">
        <v>28</v>
      </c>
      <c r="B36" s="229">
        <v>0.7630576049656046</v>
      </c>
      <c r="C36" s="229">
        <v>0.61862699840626723</v>
      </c>
      <c r="D36" s="229">
        <v>0.68209466210797942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2664</v>
      </c>
    </row>
    <row r="37" spans="1:105" ht="12" customHeight="1" x14ac:dyDescent="0.25">
      <c r="A37" s="46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2665</v>
      </c>
    </row>
    <row r="38" spans="1:105" ht="12" customHeight="1" x14ac:dyDescent="0.25">
      <c r="A38" s="46" t="s">
        <v>31</v>
      </c>
      <c r="B38" s="229">
        <v>0.71838122845080099</v>
      </c>
      <c r="C38" s="229">
        <v>0.58240691158298297</v>
      </c>
      <c r="D38" s="229">
        <v>0</v>
      </c>
      <c r="E38" s="229">
        <v>0</v>
      </c>
      <c r="F38" s="229">
        <v>0</v>
      </c>
      <c r="G38" s="229">
        <v>0</v>
      </c>
      <c r="H38" s="229">
        <v>0.53470928899678916</v>
      </c>
      <c r="I38" s="229">
        <v>0.62649404332577741</v>
      </c>
      <c r="J38" s="229">
        <v>0.7732495860665709</v>
      </c>
      <c r="K38" s="229">
        <v>0.76350073761033133</v>
      </c>
      <c r="L38" s="229">
        <v>0.89692421888151985</v>
      </c>
      <c r="M38" s="229">
        <v>0</v>
      </c>
      <c r="N38" s="229">
        <v>0.7107786606387505</v>
      </c>
      <c r="O38" s="229">
        <v>1.309023379340096</v>
      </c>
      <c r="P38" s="229">
        <v>0.58631472224084413</v>
      </c>
      <c r="Q38" s="229">
        <v>0.79132716148376303</v>
      </c>
      <c r="R38" s="229">
        <v>0.95512084350900572</v>
      </c>
      <c r="S38" s="229">
        <v>1.0333531945632011</v>
      </c>
      <c r="T38" s="229">
        <v>1.0701069019621581</v>
      </c>
      <c r="U38" s="229">
        <v>1.287871366667056</v>
      </c>
      <c r="V38" s="229">
        <v>1.0602908145970911</v>
      </c>
      <c r="W38" s="229">
        <v>0.53338196212163946</v>
      </c>
      <c r="X38" s="229">
        <v>0.50801621628864646</v>
      </c>
      <c r="Y38" s="229">
        <v>1.233396282272335</v>
      </c>
      <c r="DA38" s="73" t="s">
        <v>2666</v>
      </c>
    </row>
    <row r="39" spans="1:105" ht="12" customHeight="1" x14ac:dyDescent="0.25">
      <c r="A39" s="46" t="s">
        <v>159</v>
      </c>
      <c r="B39" s="229">
        <v>0.7431390434134385</v>
      </c>
      <c r="C39" s="229">
        <v>0.60066613630152421</v>
      </c>
      <c r="D39" s="229">
        <v>0.666632777959835</v>
      </c>
      <c r="E39" s="229">
        <v>2.4198713996013339</v>
      </c>
      <c r="F39" s="229">
        <v>2.7212089418485741</v>
      </c>
      <c r="G39" s="229">
        <v>2.548053287687059</v>
      </c>
      <c r="H39" s="229">
        <v>1.65751801305117</v>
      </c>
      <c r="I39" s="229">
        <v>1.9430062558260821</v>
      </c>
      <c r="J39" s="229">
        <v>1.6102441245131951</v>
      </c>
      <c r="K39" s="229">
        <v>2.3790505932535928</v>
      </c>
      <c r="L39" s="229">
        <v>1.889236035663415</v>
      </c>
      <c r="M39" s="229">
        <v>0</v>
      </c>
      <c r="N39" s="229">
        <v>0.73917670940048774</v>
      </c>
      <c r="O39" s="229">
        <v>0</v>
      </c>
      <c r="P39" s="229">
        <v>0</v>
      </c>
      <c r="Q39" s="229">
        <v>0</v>
      </c>
      <c r="R39" s="229">
        <v>0</v>
      </c>
      <c r="S39" s="229">
        <v>0</v>
      </c>
      <c r="T39" s="229">
        <v>0</v>
      </c>
      <c r="U39" s="229">
        <v>0.19250032615808199</v>
      </c>
      <c r="V39" s="229">
        <v>6.9085933471247668E-2</v>
      </c>
      <c r="W39" s="229">
        <v>5.522210566971672E-2</v>
      </c>
      <c r="X39" s="229">
        <v>4.8993037579378763E-2</v>
      </c>
      <c r="Y39" s="229">
        <v>0.96815153822349298</v>
      </c>
      <c r="DA39" s="73" t="s">
        <v>2667</v>
      </c>
    </row>
    <row r="40" spans="1:105" ht="12" customHeight="1" x14ac:dyDescent="0.25">
      <c r="A40" s="46" t="s">
        <v>32</v>
      </c>
      <c r="B40" s="229">
        <v>0</v>
      </c>
      <c r="C40" s="229">
        <v>0</v>
      </c>
      <c r="D40" s="229">
        <v>0</v>
      </c>
      <c r="E40" s="229">
        <v>0</v>
      </c>
      <c r="F40" s="229">
        <v>0</v>
      </c>
      <c r="G40" s="229">
        <v>0</v>
      </c>
      <c r="H40" s="229">
        <v>0.57228633208606816</v>
      </c>
      <c r="I40" s="229">
        <v>1.341042639454997</v>
      </c>
      <c r="J40" s="229">
        <v>0</v>
      </c>
      <c r="K40" s="229">
        <v>0.81715624856976754</v>
      </c>
      <c r="L40" s="229">
        <v>0.96946750317734254</v>
      </c>
      <c r="M40" s="229">
        <v>0</v>
      </c>
      <c r="N40" s="229">
        <v>0</v>
      </c>
      <c r="O40" s="229">
        <v>0</v>
      </c>
      <c r="P40" s="229">
        <v>0</v>
      </c>
      <c r="Q40" s="229">
        <v>0</v>
      </c>
      <c r="R40" s="229">
        <v>0</v>
      </c>
      <c r="S40" s="229">
        <v>0</v>
      </c>
      <c r="T40" s="229">
        <v>0</v>
      </c>
      <c r="U40" s="229">
        <v>0</v>
      </c>
      <c r="V40" s="229">
        <v>0</v>
      </c>
      <c r="W40" s="229">
        <v>0</v>
      </c>
      <c r="X40" s="229">
        <v>0</v>
      </c>
      <c r="Y40" s="229">
        <v>3.1668017173518997E-2</v>
      </c>
      <c r="DA40" s="73" t="s">
        <v>2668</v>
      </c>
    </row>
    <row r="41" spans="1:105" ht="12" customHeight="1" x14ac:dyDescent="0.25">
      <c r="A41" s="46" t="s">
        <v>33</v>
      </c>
      <c r="B41" s="229">
        <v>0</v>
      </c>
      <c r="C41" s="229">
        <v>0</v>
      </c>
      <c r="D41" s="229">
        <v>0</v>
      </c>
      <c r="E41" s="229">
        <v>3.0491445597346631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2669</v>
      </c>
    </row>
    <row r="42" spans="1:105" ht="12" customHeight="1" x14ac:dyDescent="0.25">
      <c r="A42" s="46" t="s">
        <v>35</v>
      </c>
      <c r="B42" s="229">
        <v>0.66023179787598618</v>
      </c>
      <c r="C42" s="229">
        <v>0.98490673718424471</v>
      </c>
      <c r="D42" s="229">
        <v>1.6887970460837129</v>
      </c>
      <c r="E42" s="229">
        <v>3.165700579551828</v>
      </c>
      <c r="F42" s="229">
        <v>1.4693916915941629</v>
      </c>
      <c r="G42" s="229">
        <v>2.7884520344568799</v>
      </c>
      <c r="H42" s="229">
        <v>2.436205403635364</v>
      </c>
      <c r="I42" s="229">
        <v>3.1550320964650189</v>
      </c>
      <c r="J42" s="229">
        <v>3.5078674070832001</v>
      </c>
      <c r="K42" s="229">
        <v>1.7116936428668741</v>
      </c>
      <c r="L42" s="229">
        <v>2.255688453148053</v>
      </c>
      <c r="M42" s="229">
        <v>4.4822191917334324</v>
      </c>
      <c r="N42" s="229">
        <v>3.5802506536003138</v>
      </c>
      <c r="O42" s="229">
        <v>2.8413196778385532</v>
      </c>
      <c r="P42" s="229">
        <v>1.942064895618115</v>
      </c>
      <c r="Q42" s="229">
        <v>2.5493880808778799</v>
      </c>
      <c r="R42" s="229">
        <v>2.4386888905420738</v>
      </c>
      <c r="S42" s="229">
        <v>1.7109208352143379</v>
      </c>
      <c r="T42" s="229">
        <v>1.342616120790878</v>
      </c>
      <c r="U42" s="229">
        <v>1.18295220077055</v>
      </c>
      <c r="V42" s="229">
        <v>0.81247617144147566</v>
      </c>
      <c r="W42" s="229">
        <v>0.93556404709341956</v>
      </c>
      <c r="X42" s="229">
        <v>0.47230313648535122</v>
      </c>
      <c r="Y42" s="229">
        <v>1.14635919064848</v>
      </c>
      <c r="DA42" s="73" t="s">
        <v>2670</v>
      </c>
    </row>
    <row r="43" spans="1:105" ht="12" customHeight="1" x14ac:dyDescent="0.25">
      <c r="A43" s="46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2671</v>
      </c>
    </row>
    <row r="44" spans="1:105" ht="12" customHeight="1" x14ac:dyDescent="0.25">
      <c r="A44" s="46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2672</v>
      </c>
    </row>
    <row r="45" spans="1:105" ht="12" customHeight="1" x14ac:dyDescent="0.25">
      <c r="A45" s="46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2673</v>
      </c>
    </row>
    <row r="46" spans="1:105" ht="12" customHeight="1" x14ac:dyDescent="0.25">
      <c r="A46" s="57" t="s">
        <v>2592</v>
      </c>
      <c r="B46" s="261">
        <v>0</v>
      </c>
      <c r="C46" s="261">
        <v>0</v>
      </c>
      <c r="D46" s="261">
        <v>0</v>
      </c>
      <c r="E46" s="261">
        <v>0</v>
      </c>
      <c r="F46" s="261">
        <v>0</v>
      </c>
      <c r="G46" s="261">
        <v>0</v>
      </c>
      <c r="H46" s="261">
        <v>0</v>
      </c>
      <c r="I46" s="261">
        <v>0</v>
      </c>
      <c r="J46" s="261">
        <v>0</v>
      </c>
      <c r="K46" s="261">
        <v>0</v>
      </c>
      <c r="L46" s="261">
        <v>0</v>
      </c>
      <c r="M46" s="261">
        <v>0</v>
      </c>
      <c r="N46" s="261">
        <v>0</v>
      </c>
      <c r="O46" s="261">
        <v>0</v>
      </c>
      <c r="P46" s="261">
        <v>0</v>
      </c>
      <c r="Q46" s="261">
        <v>0</v>
      </c>
      <c r="R46" s="261">
        <v>0</v>
      </c>
      <c r="S46" s="261">
        <v>0</v>
      </c>
      <c r="T46" s="261">
        <v>0</v>
      </c>
      <c r="U46" s="261">
        <v>0</v>
      </c>
      <c r="V46" s="261">
        <v>0</v>
      </c>
      <c r="W46" s="261">
        <v>0</v>
      </c>
      <c r="X46" s="261">
        <v>0</v>
      </c>
      <c r="Y46" s="261">
        <v>0</v>
      </c>
      <c r="DA46" s="70" t="s">
        <v>2674</v>
      </c>
    </row>
    <row r="47" spans="1:105" ht="12" customHeight="1" x14ac:dyDescent="0.25">
      <c r="A47" s="41" t="s">
        <v>2594</v>
      </c>
      <c r="B47" s="350">
        <v>0</v>
      </c>
      <c r="C47" s="350">
        <v>0</v>
      </c>
      <c r="D47" s="350">
        <v>0</v>
      </c>
      <c r="E47" s="350">
        <v>0</v>
      </c>
      <c r="F47" s="350">
        <v>0</v>
      </c>
      <c r="G47" s="350">
        <v>0</v>
      </c>
      <c r="H47" s="350">
        <v>0</v>
      </c>
      <c r="I47" s="350">
        <v>0</v>
      </c>
      <c r="J47" s="350">
        <v>0</v>
      </c>
      <c r="K47" s="350">
        <v>0</v>
      </c>
      <c r="L47" s="350">
        <v>0</v>
      </c>
      <c r="M47" s="350">
        <v>0</v>
      </c>
      <c r="N47" s="350">
        <v>0</v>
      </c>
      <c r="O47" s="350">
        <v>0</v>
      </c>
      <c r="P47" s="350">
        <v>0</v>
      </c>
      <c r="Q47" s="350">
        <v>0</v>
      </c>
      <c r="R47" s="350">
        <v>0</v>
      </c>
      <c r="S47" s="350">
        <v>0</v>
      </c>
      <c r="T47" s="350">
        <v>0</v>
      </c>
      <c r="U47" s="350">
        <v>0</v>
      </c>
      <c r="V47" s="350">
        <v>0</v>
      </c>
      <c r="W47" s="350">
        <v>0</v>
      </c>
      <c r="X47" s="350">
        <v>0</v>
      </c>
      <c r="Y47" s="350">
        <v>0</v>
      </c>
      <c r="DA47" s="97" t="s">
        <v>2675</v>
      </c>
    </row>
    <row r="48" spans="1:105" ht="12" customHeight="1" x14ac:dyDescent="0.25">
      <c r="A48" s="172"/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DA48" s="176"/>
    </row>
    <row r="49" spans="1:105" ht="15" customHeight="1" x14ac:dyDescent="0.25">
      <c r="A49" s="32" t="s">
        <v>429</v>
      </c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DA49" s="88"/>
    </row>
    <row r="50" spans="1:105" ht="12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DA50" s="176"/>
    </row>
    <row r="51" spans="1:105" ht="12" customHeight="1" x14ac:dyDescent="0.25">
      <c r="A51" s="35" t="s">
        <v>24</v>
      </c>
      <c r="B51" s="232">
        <f t="shared" ref="B51:Y51" si="3">SUM(B$52:B$56,B$58:B$59,B$61:B$62,B$64:B$68)</f>
        <v>0.99999999999999978</v>
      </c>
      <c r="C51" s="232">
        <f t="shared" si="3"/>
        <v>0.99999999999999989</v>
      </c>
      <c r="D51" s="232">
        <f t="shared" si="3"/>
        <v>0.99999999999999967</v>
      </c>
      <c r="E51" s="232">
        <f t="shared" si="3"/>
        <v>0.99999999999999978</v>
      </c>
      <c r="F51" s="232">
        <f t="shared" si="3"/>
        <v>0.99999999999999989</v>
      </c>
      <c r="G51" s="232">
        <f t="shared" si="3"/>
        <v>1</v>
      </c>
      <c r="H51" s="232">
        <f t="shared" si="3"/>
        <v>0.99999999999999978</v>
      </c>
      <c r="I51" s="232">
        <f t="shared" si="3"/>
        <v>1.0000000000000002</v>
      </c>
      <c r="J51" s="232">
        <f t="shared" si="3"/>
        <v>1</v>
      </c>
      <c r="K51" s="232">
        <f t="shared" si="3"/>
        <v>0.99999999999999978</v>
      </c>
      <c r="L51" s="232">
        <f t="shared" si="3"/>
        <v>1</v>
      </c>
      <c r="M51" s="232">
        <f t="shared" si="3"/>
        <v>0.99999999999999978</v>
      </c>
      <c r="N51" s="232">
        <f t="shared" si="3"/>
        <v>0.99999999999999989</v>
      </c>
      <c r="O51" s="232">
        <f t="shared" si="3"/>
        <v>0.99999999999999978</v>
      </c>
      <c r="P51" s="232">
        <f t="shared" si="3"/>
        <v>1</v>
      </c>
      <c r="Q51" s="232">
        <f t="shared" si="3"/>
        <v>1.0000000000000004</v>
      </c>
      <c r="R51" s="232">
        <f t="shared" si="3"/>
        <v>1.0000000000000002</v>
      </c>
      <c r="S51" s="232">
        <f t="shared" si="3"/>
        <v>1.0000000000000002</v>
      </c>
      <c r="T51" s="232">
        <f t="shared" si="3"/>
        <v>1.0000000000000002</v>
      </c>
      <c r="U51" s="232">
        <f t="shared" si="3"/>
        <v>1.0000000000000004</v>
      </c>
      <c r="V51" s="232">
        <f t="shared" si="3"/>
        <v>0.99999999999999978</v>
      </c>
      <c r="W51" s="232">
        <f t="shared" si="3"/>
        <v>0.99999999999999967</v>
      </c>
      <c r="X51" s="232">
        <f t="shared" si="3"/>
        <v>1</v>
      </c>
      <c r="Y51" s="232">
        <f t="shared" si="3"/>
        <v>0.99999999999999978</v>
      </c>
      <c r="DA51" s="95"/>
    </row>
    <row r="52" spans="1:105" ht="12" customHeight="1" x14ac:dyDescent="0.25">
      <c r="A52" s="55" t="s">
        <v>91</v>
      </c>
      <c r="B52" s="299">
        <f t="shared" ref="B52:Y52" si="4">IF(B$6=0,0,B$6/B$5)</f>
        <v>0</v>
      </c>
      <c r="C52" s="299">
        <f t="shared" si="4"/>
        <v>0</v>
      </c>
      <c r="D52" s="299">
        <f t="shared" si="4"/>
        <v>0</v>
      </c>
      <c r="E52" s="299">
        <f t="shared" si="4"/>
        <v>0</v>
      </c>
      <c r="F52" s="299">
        <f t="shared" si="4"/>
        <v>0</v>
      </c>
      <c r="G52" s="299">
        <f t="shared" si="4"/>
        <v>0</v>
      </c>
      <c r="H52" s="299">
        <f t="shared" si="4"/>
        <v>0</v>
      </c>
      <c r="I52" s="299">
        <f t="shared" si="4"/>
        <v>0</v>
      </c>
      <c r="J52" s="299">
        <f t="shared" si="4"/>
        <v>0</v>
      </c>
      <c r="K52" s="299">
        <f t="shared" si="4"/>
        <v>0</v>
      </c>
      <c r="L52" s="299">
        <f t="shared" si="4"/>
        <v>0</v>
      </c>
      <c r="M52" s="299">
        <f t="shared" si="4"/>
        <v>0</v>
      </c>
      <c r="N52" s="299">
        <f t="shared" si="4"/>
        <v>0</v>
      </c>
      <c r="O52" s="299">
        <f t="shared" si="4"/>
        <v>0</v>
      </c>
      <c r="P52" s="299">
        <f t="shared" si="4"/>
        <v>0</v>
      </c>
      <c r="Q52" s="299">
        <f t="shared" si="4"/>
        <v>0</v>
      </c>
      <c r="R52" s="299">
        <f t="shared" si="4"/>
        <v>0</v>
      </c>
      <c r="S52" s="299">
        <f t="shared" si="4"/>
        <v>0</v>
      </c>
      <c r="T52" s="299">
        <f t="shared" si="4"/>
        <v>0</v>
      </c>
      <c r="U52" s="299">
        <f t="shared" si="4"/>
        <v>0</v>
      </c>
      <c r="V52" s="299">
        <f t="shared" si="4"/>
        <v>0</v>
      </c>
      <c r="W52" s="299">
        <f t="shared" si="4"/>
        <v>0</v>
      </c>
      <c r="X52" s="299">
        <f t="shared" si="4"/>
        <v>0</v>
      </c>
      <c r="Y52" s="299">
        <f t="shared" si="4"/>
        <v>0</v>
      </c>
      <c r="DA52" s="67"/>
    </row>
    <row r="53" spans="1:105" ht="12" customHeight="1" x14ac:dyDescent="0.25">
      <c r="A53" s="173" t="s">
        <v>92</v>
      </c>
      <c r="B53" s="233">
        <f t="shared" ref="B53:Y53" si="5">IF(B$7=0,0,B$7/B$5)</f>
        <v>0</v>
      </c>
      <c r="C53" s="233">
        <f t="shared" si="5"/>
        <v>0</v>
      </c>
      <c r="D53" s="233">
        <f t="shared" si="5"/>
        <v>0</v>
      </c>
      <c r="E53" s="233">
        <f t="shared" si="5"/>
        <v>0</v>
      </c>
      <c r="F53" s="233">
        <f t="shared" si="5"/>
        <v>0</v>
      </c>
      <c r="G53" s="233">
        <f t="shared" si="5"/>
        <v>0</v>
      </c>
      <c r="H53" s="233">
        <f t="shared" si="5"/>
        <v>0</v>
      </c>
      <c r="I53" s="233">
        <f t="shared" si="5"/>
        <v>0</v>
      </c>
      <c r="J53" s="233">
        <f t="shared" si="5"/>
        <v>0</v>
      </c>
      <c r="K53" s="233">
        <f t="shared" si="5"/>
        <v>0</v>
      </c>
      <c r="L53" s="233">
        <f t="shared" si="5"/>
        <v>0</v>
      </c>
      <c r="M53" s="233">
        <f t="shared" si="5"/>
        <v>0</v>
      </c>
      <c r="N53" s="233">
        <f t="shared" si="5"/>
        <v>0</v>
      </c>
      <c r="O53" s="233">
        <f t="shared" si="5"/>
        <v>0</v>
      </c>
      <c r="P53" s="233">
        <f t="shared" si="5"/>
        <v>0</v>
      </c>
      <c r="Q53" s="233">
        <f t="shared" si="5"/>
        <v>0</v>
      </c>
      <c r="R53" s="233">
        <f t="shared" si="5"/>
        <v>0</v>
      </c>
      <c r="S53" s="233">
        <f t="shared" si="5"/>
        <v>0</v>
      </c>
      <c r="T53" s="233">
        <f t="shared" si="5"/>
        <v>0</v>
      </c>
      <c r="U53" s="233">
        <f t="shared" si="5"/>
        <v>0</v>
      </c>
      <c r="V53" s="233">
        <f t="shared" si="5"/>
        <v>0</v>
      </c>
      <c r="W53" s="233">
        <f t="shared" si="5"/>
        <v>0</v>
      </c>
      <c r="X53" s="233">
        <f t="shared" si="5"/>
        <v>0</v>
      </c>
      <c r="Y53" s="233">
        <f t="shared" si="5"/>
        <v>0</v>
      </c>
      <c r="DA53" s="177"/>
    </row>
    <row r="54" spans="1:105" ht="12" customHeight="1" x14ac:dyDescent="0.25">
      <c r="A54" s="173" t="s">
        <v>93</v>
      </c>
      <c r="B54" s="233">
        <f t="shared" ref="B54:Y54" si="6">IF(B$8=0,0,B$8/B$5)</f>
        <v>0</v>
      </c>
      <c r="C54" s="233">
        <f t="shared" si="6"/>
        <v>0</v>
      </c>
      <c r="D54" s="233">
        <f t="shared" si="6"/>
        <v>0</v>
      </c>
      <c r="E54" s="233">
        <f t="shared" si="6"/>
        <v>0</v>
      </c>
      <c r="F54" s="233">
        <f t="shared" si="6"/>
        <v>0</v>
      </c>
      <c r="G54" s="233">
        <f t="shared" si="6"/>
        <v>0</v>
      </c>
      <c r="H54" s="233">
        <f t="shared" si="6"/>
        <v>0</v>
      </c>
      <c r="I54" s="233">
        <f t="shared" si="6"/>
        <v>0</v>
      </c>
      <c r="J54" s="233">
        <f t="shared" si="6"/>
        <v>0</v>
      </c>
      <c r="K54" s="233">
        <f t="shared" si="6"/>
        <v>0</v>
      </c>
      <c r="L54" s="233">
        <f t="shared" si="6"/>
        <v>0</v>
      </c>
      <c r="M54" s="233">
        <f t="shared" si="6"/>
        <v>0</v>
      </c>
      <c r="N54" s="233">
        <f t="shared" si="6"/>
        <v>0</v>
      </c>
      <c r="O54" s="233">
        <f t="shared" si="6"/>
        <v>0</v>
      </c>
      <c r="P54" s="233">
        <f t="shared" si="6"/>
        <v>0</v>
      </c>
      <c r="Q54" s="233">
        <f t="shared" si="6"/>
        <v>0</v>
      </c>
      <c r="R54" s="233">
        <f t="shared" si="6"/>
        <v>0</v>
      </c>
      <c r="S54" s="233">
        <f t="shared" si="6"/>
        <v>0</v>
      </c>
      <c r="T54" s="233">
        <f t="shared" si="6"/>
        <v>0</v>
      </c>
      <c r="U54" s="233">
        <f t="shared" si="6"/>
        <v>0</v>
      </c>
      <c r="V54" s="233">
        <f t="shared" si="6"/>
        <v>0</v>
      </c>
      <c r="W54" s="233">
        <f t="shared" si="6"/>
        <v>0</v>
      </c>
      <c r="X54" s="233">
        <f t="shared" si="6"/>
        <v>0</v>
      </c>
      <c r="Y54" s="233">
        <f t="shared" si="6"/>
        <v>0</v>
      </c>
      <c r="DA54" s="177"/>
    </row>
    <row r="55" spans="1:105" ht="12" customHeight="1" x14ac:dyDescent="0.25">
      <c r="A55" s="173" t="s">
        <v>94</v>
      </c>
      <c r="B55" s="233">
        <f t="shared" ref="B55:Y55" si="7">IF(B$9=0,0,B$9/B$5)</f>
        <v>0</v>
      </c>
      <c r="C55" s="233">
        <f t="shared" si="7"/>
        <v>0</v>
      </c>
      <c r="D55" s="233">
        <f t="shared" si="7"/>
        <v>0</v>
      </c>
      <c r="E55" s="233">
        <f t="shared" si="7"/>
        <v>0</v>
      </c>
      <c r="F55" s="233">
        <f t="shared" si="7"/>
        <v>0</v>
      </c>
      <c r="G55" s="233">
        <f t="shared" si="7"/>
        <v>0</v>
      </c>
      <c r="H55" s="233">
        <f t="shared" si="7"/>
        <v>0</v>
      </c>
      <c r="I55" s="233">
        <f t="shared" si="7"/>
        <v>0</v>
      </c>
      <c r="J55" s="233">
        <f t="shared" si="7"/>
        <v>0</v>
      </c>
      <c r="K55" s="233">
        <f t="shared" si="7"/>
        <v>0</v>
      </c>
      <c r="L55" s="233">
        <f t="shared" si="7"/>
        <v>0</v>
      </c>
      <c r="M55" s="233">
        <f t="shared" si="7"/>
        <v>0</v>
      </c>
      <c r="N55" s="233">
        <f t="shared" si="7"/>
        <v>0</v>
      </c>
      <c r="O55" s="233">
        <f t="shared" si="7"/>
        <v>0</v>
      </c>
      <c r="P55" s="233">
        <f t="shared" si="7"/>
        <v>0</v>
      </c>
      <c r="Q55" s="233">
        <f t="shared" si="7"/>
        <v>0</v>
      </c>
      <c r="R55" s="233">
        <f t="shared" si="7"/>
        <v>0</v>
      </c>
      <c r="S55" s="233">
        <f t="shared" si="7"/>
        <v>0</v>
      </c>
      <c r="T55" s="233">
        <f t="shared" si="7"/>
        <v>0</v>
      </c>
      <c r="U55" s="233">
        <f t="shared" si="7"/>
        <v>0</v>
      </c>
      <c r="V55" s="233">
        <f t="shared" si="7"/>
        <v>0</v>
      </c>
      <c r="W55" s="233">
        <f t="shared" si="7"/>
        <v>0</v>
      </c>
      <c r="X55" s="233">
        <f t="shared" si="7"/>
        <v>0</v>
      </c>
      <c r="Y55" s="233">
        <f t="shared" si="7"/>
        <v>0</v>
      </c>
      <c r="DA55" s="177"/>
    </row>
    <row r="56" spans="1:105" ht="12" customHeight="1" x14ac:dyDescent="0.25">
      <c r="A56" s="56" t="s">
        <v>95</v>
      </c>
      <c r="B56" s="300">
        <f t="shared" ref="B56:Y56" si="8">IF(B$10=0,0,B$10/B$5)</f>
        <v>2.1934452017016322E-2</v>
      </c>
      <c r="C56" s="300">
        <f t="shared" si="8"/>
        <v>2.6944387426747093E-2</v>
      </c>
      <c r="D56" s="300">
        <f t="shared" si="8"/>
        <v>3.1270871719132849E-2</v>
      </c>
      <c r="E56" s="300">
        <f t="shared" si="8"/>
        <v>3.7709454301250986E-2</v>
      </c>
      <c r="F56" s="300">
        <f t="shared" si="8"/>
        <v>3.8769340636879736E-2</v>
      </c>
      <c r="G56" s="300">
        <f t="shared" si="8"/>
        <v>3.9967197189357463E-2</v>
      </c>
      <c r="H56" s="300">
        <f t="shared" si="8"/>
        <v>3.594937425415895E-2</v>
      </c>
      <c r="I56" s="300">
        <f t="shared" si="8"/>
        <v>3.3164158040250358E-2</v>
      </c>
      <c r="J56" s="300">
        <f t="shared" si="8"/>
        <v>3.2954772377236777E-2</v>
      </c>
      <c r="K56" s="300">
        <f t="shared" si="8"/>
        <v>2.9652460659126162E-2</v>
      </c>
      <c r="L56" s="300">
        <f t="shared" si="8"/>
        <v>2.5080918042633581E-2</v>
      </c>
      <c r="M56" s="300">
        <f t="shared" si="8"/>
        <v>3.3207534312958094E-2</v>
      </c>
      <c r="N56" s="300">
        <f t="shared" si="8"/>
        <v>3.2220186798134175E-2</v>
      </c>
      <c r="O56" s="300">
        <f t="shared" si="8"/>
        <v>2.7747090279560755E-2</v>
      </c>
      <c r="P56" s="300">
        <f t="shared" si="8"/>
        <v>2.8832947795399452E-2</v>
      </c>
      <c r="Q56" s="300">
        <f t="shared" si="8"/>
        <v>2.6297374827300147E-2</v>
      </c>
      <c r="R56" s="300">
        <f t="shared" si="8"/>
        <v>2.1563411015295682E-2</v>
      </c>
      <c r="S56" s="300">
        <f t="shared" si="8"/>
        <v>1.6948834261183595E-2</v>
      </c>
      <c r="T56" s="300">
        <f t="shared" si="8"/>
        <v>1.4168431528931586E-2</v>
      </c>
      <c r="U56" s="300">
        <f t="shared" si="8"/>
        <v>1.863367679315036E-2</v>
      </c>
      <c r="V56" s="300">
        <f t="shared" si="8"/>
        <v>1.7125082222039172E-2</v>
      </c>
      <c r="W56" s="300">
        <f t="shared" si="8"/>
        <v>2.2799315485745115E-2</v>
      </c>
      <c r="X56" s="300">
        <f t="shared" si="8"/>
        <v>1.6198009715061811E-2</v>
      </c>
      <c r="Y56" s="300">
        <f t="shared" si="8"/>
        <v>2.7775471812538529E-2</v>
      </c>
      <c r="DA56" s="68"/>
    </row>
    <row r="57" spans="1:105" ht="12" customHeight="1" x14ac:dyDescent="0.25">
      <c r="A57" s="174" t="s">
        <v>2555</v>
      </c>
      <c r="B57" s="301">
        <f t="shared" ref="B57:Y57" si="9">IF(B$16=0,0,B$16/B$5)</f>
        <v>0.25147527128012748</v>
      </c>
      <c r="C57" s="301">
        <f t="shared" si="9"/>
        <v>0.26551599219551136</v>
      </c>
      <c r="D57" s="301">
        <f t="shared" si="9"/>
        <v>0.24960309719233553</v>
      </c>
      <c r="E57" s="301">
        <f t="shared" si="9"/>
        <v>0.24441312973033039</v>
      </c>
      <c r="F57" s="301">
        <f t="shared" si="9"/>
        <v>0.25128276338718347</v>
      </c>
      <c r="G57" s="301">
        <f t="shared" si="9"/>
        <v>0.25904664844953912</v>
      </c>
      <c r="H57" s="301">
        <f t="shared" si="9"/>
        <v>0.27055883449800228</v>
      </c>
      <c r="I57" s="301">
        <f t="shared" si="9"/>
        <v>0.26405822426707803</v>
      </c>
      <c r="J57" s="301">
        <f t="shared" si="9"/>
        <v>0.23527727937431664</v>
      </c>
      <c r="K57" s="301">
        <f t="shared" si="9"/>
        <v>0.24320752675369434</v>
      </c>
      <c r="L57" s="301">
        <f t="shared" si="9"/>
        <v>0.21870973310386965</v>
      </c>
      <c r="M57" s="301">
        <f t="shared" si="9"/>
        <v>0.2152340186950987</v>
      </c>
      <c r="N57" s="301">
        <f t="shared" si="9"/>
        <v>0.23351374134066644</v>
      </c>
      <c r="O57" s="301">
        <f t="shared" si="9"/>
        <v>0.23944251603012198</v>
      </c>
      <c r="P57" s="301">
        <f t="shared" si="9"/>
        <v>0.23098625318562876</v>
      </c>
      <c r="Q57" s="301">
        <f t="shared" si="9"/>
        <v>0.21256069478771022</v>
      </c>
      <c r="R57" s="301">
        <f t="shared" si="9"/>
        <v>0.1863973456444204</v>
      </c>
      <c r="S57" s="301">
        <f t="shared" si="9"/>
        <v>0.16893195031769231</v>
      </c>
      <c r="T57" s="301">
        <f t="shared" si="9"/>
        <v>0.15853583807912963</v>
      </c>
      <c r="U57" s="301">
        <f t="shared" si="9"/>
        <v>0.21318684262731355</v>
      </c>
      <c r="V57" s="301">
        <f t="shared" si="9"/>
        <v>0.2217106886150923</v>
      </c>
      <c r="W57" s="301">
        <f t="shared" si="9"/>
        <v>0.21582912610620472</v>
      </c>
      <c r="X57" s="301">
        <f t="shared" si="9"/>
        <v>0.19697805562037332</v>
      </c>
      <c r="Y57" s="301">
        <f t="shared" si="9"/>
        <v>0.25422229969527949</v>
      </c>
      <c r="DA57" s="178"/>
    </row>
    <row r="58" spans="1:105" ht="12" customHeight="1" x14ac:dyDescent="0.25">
      <c r="A58" s="62" t="s">
        <v>2556</v>
      </c>
      <c r="B58" s="302">
        <f t="shared" ref="B58:Y58" si="10">IF(B$17=0,0,B$17/B$5)</f>
        <v>0.25147527128012748</v>
      </c>
      <c r="C58" s="302">
        <f t="shared" si="10"/>
        <v>0.26551599219551136</v>
      </c>
      <c r="D58" s="302">
        <f t="shared" si="10"/>
        <v>0.24960309719233553</v>
      </c>
      <c r="E58" s="302">
        <f t="shared" si="10"/>
        <v>0.24441312973033039</v>
      </c>
      <c r="F58" s="302">
        <f t="shared" si="10"/>
        <v>0.25128276338718347</v>
      </c>
      <c r="G58" s="302">
        <f t="shared" si="10"/>
        <v>0.25904664844953912</v>
      </c>
      <c r="H58" s="302">
        <f t="shared" si="10"/>
        <v>0.27055883449800228</v>
      </c>
      <c r="I58" s="302">
        <f t="shared" si="10"/>
        <v>0.26405822426707803</v>
      </c>
      <c r="J58" s="302">
        <f t="shared" si="10"/>
        <v>0.23527727937431664</v>
      </c>
      <c r="K58" s="302">
        <f t="shared" si="10"/>
        <v>0.24320752675369434</v>
      </c>
      <c r="L58" s="302">
        <f t="shared" si="10"/>
        <v>0.21870973310386965</v>
      </c>
      <c r="M58" s="302">
        <f t="shared" si="10"/>
        <v>0.2152340186950987</v>
      </c>
      <c r="N58" s="302">
        <f t="shared" si="10"/>
        <v>0.23351374134066644</v>
      </c>
      <c r="O58" s="302">
        <f t="shared" si="10"/>
        <v>0.23944251603012198</v>
      </c>
      <c r="P58" s="302">
        <f t="shared" si="10"/>
        <v>0.23098625318562876</v>
      </c>
      <c r="Q58" s="302">
        <f t="shared" si="10"/>
        <v>0.21256069478771022</v>
      </c>
      <c r="R58" s="302">
        <f t="shared" si="10"/>
        <v>0.1863973456444204</v>
      </c>
      <c r="S58" s="302">
        <f t="shared" si="10"/>
        <v>0.16893195031769231</v>
      </c>
      <c r="T58" s="302">
        <f t="shared" si="10"/>
        <v>0.15853583807912963</v>
      </c>
      <c r="U58" s="302">
        <f t="shared" si="10"/>
        <v>0.21318684262731355</v>
      </c>
      <c r="V58" s="302">
        <f t="shared" si="10"/>
        <v>0.2217106886150923</v>
      </c>
      <c r="W58" s="302">
        <f t="shared" si="10"/>
        <v>0.21582912610620472</v>
      </c>
      <c r="X58" s="302">
        <f t="shared" si="10"/>
        <v>0.19697805562037332</v>
      </c>
      <c r="Y58" s="302">
        <f t="shared" si="10"/>
        <v>0.25422229969527949</v>
      </c>
      <c r="DA58" s="72"/>
    </row>
    <row r="59" spans="1:105" ht="12" customHeight="1" x14ac:dyDescent="0.25">
      <c r="A59" s="62" t="s">
        <v>2563</v>
      </c>
      <c r="B59" s="302">
        <f t="shared" ref="B59:Y59" si="11">IF(B$23=0,0,B$23/B$5)</f>
        <v>0</v>
      </c>
      <c r="C59" s="302">
        <f t="shared" si="11"/>
        <v>0</v>
      </c>
      <c r="D59" s="302">
        <f t="shared" si="11"/>
        <v>0</v>
      </c>
      <c r="E59" s="302">
        <f t="shared" si="11"/>
        <v>0</v>
      </c>
      <c r="F59" s="302">
        <f t="shared" si="11"/>
        <v>0</v>
      </c>
      <c r="G59" s="302">
        <f t="shared" si="11"/>
        <v>0</v>
      </c>
      <c r="H59" s="302">
        <f t="shared" si="11"/>
        <v>0</v>
      </c>
      <c r="I59" s="302">
        <f t="shared" si="11"/>
        <v>0</v>
      </c>
      <c r="J59" s="302">
        <f t="shared" si="11"/>
        <v>0</v>
      </c>
      <c r="K59" s="302">
        <f t="shared" si="11"/>
        <v>0</v>
      </c>
      <c r="L59" s="302">
        <f t="shared" si="11"/>
        <v>0</v>
      </c>
      <c r="M59" s="302">
        <f t="shared" si="11"/>
        <v>0</v>
      </c>
      <c r="N59" s="302">
        <f t="shared" si="11"/>
        <v>0</v>
      </c>
      <c r="O59" s="302">
        <f t="shared" si="11"/>
        <v>0</v>
      </c>
      <c r="P59" s="302">
        <f t="shared" si="11"/>
        <v>0</v>
      </c>
      <c r="Q59" s="302">
        <f t="shared" si="11"/>
        <v>0</v>
      </c>
      <c r="R59" s="302">
        <f t="shared" si="11"/>
        <v>0</v>
      </c>
      <c r="S59" s="302">
        <f t="shared" si="11"/>
        <v>0</v>
      </c>
      <c r="T59" s="302">
        <f t="shared" si="11"/>
        <v>0</v>
      </c>
      <c r="U59" s="302">
        <f t="shared" si="11"/>
        <v>0</v>
      </c>
      <c r="V59" s="302">
        <f t="shared" si="11"/>
        <v>0</v>
      </c>
      <c r="W59" s="302">
        <f t="shared" si="11"/>
        <v>0</v>
      </c>
      <c r="X59" s="302">
        <f t="shared" si="11"/>
        <v>0</v>
      </c>
      <c r="Y59" s="302">
        <f t="shared" si="11"/>
        <v>0</v>
      </c>
      <c r="DA59" s="72"/>
    </row>
    <row r="60" spans="1:105" ht="12" customHeight="1" x14ac:dyDescent="0.25">
      <c r="A60" s="174" t="s">
        <v>2565</v>
      </c>
      <c r="B60" s="301">
        <f t="shared" ref="B60:Y60" si="12">IF(B$24=0,0,B$24/B$5)</f>
        <v>0.16353300964815629</v>
      </c>
      <c r="C60" s="301">
        <f t="shared" si="12"/>
        <v>0.16413988469470792</v>
      </c>
      <c r="D60" s="301">
        <f t="shared" si="12"/>
        <v>0.18790792484660274</v>
      </c>
      <c r="E60" s="301">
        <f t="shared" si="12"/>
        <v>0.13531117526937189</v>
      </c>
      <c r="F60" s="301">
        <f t="shared" si="12"/>
        <v>0.17105733676625745</v>
      </c>
      <c r="G60" s="301">
        <f t="shared" si="12"/>
        <v>0.1602578908743606</v>
      </c>
      <c r="H60" s="301">
        <f t="shared" si="12"/>
        <v>0.15659938500505768</v>
      </c>
      <c r="I60" s="301">
        <f t="shared" si="12"/>
        <v>0.14656016631981189</v>
      </c>
      <c r="J60" s="301">
        <f t="shared" si="12"/>
        <v>0.18504648856866315</v>
      </c>
      <c r="K60" s="301">
        <f t="shared" si="12"/>
        <v>0.16572993428006139</v>
      </c>
      <c r="L60" s="301">
        <f t="shared" si="12"/>
        <v>0.19895320513833839</v>
      </c>
      <c r="M60" s="301">
        <f t="shared" si="12"/>
        <v>0.24811131105563369</v>
      </c>
      <c r="N60" s="301">
        <f t="shared" si="12"/>
        <v>0.21408674787589693</v>
      </c>
      <c r="O60" s="301">
        <f t="shared" si="12"/>
        <v>0.2190421154525389</v>
      </c>
      <c r="P60" s="301">
        <f t="shared" si="12"/>
        <v>0.26624531273705404</v>
      </c>
      <c r="Q60" s="301">
        <f t="shared" si="12"/>
        <v>0.26106674531676377</v>
      </c>
      <c r="R60" s="301">
        <f t="shared" si="12"/>
        <v>0.30009255303822285</v>
      </c>
      <c r="S60" s="301">
        <f t="shared" si="12"/>
        <v>0.34209633355020413</v>
      </c>
      <c r="T60" s="301">
        <f t="shared" si="12"/>
        <v>0.37204577764861751</v>
      </c>
      <c r="U60" s="301">
        <f t="shared" si="12"/>
        <v>0.26192369446514485</v>
      </c>
      <c r="V60" s="301">
        <f t="shared" si="12"/>
        <v>0.2815389769307462</v>
      </c>
      <c r="W60" s="301">
        <f t="shared" si="12"/>
        <v>0.33344959142664704</v>
      </c>
      <c r="X60" s="301">
        <f t="shared" si="12"/>
        <v>0.38149802519595644</v>
      </c>
      <c r="Y60" s="301">
        <f t="shared" si="12"/>
        <v>0.18507110386369227</v>
      </c>
      <c r="DA60" s="178"/>
    </row>
    <row r="61" spans="1:105" ht="12" customHeight="1" x14ac:dyDescent="0.25">
      <c r="A61" s="62" t="s">
        <v>2566</v>
      </c>
      <c r="B61" s="302">
        <f t="shared" ref="B61:Y61" si="13">IF(B$25=0,0,B$25/B$5)</f>
        <v>0.16353300964815629</v>
      </c>
      <c r="C61" s="302">
        <f t="shared" si="13"/>
        <v>0.16413988469470792</v>
      </c>
      <c r="D61" s="302">
        <f t="shared" si="13"/>
        <v>0.18790792484660274</v>
      </c>
      <c r="E61" s="302">
        <f t="shared" si="13"/>
        <v>0.13531117526937189</v>
      </c>
      <c r="F61" s="302">
        <f t="shared" si="13"/>
        <v>0.17105733676625745</v>
      </c>
      <c r="G61" s="302">
        <f t="shared" si="13"/>
        <v>0.1602578908743606</v>
      </c>
      <c r="H61" s="302">
        <f t="shared" si="13"/>
        <v>0.15659938500505768</v>
      </c>
      <c r="I61" s="302">
        <f t="shared" si="13"/>
        <v>0.14656016631981189</v>
      </c>
      <c r="J61" s="302">
        <f t="shared" si="13"/>
        <v>0.18504648856866315</v>
      </c>
      <c r="K61" s="302">
        <f t="shared" si="13"/>
        <v>0.16572993428006139</v>
      </c>
      <c r="L61" s="302">
        <f t="shared" si="13"/>
        <v>0.19895320513833839</v>
      </c>
      <c r="M61" s="302">
        <f t="shared" si="13"/>
        <v>0.24811131105563369</v>
      </c>
      <c r="N61" s="302">
        <f t="shared" si="13"/>
        <v>0.21408674787589693</v>
      </c>
      <c r="O61" s="302">
        <f t="shared" si="13"/>
        <v>0.2190421154525389</v>
      </c>
      <c r="P61" s="302">
        <f t="shared" si="13"/>
        <v>0.26624531273705404</v>
      </c>
      <c r="Q61" s="302">
        <f t="shared" si="13"/>
        <v>0.26106674531676377</v>
      </c>
      <c r="R61" s="302">
        <f t="shared" si="13"/>
        <v>0.30009255303822285</v>
      </c>
      <c r="S61" s="302">
        <f t="shared" si="13"/>
        <v>0.34209633355020413</v>
      </c>
      <c r="T61" s="302">
        <f t="shared" si="13"/>
        <v>0.37204577764861751</v>
      </c>
      <c r="U61" s="302">
        <f t="shared" si="13"/>
        <v>0.26192369446514485</v>
      </c>
      <c r="V61" s="302">
        <f t="shared" si="13"/>
        <v>0.2815389769307462</v>
      </c>
      <c r="W61" s="302">
        <f t="shared" si="13"/>
        <v>0.33344959142664704</v>
      </c>
      <c r="X61" s="302">
        <f t="shared" si="13"/>
        <v>0.38149802519595644</v>
      </c>
      <c r="Y61" s="302">
        <f t="shared" si="13"/>
        <v>0.18507110386369227</v>
      </c>
      <c r="DA61" s="72"/>
    </row>
    <row r="62" spans="1:105" ht="12" customHeight="1" x14ac:dyDescent="0.25">
      <c r="A62" s="62" t="s">
        <v>2568</v>
      </c>
      <c r="B62" s="302">
        <f t="shared" ref="B62:Y62" si="14">IF(B$26=0,0,B$26/B$5)</f>
        <v>0</v>
      </c>
      <c r="C62" s="302">
        <f t="shared" si="14"/>
        <v>0</v>
      </c>
      <c r="D62" s="302">
        <f t="shared" si="14"/>
        <v>0</v>
      </c>
      <c r="E62" s="302">
        <f t="shared" si="14"/>
        <v>0</v>
      </c>
      <c r="F62" s="302">
        <f t="shared" si="14"/>
        <v>0</v>
      </c>
      <c r="G62" s="302">
        <f t="shared" si="14"/>
        <v>0</v>
      </c>
      <c r="H62" s="302">
        <f t="shared" si="14"/>
        <v>0</v>
      </c>
      <c r="I62" s="302">
        <f t="shared" si="14"/>
        <v>0</v>
      </c>
      <c r="J62" s="302">
        <f t="shared" si="14"/>
        <v>0</v>
      </c>
      <c r="K62" s="302">
        <f t="shared" si="14"/>
        <v>0</v>
      </c>
      <c r="L62" s="302">
        <f t="shared" si="14"/>
        <v>0</v>
      </c>
      <c r="M62" s="302">
        <f t="shared" si="14"/>
        <v>0</v>
      </c>
      <c r="N62" s="302">
        <f t="shared" si="14"/>
        <v>0</v>
      </c>
      <c r="O62" s="302">
        <f t="shared" si="14"/>
        <v>0</v>
      </c>
      <c r="P62" s="302">
        <f t="shared" si="14"/>
        <v>0</v>
      </c>
      <c r="Q62" s="302">
        <f t="shared" si="14"/>
        <v>0</v>
      </c>
      <c r="R62" s="302">
        <f t="shared" si="14"/>
        <v>0</v>
      </c>
      <c r="S62" s="302">
        <f t="shared" si="14"/>
        <v>0</v>
      </c>
      <c r="T62" s="302">
        <f t="shared" si="14"/>
        <v>0</v>
      </c>
      <c r="U62" s="302">
        <f t="shared" si="14"/>
        <v>0</v>
      </c>
      <c r="V62" s="302">
        <f t="shared" si="14"/>
        <v>0</v>
      </c>
      <c r="W62" s="302">
        <f t="shared" si="14"/>
        <v>0</v>
      </c>
      <c r="X62" s="302">
        <f t="shared" si="14"/>
        <v>0</v>
      </c>
      <c r="Y62" s="302">
        <f t="shared" si="14"/>
        <v>0</v>
      </c>
      <c r="DA62" s="72"/>
    </row>
    <row r="63" spans="1:105" ht="12" customHeight="1" x14ac:dyDescent="0.25">
      <c r="A63" s="174" t="s">
        <v>2570</v>
      </c>
      <c r="B63" s="301">
        <f t="shared" ref="B63:Y63" si="15">IF(B$27=0,0,B$27/B$5)</f>
        <v>0.35925038754303923</v>
      </c>
      <c r="C63" s="301">
        <f t="shared" si="15"/>
        <v>0.37930856027930199</v>
      </c>
      <c r="D63" s="301">
        <f t="shared" si="15"/>
        <v>0.35657585313190809</v>
      </c>
      <c r="E63" s="301">
        <f t="shared" si="15"/>
        <v>0.34916161390047207</v>
      </c>
      <c r="F63" s="301">
        <f t="shared" si="15"/>
        <v>0.35897537626740506</v>
      </c>
      <c r="G63" s="301">
        <f t="shared" si="15"/>
        <v>0.37006664064219857</v>
      </c>
      <c r="H63" s="301">
        <f t="shared" si="15"/>
        <v>0.38651262071143166</v>
      </c>
      <c r="I63" s="301">
        <f t="shared" si="15"/>
        <v>0.37722603466725418</v>
      </c>
      <c r="J63" s="301">
        <f t="shared" si="15"/>
        <v>0.33611039910616658</v>
      </c>
      <c r="K63" s="301">
        <f t="shared" si="15"/>
        <v>0.34743932393384896</v>
      </c>
      <c r="L63" s="301">
        <f t="shared" si="15"/>
        <v>0.31244247586267099</v>
      </c>
      <c r="M63" s="301">
        <f t="shared" si="15"/>
        <v>0.30747716956442678</v>
      </c>
      <c r="N63" s="301">
        <f t="shared" si="15"/>
        <v>0.33359105905809494</v>
      </c>
      <c r="O63" s="301">
        <f t="shared" si="15"/>
        <v>0.34206073718588859</v>
      </c>
      <c r="P63" s="301">
        <f t="shared" si="15"/>
        <v>0.32998036169375544</v>
      </c>
      <c r="Q63" s="301">
        <f t="shared" si="15"/>
        <v>0.3036581354110145</v>
      </c>
      <c r="R63" s="301">
        <f t="shared" si="15"/>
        <v>0.26628192234917208</v>
      </c>
      <c r="S63" s="301">
        <f t="shared" si="15"/>
        <v>0.24133135759670332</v>
      </c>
      <c r="T63" s="301">
        <f t="shared" si="15"/>
        <v>0.22647976868447084</v>
      </c>
      <c r="U63" s="301">
        <f t="shared" si="15"/>
        <v>0.30455263232473373</v>
      </c>
      <c r="V63" s="301">
        <f t="shared" si="15"/>
        <v>0.31672955516441748</v>
      </c>
      <c r="W63" s="301">
        <f t="shared" si="15"/>
        <v>0.30832732300886395</v>
      </c>
      <c r="X63" s="301">
        <f t="shared" si="15"/>
        <v>0.28139722231481912</v>
      </c>
      <c r="Y63" s="301">
        <f t="shared" si="15"/>
        <v>0.36317471385039934</v>
      </c>
      <c r="DA63" s="178"/>
    </row>
    <row r="64" spans="1:105" ht="12" customHeight="1" x14ac:dyDescent="0.25">
      <c r="A64" s="62" t="s">
        <v>2571</v>
      </c>
      <c r="B64" s="302">
        <f t="shared" ref="B64:Y64" si="16">IF(B$28=0,0,B$28/B$5)</f>
        <v>0.35925038754303923</v>
      </c>
      <c r="C64" s="302">
        <f t="shared" si="16"/>
        <v>0.37930856027930199</v>
      </c>
      <c r="D64" s="302">
        <f t="shared" si="16"/>
        <v>0.35657585313190809</v>
      </c>
      <c r="E64" s="302">
        <f t="shared" si="16"/>
        <v>0.34916161390047207</v>
      </c>
      <c r="F64" s="302">
        <f t="shared" si="16"/>
        <v>0.35897537626740506</v>
      </c>
      <c r="G64" s="302">
        <f t="shared" si="16"/>
        <v>0.37006664064219857</v>
      </c>
      <c r="H64" s="302">
        <f t="shared" si="16"/>
        <v>0.38651262071143166</v>
      </c>
      <c r="I64" s="302">
        <f t="shared" si="16"/>
        <v>0.37722603466725418</v>
      </c>
      <c r="J64" s="302">
        <f t="shared" si="16"/>
        <v>0.33611039910616658</v>
      </c>
      <c r="K64" s="302">
        <f t="shared" si="16"/>
        <v>0.34743932393384896</v>
      </c>
      <c r="L64" s="302">
        <f t="shared" si="16"/>
        <v>0.31244247586267099</v>
      </c>
      <c r="M64" s="302">
        <f t="shared" si="16"/>
        <v>0.30747716956442678</v>
      </c>
      <c r="N64" s="302">
        <f t="shared" si="16"/>
        <v>0.33359105905809494</v>
      </c>
      <c r="O64" s="302">
        <f t="shared" si="16"/>
        <v>0.34206073718588859</v>
      </c>
      <c r="P64" s="302">
        <f t="shared" si="16"/>
        <v>0.32998036169375544</v>
      </c>
      <c r="Q64" s="302">
        <f t="shared" si="16"/>
        <v>0.3036581354110145</v>
      </c>
      <c r="R64" s="302">
        <f t="shared" si="16"/>
        <v>0.26628192234917208</v>
      </c>
      <c r="S64" s="302">
        <f t="shared" si="16"/>
        <v>0.24133135759670332</v>
      </c>
      <c r="T64" s="302">
        <f t="shared" si="16"/>
        <v>0.22647976868447084</v>
      </c>
      <c r="U64" s="302">
        <f t="shared" si="16"/>
        <v>0.30455263232473373</v>
      </c>
      <c r="V64" s="302">
        <f t="shared" si="16"/>
        <v>0.31672955516441748</v>
      </c>
      <c r="W64" s="302">
        <f t="shared" si="16"/>
        <v>0.30832732300886395</v>
      </c>
      <c r="X64" s="302">
        <f t="shared" si="16"/>
        <v>0.28139722231481912</v>
      </c>
      <c r="Y64" s="302">
        <f t="shared" si="16"/>
        <v>0.36317471385039934</v>
      </c>
      <c r="DA64" s="72"/>
    </row>
    <row r="65" spans="1:105" ht="12" customHeight="1" x14ac:dyDescent="0.25">
      <c r="A65" s="62" t="s">
        <v>2578</v>
      </c>
      <c r="B65" s="302">
        <f t="shared" ref="B65:Y65" si="17">IF(B$34=0,0,B$34/B$5)</f>
        <v>0</v>
      </c>
      <c r="C65" s="302">
        <f t="shared" si="17"/>
        <v>0</v>
      </c>
      <c r="D65" s="302">
        <f t="shared" si="17"/>
        <v>0</v>
      </c>
      <c r="E65" s="302">
        <f t="shared" si="17"/>
        <v>0</v>
      </c>
      <c r="F65" s="302">
        <f t="shared" si="17"/>
        <v>0</v>
      </c>
      <c r="G65" s="302">
        <f t="shared" si="17"/>
        <v>0</v>
      </c>
      <c r="H65" s="302">
        <f t="shared" si="17"/>
        <v>0</v>
      </c>
      <c r="I65" s="302">
        <f t="shared" si="17"/>
        <v>0</v>
      </c>
      <c r="J65" s="302">
        <f t="shared" si="17"/>
        <v>0</v>
      </c>
      <c r="K65" s="302">
        <f t="shared" si="17"/>
        <v>0</v>
      </c>
      <c r="L65" s="302">
        <f t="shared" si="17"/>
        <v>0</v>
      </c>
      <c r="M65" s="302">
        <f t="shared" si="17"/>
        <v>0</v>
      </c>
      <c r="N65" s="302">
        <f t="shared" si="17"/>
        <v>0</v>
      </c>
      <c r="O65" s="302">
        <f t="shared" si="17"/>
        <v>0</v>
      </c>
      <c r="P65" s="302">
        <f t="shared" si="17"/>
        <v>0</v>
      </c>
      <c r="Q65" s="302">
        <f t="shared" si="17"/>
        <v>0</v>
      </c>
      <c r="R65" s="302">
        <f t="shared" si="17"/>
        <v>0</v>
      </c>
      <c r="S65" s="302">
        <f t="shared" si="17"/>
        <v>0</v>
      </c>
      <c r="T65" s="302">
        <f t="shared" si="17"/>
        <v>0</v>
      </c>
      <c r="U65" s="302">
        <f t="shared" si="17"/>
        <v>0</v>
      </c>
      <c r="V65" s="302">
        <f t="shared" si="17"/>
        <v>0</v>
      </c>
      <c r="W65" s="302">
        <f t="shared" si="17"/>
        <v>0</v>
      </c>
      <c r="X65" s="302">
        <f t="shared" si="17"/>
        <v>0</v>
      </c>
      <c r="Y65" s="302">
        <f t="shared" si="17"/>
        <v>0</v>
      </c>
      <c r="DA65" s="72"/>
    </row>
    <row r="66" spans="1:105" ht="12" customHeight="1" x14ac:dyDescent="0.25">
      <c r="A66" s="174" t="s">
        <v>2580</v>
      </c>
      <c r="B66" s="301">
        <f t="shared" ref="B66:Y66" si="18">IF(B$35=0,0,B$35/B$5)</f>
        <v>0.2038068795116606</v>
      </c>
      <c r="C66" s="301">
        <f t="shared" si="18"/>
        <v>0.16409117540373155</v>
      </c>
      <c r="D66" s="301">
        <f t="shared" si="18"/>
        <v>0.17464225311002049</v>
      </c>
      <c r="E66" s="301">
        <f t="shared" si="18"/>
        <v>0.23340462679857446</v>
      </c>
      <c r="F66" s="301">
        <f t="shared" si="18"/>
        <v>0.17991518294227418</v>
      </c>
      <c r="G66" s="301">
        <f t="shared" si="18"/>
        <v>0.17066162284454423</v>
      </c>
      <c r="H66" s="301">
        <f t="shared" si="18"/>
        <v>0.1503797855313492</v>
      </c>
      <c r="I66" s="301">
        <f t="shared" si="18"/>
        <v>0.17899141670560567</v>
      </c>
      <c r="J66" s="301">
        <f t="shared" si="18"/>
        <v>0.21061106057361687</v>
      </c>
      <c r="K66" s="301">
        <f t="shared" si="18"/>
        <v>0.21397075437326896</v>
      </c>
      <c r="L66" s="301">
        <f t="shared" si="18"/>
        <v>0.24481366785248748</v>
      </c>
      <c r="M66" s="301">
        <f t="shared" si="18"/>
        <v>0.19596996637188255</v>
      </c>
      <c r="N66" s="301">
        <f t="shared" si="18"/>
        <v>0.18658826492720737</v>
      </c>
      <c r="O66" s="301">
        <f t="shared" si="18"/>
        <v>0.17170754105188954</v>
      </c>
      <c r="P66" s="301">
        <f t="shared" si="18"/>
        <v>0.14395512458816237</v>
      </c>
      <c r="Q66" s="301">
        <f t="shared" si="18"/>
        <v>0.1964170496572118</v>
      </c>
      <c r="R66" s="301">
        <f t="shared" si="18"/>
        <v>0.22566476795288914</v>
      </c>
      <c r="S66" s="301">
        <f t="shared" si="18"/>
        <v>0.23069152427421685</v>
      </c>
      <c r="T66" s="301">
        <f t="shared" si="18"/>
        <v>0.22877018405885063</v>
      </c>
      <c r="U66" s="301">
        <f t="shared" si="18"/>
        <v>0.20170315378965806</v>
      </c>
      <c r="V66" s="301">
        <f t="shared" si="18"/>
        <v>0.16289569706770463</v>
      </c>
      <c r="W66" s="301">
        <f t="shared" si="18"/>
        <v>0.11959464397253891</v>
      </c>
      <c r="X66" s="301">
        <f t="shared" si="18"/>
        <v>0.12392868715378946</v>
      </c>
      <c r="Y66" s="301">
        <f t="shared" si="18"/>
        <v>0.16975641077809014</v>
      </c>
      <c r="DA66" s="178"/>
    </row>
    <row r="67" spans="1:105" ht="12" customHeight="1" x14ac:dyDescent="0.25">
      <c r="A67" s="174" t="s">
        <v>2592</v>
      </c>
      <c r="B67" s="301">
        <f t="shared" ref="B67:Y67" si="19">IF(B$46=0,0,B$46/B$5)</f>
        <v>0</v>
      </c>
      <c r="C67" s="301">
        <f t="shared" si="19"/>
        <v>0</v>
      </c>
      <c r="D67" s="301">
        <f t="shared" si="19"/>
        <v>0</v>
      </c>
      <c r="E67" s="301">
        <f t="shared" si="19"/>
        <v>0</v>
      </c>
      <c r="F67" s="301">
        <f t="shared" si="19"/>
        <v>0</v>
      </c>
      <c r="G67" s="301">
        <f t="shared" si="19"/>
        <v>0</v>
      </c>
      <c r="H67" s="301">
        <f t="shared" si="19"/>
        <v>0</v>
      </c>
      <c r="I67" s="301">
        <f t="shared" si="19"/>
        <v>0</v>
      </c>
      <c r="J67" s="301">
        <f t="shared" si="19"/>
        <v>0</v>
      </c>
      <c r="K67" s="301">
        <f t="shared" si="19"/>
        <v>0</v>
      </c>
      <c r="L67" s="301">
        <f t="shared" si="19"/>
        <v>0</v>
      </c>
      <c r="M67" s="301">
        <f t="shared" si="19"/>
        <v>0</v>
      </c>
      <c r="N67" s="301">
        <f t="shared" si="19"/>
        <v>0</v>
      </c>
      <c r="O67" s="301">
        <f t="shared" si="19"/>
        <v>0</v>
      </c>
      <c r="P67" s="301">
        <f t="shared" si="19"/>
        <v>0</v>
      </c>
      <c r="Q67" s="301">
        <f t="shared" si="19"/>
        <v>0</v>
      </c>
      <c r="R67" s="301">
        <f t="shared" si="19"/>
        <v>0</v>
      </c>
      <c r="S67" s="301">
        <f t="shared" si="19"/>
        <v>0</v>
      </c>
      <c r="T67" s="301">
        <f t="shared" si="19"/>
        <v>0</v>
      </c>
      <c r="U67" s="301">
        <f t="shared" si="19"/>
        <v>0</v>
      </c>
      <c r="V67" s="301">
        <f t="shared" si="19"/>
        <v>0</v>
      </c>
      <c r="W67" s="301">
        <f t="shared" si="19"/>
        <v>0</v>
      </c>
      <c r="X67" s="301">
        <f t="shared" si="19"/>
        <v>0</v>
      </c>
      <c r="Y67" s="301">
        <f t="shared" si="19"/>
        <v>0</v>
      </c>
      <c r="DA67" s="178"/>
    </row>
    <row r="68" spans="1:105" ht="12" customHeight="1" x14ac:dyDescent="0.25">
      <c r="A68" s="41" t="s">
        <v>2594</v>
      </c>
      <c r="B68" s="235">
        <f t="shared" ref="B68:Y68" si="20">IF(B$47=0,0,B$47/B$5)</f>
        <v>0</v>
      </c>
      <c r="C68" s="235">
        <f t="shared" si="20"/>
        <v>0</v>
      </c>
      <c r="D68" s="235">
        <f t="shared" si="20"/>
        <v>0</v>
      </c>
      <c r="E68" s="235">
        <f t="shared" si="20"/>
        <v>0</v>
      </c>
      <c r="F68" s="235">
        <f t="shared" si="20"/>
        <v>0</v>
      </c>
      <c r="G68" s="235">
        <f t="shared" si="20"/>
        <v>0</v>
      </c>
      <c r="H68" s="235">
        <f t="shared" si="20"/>
        <v>0</v>
      </c>
      <c r="I68" s="235">
        <f t="shared" si="20"/>
        <v>0</v>
      </c>
      <c r="J68" s="235">
        <f t="shared" si="20"/>
        <v>0</v>
      </c>
      <c r="K68" s="235">
        <f t="shared" si="20"/>
        <v>0</v>
      </c>
      <c r="L68" s="235">
        <f t="shared" si="20"/>
        <v>0</v>
      </c>
      <c r="M68" s="235">
        <f t="shared" si="20"/>
        <v>0</v>
      </c>
      <c r="N68" s="235">
        <f t="shared" si="20"/>
        <v>0</v>
      </c>
      <c r="O68" s="235">
        <f t="shared" si="20"/>
        <v>0</v>
      </c>
      <c r="P68" s="235">
        <f t="shared" si="20"/>
        <v>0</v>
      </c>
      <c r="Q68" s="235">
        <f t="shared" si="20"/>
        <v>0</v>
      </c>
      <c r="R68" s="235">
        <f t="shared" si="20"/>
        <v>0</v>
      </c>
      <c r="S68" s="235">
        <f t="shared" si="20"/>
        <v>0</v>
      </c>
      <c r="T68" s="235">
        <f t="shared" si="20"/>
        <v>0</v>
      </c>
      <c r="U68" s="235">
        <f t="shared" si="20"/>
        <v>0</v>
      </c>
      <c r="V68" s="235">
        <f t="shared" si="20"/>
        <v>0</v>
      </c>
      <c r="W68" s="235">
        <f t="shared" si="20"/>
        <v>0</v>
      </c>
      <c r="X68" s="235">
        <f t="shared" si="20"/>
        <v>0</v>
      </c>
      <c r="Y68" s="235">
        <f t="shared" si="20"/>
        <v>0</v>
      </c>
      <c r="DA68" s="97"/>
    </row>
    <row r="69" spans="1:105" ht="12" customHeight="1" x14ac:dyDescent="0.25">
      <c r="A69" s="172"/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DA69" s="176"/>
    </row>
    <row r="70" spans="1:105" ht="15" customHeight="1" x14ac:dyDescent="0.25">
      <c r="A70" s="32" t="s">
        <v>430</v>
      </c>
      <c r="B70" s="257"/>
      <c r="C70" s="257"/>
      <c r="D70" s="257"/>
      <c r="E70" s="257"/>
      <c r="F70" s="257"/>
      <c r="G70" s="257"/>
      <c r="H70" s="257"/>
      <c r="I70" s="257"/>
      <c r="J70" s="257"/>
      <c r="K70" s="257"/>
      <c r="L70" s="257"/>
      <c r="M70" s="257"/>
      <c r="N70" s="257"/>
      <c r="O70" s="257"/>
      <c r="P70" s="257"/>
      <c r="Q70" s="257"/>
      <c r="R70" s="257"/>
      <c r="S70" s="257"/>
      <c r="T70" s="257"/>
      <c r="U70" s="257"/>
      <c r="V70" s="257"/>
      <c r="W70" s="257"/>
      <c r="X70" s="257"/>
      <c r="Y70" s="257"/>
      <c r="DA70" s="88"/>
    </row>
    <row r="71" spans="1:105" ht="12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DA71" s="176"/>
    </row>
    <row r="72" spans="1:105" ht="12" customHeight="1" x14ac:dyDescent="0.25">
      <c r="A72" s="35" t="s">
        <v>24</v>
      </c>
      <c r="B72" s="320">
        <f>IF(B$5=0,0,B$5/MAE_fec!B$5)</f>
        <v>0.70972977616158561</v>
      </c>
      <c r="C72" s="320">
        <f>IF(C$5=0,0,C$5/MAE_fec!C$5)</f>
        <v>0.77215945129626817</v>
      </c>
      <c r="D72" s="320">
        <f>IF(D$5=0,0,D$5/MAE_fec!D$5)</f>
        <v>0.70303525831115854</v>
      </c>
      <c r="E72" s="320">
        <f>IF(E$5=0,0,E$5/MAE_fec!E$5)</f>
        <v>1.0608856594745433</v>
      </c>
      <c r="F72" s="320">
        <f>IF(F$5=0,0,F$5/MAE_fec!F$5)</f>
        <v>0.73383469830881831</v>
      </c>
      <c r="G72" s="320">
        <f>IF(G$5=0,0,G$5/MAE_fec!G$5)</f>
        <v>0.86170680926226317</v>
      </c>
      <c r="H72" s="320">
        <f>IF(H$5=0,0,H$5/MAE_fec!H$5)</f>
        <v>0.8656935026755731</v>
      </c>
      <c r="I72" s="320">
        <f>IF(I$5=0,0,I$5/MAE_fec!I$5)</f>
        <v>0.94814491826300717</v>
      </c>
      <c r="J72" s="320">
        <f>IF(J$5=0,0,J$5/MAE_fec!J$5)</f>
        <v>0.7339946165547433</v>
      </c>
      <c r="K72" s="320">
        <f>IF(K$5=0,0,K$5/MAE_fec!K$5)</f>
        <v>0.74659032322819519</v>
      </c>
      <c r="L72" s="320">
        <f>IF(L$5=0,0,L$5/MAE_fec!L$5)</f>
        <v>0.60750543616934527</v>
      </c>
      <c r="M72" s="320">
        <f>IF(M$5=0,0,M$5/MAE_fec!M$5)</f>
        <v>0.54363027375256734</v>
      </c>
      <c r="N72" s="320">
        <f>IF(N$5=0,0,N$5/MAE_fec!N$5)</f>
        <v>0.62418423518774446</v>
      </c>
      <c r="O72" s="320">
        <f>IF(O$5=0,0,O$5/MAE_fec!O$5)</f>
        <v>0.60183893565379287</v>
      </c>
      <c r="P72" s="320">
        <f>IF(P$5=0,0,P$5/MAE_fec!P$5)</f>
        <v>0.47132120737260624</v>
      </c>
      <c r="Q72" s="320">
        <f>IF(Q$5=0,0,Q$5/MAE_fec!Q$5)</f>
        <v>0.48824290191517344</v>
      </c>
      <c r="R72" s="320">
        <f>IF(R$5=0,0,R$5/MAE_fec!R$5)</f>
        <v>0.39856868824933056</v>
      </c>
      <c r="S72" s="320">
        <f>IF(S$5=0,0,S$5/MAE_fec!S$5)</f>
        <v>0.32079479274453443</v>
      </c>
      <c r="T72" s="320">
        <f>IF(T$5=0,0,T$5/MAE_fec!T$5)</f>
        <v>0.27427299769061542</v>
      </c>
      <c r="U72" s="320">
        <f>IF(U$5=0,0,U$5/MAE_fec!U$5)</f>
        <v>0.43289084480088408</v>
      </c>
      <c r="V72" s="320">
        <f>IF(V$5=0,0,V$5/MAE_fec!V$5)</f>
        <v>0.38265809784433291</v>
      </c>
      <c r="W72" s="320">
        <f>IF(W$5=0,0,W$5/MAE_fec!W$5)</f>
        <v>0.32327345253286865</v>
      </c>
      <c r="X72" s="320">
        <f>IF(X$5=0,0,X$5/MAE_fec!X$5)</f>
        <v>0.24717017562066249</v>
      </c>
      <c r="Y72" s="320">
        <f>IF(Y$5=0,0,Y$5/MAE_fec!Y$5)</f>
        <v>0.63080843771890294</v>
      </c>
      <c r="DA72" s="95"/>
    </row>
    <row r="73" spans="1:105" ht="12" customHeight="1" x14ac:dyDescent="0.25">
      <c r="A73" s="55" t="s">
        <v>91</v>
      </c>
      <c r="B73" s="330">
        <f>IF(B$6=0,0,B$6/MAE_fec!B$6)</f>
        <v>0</v>
      </c>
      <c r="C73" s="330">
        <f>IF(C$6=0,0,C$6/MAE_fec!C$6)</f>
        <v>0</v>
      </c>
      <c r="D73" s="330">
        <f>IF(D$6=0,0,D$6/MAE_fec!D$6)</f>
        <v>0</v>
      </c>
      <c r="E73" s="330">
        <f>IF(E$6=0,0,E$6/MAE_fec!E$6)</f>
        <v>0</v>
      </c>
      <c r="F73" s="330">
        <f>IF(F$6=0,0,F$6/MAE_fec!F$6)</f>
        <v>0</v>
      </c>
      <c r="G73" s="330">
        <f>IF(G$6=0,0,G$6/MAE_fec!G$6)</f>
        <v>0</v>
      </c>
      <c r="H73" s="330">
        <f>IF(H$6=0,0,H$6/MAE_fec!H$6)</f>
        <v>0</v>
      </c>
      <c r="I73" s="330">
        <f>IF(I$6=0,0,I$6/MAE_fec!I$6)</f>
        <v>0</v>
      </c>
      <c r="J73" s="330">
        <f>IF(J$6=0,0,J$6/MAE_fec!J$6)</f>
        <v>0</v>
      </c>
      <c r="K73" s="330">
        <f>IF(K$6=0,0,K$6/MAE_fec!K$6)</f>
        <v>0</v>
      </c>
      <c r="L73" s="330">
        <f>IF(L$6=0,0,L$6/MAE_fec!L$6)</f>
        <v>0</v>
      </c>
      <c r="M73" s="330">
        <f>IF(M$6=0,0,M$6/MAE_fec!M$6)</f>
        <v>0</v>
      </c>
      <c r="N73" s="330">
        <f>IF(N$6=0,0,N$6/MAE_fec!N$6)</f>
        <v>0</v>
      </c>
      <c r="O73" s="330">
        <f>IF(O$6=0,0,O$6/MAE_fec!O$6)</f>
        <v>0</v>
      </c>
      <c r="P73" s="330">
        <f>IF(P$6=0,0,P$6/MAE_fec!P$6)</f>
        <v>0</v>
      </c>
      <c r="Q73" s="330">
        <f>IF(Q$6=0,0,Q$6/MAE_fec!Q$6)</f>
        <v>0</v>
      </c>
      <c r="R73" s="330">
        <f>IF(R$6=0,0,R$6/MAE_fec!R$6)</f>
        <v>0</v>
      </c>
      <c r="S73" s="330">
        <f>IF(S$6=0,0,S$6/MAE_fec!S$6)</f>
        <v>0</v>
      </c>
      <c r="T73" s="330">
        <f>IF(T$6=0,0,T$6/MAE_fec!T$6)</f>
        <v>0</v>
      </c>
      <c r="U73" s="330">
        <f>IF(U$6=0,0,U$6/MAE_fec!U$6)</f>
        <v>0</v>
      </c>
      <c r="V73" s="330">
        <f>IF(V$6=0,0,V$6/MAE_fec!V$6)</f>
        <v>0</v>
      </c>
      <c r="W73" s="330">
        <f>IF(W$6=0,0,W$6/MAE_fec!W$6)</f>
        <v>0</v>
      </c>
      <c r="X73" s="330">
        <f>IF(X$6=0,0,X$6/MAE_fec!X$6)</f>
        <v>0</v>
      </c>
      <c r="Y73" s="330">
        <f>IF(Y$6=0,0,Y$6/MAE_fec!Y$6)</f>
        <v>0</v>
      </c>
      <c r="DA73" s="67"/>
    </row>
    <row r="74" spans="1:105" ht="12" customHeight="1" x14ac:dyDescent="0.25">
      <c r="A74" s="173" t="s">
        <v>92</v>
      </c>
      <c r="B74" s="331">
        <f>IF(B$7=0,0,B$7/MAE_fec!B$7)</f>
        <v>0</v>
      </c>
      <c r="C74" s="331">
        <f>IF(C$7=0,0,C$7/MAE_fec!C$7)</f>
        <v>0</v>
      </c>
      <c r="D74" s="331">
        <f>IF(D$7=0,0,D$7/MAE_fec!D$7)</f>
        <v>0</v>
      </c>
      <c r="E74" s="331">
        <f>IF(E$7=0,0,E$7/MAE_fec!E$7)</f>
        <v>0</v>
      </c>
      <c r="F74" s="331">
        <f>IF(F$7=0,0,F$7/MAE_fec!F$7)</f>
        <v>0</v>
      </c>
      <c r="G74" s="331">
        <f>IF(G$7=0,0,G$7/MAE_fec!G$7)</f>
        <v>0</v>
      </c>
      <c r="H74" s="331">
        <f>IF(H$7=0,0,H$7/MAE_fec!H$7)</f>
        <v>0</v>
      </c>
      <c r="I74" s="331">
        <f>IF(I$7=0,0,I$7/MAE_fec!I$7)</f>
        <v>0</v>
      </c>
      <c r="J74" s="331">
        <f>IF(J$7=0,0,J$7/MAE_fec!J$7)</f>
        <v>0</v>
      </c>
      <c r="K74" s="331">
        <f>IF(K$7=0,0,K$7/MAE_fec!K$7)</f>
        <v>0</v>
      </c>
      <c r="L74" s="331">
        <f>IF(L$7=0,0,L$7/MAE_fec!L$7)</f>
        <v>0</v>
      </c>
      <c r="M74" s="331">
        <f>IF(M$7=0,0,M$7/MAE_fec!M$7)</f>
        <v>0</v>
      </c>
      <c r="N74" s="331">
        <f>IF(N$7=0,0,N$7/MAE_fec!N$7)</f>
        <v>0</v>
      </c>
      <c r="O74" s="331">
        <f>IF(O$7=0,0,O$7/MAE_fec!O$7)</f>
        <v>0</v>
      </c>
      <c r="P74" s="331">
        <f>IF(P$7=0,0,P$7/MAE_fec!P$7)</f>
        <v>0</v>
      </c>
      <c r="Q74" s="331">
        <f>IF(Q$7=0,0,Q$7/MAE_fec!Q$7)</f>
        <v>0</v>
      </c>
      <c r="R74" s="331">
        <f>IF(R$7=0,0,R$7/MAE_fec!R$7)</f>
        <v>0</v>
      </c>
      <c r="S74" s="331">
        <f>IF(S$7=0,0,S$7/MAE_fec!S$7)</f>
        <v>0</v>
      </c>
      <c r="T74" s="331">
        <f>IF(T$7=0,0,T$7/MAE_fec!T$7)</f>
        <v>0</v>
      </c>
      <c r="U74" s="331">
        <f>IF(U$7=0,0,U$7/MAE_fec!U$7)</f>
        <v>0</v>
      </c>
      <c r="V74" s="331">
        <f>IF(V$7=0,0,V$7/MAE_fec!V$7)</f>
        <v>0</v>
      </c>
      <c r="W74" s="331">
        <f>IF(W$7=0,0,W$7/MAE_fec!W$7)</f>
        <v>0</v>
      </c>
      <c r="X74" s="331">
        <f>IF(X$7=0,0,X$7/MAE_fec!X$7)</f>
        <v>0</v>
      </c>
      <c r="Y74" s="331">
        <f>IF(Y$7=0,0,Y$7/MAE_fec!Y$7)</f>
        <v>0</v>
      </c>
      <c r="DA74" s="177"/>
    </row>
    <row r="75" spans="1:105" ht="12" customHeight="1" x14ac:dyDescent="0.25">
      <c r="A75" s="173" t="s">
        <v>93</v>
      </c>
      <c r="B75" s="331">
        <f>IF(B$8=0,0,B$8/MAE_fec!B$8)</f>
        <v>0</v>
      </c>
      <c r="C75" s="331">
        <f>IF(C$8=0,0,C$8/MAE_fec!C$8)</f>
        <v>0</v>
      </c>
      <c r="D75" s="331">
        <f>IF(D$8=0,0,D$8/MAE_fec!D$8)</f>
        <v>0</v>
      </c>
      <c r="E75" s="331">
        <f>IF(E$8=0,0,E$8/MAE_fec!E$8)</f>
        <v>0</v>
      </c>
      <c r="F75" s="331">
        <f>IF(F$8=0,0,F$8/MAE_fec!F$8)</f>
        <v>0</v>
      </c>
      <c r="G75" s="331">
        <f>IF(G$8=0,0,G$8/MAE_fec!G$8)</f>
        <v>0</v>
      </c>
      <c r="H75" s="331">
        <f>IF(H$8=0,0,H$8/MAE_fec!H$8)</f>
        <v>0</v>
      </c>
      <c r="I75" s="331">
        <f>IF(I$8=0,0,I$8/MAE_fec!I$8)</f>
        <v>0</v>
      </c>
      <c r="J75" s="331">
        <f>IF(J$8=0,0,J$8/MAE_fec!J$8)</f>
        <v>0</v>
      </c>
      <c r="K75" s="331">
        <f>IF(K$8=0,0,K$8/MAE_fec!K$8)</f>
        <v>0</v>
      </c>
      <c r="L75" s="331">
        <f>IF(L$8=0,0,L$8/MAE_fec!L$8)</f>
        <v>0</v>
      </c>
      <c r="M75" s="331">
        <f>IF(M$8=0,0,M$8/MAE_fec!M$8)</f>
        <v>0</v>
      </c>
      <c r="N75" s="331">
        <f>IF(N$8=0,0,N$8/MAE_fec!N$8)</f>
        <v>0</v>
      </c>
      <c r="O75" s="331">
        <f>IF(O$8=0,0,O$8/MAE_fec!O$8)</f>
        <v>0</v>
      </c>
      <c r="P75" s="331">
        <f>IF(P$8=0,0,P$8/MAE_fec!P$8)</f>
        <v>0</v>
      </c>
      <c r="Q75" s="331">
        <f>IF(Q$8=0,0,Q$8/MAE_fec!Q$8)</f>
        <v>0</v>
      </c>
      <c r="R75" s="331">
        <f>IF(R$8=0,0,R$8/MAE_fec!R$8)</f>
        <v>0</v>
      </c>
      <c r="S75" s="331">
        <f>IF(S$8=0,0,S$8/MAE_fec!S$8)</f>
        <v>0</v>
      </c>
      <c r="T75" s="331">
        <f>IF(T$8=0,0,T$8/MAE_fec!T$8)</f>
        <v>0</v>
      </c>
      <c r="U75" s="331">
        <f>IF(U$8=0,0,U$8/MAE_fec!U$8)</f>
        <v>0</v>
      </c>
      <c r="V75" s="331">
        <f>IF(V$8=0,0,V$8/MAE_fec!V$8)</f>
        <v>0</v>
      </c>
      <c r="W75" s="331">
        <f>IF(W$8=0,0,W$8/MAE_fec!W$8)</f>
        <v>0</v>
      </c>
      <c r="X75" s="331">
        <f>IF(X$8=0,0,X$8/MAE_fec!X$8)</f>
        <v>0</v>
      </c>
      <c r="Y75" s="331">
        <f>IF(Y$8=0,0,Y$8/MAE_fec!Y$8)</f>
        <v>0</v>
      </c>
      <c r="DA75" s="177"/>
    </row>
    <row r="76" spans="1:105" ht="12" customHeight="1" x14ac:dyDescent="0.25">
      <c r="A76" s="173" t="s">
        <v>94</v>
      </c>
      <c r="B76" s="331">
        <f>IF(B$9=0,0,B$9/MAE_fec!B$9)</f>
        <v>0</v>
      </c>
      <c r="C76" s="331">
        <f>IF(C$9=0,0,C$9/MAE_fec!C$9)</f>
        <v>0</v>
      </c>
      <c r="D76" s="331">
        <f>IF(D$9=0,0,D$9/MAE_fec!D$9)</f>
        <v>0</v>
      </c>
      <c r="E76" s="331">
        <f>IF(E$9=0,0,E$9/MAE_fec!E$9)</f>
        <v>0</v>
      </c>
      <c r="F76" s="331">
        <f>IF(F$9=0,0,F$9/MAE_fec!F$9)</f>
        <v>0</v>
      </c>
      <c r="G76" s="331">
        <f>IF(G$9=0,0,G$9/MAE_fec!G$9)</f>
        <v>0</v>
      </c>
      <c r="H76" s="331">
        <f>IF(H$9=0,0,H$9/MAE_fec!H$9)</f>
        <v>0</v>
      </c>
      <c r="I76" s="331">
        <f>IF(I$9=0,0,I$9/MAE_fec!I$9)</f>
        <v>0</v>
      </c>
      <c r="J76" s="331">
        <f>IF(J$9=0,0,J$9/MAE_fec!J$9)</f>
        <v>0</v>
      </c>
      <c r="K76" s="331">
        <f>IF(K$9=0,0,K$9/MAE_fec!K$9)</f>
        <v>0</v>
      </c>
      <c r="L76" s="331">
        <f>IF(L$9=0,0,L$9/MAE_fec!L$9)</f>
        <v>0</v>
      </c>
      <c r="M76" s="331">
        <f>IF(M$9=0,0,M$9/MAE_fec!M$9)</f>
        <v>0</v>
      </c>
      <c r="N76" s="331">
        <f>IF(N$9=0,0,N$9/MAE_fec!N$9)</f>
        <v>0</v>
      </c>
      <c r="O76" s="331">
        <f>IF(O$9=0,0,O$9/MAE_fec!O$9)</f>
        <v>0</v>
      </c>
      <c r="P76" s="331">
        <f>IF(P$9=0,0,P$9/MAE_fec!P$9)</f>
        <v>0</v>
      </c>
      <c r="Q76" s="331">
        <f>IF(Q$9=0,0,Q$9/MAE_fec!Q$9)</f>
        <v>0</v>
      </c>
      <c r="R76" s="331">
        <f>IF(R$9=0,0,R$9/MAE_fec!R$9)</f>
        <v>0</v>
      </c>
      <c r="S76" s="331">
        <f>IF(S$9=0,0,S$9/MAE_fec!S$9)</f>
        <v>0</v>
      </c>
      <c r="T76" s="331">
        <f>IF(T$9=0,0,T$9/MAE_fec!T$9)</f>
        <v>0</v>
      </c>
      <c r="U76" s="331">
        <f>IF(U$9=0,0,U$9/MAE_fec!U$9)</f>
        <v>0</v>
      </c>
      <c r="V76" s="331">
        <f>IF(V$9=0,0,V$9/MAE_fec!V$9)</f>
        <v>0</v>
      </c>
      <c r="W76" s="331">
        <f>IF(W$9=0,0,W$9/MAE_fec!W$9)</f>
        <v>0</v>
      </c>
      <c r="X76" s="331">
        <f>IF(X$9=0,0,X$9/MAE_fec!X$9)</f>
        <v>0</v>
      </c>
      <c r="Y76" s="331">
        <f>IF(Y$9=0,0,Y$9/MAE_fec!Y$9)</f>
        <v>0</v>
      </c>
      <c r="DA76" s="177"/>
    </row>
    <row r="77" spans="1:105" ht="12" customHeight="1" x14ac:dyDescent="0.25">
      <c r="A77" s="56" t="s">
        <v>95</v>
      </c>
      <c r="B77" s="332">
        <f>IF(B$10=0,0,B$10/MAE_fec!B$10)</f>
        <v>0.64998857934030063</v>
      </c>
      <c r="C77" s="332">
        <f>IF(C$10=0,0,C$10/MAE_fec!C$10)</f>
        <v>0.89018483315615649</v>
      </c>
      <c r="D77" s="332">
        <f>IF(D$10=0,0,D$10/MAE_fec!D$10)</f>
        <v>0.91514101997982344</v>
      </c>
      <c r="E77" s="332">
        <f>IF(E$10=0,0,E$10/MAE_fec!E$10)</f>
        <v>1.5868130652796886</v>
      </c>
      <c r="F77" s="332">
        <f>IF(F$10=0,0,F$10/MAE_fec!F$10)</f>
        <v>1.1584294958561185</v>
      </c>
      <c r="G77" s="332">
        <f>IF(G$10=0,0,G$10/MAE_fec!G$10)</f>
        <v>1.3858901361027764</v>
      </c>
      <c r="H77" s="332">
        <f>IF(H$10=0,0,H$10/MAE_fec!H$10)</f>
        <v>1.3013307908358729</v>
      </c>
      <c r="I77" s="332">
        <f>IF(I$10=0,0,I$10/MAE_fec!I$10)</f>
        <v>1.2811400151374313</v>
      </c>
      <c r="J77" s="332">
        <f>IF(J$10=0,0,J$10/MAE_fec!J$10)</f>
        <v>0.96985386172296961</v>
      </c>
      <c r="K77" s="332">
        <f>IF(K$10=0,0,K$10/MAE_fec!K$10)</f>
        <v>0.89738161918038839</v>
      </c>
      <c r="L77" s="332">
        <f>IF(L$10=0,0,L$10/MAE_fec!L$10)</f>
        <v>0.61002200263065931</v>
      </c>
      <c r="M77" s="332">
        <f>IF(M$10=0,0,M$10/MAE_fec!M$10)</f>
        <v>0.73297097296537117</v>
      </c>
      <c r="N77" s="332">
        <f>IF(N$10=0,0,N$10/MAE_fec!N$10)</f>
        <v>0.82666526620998004</v>
      </c>
      <c r="O77" s="332">
        <f>IF(O$10=0,0,O$10/MAE_fec!O$10)</f>
        <v>0.70455448504439155</v>
      </c>
      <c r="P77" s="332">
        <f>IF(P$10=0,0,P$10/MAE_fec!P$10)</f>
        <v>0.58979256990762663</v>
      </c>
      <c r="Q77" s="332">
        <f>IF(Q$10=0,0,Q$10/MAE_fec!Q$10)</f>
        <v>0.52908457660187624</v>
      </c>
      <c r="R77" s="332">
        <f>IF(R$10=0,0,R$10/MAE_fec!R$10)</f>
        <v>0.34628108760747467</v>
      </c>
      <c r="S77" s="332">
        <f>IF(S$10=0,0,S$10/MAE_fec!S$10)</f>
        <v>0.21721965987210656</v>
      </c>
      <c r="T77" s="332">
        <f>IF(T$10=0,0,T$10/MAE_fec!T$10)</f>
        <v>0.15451693318159807</v>
      </c>
      <c r="U77" s="332">
        <f>IF(U$10=0,0,U$10/MAE_fec!U$10)</f>
        <v>0.33534414873686513</v>
      </c>
      <c r="V77" s="332">
        <f>IF(V$10=0,0,V$10/MAE_fec!V$10)</f>
        <v>0.28323124630288715</v>
      </c>
      <c r="W77" s="332">
        <f>IF(W$10=0,0,W$10/MAE_fec!W$10)</f>
        <v>0.33177286129740435</v>
      </c>
      <c r="X77" s="332">
        <f>IF(X$10=0,0,X$10/MAE_fec!X$10)</f>
        <v>0.17786307866196455</v>
      </c>
      <c r="Y77" s="332">
        <f>IF(Y$10=0,0,Y$10/MAE_fec!Y$10)</f>
        <v>0.74664268409060908</v>
      </c>
      <c r="DA77" s="68"/>
    </row>
    <row r="78" spans="1:105" ht="12" customHeight="1" x14ac:dyDescent="0.25">
      <c r="A78" s="174" t="s">
        <v>2555</v>
      </c>
      <c r="B78" s="348">
        <f>IF(B$16=0,0,B$16/MAE_fec!B$16)</f>
        <v>1.1089785314681775</v>
      </c>
      <c r="C78" s="348">
        <f>IF(C$16=0,0,C$16/MAE_fec!C$16)</f>
        <v>1.3023259555152313</v>
      </c>
      <c r="D78" s="348">
        <f>IF(D$16=0,0,D$16/MAE_fec!D$16)</f>
        <v>1.1142376712103139</v>
      </c>
      <c r="E78" s="348">
        <f>IF(E$16=0,0,E$16/MAE_fec!E$16)</f>
        <v>1.5868130652796886</v>
      </c>
      <c r="F78" s="348">
        <f>IF(F$16=0,0,F$16/MAE_fec!F$16)</f>
        <v>1.1584294958561188</v>
      </c>
      <c r="G78" s="348">
        <f>IF(G$16=0,0,G$16/MAE_fec!G$16)</f>
        <v>1.3858901361027767</v>
      </c>
      <c r="H78" s="348">
        <f>IF(H$16=0,0,H$16/MAE_fec!H$16)</f>
        <v>1.4754668966634708</v>
      </c>
      <c r="I78" s="348">
        <f>IF(I$16=0,0,I$16/MAE_fec!I$16)</f>
        <v>1.5259543845218069</v>
      </c>
      <c r="J78" s="348">
        <f>IF(J$16=0,0,J$16/MAE_fec!J$16)</f>
        <v>1.0577161005292108</v>
      </c>
      <c r="K78" s="348">
        <f>IF(K$16=0,0,K$16/MAE_fec!K$16)</f>
        <v>1.1121055431621785</v>
      </c>
      <c r="L78" s="348">
        <f>IF(L$16=0,0,L$16/MAE_fec!L$16)</f>
        <v>0.80869205717686232</v>
      </c>
      <c r="M78" s="348">
        <f>IF(M$16=0,0,M$16/MAE_fec!M$16)</f>
        <v>0.73297097296537161</v>
      </c>
      <c r="N78" s="348">
        <f>IF(N$16=0,0,N$16/MAE_fec!N$16)</f>
        <v>0.91555401915415469</v>
      </c>
      <c r="O78" s="348">
        <f>IF(O$16=0,0,O$16/MAE_fec!O$16)</f>
        <v>0.91653847942467803</v>
      </c>
      <c r="P78" s="348">
        <f>IF(P$16=0,0,P$16/MAE_fec!P$16)</f>
        <v>0.71936774998910091</v>
      </c>
      <c r="Q78" s="348">
        <f>IF(Q$16=0,0,Q$16/MAE_fec!Q$16)</f>
        <v>0.65273566329252053</v>
      </c>
      <c r="R78" s="348">
        <f>IF(R$16=0,0,R$16/MAE_fec!R$16)</f>
        <v>0.45837241105633914</v>
      </c>
      <c r="S78" s="348">
        <f>IF(S$16=0,0,S$16/MAE_fec!S$16)</f>
        <v>0.33193118475285172</v>
      </c>
      <c r="T78" s="348">
        <f>IF(T$16=0,0,T$16/MAE_fec!T$16)</f>
        <v>0.26530418874866618</v>
      </c>
      <c r="U78" s="348">
        <f>IF(U$16=0,0,U$16/MAE_fec!U$16)</f>
        <v>0.58035872566622393</v>
      </c>
      <c r="V78" s="348">
        <f>IF(V$16=0,0,V$16/MAE_fec!V$16)</f>
        <v>0.55262702781283701</v>
      </c>
      <c r="W78" s="348">
        <f>IF(W$16=0,0,W$16/MAE_fec!W$16)</f>
        <v>0.47806025828066218</v>
      </c>
      <c r="X78" s="348">
        <f>IF(X$16=0,0,X$16/MAE_fec!X$16)</f>
        <v>0.32957203340046998</v>
      </c>
      <c r="Y78" s="348">
        <f>IF(Y$16=0,0,Y$16/MAE_fec!Y$16)</f>
        <v>1.0214325332184888</v>
      </c>
      <c r="DA78" s="178"/>
    </row>
    <row r="79" spans="1:105" ht="12" customHeight="1" x14ac:dyDescent="0.25">
      <c r="A79" s="174" t="s">
        <v>2565</v>
      </c>
      <c r="B79" s="348">
        <f>IF(B$24=0,0,B$24/MAE_fec!B$24)</f>
        <v>1.618926026950005</v>
      </c>
      <c r="C79" s="348">
        <f>IF(C$24=0,0,C$24/MAE_fec!C$24)</f>
        <v>1.6896911548825815</v>
      </c>
      <c r="D79" s="348">
        <f>IF(D$24=0,0,D$24/MAE_fec!D$24)</f>
        <v>1.6960870177144225</v>
      </c>
      <c r="E79" s="348">
        <f>IF(E$24=0,0,E$24/MAE_fec!E$24)</f>
        <v>1.7628118611865566</v>
      </c>
      <c r="F79" s="348">
        <f>IF(F$24=0,0,F$24/MAE_fec!F$24)</f>
        <v>1.6698545793187909</v>
      </c>
      <c r="G79" s="348">
        <f>IF(G$24=0,0,G$24/MAE_fec!G$24)</f>
        <v>1.7304278795048837</v>
      </c>
      <c r="H79" s="348">
        <f>IF(H$24=0,0,H$24/MAE_fec!H$24)</f>
        <v>1.7390454554543466</v>
      </c>
      <c r="I79" s="348">
        <f>IF(I$24=0,0,I$24/MAE_fec!I$24)</f>
        <v>1.7360790558021069</v>
      </c>
      <c r="J79" s="348">
        <f>IF(J$24=0,0,J$24/MAE_fec!J$24)</f>
        <v>1.6915481357231423</v>
      </c>
      <c r="K79" s="348">
        <f>IF(K$24=0,0,K$24/MAE_fec!K$24)</f>
        <v>1.6460435016228019</v>
      </c>
      <c r="L79" s="348">
        <f>IF(L$24=0,0,L$24/MAE_fec!L$24)</f>
        <v>1.6128570138624214</v>
      </c>
      <c r="M79" s="348">
        <f>IF(M$24=0,0,M$24/MAE_fec!M$24)</f>
        <v>1.6829935816472918</v>
      </c>
      <c r="N79" s="348">
        <f>IF(N$24=0,0,N$24/MAE_fec!N$24)</f>
        <v>1.6901128595386912</v>
      </c>
      <c r="O79" s="348">
        <f>IF(O$24=0,0,O$24/MAE_fec!O$24)</f>
        <v>1.6923823398292626</v>
      </c>
      <c r="P79" s="348">
        <f>IF(P$24=0,0,P$24/MAE_fec!P$24)</f>
        <v>1.6766754209406924</v>
      </c>
      <c r="Q79" s="348">
        <f>IF(Q$24=0,0,Q$24/MAE_fec!Q$24)</f>
        <v>1.6534143241373316</v>
      </c>
      <c r="R79" s="348">
        <f>IF(R$24=0,0,R$24/MAE_fec!R$24)</f>
        <v>1.6015745922029794</v>
      </c>
      <c r="S79" s="348">
        <f>IF(S$24=0,0,S$24/MAE_fec!S$24)</f>
        <v>1.5489039489795629</v>
      </c>
      <c r="T79" s="348">
        <f>IF(T$24=0,0,T$24/MAE_fec!T$24)</f>
        <v>1.5023008095650292</v>
      </c>
      <c r="U79" s="348">
        <f>IF(U$24=0,0,U$24/MAE_fec!U$24)</f>
        <v>1.583584388515596</v>
      </c>
      <c r="V79" s="348">
        <f>IF(V$24=0,0,V$24/MAE_fec!V$24)</f>
        <v>1.5715586898608214</v>
      </c>
      <c r="W79" s="348">
        <f>IF(W$24=0,0,W$24/MAE_fec!W$24)</f>
        <v>1.5892925543635981</v>
      </c>
      <c r="X79" s="348">
        <f>IF(X$24=0,0,X$24/MAE_fec!X$24)</f>
        <v>1.5045224725418798</v>
      </c>
      <c r="Y79" s="348">
        <f>IF(Y$24=0,0,Y$24/MAE_fec!Y$24)</f>
        <v>1.5956554114744883</v>
      </c>
      <c r="DA79" s="178"/>
    </row>
    <row r="80" spans="1:105" ht="12" customHeight="1" x14ac:dyDescent="0.25">
      <c r="A80" s="174" t="s">
        <v>2570</v>
      </c>
      <c r="B80" s="348">
        <f>IF(B$27=0,0,B$27/MAE_fec!B$27)</f>
        <v>1.1089785314681768</v>
      </c>
      <c r="C80" s="348">
        <f>IF(C$27=0,0,C$27/MAE_fec!C$27)</f>
        <v>1.3023259555152318</v>
      </c>
      <c r="D80" s="348">
        <f>IF(D$27=0,0,D$27/MAE_fec!D$27)</f>
        <v>1.1142376712103141</v>
      </c>
      <c r="E80" s="348">
        <f>IF(E$27=0,0,E$27/MAE_fec!E$27)</f>
        <v>1.5868130652796886</v>
      </c>
      <c r="F80" s="348">
        <f>IF(F$27=0,0,F$27/MAE_fec!F$27)</f>
        <v>1.1584294958561185</v>
      </c>
      <c r="G80" s="348">
        <f>IF(G$27=0,0,G$27/MAE_fec!G$27)</f>
        <v>1.3858901361027764</v>
      </c>
      <c r="H80" s="348">
        <f>IF(H$27=0,0,H$27/MAE_fec!H$27)</f>
        <v>1.4754668966634699</v>
      </c>
      <c r="I80" s="348">
        <f>IF(I$27=0,0,I$27/MAE_fec!I$27)</f>
        <v>1.5259543845218064</v>
      </c>
      <c r="J80" s="348">
        <f>IF(J$27=0,0,J$27/MAE_fec!J$27)</f>
        <v>1.0577161005292106</v>
      </c>
      <c r="K80" s="348">
        <f>IF(K$27=0,0,K$27/MAE_fec!K$27)</f>
        <v>1.1121055431621782</v>
      </c>
      <c r="L80" s="348">
        <f>IF(L$27=0,0,L$27/MAE_fec!L$27)</f>
        <v>0.80869205717686243</v>
      </c>
      <c r="M80" s="348">
        <f>IF(M$27=0,0,M$27/MAE_fec!M$27)</f>
        <v>0.73297097296537173</v>
      </c>
      <c r="N80" s="348">
        <f>IF(N$27=0,0,N$27/MAE_fec!N$27)</f>
        <v>0.91555401915415469</v>
      </c>
      <c r="O80" s="348">
        <f>IF(O$27=0,0,O$27/MAE_fec!O$27)</f>
        <v>0.91653847942467814</v>
      </c>
      <c r="P80" s="348">
        <f>IF(P$27=0,0,P$27/MAE_fec!P$27)</f>
        <v>0.71936774998910091</v>
      </c>
      <c r="Q80" s="348">
        <f>IF(Q$27=0,0,Q$27/MAE_fec!Q$27)</f>
        <v>0.65273566329252053</v>
      </c>
      <c r="R80" s="348">
        <f>IF(R$27=0,0,R$27/MAE_fec!R$27)</f>
        <v>0.45837241105633914</v>
      </c>
      <c r="S80" s="348">
        <f>IF(S$27=0,0,S$27/MAE_fec!S$27)</f>
        <v>0.33193118475285172</v>
      </c>
      <c r="T80" s="348">
        <f>IF(T$27=0,0,T$27/MAE_fec!T$27)</f>
        <v>0.26530418874866624</v>
      </c>
      <c r="U80" s="348">
        <f>IF(U$27=0,0,U$27/MAE_fec!U$27)</f>
        <v>0.58035872566622382</v>
      </c>
      <c r="V80" s="348">
        <f>IF(V$27=0,0,V$27/MAE_fec!V$27)</f>
        <v>0.55262702781283679</v>
      </c>
      <c r="W80" s="348">
        <f>IF(W$27=0,0,W$27/MAE_fec!W$27)</f>
        <v>0.47806025828066223</v>
      </c>
      <c r="X80" s="348">
        <f>IF(X$27=0,0,X$27/MAE_fec!X$27)</f>
        <v>0.32957203340047009</v>
      </c>
      <c r="Y80" s="348">
        <f>IF(Y$27=0,0,Y$27/MAE_fec!Y$27)</f>
        <v>1.021432533218489</v>
      </c>
      <c r="DA80" s="178"/>
    </row>
    <row r="81" spans="1:105" ht="12" customHeight="1" x14ac:dyDescent="0.25">
      <c r="A81" s="174" t="s">
        <v>2580</v>
      </c>
      <c r="B81" s="348">
        <f>IF(B$35=0,0,B$35/MAE_fec!B$35)</f>
        <v>0.63799310467900139</v>
      </c>
      <c r="C81" s="348">
        <f>IF(C$35=0,0,C$35/MAE_fec!C$35)</f>
        <v>0.51020280936842977</v>
      </c>
      <c r="D81" s="348">
        <f>IF(D$35=0,0,D$35/MAE_fec!D$35)</f>
        <v>0.51808289729874613</v>
      </c>
      <c r="E81" s="348">
        <f>IF(E$35=0,0,E$35/MAE_fec!E$35)</f>
        <v>1.0537298573660727</v>
      </c>
      <c r="F81" s="348">
        <f>IF(F$35=0,0,F$35/MAE_fec!F$35)</f>
        <v>0.56430655221062709</v>
      </c>
      <c r="G81" s="348">
        <f>IF(G$35=0,0,G$35/MAE_fec!G$35)</f>
        <v>0.62921294498309654</v>
      </c>
      <c r="H81" s="348">
        <f>IF(H$35=0,0,H$35/MAE_fec!H$35)</f>
        <v>0.51639509386733073</v>
      </c>
      <c r="I81" s="348">
        <f>IF(I$35=0,0,I$35/MAE_fec!I$35)</f>
        <v>0.74380166316405982</v>
      </c>
      <c r="J81" s="348">
        <f>IF(J$35=0,0,J$35/MAE_fec!J$35)</f>
        <v>0.7395806149260119</v>
      </c>
      <c r="K81" s="348">
        <f>IF(K$35=0,0,K$35/MAE_fec!K$35)</f>
        <v>0.74605588790605049</v>
      </c>
      <c r="L81" s="348">
        <f>IF(L$35=0,0,L$35/MAE_fec!L$35)</f>
        <v>0.74806294971004073</v>
      </c>
      <c r="M81" s="348">
        <f>IF(M$35=0,0,M$35/MAE_fec!M$35)</f>
        <v>0.49528649170083283</v>
      </c>
      <c r="N81" s="348">
        <f>IF(N$35=0,0,N$35/MAE_fec!N$35)</f>
        <v>0.51865405556072952</v>
      </c>
      <c r="O81" s="348">
        <f>IF(O$35=0,0,O$35/MAE_fec!O$35)</f>
        <v>0.43726889919899559</v>
      </c>
      <c r="P81" s="348">
        <f>IF(P$35=0,0,P$35/MAE_fec!P$35)</f>
        <v>0.26208379162887535</v>
      </c>
      <c r="Q81" s="348">
        <f>IF(Q$35=0,0,Q$35/MAE_fec!Q$35)</f>
        <v>0.43848235390571977</v>
      </c>
      <c r="R81" s="348">
        <f>IF(R$35=0,0,R$35/MAE_fec!R$35)</f>
        <v>0.44738033407570593</v>
      </c>
      <c r="S81" s="348">
        <f>IF(S$35=0,0,S$35/MAE_fec!S$35)</f>
        <v>0.37563773131170092</v>
      </c>
      <c r="T81" s="348">
        <f>IF(T$35=0,0,T$35/MAE_fec!T$35)</f>
        <v>0.31967140417734058</v>
      </c>
      <c r="U81" s="348">
        <f>IF(U$35=0,0,U$35/MAE_fec!U$35)</f>
        <v>0.39228176921475472</v>
      </c>
      <c r="V81" s="348">
        <f>IF(V$35=0,0,V$35/MAE_fec!V$35)</f>
        <v>0.24847909492303094</v>
      </c>
      <c r="W81" s="348">
        <f>IF(W$35=0,0,W$35/MAE_fec!W$35)</f>
        <v>0.13629078167588676</v>
      </c>
      <c r="X81" s="348">
        <f>IF(X$35=0,0,X$35/MAE_fec!X$35)</f>
        <v>0.11027015686580498</v>
      </c>
      <c r="Y81" s="348">
        <f>IF(Y$35=0,0,Y$35/MAE_fec!Y$35)</f>
        <v>0.43700688778337365</v>
      </c>
      <c r="DA81" s="178"/>
    </row>
    <row r="82" spans="1:105" ht="12" customHeight="1" x14ac:dyDescent="0.25">
      <c r="A82" s="174" t="s">
        <v>2592</v>
      </c>
      <c r="B82" s="348">
        <f>IF(B$46=0,0,B$46/MAE_fec!B$46)</f>
        <v>0</v>
      </c>
      <c r="C82" s="348">
        <f>IF(C$46=0,0,C$46/MAE_fec!C$46)</f>
        <v>0</v>
      </c>
      <c r="D82" s="348">
        <f>IF(D$46=0,0,D$46/MAE_fec!D$46)</f>
        <v>0</v>
      </c>
      <c r="E82" s="348">
        <f>IF(E$46=0,0,E$46/MAE_fec!E$46)</f>
        <v>0</v>
      </c>
      <c r="F82" s="348">
        <f>IF(F$46=0,0,F$46/MAE_fec!F$46)</f>
        <v>0</v>
      </c>
      <c r="G82" s="348">
        <f>IF(G$46=0,0,G$46/MAE_fec!G$46)</f>
        <v>0</v>
      </c>
      <c r="H82" s="348">
        <f>IF(H$46=0,0,H$46/MAE_fec!H$46)</f>
        <v>0</v>
      </c>
      <c r="I82" s="348">
        <f>IF(I$46=0,0,I$46/MAE_fec!I$46)</f>
        <v>0</v>
      </c>
      <c r="J82" s="348">
        <f>IF(J$46=0,0,J$46/MAE_fec!J$46)</f>
        <v>0</v>
      </c>
      <c r="K82" s="348">
        <f>IF(K$46=0,0,K$46/MAE_fec!K$46)</f>
        <v>0</v>
      </c>
      <c r="L82" s="348">
        <f>IF(L$46=0,0,L$46/MAE_fec!L$46)</f>
        <v>0</v>
      </c>
      <c r="M82" s="348">
        <f>IF(M$46=0,0,M$46/MAE_fec!M$46)</f>
        <v>0</v>
      </c>
      <c r="N82" s="348">
        <f>IF(N$46=0,0,N$46/MAE_fec!N$46)</f>
        <v>0</v>
      </c>
      <c r="O82" s="348">
        <f>IF(O$46=0,0,O$46/MAE_fec!O$46)</f>
        <v>0</v>
      </c>
      <c r="P82" s="348">
        <f>IF(P$46=0,0,P$46/MAE_fec!P$46)</f>
        <v>0</v>
      </c>
      <c r="Q82" s="348">
        <f>IF(Q$46=0,0,Q$46/MAE_fec!Q$46)</f>
        <v>0</v>
      </c>
      <c r="R82" s="348">
        <f>IF(R$46=0,0,R$46/MAE_fec!R$46)</f>
        <v>0</v>
      </c>
      <c r="S82" s="348">
        <f>IF(S$46=0,0,S$46/MAE_fec!S$46)</f>
        <v>0</v>
      </c>
      <c r="T82" s="348">
        <f>IF(T$46=0,0,T$46/MAE_fec!T$46)</f>
        <v>0</v>
      </c>
      <c r="U82" s="348">
        <f>IF(U$46=0,0,U$46/MAE_fec!U$46)</f>
        <v>0</v>
      </c>
      <c r="V82" s="348">
        <f>IF(V$46=0,0,V$46/MAE_fec!V$46)</f>
        <v>0</v>
      </c>
      <c r="W82" s="348">
        <f>IF(W$46=0,0,W$46/MAE_fec!W$46)</f>
        <v>0</v>
      </c>
      <c r="X82" s="348">
        <f>IF(X$46=0,0,X$46/MAE_fec!X$46)</f>
        <v>0</v>
      </c>
      <c r="Y82" s="348">
        <f>IF(Y$46=0,0,Y$46/MAE_fec!Y$46)</f>
        <v>0</v>
      </c>
      <c r="DA82" s="178"/>
    </row>
    <row r="83" spans="1:105" ht="12" customHeight="1" x14ac:dyDescent="0.25">
      <c r="A83" s="41" t="s">
        <v>2594</v>
      </c>
      <c r="B83" s="333">
        <f>IF(B$47=0,0,B$47/MAE_fec!B$47)</f>
        <v>0</v>
      </c>
      <c r="C83" s="333">
        <f>IF(C$47=0,0,C$47/MAE_fec!C$47)</f>
        <v>0</v>
      </c>
      <c r="D83" s="333">
        <f>IF(D$47=0,0,D$47/MAE_fec!D$47)</f>
        <v>0</v>
      </c>
      <c r="E83" s="333">
        <f>IF(E$47=0,0,E$47/MAE_fec!E$47)</f>
        <v>0</v>
      </c>
      <c r="F83" s="333">
        <f>IF(F$47=0,0,F$47/MAE_fec!F$47)</f>
        <v>0</v>
      </c>
      <c r="G83" s="333">
        <f>IF(G$47=0,0,G$47/MAE_fec!G$47)</f>
        <v>0</v>
      </c>
      <c r="H83" s="333">
        <f>IF(H$47=0,0,H$47/MAE_fec!H$47)</f>
        <v>0</v>
      </c>
      <c r="I83" s="333">
        <f>IF(I$47=0,0,I$47/MAE_fec!I$47)</f>
        <v>0</v>
      </c>
      <c r="J83" s="333">
        <f>IF(J$47=0,0,J$47/MAE_fec!J$47)</f>
        <v>0</v>
      </c>
      <c r="K83" s="333">
        <f>IF(K$47=0,0,K$47/MAE_fec!K$47)</f>
        <v>0</v>
      </c>
      <c r="L83" s="333">
        <f>IF(L$47=0,0,L$47/MAE_fec!L$47)</f>
        <v>0</v>
      </c>
      <c r="M83" s="333">
        <f>IF(M$47=0,0,M$47/MAE_fec!M$47)</f>
        <v>0</v>
      </c>
      <c r="N83" s="333">
        <f>IF(N$47=0,0,N$47/MAE_fec!N$47)</f>
        <v>0</v>
      </c>
      <c r="O83" s="333">
        <f>IF(O$47=0,0,O$47/MAE_fec!O$47)</f>
        <v>0</v>
      </c>
      <c r="P83" s="333">
        <f>IF(P$47=0,0,P$47/MAE_fec!P$47)</f>
        <v>0</v>
      </c>
      <c r="Q83" s="333">
        <f>IF(Q$47=0,0,Q$47/MAE_fec!Q$47)</f>
        <v>0</v>
      </c>
      <c r="R83" s="333">
        <f>IF(R$47=0,0,R$47/MAE_fec!R$47)</f>
        <v>0</v>
      </c>
      <c r="S83" s="333">
        <f>IF(S$47=0,0,S$47/MAE_fec!S$47)</f>
        <v>0</v>
      </c>
      <c r="T83" s="333">
        <f>IF(T$47=0,0,T$47/MAE_fec!T$47)</f>
        <v>0</v>
      </c>
      <c r="U83" s="333">
        <f>IF(U$47=0,0,U$47/MAE_fec!U$47)</f>
        <v>0</v>
      </c>
      <c r="V83" s="333">
        <f>IF(V$47=0,0,V$47/MAE_fec!V$47)</f>
        <v>0</v>
      </c>
      <c r="W83" s="333">
        <f>IF(W$47=0,0,W$47/MAE_fec!W$47)</f>
        <v>0</v>
      </c>
      <c r="X83" s="333">
        <f>IF(X$47=0,0,X$47/MAE_fec!X$47)</f>
        <v>0</v>
      </c>
      <c r="Y83" s="333">
        <f>IF(Y$47=0,0,Y$47/MAE_fec!Y$47)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leather"</f>
        <v>EE: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434.13990102929517</v>
      </c>
      <c r="C3" s="203">
        <v>489.5853719817473</v>
      </c>
      <c r="D3" s="203">
        <v>499.26167306946729</v>
      </c>
      <c r="E3" s="203">
        <v>482.88217694442568</v>
      </c>
      <c r="F3" s="203">
        <v>461.34485943449721</v>
      </c>
      <c r="G3" s="203">
        <v>406.38479614472578</v>
      </c>
      <c r="H3" s="203">
        <v>396.57798746567153</v>
      </c>
      <c r="I3" s="203">
        <v>353.45608747783069</v>
      </c>
      <c r="J3" s="203">
        <v>312.76735117293413</v>
      </c>
      <c r="K3" s="203">
        <v>246.11950264626981</v>
      </c>
      <c r="L3" s="203">
        <v>251.07447735191641</v>
      </c>
      <c r="M3" s="203">
        <v>256.74705138197061</v>
      </c>
      <c r="N3" s="203">
        <v>266.36278838030461</v>
      </c>
      <c r="O3" s="203">
        <v>250.44375077713769</v>
      </c>
      <c r="P3" s="203">
        <v>268.38514535558852</v>
      </c>
      <c r="Q3" s="203">
        <v>270.32659200000001</v>
      </c>
      <c r="R3" s="203">
        <v>275.74171815787162</v>
      </c>
      <c r="S3" s="203">
        <v>283.6194773875049</v>
      </c>
      <c r="T3" s="203">
        <v>266.11034255599469</v>
      </c>
      <c r="U3" s="203">
        <v>248.5392192135055</v>
      </c>
      <c r="V3" s="203">
        <v>242.4831842713298</v>
      </c>
      <c r="W3" s="203">
        <v>216.00331967815109</v>
      </c>
      <c r="X3" s="203">
        <v>185.7937612189522</v>
      </c>
      <c r="Y3" s="203">
        <v>193.2</v>
      </c>
      <c r="DA3" s="112" t="s">
        <v>2676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619.7686480677105</v>
      </c>
      <c r="C5" s="203">
        <v>650.97588817667395</v>
      </c>
      <c r="D5" s="203">
        <v>609.58809240771507</v>
      </c>
      <c r="E5" s="203">
        <v>723.84460829647219</v>
      </c>
      <c r="F5" s="203">
        <v>614.6017360681318</v>
      </c>
      <c r="G5" s="203">
        <v>613.92680954556045</v>
      </c>
      <c r="H5" s="203">
        <v>651.22914205686175</v>
      </c>
      <c r="I5" s="203">
        <v>632.68244505367522</v>
      </c>
      <c r="J5" s="203">
        <v>481.27891174990361</v>
      </c>
      <c r="K5" s="203">
        <v>369.6566296551236</v>
      </c>
      <c r="L5" s="203">
        <v>361.44946914024348</v>
      </c>
      <c r="M5" s="203">
        <v>333.65664974678953</v>
      </c>
      <c r="N5" s="203">
        <v>318.05158635956212</v>
      </c>
      <c r="O5" s="203">
        <v>287.42114516922032</v>
      </c>
      <c r="P5" s="203">
        <v>324.20035142188829</v>
      </c>
      <c r="Q5" s="203">
        <v>292.52902895461801</v>
      </c>
      <c r="R5" s="203">
        <v>254.6311808698037</v>
      </c>
      <c r="S5" s="203">
        <v>195.87048277622429</v>
      </c>
      <c r="T5" s="203">
        <v>196.81613118327519</v>
      </c>
      <c r="U5" s="203">
        <v>203.82318831491929</v>
      </c>
      <c r="V5" s="203">
        <v>187.69789917385921</v>
      </c>
      <c r="W5" s="203">
        <v>243.42728630069749</v>
      </c>
      <c r="X5" s="203">
        <v>241.6793292689253</v>
      </c>
      <c r="Y5" s="203">
        <v>170.8876181814293</v>
      </c>
      <c r="DA5" s="112" t="s">
        <v>2677</v>
      </c>
    </row>
    <row r="6" spans="1:105" ht="12" customHeight="1" x14ac:dyDescent="0.25">
      <c r="A6" s="154" t="s">
        <v>2112</v>
      </c>
      <c r="B6" s="338">
        <v>774.71081008463807</v>
      </c>
      <c r="C6" s="338">
        <v>735.97526958040612</v>
      </c>
      <c r="D6" s="338">
        <v>697.23972907617417</v>
      </c>
      <c r="E6" s="338">
        <v>774.71081008463796</v>
      </c>
      <c r="F6" s="338">
        <v>735.97526958040601</v>
      </c>
      <c r="G6" s="338">
        <v>735.97526958040601</v>
      </c>
      <c r="H6" s="338">
        <v>697.23972907617406</v>
      </c>
      <c r="I6" s="338">
        <v>697.23972907617406</v>
      </c>
      <c r="J6" s="338">
        <v>697.23972907617406</v>
      </c>
      <c r="K6" s="338">
        <v>658.50418857194211</v>
      </c>
      <c r="L6" s="338">
        <v>619.76864806771016</v>
      </c>
      <c r="M6" s="338">
        <v>619.76864806771016</v>
      </c>
      <c r="N6" s="338">
        <v>581.03310756347821</v>
      </c>
      <c r="O6" s="338">
        <v>542.29756705924626</v>
      </c>
      <c r="P6" s="338">
        <v>542.29756705924626</v>
      </c>
      <c r="Q6" s="338">
        <v>503.56202655501443</v>
      </c>
      <c r="R6" s="338">
        <v>464.82648605078248</v>
      </c>
      <c r="S6" s="338">
        <v>464.82648605078248</v>
      </c>
      <c r="T6" s="338">
        <v>426.09094554655059</v>
      </c>
      <c r="U6" s="338">
        <v>387.35540504231869</v>
      </c>
      <c r="V6" s="338">
        <v>387.35540504231869</v>
      </c>
      <c r="W6" s="338">
        <v>348.6198645380868</v>
      </c>
      <c r="X6" s="338">
        <v>309.88432403385491</v>
      </c>
      <c r="Y6" s="338">
        <v>309.88432403385491</v>
      </c>
      <c r="DA6" s="160" t="s">
        <v>2678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0</v>
      </c>
      <c r="E7" s="340">
        <v>77.471081008463813</v>
      </c>
      <c r="F7" s="340">
        <v>0</v>
      </c>
      <c r="G7" s="340">
        <v>0</v>
      </c>
      <c r="H7" s="340">
        <v>0</v>
      </c>
      <c r="I7" s="340">
        <v>38.735540504231913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0</v>
      </c>
      <c r="R7" s="340">
        <v>0</v>
      </c>
      <c r="S7" s="340">
        <v>0</v>
      </c>
      <c r="T7" s="340">
        <v>0</v>
      </c>
      <c r="U7" s="340">
        <v>0</v>
      </c>
      <c r="V7" s="340">
        <v>0</v>
      </c>
      <c r="W7" s="340">
        <v>0</v>
      </c>
      <c r="X7" s="340">
        <v>0</v>
      </c>
      <c r="Y7" s="340">
        <v>0</v>
      </c>
      <c r="DA7" s="161" t="s">
        <v>2679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38.735540504231949</v>
      </c>
      <c r="D8" s="342">
        <f t="shared" si="0"/>
        <v>38.735540504231949</v>
      </c>
      <c r="E8" s="342">
        <f t="shared" si="0"/>
        <v>0</v>
      </c>
      <c r="F8" s="342">
        <f t="shared" si="0"/>
        <v>38.735540504231949</v>
      </c>
      <c r="G8" s="342">
        <f t="shared" si="0"/>
        <v>0</v>
      </c>
      <c r="H8" s="342">
        <f t="shared" si="0"/>
        <v>38.735540504231949</v>
      </c>
      <c r="I8" s="342">
        <f t="shared" si="0"/>
        <v>38.735540504231949</v>
      </c>
      <c r="J8" s="342">
        <f t="shared" si="0"/>
        <v>0</v>
      </c>
      <c r="K8" s="342">
        <f t="shared" si="0"/>
        <v>38.735540504231949</v>
      </c>
      <c r="L8" s="342">
        <f t="shared" si="0"/>
        <v>38.735540504231949</v>
      </c>
      <c r="M8" s="342">
        <f t="shared" si="0"/>
        <v>0</v>
      </c>
      <c r="N8" s="342">
        <f t="shared" si="0"/>
        <v>38.735540504231949</v>
      </c>
      <c r="O8" s="342">
        <f t="shared" si="0"/>
        <v>38.735540504231949</v>
      </c>
      <c r="P8" s="342">
        <f t="shared" si="0"/>
        <v>0</v>
      </c>
      <c r="Q8" s="342">
        <f t="shared" si="0"/>
        <v>38.735540504231835</v>
      </c>
      <c r="R8" s="342">
        <f t="shared" si="0"/>
        <v>38.735540504231949</v>
      </c>
      <c r="S8" s="342">
        <f t="shared" si="0"/>
        <v>0</v>
      </c>
      <c r="T8" s="342">
        <f t="shared" si="0"/>
        <v>38.735540504231892</v>
      </c>
      <c r="U8" s="342">
        <f t="shared" si="0"/>
        <v>38.735540504231892</v>
      </c>
      <c r="V8" s="342">
        <f t="shared" si="0"/>
        <v>0</v>
      </c>
      <c r="W8" s="342">
        <f t="shared" si="0"/>
        <v>38.735540504231892</v>
      </c>
      <c r="X8" s="342">
        <f t="shared" si="0"/>
        <v>38.735540504231892</v>
      </c>
      <c r="Y8" s="342">
        <f t="shared" si="0"/>
        <v>0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154.94216201692757</v>
      </c>
      <c r="C9" s="343">
        <f t="shared" si="1"/>
        <v>84.999381403732173</v>
      </c>
      <c r="D9" s="343">
        <f t="shared" si="1"/>
        <v>87.651636668459105</v>
      </c>
      <c r="E9" s="343">
        <f t="shared" si="1"/>
        <v>50.866201788165768</v>
      </c>
      <c r="F9" s="343">
        <f t="shared" si="1"/>
        <v>121.37353351227421</v>
      </c>
      <c r="G9" s="343">
        <f t="shared" si="1"/>
        <v>122.04846003484556</v>
      </c>
      <c r="H9" s="343">
        <f t="shared" si="1"/>
        <v>46.010587019312311</v>
      </c>
      <c r="I9" s="343">
        <f t="shared" si="1"/>
        <v>64.557284022498834</v>
      </c>
      <c r="J9" s="343">
        <f t="shared" si="1"/>
        <v>215.96081732627044</v>
      </c>
      <c r="K9" s="343">
        <f t="shared" si="1"/>
        <v>288.84755891681851</v>
      </c>
      <c r="L9" s="343">
        <f t="shared" si="1"/>
        <v>258.31917892746668</v>
      </c>
      <c r="M9" s="343">
        <f t="shared" si="1"/>
        <v>286.11199832092063</v>
      </c>
      <c r="N9" s="343">
        <f t="shared" si="1"/>
        <v>262.98152120391609</v>
      </c>
      <c r="O9" s="343">
        <f t="shared" si="1"/>
        <v>254.87642189002594</v>
      </c>
      <c r="P9" s="343">
        <f t="shared" si="1"/>
        <v>218.09721563735798</v>
      </c>
      <c r="Q9" s="343">
        <f t="shared" si="1"/>
        <v>211.03299760039641</v>
      </c>
      <c r="R9" s="343">
        <f t="shared" si="1"/>
        <v>210.19530518097878</v>
      </c>
      <c r="S9" s="343">
        <f t="shared" si="1"/>
        <v>268.95600327455816</v>
      </c>
      <c r="T9" s="343">
        <f t="shared" si="1"/>
        <v>229.2748143632754</v>
      </c>
      <c r="U9" s="343">
        <f t="shared" si="1"/>
        <v>183.5322167273994</v>
      </c>
      <c r="V9" s="343">
        <f t="shared" si="1"/>
        <v>199.65750586845948</v>
      </c>
      <c r="W9" s="343">
        <f t="shared" si="1"/>
        <v>105.19257823738931</v>
      </c>
      <c r="X9" s="343">
        <f t="shared" si="1"/>
        <v>68.204994764929609</v>
      </c>
      <c r="Y9" s="343">
        <f t="shared" si="1"/>
        <v>138.99670585242561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51.000773860705067</v>
      </c>
      <c r="C12" s="210">
        <v>52.86852966466035</v>
      </c>
      <c r="D12" s="210">
        <v>51.459329320722262</v>
      </c>
      <c r="E12" s="210">
        <v>63.76122098022357</v>
      </c>
      <c r="F12" s="210">
        <v>52.894754944110048</v>
      </c>
      <c r="G12" s="210">
        <v>45.690111779879622</v>
      </c>
      <c r="H12" s="210">
        <v>45.054772141014617</v>
      </c>
      <c r="I12" s="210">
        <v>39.660361134995703</v>
      </c>
      <c r="J12" s="210">
        <v>28.288907996560621</v>
      </c>
      <c r="K12" s="210">
        <v>21.656147893379192</v>
      </c>
      <c r="L12" s="210">
        <v>19.86964746345658</v>
      </c>
      <c r="M12" s="210">
        <v>16.294496990541699</v>
      </c>
      <c r="N12" s="210">
        <v>15.80008598452279</v>
      </c>
      <c r="O12" s="210">
        <v>13.941874462596729</v>
      </c>
      <c r="P12" s="210">
        <v>14.80171969045572</v>
      </c>
      <c r="Q12" s="210">
        <v>13.25631986242476</v>
      </c>
      <c r="R12" s="210">
        <v>11.40292347377472</v>
      </c>
      <c r="S12" s="210">
        <v>8.7294067067927763</v>
      </c>
      <c r="T12" s="210">
        <v>8.7884780739466883</v>
      </c>
      <c r="U12" s="210">
        <v>9.02347377472055</v>
      </c>
      <c r="V12" s="210">
        <v>8.7070507308684437</v>
      </c>
      <c r="W12" s="210">
        <v>10.93834909716251</v>
      </c>
      <c r="X12" s="210">
        <v>9.9269991401547699</v>
      </c>
      <c r="Y12" s="210">
        <v>6.6790197764402404</v>
      </c>
      <c r="DA12" s="109" t="s">
        <v>2680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0.63422184006878757</v>
      </c>
      <c r="F13" s="213">
        <v>0</v>
      </c>
      <c r="G13" s="213">
        <v>0.64858125537403266</v>
      </c>
      <c r="H13" s="213">
        <v>0.64858125537403266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2681</v>
      </c>
    </row>
    <row r="14" spans="1:105" ht="12" customHeight="1" x14ac:dyDescent="0.25">
      <c r="A14" s="14" t="s">
        <v>29</v>
      </c>
      <c r="B14" s="204">
        <f t="shared" ref="B14:Y14" si="2">B15+B16+B17+B18+B19</f>
        <v>3.79286328460877</v>
      </c>
      <c r="C14" s="204">
        <f t="shared" si="2"/>
        <v>4.8031814273430777</v>
      </c>
      <c r="D14" s="204">
        <f t="shared" si="2"/>
        <v>3.79286328460877</v>
      </c>
      <c r="E14" s="204">
        <f t="shared" si="2"/>
        <v>5.8134995700773864</v>
      </c>
      <c r="F14" s="204">
        <f t="shared" si="2"/>
        <v>4.8652622527944969</v>
      </c>
      <c r="G14" s="204">
        <f t="shared" si="2"/>
        <v>4.8652622527944969</v>
      </c>
      <c r="H14" s="204">
        <f t="shared" si="2"/>
        <v>4.8652622527944969</v>
      </c>
      <c r="I14" s="204">
        <f t="shared" si="2"/>
        <v>7.0101461736887369</v>
      </c>
      <c r="J14" s="204">
        <f t="shared" si="2"/>
        <v>1.958555460017197</v>
      </c>
      <c r="K14" s="204">
        <f t="shared" si="2"/>
        <v>1.010318142734308</v>
      </c>
      <c r="L14" s="204">
        <f t="shared" si="2"/>
        <v>0</v>
      </c>
      <c r="M14" s="204">
        <f t="shared" si="2"/>
        <v>0.93671539122957859</v>
      </c>
      <c r="N14" s="204">
        <f t="shared" si="2"/>
        <v>0.93671539122957859</v>
      </c>
      <c r="O14" s="204">
        <f t="shared" si="2"/>
        <v>0.93671539122957859</v>
      </c>
      <c r="P14" s="204">
        <f t="shared" si="2"/>
        <v>0.93671539122957859</v>
      </c>
      <c r="Q14" s="204">
        <f t="shared" si="2"/>
        <v>0.93671539122957859</v>
      </c>
      <c r="R14" s="204">
        <f t="shared" si="2"/>
        <v>0.93671539122957859</v>
      </c>
      <c r="S14" s="204">
        <f t="shared" si="2"/>
        <v>0</v>
      </c>
      <c r="T14" s="204">
        <f t="shared" si="2"/>
        <v>0</v>
      </c>
      <c r="U14" s="204">
        <f t="shared" si="2"/>
        <v>1.1765262252794495</v>
      </c>
      <c r="V14" s="204">
        <f t="shared" si="2"/>
        <v>0.21134995700773856</v>
      </c>
      <c r="W14" s="204">
        <f t="shared" si="2"/>
        <v>0.57738607050730861</v>
      </c>
      <c r="X14" s="204">
        <f t="shared" si="2"/>
        <v>0.37583834909716241</v>
      </c>
      <c r="Y14" s="204">
        <f t="shared" si="2"/>
        <v>1.0256233877901977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2682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</v>
      </c>
      <c r="E16" s="204">
        <v>0</v>
      </c>
      <c r="F16" s="204">
        <v>0</v>
      </c>
      <c r="G16" s="204">
        <v>0</v>
      </c>
      <c r="H16" s="204">
        <v>0</v>
      </c>
      <c r="I16" s="204">
        <v>0</v>
      </c>
      <c r="J16" s="204">
        <v>0</v>
      </c>
      <c r="K16" s="204">
        <v>0</v>
      </c>
      <c r="L16" s="204">
        <v>0</v>
      </c>
      <c r="M16" s="204">
        <v>0</v>
      </c>
      <c r="N16" s="204">
        <v>0</v>
      </c>
      <c r="O16" s="204">
        <v>0</v>
      </c>
      <c r="P16" s="204">
        <v>0</v>
      </c>
      <c r="Q16" s="204">
        <v>0</v>
      </c>
      <c r="R16" s="204">
        <v>0</v>
      </c>
      <c r="S16" s="204">
        <v>0</v>
      </c>
      <c r="T16" s="204">
        <v>0</v>
      </c>
      <c r="U16" s="204">
        <v>0.23912295786758381</v>
      </c>
      <c r="V16" s="204">
        <v>0.17386070507308679</v>
      </c>
      <c r="W16" s="204">
        <v>0.10868443680137579</v>
      </c>
      <c r="X16" s="204">
        <v>0.34772141014617358</v>
      </c>
      <c r="Y16" s="204">
        <v>0.47274290627687021</v>
      </c>
      <c r="DA16" s="71" t="s">
        <v>2683</v>
      </c>
    </row>
    <row r="17" spans="1:105" ht="12" customHeight="1" x14ac:dyDescent="0.25">
      <c r="A17" s="18" t="s">
        <v>71</v>
      </c>
      <c r="B17" s="204">
        <v>0</v>
      </c>
      <c r="C17" s="204">
        <v>1.010318142734308</v>
      </c>
      <c r="D17" s="204">
        <v>0</v>
      </c>
      <c r="E17" s="204">
        <v>2.020636285468616</v>
      </c>
      <c r="F17" s="204">
        <v>2.020636285468616</v>
      </c>
      <c r="G17" s="204">
        <v>2.020636285468616</v>
      </c>
      <c r="H17" s="204">
        <v>2.020636285468616</v>
      </c>
      <c r="I17" s="204">
        <v>6.0619088564058474</v>
      </c>
      <c r="J17" s="204">
        <v>1.010318142734308</v>
      </c>
      <c r="K17" s="204">
        <v>1.010318142734308</v>
      </c>
      <c r="L17" s="204">
        <v>0</v>
      </c>
      <c r="M17" s="204">
        <v>0</v>
      </c>
      <c r="N17" s="204">
        <v>0</v>
      </c>
      <c r="O17" s="204">
        <v>0</v>
      </c>
      <c r="P17" s="204">
        <v>0</v>
      </c>
      <c r="Q17" s="204">
        <v>0</v>
      </c>
      <c r="R17" s="204">
        <v>0</v>
      </c>
      <c r="S17" s="204">
        <v>0</v>
      </c>
      <c r="T17" s="204">
        <v>0</v>
      </c>
      <c r="U17" s="204">
        <v>0</v>
      </c>
      <c r="V17" s="204">
        <v>0</v>
      </c>
      <c r="W17" s="204">
        <v>0</v>
      </c>
      <c r="X17" s="204">
        <v>0</v>
      </c>
      <c r="Y17" s="204">
        <v>4.1444539982803091E-2</v>
      </c>
      <c r="DA17" s="71" t="s">
        <v>2684</v>
      </c>
    </row>
    <row r="18" spans="1:105" ht="12" customHeight="1" x14ac:dyDescent="0.25">
      <c r="A18" s="18" t="s">
        <v>32</v>
      </c>
      <c r="B18" s="204">
        <v>3.79286328460877</v>
      </c>
      <c r="C18" s="204">
        <v>3.79286328460877</v>
      </c>
      <c r="D18" s="204">
        <v>3.79286328460877</v>
      </c>
      <c r="E18" s="204">
        <v>3.79286328460877</v>
      </c>
      <c r="F18" s="204">
        <v>2.8446259673258809</v>
      </c>
      <c r="G18" s="204">
        <v>2.8446259673258809</v>
      </c>
      <c r="H18" s="204">
        <v>2.8446259673258809</v>
      </c>
      <c r="I18" s="204">
        <v>0.94823731728288907</v>
      </c>
      <c r="J18" s="204">
        <v>0.94823731728288907</v>
      </c>
      <c r="K18" s="204">
        <v>0</v>
      </c>
      <c r="L18" s="204">
        <v>0</v>
      </c>
      <c r="M18" s="204">
        <v>0.93671539122957859</v>
      </c>
      <c r="N18" s="204">
        <v>0.93671539122957859</v>
      </c>
      <c r="O18" s="204">
        <v>0.93671539122957859</v>
      </c>
      <c r="P18" s="204">
        <v>0.93671539122957859</v>
      </c>
      <c r="Q18" s="204">
        <v>0.93671539122957859</v>
      </c>
      <c r="R18" s="204">
        <v>0.93671539122957859</v>
      </c>
      <c r="S18" s="204">
        <v>0</v>
      </c>
      <c r="T18" s="204">
        <v>0</v>
      </c>
      <c r="U18" s="204">
        <v>0.93740326741186575</v>
      </c>
      <c r="V18" s="204">
        <v>3.748925193465176E-2</v>
      </c>
      <c r="W18" s="204">
        <v>0.46870163370593287</v>
      </c>
      <c r="X18" s="204">
        <v>2.811693895098882E-2</v>
      </c>
      <c r="Y18" s="204">
        <v>0.51143594153052452</v>
      </c>
      <c r="DA18" s="71" t="s">
        <v>2685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0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2686</v>
      </c>
    </row>
    <row r="20" spans="1:105" ht="12" customHeight="1" x14ac:dyDescent="0.25">
      <c r="A20" s="14" t="s">
        <v>34</v>
      </c>
      <c r="B20" s="204">
        <f t="shared" ref="B20:Y20" si="3">B21+B22</f>
        <v>4.9656061908856399</v>
      </c>
      <c r="C20" s="204">
        <f t="shared" si="3"/>
        <v>11.822871883061049</v>
      </c>
      <c r="D20" s="204">
        <f t="shared" si="3"/>
        <v>11.715391229578669</v>
      </c>
      <c r="E20" s="204">
        <f t="shared" si="3"/>
        <v>20.72226999140155</v>
      </c>
      <c r="F20" s="204">
        <f t="shared" si="3"/>
        <v>10.68357695614789</v>
      </c>
      <c r="G20" s="204">
        <f t="shared" si="3"/>
        <v>9.8667239896818568</v>
      </c>
      <c r="H20" s="204">
        <f t="shared" si="3"/>
        <v>8.4909716251074805</v>
      </c>
      <c r="I20" s="204">
        <f t="shared" si="3"/>
        <v>8.3834909716251076</v>
      </c>
      <c r="J20" s="204">
        <f t="shared" si="3"/>
        <v>4.815133276010318</v>
      </c>
      <c r="K20" s="204">
        <f t="shared" si="3"/>
        <v>2.6225279449699048</v>
      </c>
      <c r="L20" s="204">
        <f t="shared" si="3"/>
        <v>3.632846087704213</v>
      </c>
      <c r="M20" s="204">
        <f t="shared" si="3"/>
        <v>2.2355975924333622</v>
      </c>
      <c r="N20" s="204">
        <f t="shared" si="3"/>
        <v>2.2570937231298371</v>
      </c>
      <c r="O20" s="204">
        <f t="shared" si="3"/>
        <v>2.1711092003439378</v>
      </c>
      <c r="P20" s="204">
        <f t="shared" si="3"/>
        <v>2.2570937231298371</v>
      </c>
      <c r="Q20" s="204">
        <f t="shared" si="3"/>
        <v>1.9346517626827171</v>
      </c>
      <c r="R20" s="204">
        <f t="shared" si="3"/>
        <v>2.407566638005159</v>
      </c>
      <c r="S20" s="204">
        <f t="shared" si="3"/>
        <v>2.0464316423043849</v>
      </c>
      <c r="T20" s="204">
        <f t="shared" si="3"/>
        <v>1.886898636748479</v>
      </c>
      <c r="U20" s="204">
        <f t="shared" si="3"/>
        <v>1.558039259990168</v>
      </c>
      <c r="V20" s="204">
        <f t="shared" si="3"/>
        <v>1.604238254301606</v>
      </c>
      <c r="W20" s="204">
        <f t="shared" si="3"/>
        <v>2.2260078460796149</v>
      </c>
      <c r="X20" s="204">
        <f t="shared" si="3"/>
        <v>1.791959607305089</v>
      </c>
      <c r="Y20" s="204">
        <f t="shared" si="3"/>
        <v>0.21119564867718979</v>
      </c>
      <c r="DA20" s="71"/>
    </row>
    <row r="21" spans="1:105" ht="12" customHeight="1" x14ac:dyDescent="0.25">
      <c r="A21" s="18" t="s">
        <v>73</v>
      </c>
      <c r="B21" s="204">
        <v>4.9656061908856399</v>
      </c>
      <c r="C21" s="204">
        <v>11.822871883061049</v>
      </c>
      <c r="D21" s="204">
        <v>11.715391229578669</v>
      </c>
      <c r="E21" s="204">
        <v>20.72226999140155</v>
      </c>
      <c r="F21" s="204">
        <v>10.68357695614789</v>
      </c>
      <c r="G21" s="204">
        <v>9.8667239896818568</v>
      </c>
      <c r="H21" s="204">
        <v>8.4909716251074805</v>
      </c>
      <c r="I21" s="204">
        <v>8.3834909716251076</v>
      </c>
      <c r="J21" s="204">
        <v>4.815133276010318</v>
      </c>
      <c r="K21" s="204">
        <v>2.6225279449699048</v>
      </c>
      <c r="L21" s="204">
        <v>3.632846087704213</v>
      </c>
      <c r="M21" s="204">
        <v>2.2355975924333622</v>
      </c>
      <c r="N21" s="204">
        <v>2.2570937231298371</v>
      </c>
      <c r="O21" s="204">
        <v>2.1711092003439378</v>
      </c>
      <c r="P21" s="204">
        <v>2.2570937231298371</v>
      </c>
      <c r="Q21" s="204">
        <v>1.9346517626827171</v>
      </c>
      <c r="R21" s="204">
        <v>2.407566638005159</v>
      </c>
      <c r="S21" s="204">
        <v>2.0464316423043849</v>
      </c>
      <c r="T21" s="204">
        <v>1.886898636748479</v>
      </c>
      <c r="U21" s="204">
        <v>1.558039259990168</v>
      </c>
      <c r="V21" s="204">
        <v>1.604238254301606</v>
      </c>
      <c r="W21" s="204">
        <v>2.2260078460796149</v>
      </c>
      <c r="X21" s="204">
        <v>1.791959607305089</v>
      </c>
      <c r="Y21" s="204">
        <v>0.21119564867718979</v>
      </c>
      <c r="DA21" s="71" t="s">
        <v>2687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2688</v>
      </c>
    </row>
    <row r="23" spans="1:105" ht="12" customHeight="1" x14ac:dyDescent="0.25">
      <c r="A23" s="14" t="s">
        <v>37</v>
      </c>
      <c r="B23" s="204">
        <f t="shared" ref="B23:Y23" si="4">B24+B25+B26+B27+B28+B29</f>
        <v>0.52545141874462586</v>
      </c>
      <c r="C23" s="204">
        <f t="shared" si="4"/>
        <v>0.14333619948409279</v>
      </c>
      <c r="D23" s="204">
        <f t="shared" si="4"/>
        <v>0.14333619948409279</v>
      </c>
      <c r="E23" s="204">
        <f t="shared" si="4"/>
        <v>0.2149613069647463</v>
      </c>
      <c r="F23" s="204">
        <f t="shared" si="4"/>
        <v>0.2149613069647463</v>
      </c>
      <c r="G23" s="204">
        <f t="shared" si="4"/>
        <v>0.19105760963026661</v>
      </c>
      <c r="H23" s="204">
        <f t="shared" si="4"/>
        <v>0.28658641444539978</v>
      </c>
      <c r="I23" s="204">
        <f t="shared" si="4"/>
        <v>0.23886500429922611</v>
      </c>
      <c r="J23" s="204">
        <f t="shared" si="4"/>
        <v>0.19105760963026661</v>
      </c>
      <c r="K23" s="204">
        <f t="shared" si="4"/>
        <v>0.23886500429922611</v>
      </c>
      <c r="L23" s="204">
        <f t="shared" si="4"/>
        <v>0.23886500429922611</v>
      </c>
      <c r="M23" s="204">
        <f t="shared" si="4"/>
        <v>0.23886500429922611</v>
      </c>
      <c r="N23" s="204">
        <f t="shared" si="4"/>
        <v>0.2149613069647463</v>
      </c>
      <c r="O23" s="204">
        <f t="shared" si="4"/>
        <v>0.14333619948409279</v>
      </c>
      <c r="P23" s="204">
        <f t="shared" si="4"/>
        <v>0.2149613069647463</v>
      </c>
      <c r="Q23" s="204">
        <f t="shared" si="4"/>
        <v>0.28658641444539978</v>
      </c>
      <c r="R23" s="204">
        <f t="shared" si="4"/>
        <v>7.1625107480653469E-2</v>
      </c>
      <c r="S23" s="204">
        <f t="shared" si="4"/>
        <v>0.14333619948409279</v>
      </c>
      <c r="T23" s="204">
        <f t="shared" si="4"/>
        <v>0.12789070117069498</v>
      </c>
      <c r="U23" s="204">
        <f t="shared" si="4"/>
        <v>0.13491000914138854</v>
      </c>
      <c r="V23" s="204">
        <f t="shared" si="4"/>
        <v>0.11467834071129104</v>
      </c>
      <c r="W23" s="204">
        <f t="shared" si="4"/>
        <v>0.1281624032755006</v>
      </c>
      <c r="X23" s="204">
        <f t="shared" si="4"/>
        <v>7.3904537148908434E-2</v>
      </c>
      <c r="Y23" s="204">
        <f t="shared" si="4"/>
        <v>1.4081508689496371</v>
      </c>
      <c r="DA23" s="71"/>
    </row>
    <row r="24" spans="1:105" ht="12" customHeight="1" x14ac:dyDescent="0.25">
      <c r="A24" s="18" t="s">
        <v>38</v>
      </c>
      <c r="B24" s="204">
        <v>0.52545141874462586</v>
      </c>
      <c r="C24" s="204">
        <v>0.14333619948409279</v>
      </c>
      <c r="D24" s="204">
        <v>0.14333619948409279</v>
      </c>
      <c r="E24" s="204">
        <v>0.2149613069647463</v>
      </c>
      <c r="F24" s="204">
        <v>0.2149613069647463</v>
      </c>
      <c r="G24" s="204">
        <v>0.19105760963026661</v>
      </c>
      <c r="H24" s="204">
        <v>0.28658641444539978</v>
      </c>
      <c r="I24" s="204">
        <v>0.23886500429922611</v>
      </c>
      <c r="J24" s="204">
        <v>0.19105760963026661</v>
      </c>
      <c r="K24" s="204">
        <v>0.23886500429922611</v>
      </c>
      <c r="L24" s="204">
        <v>0.23886500429922611</v>
      </c>
      <c r="M24" s="204">
        <v>0.23886500429922611</v>
      </c>
      <c r="N24" s="204">
        <v>0.2149613069647463</v>
      </c>
      <c r="O24" s="204">
        <v>0.14333619948409279</v>
      </c>
      <c r="P24" s="204">
        <v>0.2149613069647463</v>
      </c>
      <c r="Q24" s="204">
        <v>0.28658641444539978</v>
      </c>
      <c r="R24" s="204">
        <v>7.1625107480653469E-2</v>
      </c>
      <c r="S24" s="204">
        <v>0.14333619948409279</v>
      </c>
      <c r="T24" s="204">
        <v>0.1194325021496131</v>
      </c>
      <c r="U24" s="204">
        <v>0.1231298366294067</v>
      </c>
      <c r="V24" s="204">
        <v>9.4582975064488387E-2</v>
      </c>
      <c r="W24" s="204">
        <v>8.8650042992261383E-2</v>
      </c>
      <c r="X24" s="204">
        <v>3.3190025795356827E-2</v>
      </c>
      <c r="Y24" s="204">
        <v>1.3999140154772141</v>
      </c>
      <c r="DA24" s="71" t="s">
        <v>2689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8.4581990210818789E-3</v>
      </c>
      <c r="U25" s="204">
        <v>1.1780172511981849E-2</v>
      </c>
      <c r="V25" s="204">
        <v>2.009536564680265E-2</v>
      </c>
      <c r="W25" s="204">
        <v>3.951236028323922E-2</v>
      </c>
      <c r="X25" s="204">
        <v>4.07145113535516E-2</v>
      </c>
      <c r="Y25" s="204">
        <v>8.2368534724231793E-3</v>
      </c>
      <c r="DA25" s="71" t="s">
        <v>2690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2691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2692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2693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2694</v>
      </c>
    </row>
    <row r="30" spans="1:105" ht="12" customHeight="1" x14ac:dyDescent="0.25">
      <c r="A30" s="14" t="s">
        <v>39</v>
      </c>
      <c r="B30" s="204">
        <v>15.835511607910581</v>
      </c>
      <c r="C30" s="204">
        <v>14.688993981083399</v>
      </c>
      <c r="D30" s="204">
        <v>14.99948409286328</v>
      </c>
      <c r="E30" s="204">
        <v>14.450214961306971</v>
      </c>
      <c r="F30" s="204">
        <v>14.688993981083399</v>
      </c>
      <c r="G30" s="204">
        <v>13.351504729148751</v>
      </c>
      <c r="H30" s="204">
        <v>13.99638865004299</v>
      </c>
      <c r="I30" s="204">
        <v>11.130180567497851</v>
      </c>
      <c r="J30" s="204">
        <v>9.8882201203783318</v>
      </c>
      <c r="K30" s="204">
        <v>7.8102321582115213</v>
      </c>
      <c r="L30" s="204">
        <v>5.4218400687876178</v>
      </c>
      <c r="M30" s="204">
        <v>2.2212381771281171</v>
      </c>
      <c r="N30" s="204">
        <v>2.2451418744625968</v>
      </c>
      <c r="O30" s="204">
        <v>1.146431642304385</v>
      </c>
      <c r="P30" s="204">
        <v>1.5047291487532239</v>
      </c>
      <c r="Q30" s="204">
        <v>1.671883061049011</v>
      </c>
      <c r="R30" s="204">
        <v>1.6241616509028369</v>
      </c>
      <c r="S30" s="204">
        <v>1.5525365434221841</v>
      </c>
      <c r="T30" s="204">
        <v>1.5286328460877039</v>
      </c>
      <c r="U30" s="204">
        <v>1.6002579535683581</v>
      </c>
      <c r="V30" s="204">
        <v>1.671883061049011</v>
      </c>
      <c r="W30" s="204">
        <v>1.6241616509028369</v>
      </c>
      <c r="X30" s="204">
        <v>2.7033533963886498</v>
      </c>
      <c r="Y30" s="204">
        <v>1.043508168529665</v>
      </c>
      <c r="DA30" s="71" t="s">
        <v>2695</v>
      </c>
    </row>
    <row r="31" spans="1:105" ht="12" customHeight="1" x14ac:dyDescent="0.25">
      <c r="A31" s="21" t="s">
        <v>40</v>
      </c>
      <c r="B31" s="207">
        <v>25.88134135855546</v>
      </c>
      <c r="C31" s="207">
        <v>21.41014617368873</v>
      </c>
      <c r="D31" s="207">
        <v>20.80825451418745</v>
      </c>
      <c r="E31" s="207">
        <v>21.926053310404129</v>
      </c>
      <c r="F31" s="207">
        <v>22.44196044711952</v>
      </c>
      <c r="G31" s="207">
        <v>16.766981943250219</v>
      </c>
      <c r="H31" s="207">
        <v>16.766981943250219</v>
      </c>
      <c r="I31" s="207">
        <v>12.89767841788478</v>
      </c>
      <c r="J31" s="207">
        <v>11.4359415305245</v>
      </c>
      <c r="K31" s="207">
        <v>9.9742046431642297</v>
      </c>
      <c r="L31" s="207">
        <v>10.576096302665521</v>
      </c>
      <c r="M31" s="207">
        <v>10.662080825451421</v>
      </c>
      <c r="N31" s="207">
        <v>10.146173688736029</v>
      </c>
      <c r="O31" s="207">
        <v>9.5442820292347363</v>
      </c>
      <c r="P31" s="207">
        <v>9.8882201203783318</v>
      </c>
      <c r="Q31" s="207">
        <v>8.4264832330180557</v>
      </c>
      <c r="R31" s="207">
        <v>6.3628546861564912</v>
      </c>
      <c r="S31" s="207">
        <v>4.9871023215821149</v>
      </c>
      <c r="T31" s="207">
        <v>5.2450558899398114</v>
      </c>
      <c r="U31" s="207">
        <v>4.5537403267411856</v>
      </c>
      <c r="V31" s="207">
        <v>5.1049011177987964</v>
      </c>
      <c r="W31" s="207">
        <v>6.3826311263972482</v>
      </c>
      <c r="X31" s="207">
        <v>4.981943250214961</v>
      </c>
      <c r="Y31" s="207">
        <v>2.9905417024935508</v>
      </c>
      <c r="DA31" s="86" t="s">
        <v>2696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TEL_emi!B5</f>
        <v>23.954279039511349</v>
      </c>
      <c r="C33" s="203">
        <f>TEL_emi!C5</f>
        <v>43.195019039359011</v>
      </c>
      <c r="D33" s="203">
        <f>TEL_emi!D5</f>
        <v>39.808139039410769</v>
      </c>
      <c r="E33" s="203">
        <f>TEL_emi!E5</f>
        <v>69.773738539819206</v>
      </c>
      <c r="F33" s="203">
        <f>TEL_emi!F5</f>
        <v>40.58063711887057</v>
      </c>
      <c r="G33" s="203">
        <f>TEL_emi!G5</f>
        <v>41.260864520452188</v>
      </c>
      <c r="H33" s="203">
        <f>TEL_emi!H5</f>
        <v>38.029478176322613</v>
      </c>
      <c r="I33" s="203">
        <f>TEL_emi!I5</f>
        <v>41.570521918587957</v>
      </c>
      <c r="J33" s="203">
        <f>TEL_emi!J5</f>
        <v>17.517031919466941</v>
      </c>
      <c r="K33" s="203">
        <f>TEL_emi!K5</f>
        <v>9.2942099994720273</v>
      </c>
      <c r="L33" s="203">
        <f>TEL_emi!L5</f>
        <v>8.5328099992426889</v>
      </c>
      <c r="M33" s="203">
        <f>TEL_emi!M5</f>
        <v>8.2864641607388592</v>
      </c>
      <c r="N33" s="203">
        <f>TEL_emi!N5</f>
        <v>8.3369541608582747</v>
      </c>
      <c r="O33" s="203">
        <f>TEL_emi!O5</f>
        <v>8.1349941616074357</v>
      </c>
      <c r="P33" s="203">
        <f>TEL_emi!P5</f>
        <v>8.3369541610992659</v>
      </c>
      <c r="Q33" s="203">
        <f>TEL_emi!Q5</f>
        <v>7.5796041610452081</v>
      </c>
      <c r="R33" s="203">
        <f>TEL_emi!R5</f>
        <v>8.6903841589074453</v>
      </c>
      <c r="S33" s="203">
        <f>TEL_emi!S5</f>
        <v>4.8066479990320161</v>
      </c>
      <c r="T33" s="203">
        <f>TEL_emi!T5</f>
        <v>4.4319377050263276</v>
      </c>
      <c r="U33" s="203">
        <f>TEL_emi!U5</f>
        <v>7.3289797512959654</v>
      </c>
      <c r="V33" s="203">
        <f>TEL_emi!V5</f>
        <v>4.3488310287917438</v>
      </c>
      <c r="W33" s="203">
        <f>TEL_emi!W5</f>
        <v>7.0344325323546739</v>
      </c>
      <c r="X33" s="203">
        <f>TEL_emi!X5</f>
        <v>5.2186957269240732</v>
      </c>
      <c r="Y33" s="203">
        <f>TEL_emi!Y5</f>
        <v>3.5309099606745198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117.47543531425738</v>
      </c>
      <c r="C35" s="284">
        <f t="shared" si="5"/>
        <v>107.98633433564144</v>
      </c>
      <c r="D35" s="284">
        <f t="shared" si="5"/>
        <v>103.0708586227932</v>
      </c>
      <c r="E35" s="284">
        <f t="shared" si="5"/>
        <v>132.043020066905</v>
      </c>
      <c r="F35" s="284">
        <f t="shared" si="5"/>
        <v>114.65339617948028</v>
      </c>
      <c r="G35" s="284">
        <f t="shared" si="5"/>
        <v>112.43066230166743</v>
      </c>
      <c r="H35" s="284">
        <f t="shared" si="5"/>
        <v>113.60885769010221</v>
      </c>
      <c r="I35" s="284">
        <f t="shared" si="5"/>
        <v>112.20732232397401</v>
      </c>
      <c r="J35" s="284">
        <f t="shared" si="5"/>
        <v>90.447125924339929</v>
      </c>
      <c r="K35" s="284">
        <f t="shared" si="5"/>
        <v>87.990377278244566</v>
      </c>
      <c r="L35" s="284">
        <f t="shared" si="5"/>
        <v>79.138459922417596</v>
      </c>
      <c r="M35" s="284">
        <f t="shared" si="5"/>
        <v>63.465176728747963</v>
      </c>
      <c r="N35" s="284">
        <f t="shared" si="5"/>
        <v>59.317917793997232</v>
      </c>
      <c r="O35" s="284">
        <f t="shared" si="5"/>
        <v>55.668685760113782</v>
      </c>
      <c r="P35" s="284">
        <f t="shared" si="5"/>
        <v>55.151039268006592</v>
      </c>
      <c r="Q35" s="284">
        <f t="shared" si="5"/>
        <v>49.038164408275307</v>
      </c>
      <c r="R35" s="284">
        <f t="shared" si="5"/>
        <v>41.3536390139056</v>
      </c>
      <c r="S35" s="284">
        <f t="shared" si="5"/>
        <v>30.778586813577412</v>
      </c>
      <c r="T35" s="284">
        <f t="shared" si="5"/>
        <v>33.025691483965623</v>
      </c>
      <c r="U35" s="284">
        <f t="shared" si="5"/>
        <v>36.306035736633632</v>
      </c>
      <c r="V35" s="284">
        <f t="shared" si="5"/>
        <v>35.90785380451608</v>
      </c>
      <c r="W35" s="284">
        <f t="shared" si="5"/>
        <v>50.639726803554922</v>
      </c>
      <c r="X35" s="284">
        <f t="shared" si="5"/>
        <v>53.430207101820329</v>
      </c>
      <c r="Y35" s="284">
        <f t="shared" si="5"/>
        <v>34.570495737268331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82.290019057455069</v>
      </c>
      <c r="C36" s="344">
        <f t="shared" si="6"/>
        <v>81.214267110169686</v>
      </c>
      <c r="D36" s="344">
        <f t="shared" si="6"/>
        <v>84.416559249822683</v>
      </c>
      <c r="E36" s="344">
        <f t="shared" si="6"/>
        <v>88.086890818019683</v>
      </c>
      <c r="F36" s="344">
        <f t="shared" si="6"/>
        <v>86.063464907372776</v>
      </c>
      <c r="G36" s="344">
        <f t="shared" si="6"/>
        <v>74.422734224133748</v>
      </c>
      <c r="H36" s="344">
        <f t="shared" si="6"/>
        <v>69.184207572026438</v>
      </c>
      <c r="I36" s="344">
        <f t="shared" si="6"/>
        <v>62.686046444090941</v>
      </c>
      <c r="J36" s="344">
        <f t="shared" si="6"/>
        <v>58.778615280905846</v>
      </c>
      <c r="K36" s="344">
        <f t="shared" si="6"/>
        <v>58.584497493210392</v>
      </c>
      <c r="L36" s="344">
        <f t="shared" si="6"/>
        <v>54.972130712265887</v>
      </c>
      <c r="M36" s="344">
        <f t="shared" si="6"/>
        <v>48.836122411789241</v>
      </c>
      <c r="N36" s="344">
        <f t="shared" si="6"/>
        <v>49.677746196368773</v>
      </c>
      <c r="O36" s="344">
        <f t="shared" si="6"/>
        <v>48.50678071854594</v>
      </c>
      <c r="P36" s="344">
        <f t="shared" si="6"/>
        <v>45.656087741848104</v>
      </c>
      <c r="Q36" s="344">
        <f t="shared" si="6"/>
        <v>45.316254286959335</v>
      </c>
      <c r="R36" s="344">
        <f t="shared" si="6"/>
        <v>44.78211755065923</v>
      </c>
      <c r="S36" s="344">
        <f t="shared" si="6"/>
        <v>44.567239448558681</v>
      </c>
      <c r="T36" s="344">
        <f t="shared" si="6"/>
        <v>44.653240672447005</v>
      </c>
      <c r="U36" s="344">
        <f t="shared" si="6"/>
        <v>44.27108539180896</v>
      </c>
      <c r="V36" s="344">
        <f t="shared" si="6"/>
        <v>46.388642436553603</v>
      </c>
      <c r="W36" s="344">
        <f t="shared" si="6"/>
        <v>44.934769899421781</v>
      </c>
      <c r="X36" s="344">
        <f t="shared" si="6"/>
        <v>41.075085611101812</v>
      </c>
      <c r="Y36" s="344">
        <f t="shared" si="6"/>
        <v>39.08428151505516</v>
      </c>
      <c r="DA36" s="119"/>
    </row>
    <row r="37" spans="1:105" ht="12" customHeight="1" x14ac:dyDescent="0.25">
      <c r="A37" s="158" t="s">
        <v>2136</v>
      </c>
      <c r="B37" s="344">
        <f>IF(TEL_ued!B$5=0,"",TEL_ued!B$5/B$5*1000)</f>
        <v>40.882858678941062</v>
      </c>
      <c r="C37" s="344">
        <f>IF(TEL_ued!C$5=0,"",TEL_ued!C$5/C$5*1000)</f>
        <v>40.002944951972864</v>
      </c>
      <c r="D37" s="344">
        <f>IF(TEL_ued!D$5=0,"",TEL_ued!D$5/D$5*1000)</f>
        <v>41.647233782235972</v>
      </c>
      <c r="E37" s="344">
        <f>IF(TEL_ued!E$5=0,"",TEL_ued!E$5/E$5*1000)</f>
        <v>43.251458456406453</v>
      </c>
      <c r="F37" s="344">
        <f>IF(TEL_ued!F$5=0,"",TEL_ued!F$5/F$5*1000)</f>
        <v>42.463915951862667</v>
      </c>
      <c r="G37" s="344">
        <f>IF(TEL_ued!G$5=0,"",TEL_ued!G$5/G$5*1000)</f>
        <v>36.529747554145111</v>
      </c>
      <c r="H37" s="344">
        <f>IF(TEL_ued!H$5=0,"",TEL_ued!H$5/H$5*1000)</f>
        <v>33.960632623492636</v>
      </c>
      <c r="I37" s="344">
        <f>IF(TEL_ued!I$5=0,"",TEL_ued!I$5/I$5*1000)</f>
        <v>30.773298567845988</v>
      </c>
      <c r="J37" s="344">
        <f>IF(TEL_ued!J$5=0,"",TEL_ued!J$5/J$5*1000)</f>
        <v>29.139142800586686</v>
      </c>
      <c r="K37" s="344">
        <f>IF(TEL_ued!K$5=0,"",TEL_ued!K$5/K$5*1000)</f>
        <v>29.24668353250123</v>
      </c>
      <c r="L37" s="344">
        <f>IF(TEL_ued!L$5=0,"",TEL_ued!L$5/L$5*1000)</f>
        <v>27.548839795424406</v>
      </c>
      <c r="M37" s="344">
        <f>IF(TEL_ued!M$5=0,"",TEL_ued!M$5/M$5*1000)</f>
        <v>24.384930151979159</v>
      </c>
      <c r="N37" s="344">
        <f>IF(TEL_ued!N$5=0,"",TEL_ued!N$5/N$5*1000)</f>
        <v>24.779263029541053</v>
      </c>
      <c r="O37" s="344">
        <f>IF(TEL_ued!O$5=0,"",TEL_ued!O$5/O$5*1000)</f>
        <v>24.196647858020377</v>
      </c>
      <c r="P37" s="344">
        <f>IF(TEL_ued!P$5=0,"",TEL_ued!P$5/P$5*1000)</f>
        <v>22.761176844292297</v>
      </c>
      <c r="Q37" s="344">
        <f>IF(TEL_ued!Q$5=0,"",TEL_ued!Q$5/Q$5*1000)</f>
        <v>22.509506894231084</v>
      </c>
      <c r="R37" s="344">
        <f>IF(TEL_ued!R$5=0,"",TEL_ued!R$5/R$5*1000)</f>
        <v>22.107316608378447</v>
      </c>
      <c r="S37" s="344">
        <f>IF(TEL_ued!S$5=0,"",TEL_ued!S$5/S$5*1000)</f>
        <v>22.268931558470488</v>
      </c>
      <c r="T37" s="344">
        <f>IF(TEL_ued!T$5=0,"",TEL_ued!T$5/T$5*1000)</f>
        <v>22.367813941980433</v>
      </c>
      <c r="U37" s="344">
        <f>IF(TEL_ued!U$5=0,"",TEL_ued!U$5/U$5*1000)</f>
        <v>21.705797596508734</v>
      </c>
      <c r="V37" s="344">
        <f>IF(TEL_ued!V$5=0,"",TEL_ued!V$5/V$5*1000)</f>
        <v>23.23060765371946</v>
      </c>
      <c r="W37" s="344">
        <f>IF(TEL_ued!W$5=0,"",TEL_ued!W$5/W$5*1000)</f>
        <v>22.342120908191319</v>
      </c>
      <c r="X37" s="344">
        <f>IF(TEL_ued!X$5=0,"",TEL_ued!X$5/X$5*1000)</f>
        <v>20.533749108855229</v>
      </c>
      <c r="Y37" s="344">
        <f>IF(TEL_ued!Y$5=0,"",TEL_ued!Y$5/Y$5*1000)</f>
        <v>18.547535746956992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0.46968461900080255</v>
      </c>
      <c r="C38" s="345">
        <f t="shared" si="7"/>
        <v>0.81702705396462838</v>
      </c>
      <c r="D38" s="345">
        <f t="shared" si="7"/>
        <v>0.77358449021566145</v>
      </c>
      <c r="E38" s="345">
        <f t="shared" si="7"/>
        <v>1.0942974031419583</v>
      </c>
      <c r="F38" s="345">
        <f t="shared" si="7"/>
        <v>0.76719586208025936</v>
      </c>
      <c r="G38" s="345">
        <f t="shared" si="7"/>
        <v>0.90305895330774999</v>
      </c>
      <c r="H38" s="345">
        <f t="shared" si="7"/>
        <v>0.84407214528343644</v>
      </c>
      <c r="I38" s="345">
        <f t="shared" si="7"/>
        <v>1.0481629700014696</v>
      </c>
      <c r="J38" s="345">
        <f t="shared" si="7"/>
        <v>0.61921909186443924</v>
      </c>
      <c r="K38" s="345">
        <f t="shared" si="7"/>
        <v>0.42917189359948416</v>
      </c>
      <c r="L38" s="345">
        <f t="shared" si="7"/>
        <v>0.42943942588492695</v>
      </c>
      <c r="M38" s="345">
        <f t="shared" si="7"/>
        <v>0.50854372280094429</v>
      </c>
      <c r="N38" s="345">
        <f t="shared" si="7"/>
        <v>0.52765245512112169</v>
      </c>
      <c r="O38" s="345">
        <f t="shared" si="7"/>
        <v>0.58349357422719617</v>
      </c>
      <c r="P38" s="345">
        <f t="shared" si="7"/>
        <v>0.56324226748294715</v>
      </c>
      <c r="Q38" s="345">
        <f t="shared" si="7"/>
        <v>0.5717728781220579</v>
      </c>
      <c r="R38" s="345">
        <f t="shared" si="7"/>
        <v>0.76211895825611986</v>
      </c>
      <c r="S38" s="345">
        <f t="shared" si="7"/>
        <v>0.55062711138108955</v>
      </c>
      <c r="T38" s="345">
        <f t="shared" si="7"/>
        <v>0.50428955590897362</v>
      </c>
      <c r="U38" s="345">
        <f t="shared" si="7"/>
        <v>0.81221267266584796</v>
      </c>
      <c r="V38" s="345">
        <f t="shared" si="7"/>
        <v>0.49946085801179085</v>
      </c>
      <c r="W38" s="345">
        <f t="shared" si="7"/>
        <v>0.64309819241182009</v>
      </c>
      <c r="X38" s="345">
        <f t="shared" si="7"/>
        <v>0.52570728104673836</v>
      </c>
      <c r="Y38" s="345">
        <f t="shared" si="7"/>
        <v>0.52865691057384645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final energy consumption"</f>
        <v>EE: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51.00077386070506</v>
      </c>
      <c r="C5" s="223">
        <v>52.868529664660329</v>
      </c>
      <c r="D5" s="223">
        <v>51.459329320722269</v>
      </c>
      <c r="E5" s="223">
        <v>63.761220980223563</v>
      </c>
      <c r="F5" s="223">
        <v>52.894754944110041</v>
      </c>
      <c r="G5" s="223">
        <v>45.690111779879622</v>
      </c>
      <c r="H5" s="223">
        <v>45.054772141014602</v>
      </c>
      <c r="I5" s="223">
        <v>39.660361134995689</v>
      </c>
      <c r="J5" s="223">
        <v>28.28890799656061</v>
      </c>
      <c r="K5" s="223">
        <v>21.656147893379181</v>
      </c>
      <c r="L5" s="223">
        <v>19.86964746345657</v>
      </c>
      <c r="M5" s="223">
        <v>16.294496990541699</v>
      </c>
      <c r="N5" s="223">
        <v>15.80008598452279</v>
      </c>
      <c r="O5" s="223">
        <v>13.941874462596729</v>
      </c>
      <c r="P5" s="223">
        <v>14.80171969045572</v>
      </c>
      <c r="Q5" s="223">
        <v>13.25631986242476</v>
      </c>
      <c r="R5" s="223">
        <v>11.40292347377472</v>
      </c>
      <c r="S5" s="223">
        <v>8.7294067067927728</v>
      </c>
      <c r="T5" s="223">
        <v>8.7884780739466883</v>
      </c>
      <c r="U5" s="223">
        <v>9.02347377472055</v>
      </c>
      <c r="V5" s="223">
        <v>8.7070507308684419</v>
      </c>
      <c r="W5" s="223">
        <v>10.93834909716251</v>
      </c>
      <c r="X5" s="223">
        <v>9.9269991401547699</v>
      </c>
      <c r="Y5" s="223">
        <v>6.6790197764402404</v>
      </c>
      <c r="DA5" s="89" t="s">
        <v>2680</v>
      </c>
    </row>
    <row r="6" spans="1:105" ht="12" customHeight="1" x14ac:dyDescent="0.25">
      <c r="A6" s="55" t="s">
        <v>91</v>
      </c>
      <c r="B6" s="259">
        <v>1.6294037183531109</v>
      </c>
      <c r="C6" s="259">
        <v>1.408893543071581</v>
      </c>
      <c r="D6" s="259">
        <v>1.366523679136193</v>
      </c>
      <c r="E6" s="259">
        <v>1.477365697945396</v>
      </c>
      <c r="F6" s="259">
        <v>1.4702350448081809</v>
      </c>
      <c r="G6" s="259">
        <v>1.1144430916201979</v>
      </c>
      <c r="H6" s="259">
        <v>1.109338603047278</v>
      </c>
      <c r="I6" s="259">
        <v>0.87208903315827535</v>
      </c>
      <c r="J6" s="259">
        <v>0.74785284955319498</v>
      </c>
      <c r="K6" s="259">
        <v>0.64016105065253526</v>
      </c>
      <c r="L6" s="259">
        <v>0.67335980907614668</v>
      </c>
      <c r="M6" s="259">
        <v>0.66666548795122949</v>
      </c>
      <c r="N6" s="259">
        <v>0.63541377391253584</v>
      </c>
      <c r="O6" s="259">
        <v>0.59676135516593876</v>
      </c>
      <c r="P6" s="259">
        <v>0.61875845119075057</v>
      </c>
      <c r="Q6" s="259">
        <v>0.52823297498573374</v>
      </c>
      <c r="R6" s="259">
        <v>0.40578556723350312</v>
      </c>
      <c r="S6" s="259">
        <v>0.31811005403772652</v>
      </c>
      <c r="T6" s="259">
        <v>0.3326922236742047</v>
      </c>
      <c r="U6" s="259">
        <v>0.29129640801171192</v>
      </c>
      <c r="V6" s="259">
        <v>0.32311331399955923</v>
      </c>
      <c r="W6" s="259">
        <v>0.40532557178976558</v>
      </c>
      <c r="X6" s="259">
        <v>0.31897332629417102</v>
      </c>
      <c r="Y6" s="259">
        <v>0.1865824655522462</v>
      </c>
      <c r="DA6" s="67" t="s">
        <v>2697</v>
      </c>
    </row>
    <row r="7" spans="1:105" ht="12" customHeight="1" x14ac:dyDescent="0.25">
      <c r="A7" s="173" t="s">
        <v>92</v>
      </c>
      <c r="B7" s="224">
        <v>1.336946640699989</v>
      </c>
      <c r="C7" s="224">
        <v>1.1560152148279641</v>
      </c>
      <c r="D7" s="224">
        <v>1.121250198265594</v>
      </c>
      <c r="E7" s="224">
        <v>1.212197495750069</v>
      </c>
      <c r="F7" s="224">
        <v>1.206346703432353</v>
      </c>
      <c r="G7" s="224">
        <v>0.91441484440631626</v>
      </c>
      <c r="H7" s="224">
        <v>0.91022654609007447</v>
      </c>
      <c r="I7" s="224">
        <v>0.71556023233499522</v>
      </c>
      <c r="J7" s="224">
        <v>0.613622850915442</v>
      </c>
      <c r="K7" s="224">
        <v>0.52526034925336218</v>
      </c>
      <c r="L7" s="224">
        <v>0.55250035616504367</v>
      </c>
      <c r="M7" s="224">
        <v>0.54700757985741899</v>
      </c>
      <c r="N7" s="224">
        <v>0.52136514782567056</v>
      </c>
      <c r="O7" s="224">
        <v>0.48965034270025742</v>
      </c>
      <c r="P7" s="224">
        <v>0.50769924200266692</v>
      </c>
      <c r="Q7" s="224">
        <v>0.4334219281934224</v>
      </c>
      <c r="R7" s="224">
        <v>0.33295226029415631</v>
      </c>
      <c r="S7" s="224">
        <v>0.26101337767198057</v>
      </c>
      <c r="T7" s="224">
        <v>0.27297823480960393</v>
      </c>
      <c r="U7" s="224">
        <v>0.23901243734294311</v>
      </c>
      <c r="V7" s="224">
        <v>0.26511861661502301</v>
      </c>
      <c r="W7" s="224">
        <v>0.33257482813519218</v>
      </c>
      <c r="X7" s="224">
        <v>0.26172170362598651</v>
      </c>
      <c r="Y7" s="224">
        <v>0.15309330506850971</v>
      </c>
      <c r="DA7" s="177" t="s">
        <v>2698</v>
      </c>
    </row>
    <row r="8" spans="1:105" ht="12" customHeight="1" x14ac:dyDescent="0.25">
      <c r="A8" s="173" t="s">
        <v>93</v>
      </c>
      <c r="B8" s="224">
        <v>0.96093039800311719</v>
      </c>
      <c r="C8" s="224">
        <v>0.83088593565759905</v>
      </c>
      <c r="D8" s="224">
        <v>0.80589858000339565</v>
      </c>
      <c r="E8" s="224">
        <v>0.87126695007036203</v>
      </c>
      <c r="F8" s="224">
        <v>0.86706169309200398</v>
      </c>
      <c r="G8" s="224">
        <v>0.65723566941703992</v>
      </c>
      <c r="H8" s="224">
        <v>0.65422533000224126</v>
      </c>
      <c r="I8" s="224">
        <v>0.51430891699077796</v>
      </c>
      <c r="J8" s="224">
        <v>0.44104142409547392</v>
      </c>
      <c r="K8" s="224">
        <v>0.37753087602585411</v>
      </c>
      <c r="L8" s="224">
        <v>0.39710963099362512</v>
      </c>
      <c r="M8" s="224">
        <v>0.39316169802251988</v>
      </c>
      <c r="N8" s="224">
        <v>0.37473119999970061</v>
      </c>
      <c r="O8" s="224">
        <v>0.35193618381580999</v>
      </c>
      <c r="P8" s="224">
        <v>0.364908830189417</v>
      </c>
      <c r="Q8" s="224">
        <v>0.31152201088902243</v>
      </c>
      <c r="R8" s="224">
        <v>0.23930943708642491</v>
      </c>
      <c r="S8" s="224">
        <v>0.18760336520173609</v>
      </c>
      <c r="T8" s="224">
        <v>0.19620310626940279</v>
      </c>
      <c r="U8" s="224">
        <v>0.17179018934024029</v>
      </c>
      <c r="V8" s="224">
        <v>0.19055400569204781</v>
      </c>
      <c r="W8" s="224">
        <v>0.23903815772216941</v>
      </c>
      <c r="X8" s="224">
        <v>0.18811247448117779</v>
      </c>
      <c r="Y8" s="224">
        <v>0.1100358130179913</v>
      </c>
      <c r="DA8" s="177" t="s">
        <v>2699</v>
      </c>
    </row>
    <row r="9" spans="1:105" ht="12" customHeight="1" x14ac:dyDescent="0.25">
      <c r="A9" s="173" t="s">
        <v>94</v>
      </c>
      <c r="B9" s="224">
        <v>1.8800812134843601</v>
      </c>
      <c r="C9" s="224">
        <v>1.625646395851825</v>
      </c>
      <c r="D9" s="224">
        <v>1.5767580913109911</v>
      </c>
      <c r="E9" s="224">
        <v>1.704652728398534</v>
      </c>
      <c r="F9" s="224">
        <v>1.696425051701747</v>
      </c>
      <c r="G9" s="224">
        <v>1.2858958749463829</v>
      </c>
      <c r="H9" s="224">
        <v>1.280006080439168</v>
      </c>
      <c r="I9" s="224">
        <v>1.0062565767210869</v>
      </c>
      <c r="J9" s="224">
        <v>0.86290713409984043</v>
      </c>
      <c r="K9" s="224">
        <v>0.73864736613754078</v>
      </c>
      <c r="L9" s="224">
        <v>0.77695362585709249</v>
      </c>
      <c r="M9" s="224">
        <v>0.76922940917449545</v>
      </c>
      <c r="N9" s="224">
        <v>0.73316973912984895</v>
      </c>
      <c r="O9" s="224">
        <v>0.6885707944222369</v>
      </c>
      <c r="P9" s="224">
        <v>0.71395205906625037</v>
      </c>
      <c r="Q9" s="224">
        <v>0.60949958652200042</v>
      </c>
      <c r="R9" s="224">
        <v>0.46821411603865731</v>
      </c>
      <c r="S9" s="224">
        <v>0.36705006235122278</v>
      </c>
      <c r="T9" s="224">
        <v>0.38387564270100538</v>
      </c>
      <c r="U9" s="224">
        <v>0.33611124001351372</v>
      </c>
      <c r="V9" s="224">
        <v>0.37282305461487603</v>
      </c>
      <c r="W9" s="224">
        <v>0.46768335206511408</v>
      </c>
      <c r="X9" s="224">
        <v>0.36804614572404359</v>
      </c>
      <c r="Y9" s="224">
        <v>0.21528746025259171</v>
      </c>
      <c r="DA9" s="177" t="s">
        <v>2700</v>
      </c>
    </row>
    <row r="10" spans="1:105" ht="12" customHeight="1" x14ac:dyDescent="0.25">
      <c r="A10" s="56" t="s">
        <v>95</v>
      </c>
      <c r="B10" s="260">
        <v>3.3481218277794982</v>
      </c>
      <c r="C10" s="260">
        <v>3.8758092122497469</v>
      </c>
      <c r="D10" s="260">
        <v>3.714543368722603</v>
      </c>
      <c r="E10" s="260">
        <v>5.421138191350126</v>
      </c>
      <c r="F10" s="260">
        <v>3.8298381722751111</v>
      </c>
      <c r="G10" s="260">
        <v>3.4789009143279501</v>
      </c>
      <c r="H10" s="260">
        <v>3.3151997333873839</v>
      </c>
      <c r="I10" s="260">
        <v>3.4252264074666101</v>
      </c>
      <c r="J10" s="260">
        <v>1.963262823140707</v>
      </c>
      <c r="K10" s="260">
        <v>1.428504442065017</v>
      </c>
      <c r="L10" s="260">
        <v>1.38611551979968</v>
      </c>
      <c r="M10" s="260">
        <v>1.2608876053703371</v>
      </c>
      <c r="N10" s="260">
        <v>1.2076442381135051</v>
      </c>
      <c r="O10" s="260">
        <v>1.112096609538159</v>
      </c>
      <c r="P10" s="260">
        <v>1.1612527261595149</v>
      </c>
      <c r="Q10" s="260">
        <v>1.0077407072417519</v>
      </c>
      <c r="R10" s="260">
        <v>0.82995996522894555</v>
      </c>
      <c r="S10" s="260">
        <v>0.63733248670032838</v>
      </c>
      <c r="T10" s="260">
        <v>0.64800286766629833</v>
      </c>
      <c r="U10" s="260">
        <v>0.63310543424450305</v>
      </c>
      <c r="V10" s="260">
        <v>0.63505042231691555</v>
      </c>
      <c r="W10" s="260">
        <v>0.80362724989774759</v>
      </c>
      <c r="X10" s="260">
        <v>0.68895105258595712</v>
      </c>
      <c r="Y10" s="260">
        <v>0.38456016084485239</v>
      </c>
      <c r="DA10" s="68" t="s">
        <v>2701</v>
      </c>
    </row>
    <row r="11" spans="1:105" ht="12" customHeight="1" x14ac:dyDescent="0.25">
      <c r="A11" s="37" t="s">
        <v>159</v>
      </c>
      <c r="B11" s="226">
        <v>0</v>
      </c>
      <c r="C11" s="226">
        <v>0.20939829085091299</v>
      </c>
      <c r="D11" s="226">
        <v>0</v>
      </c>
      <c r="E11" s="226">
        <v>0.41497356249290568</v>
      </c>
      <c r="F11" s="226">
        <v>0.39146732619753488</v>
      </c>
      <c r="G11" s="226">
        <v>0.45650399397247943</v>
      </c>
      <c r="H11" s="226">
        <v>0.47071850727879899</v>
      </c>
      <c r="I11" s="226">
        <v>1.270464888126789</v>
      </c>
      <c r="J11" s="226">
        <v>0.2161905425846104</v>
      </c>
      <c r="K11" s="226">
        <v>0.17519083804909549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1.086122507510486E-2</v>
      </c>
      <c r="DA11" s="69" t="s">
        <v>2702</v>
      </c>
    </row>
    <row r="12" spans="1:105" ht="12" customHeight="1" x14ac:dyDescent="0.25">
      <c r="A12" s="37" t="s">
        <v>35</v>
      </c>
      <c r="B12" s="226">
        <v>0.82156709837661468</v>
      </c>
      <c r="C12" s="226">
        <v>2.4504055312340891</v>
      </c>
      <c r="D12" s="226">
        <v>2.493128254995304</v>
      </c>
      <c r="E12" s="226">
        <v>4.2556863217357561</v>
      </c>
      <c r="F12" s="226">
        <v>2.0697793736188812</v>
      </c>
      <c r="G12" s="226">
        <v>2.229099289716681</v>
      </c>
      <c r="H12" s="226">
        <v>1.978019259309846</v>
      </c>
      <c r="I12" s="226">
        <v>1.7570259091115159</v>
      </c>
      <c r="J12" s="226">
        <v>1.0303549263606959</v>
      </c>
      <c r="K12" s="226">
        <v>0.45475068599977952</v>
      </c>
      <c r="L12" s="226">
        <v>0.46150981293554072</v>
      </c>
      <c r="M12" s="226">
        <v>0.15434544106921769</v>
      </c>
      <c r="N12" s="226">
        <v>0.16906797605665069</v>
      </c>
      <c r="O12" s="226">
        <v>0.12139400522727049</v>
      </c>
      <c r="P12" s="226">
        <v>0.14190374017443</v>
      </c>
      <c r="Q12" s="226">
        <v>0.15259678303598359</v>
      </c>
      <c r="R12" s="226">
        <v>0.28336507543303963</v>
      </c>
      <c r="S12" s="226">
        <v>0.20980760551665739</v>
      </c>
      <c r="T12" s="226">
        <v>0.171535516120362</v>
      </c>
      <c r="U12" s="226">
        <v>0.25461362185348868</v>
      </c>
      <c r="V12" s="226">
        <v>0.16144013773710791</v>
      </c>
      <c r="W12" s="226">
        <v>0.23066265162844851</v>
      </c>
      <c r="X12" s="226">
        <v>0.27895881202983358</v>
      </c>
      <c r="Y12" s="226">
        <v>5.7505905376903747E-2</v>
      </c>
      <c r="DA12" s="69" t="s">
        <v>2703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2704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2705</v>
      </c>
    </row>
    <row r="15" spans="1:105" ht="12" customHeight="1" x14ac:dyDescent="0.25">
      <c r="A15" s="37" t="s">
        <v>40</v>
      </c>
      <c r="B15" s="226">
        <v>2.5265547294028829</v>
      </c>
      <c r="C15" s="226">
        <v>1.216005390164745</v>
      </c>
      <c r="D15" s="226">
        <v>1.2214151137272999</v>
      </c>
      <c r="E15" s="226">
        <v>0.75047830712146435</v>
      </c>
      <c r="F15" s="226">
        <v>1.3685914724586949</v>
      </c>
      <c r="G15" s="226">
        <v>0.79329763063878889</v>
      </c>
      <c r="H15" s="226">
        <v>0.86646196679873888</v>
      </c>
      <c r="I15" s="226">
        <v>0.39773561022830489</v>
      </c>
      <c r="J15" s="226">
        <v>0.71671735419540095</v>
      </c>
      <c r="K15" s="226">
        <v>0.79856291801614188</v>
      </c>
      <c r="L15" s="226">
        <v>0.92460570686413879</v>
      </c>
      <c r="M15" s="226">
        <v>1.10654216430112</v>
      </c>
      <c r="N15" s="226">
        <v>1.0385762620568539</v>
      </c>
      <c r="O15" s="226">
        <v>0.99070260431088863</v>
      </c>
      <c r="P15" s="226">
        <v>1.0193489859850851</v>
      </c>
      <c r="Q15" s="226">
        <v>0.85514392420576835</v>
      </c>
      <c r="R15" s="226">
        <v>0.54659488979590587</v>
      </c>
      <c r="S15" s="226">
        <v>0.42752488118367088</v>
      </c>
      <c r="T15" s="226">
        <v>0.47646735154593628</v>
      </c>
      <c r="U15" s="226">
        <v>0.37849181239101432</v>
      </c>
      <c r="V15" s="226">
        <v>0.47361028457980769</v>
      </c>
      <c r="W15" s="226">
        <v>0.57296459826929913</v>
      </c>
      <c r="X15" s="226">
        <v>0.40999224055612349</v>
      </c>
      <c r="Y15" s="226">
        <v>0.31619303039284391</v>
      </c>
      <c r="DA15" s="69" t="s">
        <v>2706</v>
      </c>
    </row>
    <row r="16" spans="1:105" ht="12" customHeight="1" x14ac:dyDescent="0.25">
      <c r="A16" s="57" t="s">
        <v>2707</v>
      </c>
      <c r="B16" s="261">
        <v>2.0420180231767939</v>
      </c>
      <c r="C16" s="261">
        <v>2.4027196753241169</v>
      </c>
      <c r="D16" s="261">
        <v>2.3518663380327141</v>
      </c>
      <c r="E16" s="261">
        <v>3.0868561927645741</v>
      </c>
      <c r="F16" s="261">
        <v>2.337178936695492</v>
      </c>
      <c r="G16" s="261">
        <v>2.1901455792333091</v>
      </c>
      <c r="H16" s="261">
        <v>2.1607929457442689</v>
      </c>
      <c r="I16" s="261">
        <v>1.9792686884341419</v>
      </c>
      <c r="J16" s="261">
        <v>1.3129544487289879</v>
      </c>
      <c r="K16" s="261">
        <v>0.93619730689760894</v>
      </c>
      <c r="L16" s="261">
        <v>0.74129517295400071</v>
      </c>
      <c r="M16" s="261">
        <v>0.45440619997901782</v>
      </c>
      <c r="N16" s="261">
        <v>0.45501152540409101</v>
      </c>
      <c r="O16" s="261">
        <v>0.35321933223528362</v>
      </c>
      <c r="P16" s="261">
        <v>0.39473626356782338</v>
      </c>
      <c r="Q16" s="261">
        <v>0.38764618009996382</v>
      </c>
      <c r="R16" s="261">
        <v>0.39381329196724402</v>
      </c>
      <c r="S16" s="261">
        <v>0.29378550075711768</v>
      </c>
      <c r="T16" s="261">
        <v>0.28042734501079769</v>
      </c>
      <c r="U16" s="261">
        <v>0.3495845590917987</v>
      </c>
      <c r="V16" s="261">
        <v>0.28641916491310099</v>
      </c>
      <c r="W16" s="261">
        <v>0.35845714829169989</v>
      </c>
      <c r="X16" s="261">
        <v>0.39029237799612682</v>
      </c>
      <c r="Y16" s="261">
        <v>0.30387668000502011</v>
      </c>
      <c r="DA16" s="70" t="s">
        <v>2708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4.7891785236711622E-2</v>
      </c>
      <c r="F17" s="229">
        <v>0</v>
      </c>
      <c r="G17" s="229">
        <v>4.6415715498799019E-2</v>
      </c>
      <c r="H17" s="229">
        <v>4.541002814152776E-2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2709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2710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1.7896604878413269E-2</v>
      </c>
      <c r="V19" s="229">
        <v>1.238299341679895E-2</v>
      </c>
      <c r="W19" s="229">
        <v>8.1697696351540026E-3</v>
      </c>
      <c r="X19" s="229">
        <v>2.3663771715639981E-2</v>
      </c>
      <c r="Y19" s="229">
        <v>2.9182817521313499E-2</v>
      </c>
      <c r="DA19" s="73" t="s">
        <v>2711</v>
      </c>
    </row>
    <row r="20" spans="1:105" ht="12" customHeight="1" x14ac:dyDescent="0.25">
      <c r="A20" s="46" t="s">
        <v>159</v>
      </c>
      <c r="B20" s="229">
        <v>0</v>
      </c>
      <c r="C20" s="229">
        <v>5.7291132961252607E-2</v>
      </c>
      <c r="D20" s="229">
        <v>0</v>
      </c>
      <c r="E20" s="229">
        <v>0.121247881155968</v>
      </c>
      <c r="F20" s="229">
        <v>0.115358660191249</v>
      </c>
      <c r="G20" s="229">
        <v>0.11193712251607051</v>
      </c>
      <c r="H20" s="229">
        <v>0.10851656495064391</v>
      </c>
      <c r="I20" s="229">
        <v>0.35000986176645171</v>
      </c>
      <c r="J20" s="229">
        <v>5.159175275606119E-2</v>
      </c>
      <c r="K20" s="229">
        <v>4.85165414904015E-2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1.8879337719602881E-3</v>
      </c>
      <c r="DA20" s="73" t="s">
        <v>2712</v>
      </c>
    </row>
    <row r="21" spans="1:105" ht="12" customHeight="1" x14ac:dyDescent="0.25">
      <c r="A21" s="46" t="s">
        <v>32</v>
      </c>
      <c r="B21" s="229">
        <v>0.23590967982920899</v>
      </c>
      <c r="C21" s="229">
        <v>0.27130983734705322</v>
      </c>
      <c r="D21" s="229">
        <v>0.26775398500579778</v>
      </c>
      <c r="E21" s="229">
        <v>0.2864092378764353</v>
      </c>
      <c r="F21" s="229">
        <v>0.2014230865796561</v>
      </c>
      <c r="G21" s="229">
        <v>0.20357564839543521</v>
      </c>
      <c r="H21" s="229">
        <v>0.19916478337613189</v>
      </c>
      <c r="I21" s="229">
        <v>6.9267722745620222E-2</v>
      </c>
      <c r="J21" s="229">
        <v>6.1603733730067022E-2</v>
      </c>
      <c r="K21" s="229">
        <v>0</v>
      </c>
      <c r="L21" s="229">
        <v>0</v>
      </c>
      <c r="M21" s="229">
        <v>6.877665073222243E-2</v>
      </c>
      <c r="N21" s="229">
        <v>6.8810092408115447E-2</v>
      </c>
      <c r="O21" s="229">
        <v>7.2504768811402387E-2</v>
      </c>
      <c r="P21" s="229">
        <v>7.1204096870620959E-2</v>
      </c>
      <c r="Q21" s="229">
        <v>6.9700428040298301E-2</v>
      </c>
      <c r="R21" s="229">
        <v>7.140429680050811E-2</v>
      </c>
      <c r="S21" s="229">
        <v>0</v>
      </c>
      <c r="T21" s="229">
        <v>0</v>
      </c>
      <c r="U21" s="229">
        <v>7.0157780073520845E-2</v>
      </c>
      <c r="V21" s="229">
        <v>2.6701212313176791E-3</v>
      </c>
      <c r="W21" s="229">
        <v>3.5232131551601632E-2</v>
      </c>
      <c r="X21" s="229">
        <v>1.913465220329939E-3</v>
      </c>
      <c r="Y21" s="229">
        <v>3.1571371156197278E-2</v>
      </c>
      <c r="DA21" s="73" t="s">
        <v>2713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2714</v>
      </c>
    </row>
    <row r="23" spans="1:105" ht="12" customHeight="1" x14ac:dyDescent="0.25">
      <c r="A23" s="46" t="s">
        <v>35</v>
      </c>
      <c r="B23" s="229">
        <v>0.25775222098913758</v>
      </c>
      <c r="C23" s="229">
        <v>0.67042815167423242</v>
      </c>
      <c r="D23" s="229">
        <v>0.65103787743558816</v>
      </c>
      <c r="E23" s="229">
        <v>1.2434357173867361</v>
      </c>
      <c r="F23" s="229">
        <v>0.60992823526649742</v>
      </c>
      <c r="G23" s="229">
        <v>0.54658658760506751</v>
      </c>
      <c r="H23" s="229">
        <v>0.45600045910111009</v>
      </c>
      <c r="I23" s="229">
        <v>0.48405619180466708</v>
      </c>
      <c r="J23" s="229">
        <v>0.2458840982416533</v>
      </c>
      <c r="K23" s="229">
        <v>0.12593655450699959</v>
      </c>
      <c r="L23" s="229">
        <v>0.20558175915722979</v>
      </c>
      <c r="M23" s="229">
        <v>0.15281221344277479</v>
      </c>
      <c r="N23" s="229">
        <v>0.15338409718835211</v>
      </c>
      <c r="O23" s="229">
        <v>0.1586545152797344</v>
      </c>
      <c r="P23" s="229">
        <v>0.16078543584938371</v>
      </c>
      <c r="Q23" s="229">
        <v>0.13260163763204141</v>
      </c>
      <c r="R23" s="229">
        <v>0.16192444392259561</v>
      </c>
      <c r="S23" s="229">
        <v>0.133292812191557</v>
      </c>
      <c r="T23" s="229">
        <v>0.1244590155688929</v>
      </c>
      <c r="U23" s="229">
        <v>9.8433537862702758E-2</v>
      </c>
      <c r="V23" s="229">
        <v>0.1041926084000348</v>
      </c>
      <c r="W23" s="229">
        <v>0.15295950323601429</v>
      </c>
      <c r="X23" s="229">
        <v>0.105736268330152</v>
      </c>
      <c r="Y23" s="229">
        <v>9.995865116271067E-3</v>
      </c>
      <c r="DA23" s="73" t="s">
        <v>2715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2716</v>
      </c>
    </row>
    <row r="25" spans="1:105" ht="12" customHeight="1" x14ac:dyDescent="0.25">
      <c r="A25" s="46" t="s">
        <v>38</v>
      </c>
      <c r="B25" s="229">
        <v>4.9727263602373728E-2</v>
      </c>
      <c r="C25" s="229">
        <v>1.3564940014031371E-2</v>
      </c>
      <c r="D25" s="229">
        <v>1.3564940014029459E-2</v>
      </c>
      <c r="E25" s="229">
        <v>2.0343341352821391E-2</v>
      </c>
      <c r="F25" s="229">
        <v>2.0343341352455829E-2</v>
      </c>
      <c r="G25" s="229">
        <v>1.8081161794249252E-2</v>
      </c>
      <c r="H25" s="229">
        <v>2.712174269140992E-2</v>
      </c>
      <c r="I25" s="229">
        <v>2.2605520910757258E-2</v>
      </c>
      <c r="J25" s="229">
        <v>1.808116179395235E-2</v>
      </c>
      <c r="K25" s="229">
        <v>2.2605520909730462E-2</v>
      </c>
      <c r="L25" s="229">
        <v>2.260552090906567E-2</v>
      </c>
      <c r="M25" s="229">
        <v>2.260552091375936E-2</v>
      </c>
      <c r="N25" s="229">
        <v>2.034334135538983E-2</v>
      </c>
      <c r="O25" s="229">
        <v>1.356494001708617E-2</v>
      </c>
      <c r="P25" s="229">
        <v>2.0343341355977349E-2</v>
      </c>
      <c r="Q25" s="229">
        <v>2.7121742696021019E-2</v>
      </c>
      <c r="R25" s="229">
        <v>6.7784013379154698E-3</v>
      </c>
      <c r="S25" s="229">
        <v>1.3564940011093121E-2</v>
      </c>
      <c r="T25" s="229">
        <v>1.1302760452590691E-2</v>
      </c>
      <c r="U25" s="229">
        <v>1.165266592570452E-2</v>
      </c>
      <c r="V25" s="229">
        <v>8.951070193314082E-3</v>
      </c>
      <c r="W25" s="229">
        <v>8.3895939723326735E-3</v>
      </c>
      <c r="X25" s="229">
        <v>3.141011904536601E-3</v>
      </c>
      <c r="Y25" s="229">
        <v>0.13248397619748331</v>
      </c>
      <c r="DA25" s="73" t="s">
        <v>2717</v>
      </c>
    </row>
    <row r="26" spans="1:105" ht="12" customHeight="1" x14ac:dyDescent="0.25">
      <c r="A26" s="46" t="s">
        <v>39</v>
      </c>
      <c r="B26" s="229">
        <v>1.4986288587560741</v>
      </c>
      <c r="C26" s="229">
        <v>1.390125613327547</v>
      </c>
      <c r="D26" s="229">
        <v>1.419509535577298</v>
      </c>
      <c r="E26" s="229">
        <v>1.3675282297559019</v>
      </c>
      <c r="F26" s="229">
        <v>1.3901256133056339</v>
      </c>
      <c r="G26" s="229">
        <v>1.2635493434236871</v>
      </c>
      <c r="H26" s="229">
        <v>1.324579367483445</v>
      </c>
      <c r="I26" s="229">
        <v>1.0533293912066459</v>
      </c>
      <c r="J26" s="229">
        <v>0.93579370220725444</v>
      </c>
      <c r="K26" s="229">
        <v>0.73913868999047738</v>
      </c>
      <c r="L26" s="229">
        <v>0.5131078928877052</v>
      </c>
      <c r="M26" s="229">
        <v>0.21021181489026119</v>
      </c>
      <c r="N26" s="229">
        <v>0.21247399445223361</v>
      </c>
      <c r="O26" s="229">
        <v>0.1084951081270606</v>
      </c>
      <c r="P26" s="229">
        <v>0.14240338949184139</v>
      </c>
      <c r="Q26" s="229">
        <v>0.158222371731603</v>
      </c>
      <c r="R26" s="229">
        <v>0.1537061499062248</v>
      </c>
      <c r="S26" s="229">
        <v>0.14692774855446761</v>
      </c>
      <c r="T26" s="229">
        <v>0.1446655689893141</v>
      </c>
      <c r="U26" s="229">
        <v>0.15144397035145729</v>
      </c>
      <c r="V26" s="229">
        <v>0.1582223716716355</v>
      </c>
      <c r="W26" s="229">
        <v>0.15370614989659731</v>
      </c>
      <c r="X26" s="229">
        <v>0.25583786082546822</v>
      </c>
      <c r="Y26" s="229">
        <v>9.8754716241794632E-2</v>
      </c>
      <c r="DA26" s="73" t="s">
        <v>2718</v>
      </c>
    </row>
    <row r="27" spans="1:105" ht="12" customHeight="1" x14ac:dyDescent="0.25">
      <c r="A27" s="57" t="s">
        <v>2719</v>
      </c>
      <c r="B27" s="261">
        <v>17.357153197002759</v>
      </c>
      <c r="C27" s="261">
        <v>20.423117240254999</v>
      </c>
      <c r="D27" s="261">
        <v>19.990863873278059</v>
      </c>
      <c r="E27" s="261">
        <v>26.238277638498872</v>
      </c>
      <c r="F27" s="261">
        <v>19.866020961911691</v>
      </c>
      <c r="G27" s="261">
        <v>18.61623742348312</v>
      </c>
      <c r="H27" s="261">
        <v>18.36674003882629</v>
      </c>
      <c r="I27" s="261">
        <v>16.823783851690209</v>
      </c>
      <c r="J27" s="261">
        <v>11.160112814196401</v>
      </c>
      <c r="K27" s="261">
        <v>7.9576771086296763</v>
      </c>
      <c r="L27" s="261">
        <v>6.3010089701090068</v>
      </c>
      <c r="M27" s="261">
        <v>3.862452699821652</v>
      </c>
      <c r="N27" s="261">
        <v>3.8675979659347748</v>
      </c>
      <c r="O27" s="261">
        <v>3.00236432399991</v>
      </c>
      <c r="P27" s="261">
        <v>3.3552582403265001</v>
      </c>
      <c r="Q27" s="261">
        <v>3.2949925308496919</v>
      </c>
      <c r="R27" s="261">
        <v>3.3474129817215741</v>
      </c>
      <c r="S27" s="261">
        <v>2.497176756435501</v>
      </c>
      <c r="T27" s="261">
        <v>2.383632432591781</v>
      </c>
      <c r="U27" s="261">
        <v>2.9714687522802889</v>
      </c>
      <c r="V27" s="261">
        <v>2.434562901761359</v>
      </c>
      <c r="W27" s="261">
        <v>3.0468857604794479</v>
      </c>
      <c r="X27" s="261">
        <v>3.3174852129670782</v>
      </c>
      <c r="Y27" s="261">
        <v>2.58295178004267</v>
      </c>
      <c r="DA27" s="70" t="s">
        <v>2720</v>
      </c>
    </row>
    <row r="28" spans="1:105" ht="12" customHeight="1" x14ac:dyDescent="0.25">
      <c r="A28" s="46" t="s">
        <v>28</v>
      </c>
      <c r="B28" s="229">
        <v>0</v>
      </c>
      <c r="C28" s="229">
        <v>0</v>
      </c>
      <c r="D28" s="229">
        <v>0</v>
      </c>
      <c r="E28" s="229">
        <v>0.40708017451204881</v>
      </c>
      <c r="F28" s="229">
        <v>0</v>
      </c>
      <c r="G28" s="229">
        <v>0.39453358173979158</v>
      </c>
      <c r="H28" s="229">
        <v>0.385985239202986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2721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2722</v>
      </c>
    </row>
    <row r="30" spans="1:105" ht="12" customHeight="1" x14ac:dyDescent="0.25">
      <c r="A30" s="46" t="s">
        <v>31</v>
      </c>
      <c r="B30" s="229">
        <v>0</v>
      </c>
      <c r="C30" s="229">
        <v>0</v>
      </c>
      <c r="D30" s="229">
        <v>0</v>
      </c>
      <c r="E30" s="229">
        <v>0</v>
      </c>
      <c r="F30" s="229">
        <v>0</v>
      </c>
      <c r="G30" s="229">
        <v>0</v>
      </c>
      <c r="H30" s="229">
        <v>0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</v>
      </c>
      <c r="T30" s="229">
        <v>0</v>
      </c>
      <c r="U30" s="229">
        <v>0.15212114146651279</v>
      </c>
      <c r="V30" s="229">
        <v>0.10525544404279109</v>
      </c>
      <c r="W30" s="229">
        <v>6.944304189880901E-2</v>
      </c>
      <c r="X30" s="229">
        <v>0.2011420595829399</v>
      </c>
      <c r="Y30" s="229">
        <v>0.24805394893116459</v>
      </c>
      <c r="DA30" s="73" t="s">
        <v>2723</v>
      </c>
    </row>
    <row r="31" spans="1:105" ht="12" customHeight="1" x14ac:dyDescent="0.25">
      <c r="A31" s="46" t="s">
        <v>159</v>
      </c>
      <c r="B31" s="229">
        <v>0</v>
      </c>
      <c r="C31" s="229">
        <v>0.48697463017064729</v>
      </c>
      <c r="D31" s="229">
        <v>0</v>
      </c>
      <c r="E31" s="229">
        <v>1.030606989825728</v>
      </c>
      <c r="F31" s="229">
        <v>0.98054861162561713</v>
      </c>
      <c r="G31" s="229">
        <v>0.951465541386599</v>
      </c>
      <c r="H31" s="229">
        <v>0.92239080208047397</v>
      </c>
      <c r="I31" s="229">
        <v>2.9750838250148401</v>
      </c>
      <c r="J31" s="229">
        <v>0.43852989842652018</v>
      </c>
      <c r="K31" s="229">
        <v>0.41239060266841282</v>
      </c>
      <c r="L31" s="229">
        <v>0</v>
      </c>
      <c r="M31" s="229">
        <v>0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0</v>
      </c>
      <c r="T31" s="229">
        <v>0</v>
      </c>
      <c r="U31" s="229">
        <v>0</v>
      </c>
      <c r="V31" s="229">
        <v>0</v>
      </c>
      <c r="W31" s="229">
        <v>0</v>
      </c>
      <c r="X31" s="229">
        <v>0</v>
      </c>
      <c r="Y31" s="229">
        <v>1.604743706166244E-2</v>
      </c>
      <c r="DA31" s="73" t="s">
        <v>2724</v>
      </c>
    </row>
    <row r="32" spans="1:105" ht="12" customHeight="1" x14ac:dyDescent="0.25">
      <c r="A32" s="46" t="s">
        <v>32</v>
      </c>
      <c r="B32" s="229">
        <v>2.0052322785482768</v>
      </c>
      <c r="C32" s="229">
        <v>2.306133617449952</v>
      </c>
      <c r="D32" s="229">
        <v>2.2759088725492811</v>
      </c>
      <c r="E32" s="229">
        <v>2.4344785219496989</v>
      </c>
      <c r="F32" s="229">
        <v>1.712096235927077</v>
      </c>
      <c r="G32" s="229">
        <v>1.7303930113611989</v>
      </c>
      <c r="H32" s="229">
        <v>1.6929006586971209</v>
      </c>
      <c r="I32" s="229">
        <v>0.58877564333777188</v>
      </c>
      <c r="J32" s="229">
        <v>0.52363173670556973</v>
      </c>
      <c r="K32" s="229">
        <v>0</v>
      </c>
      <c r="L32" s="229">
        <v>0</v>
      </c>
      <c r="M32" s="229">
        <v>0.58460153122389091</v>
      </c>
      <c r="N32" s="229">
        <v>0.5848857854689814</v>
      </c>
      <c r="O32" s="229">
        <v>0.61629053489692021</v>
      </c>
      <c r="P32" s="229">
        <v>0.60523482340027857</v>
      </c>
      <c r="Q32" s="229">
        <v>0.5924536383425355</v>
      </c>
      <c r="R32" s="229">
        <v>0.60693652280431887</v>
      </c>
      <c r="S32" s="229">
        <v>0</v>
      </c>
      <c r="T32" s="229">
        <v>0</v>
      </c>
      <c r="U32" s="229">
        <v>0.59634113062492722</v>
      </c>
      <c r="V32" s="229">
        <v>2.2696030466200279E-2</v>
      </c>
      <c r="W32" s="229">
        <v>0.29947311818861372</v>
      </c>
      <c r="X32" s="229">
        <v>1.626445437280449E-2</v>
      </c>
      <c r="Y32" s="229">
        <v>0.26835665482767679</v>
      </c>
      <c r="DA32" s="73" t="s">
        <v>2725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2726</v>
      </c>
    </row>
    <row r="34" spans="1:105" ht="12" customHeight="1" x14ac:dyDescent="0.25">
      <c r="A34" s="46" t="s">
        <v>35</v>
      </c>
      <c r="B34" s="229">
        <v>2.1908938784076701</v>
      </c>
      <c r="C34" s="229">
        <v>5.6986392892309778</v>
      </c>
      <c r="D34" s="229">
        <v>5.5338219582024983</v>
      </c>
      <c r="E34" s="229">
        <v>10.569203597787251</v>
      </c>
      <c r="F34" s="229">
        <v>5.1843899997652301</v>
      </c>
      <c r="G34" s="229">
        <v>4.6459859946430733</v>
      </c>
      <c r="H34" s="229">
        <v>3.8760039023594381</v>
      </c>
      <c r="I34" s="229">
        <v>4.114477630339672</v>
      </c>
      <c r="J34" s="229">
        <v>2.0900148350540531</v>
      </c>
      <c r="K34" s="229">
        <v>1.070460713309497</v>
      </c>
      <c r="L34" s="229">
        <v>1.747444952836454</v>
      </c>
      <c r="M34" s="229">
        <v>1.298903814263586</v>
      </c>
      <c r="N34" s="229">
        <v>1.303764826100994</v>
      </c>
      <c r="O34" s="229">
        <v>1.3485633798777421</v>
      </c>
      <c r="P34" s="229">
        <v>1.366676204719762</v>
      </c>
      <c r="Q34" s="229">
        <v>1.1271139198723521</v>
      </c>
      <c r="R34" s="229">
        <v>1.3763577733420631</v>
      </c>
      <c r="S34" s="229">
        <v>1.132988903628235</v>
      </c>
      <c r="T34" s="229">
        <v>1.0579016323355901</v>
      </c>
      <c r="U34" s="229">
        <v>0.83668507183297358</v>
      </c>
      <c r="V34" s="229">
        <v>0.88563717140029652</v>
      </c>
      <c r="W34" s="229">
        <v>1.300155777506121</v>
      </c>
      <c r="X34" s="229">
        <v>0.89875828080629228</v>
      </c>
      <c r="Y34" s="229">
        <v>8.4964853488304057E-2</v>
      </c>
      <c r="DA34" s="73" t="s">
        <v>2727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2728</v>
      </c>
    </row>
    <row r="36" spans="1:105" ht="12" customHeight="1" x14ac:dyDescent="0.25">
      <c r="A36" s="46" t="s">
        <v>38</v>
      </c>
      <c r="B36" s="229">
        <v>0.42268174062017688</v>
      </c>
      <c r="C36" s="229">
        <v>0.1153019901192667</v>
      </c>
      <c r="D36" s="229">
        <v>0.11530199011925039</v>
      </c>
      <c r="E36" s="229">
        <v>0.1729184014989818</v>
      </c>
      <c r="F36" s="229">
        <v>0.17291840149587459</v>
      </c>
      <c r="G36" s="229">
        <v>0.1536898752511186</v>
      </c>
      <c r="H36" s="229">
        <v>0.23053481287698441</v>
      </c>
      <c r="I36" s="229">
        <v>0.19214692774143671</v>
      </c>
      <c r="J36" s="229">
        <v>0.15368987524859501</v>
      </c>
      <c r="K36" s="229">
        <v>0.19214692773270889</v>
      </c>
      <c r="L36" s="229">
        <v>0.19214692772705819</v>
      </c>
      <c r="M36" s="229">
        <v>0.19214692776695461</v>
      </c>
      <c r="N36" s="229">
        <v>0.17291840152081361</v>
      </c>
      <c r="O36" s="229">
        <v>0.1153019901452325</v>
      </c>
      <c r="P36" s="229">
        <v>0.17291840152580751</v>
      </c>
      <c r="Q36" s="229">
        <v>0.23053481291617869</v>
      </c>
      <c r="R36" s="229">
        <v>5.7616411372281483E-2</v>
      </c>
      <c r="S36" s="229">
        <v>0.1153019900942915</v>
      </c>
      <c r="T36" s="229">
        <v>9.6073463847020896E-2</v>
      </c>
      <c r="U36" s="229">
        <v>9.9047660368488388E-2</v>
      </c>
      <c r="V36" s="229">
        <v>7.6084096643169716E-2</v>
      </c>
      <c r="W36" s="229">
        <v>7.1311548764827704E-2</v>
      </c>
      <c r="X36" s="229">
        <v>2.669860118856111E-2</v>
      </c>
      <c r="Y36" s="229">
        <v>1.126113797678608</v>
      </c>
      <c r="DA36" s="73" t="s">
        <v>2729</v>
      </c>
    </row>
    <row r="37" spans="1:105" ht="12" customHeight="1" x14ac:dyDescent="0.25">
      <c r="A37" s="46" t="s">
        <v>39</v>
      </c>
      <c r="B37" s="229">
        <v>12.73834529942663</v>
      </c>
      <c r="C37" s="229">
        <v>11.81606771328415</v>
      </c>
      <c r="D37" s="229">
        <v>12.065831052407029</v>
      </c>
      <c r="E37" s="229">
        <v>11.623989952925159</v>
      </c>
      <c r="F37" s="229">
        <v>11.81606771309789</v>
      </c>
      <c r="G37" s="229">
        <v>10.74016941910134</v>
      </c>
      <c r="H37" s="229">
        <v>11.258924623609291</v>
      </c>
      <c r="I37" s="229">
        <v>8.9532998252564919</v>
      </c>
      <c r="J37" s="229">
        <v>7.9542464687616636</v>
      </c>
      <c r="K37" s="229">
        <v>6.2826788649190579</v>
      </c>
      <c r="L37" s="229">
        <v>4.3614170895454949</v>
      </c>
      <c r="M37" s="229">
        <v>1.786800426567221</v>
      </c>
      <c r="N37" s="229">
        <v>1.8060289528439859</v>
      </c>
      <c r="O37" s="229">
        <v>0.92220841908001483</v>
      </c>
      <c r="P37" s="229">
        <v>1.210428810680652</v>
      </c>
      <c r="Q37" s="229">
        <v>1.344890159718626</v>
      </c>
      <c r="R37" s="229">
        <v>1.3065022742029111</v>
      </c>
      <c r="S37" s="229">
        <v>1.2488858627129751</v>
      </c>
      <c r="T37" s="229">
        <v>1.2296573364091701</v>
      </c>
      <c r="U37" s="229">
        <v>1.287273747987387</v>
      </c>
      <c r="V37" s="229">
        <v>1.344890159208902</v>
      </c>
      <c r="W37" s="229">
        <v>1.306502274121077</v>
      </c>
      <c r="X37" s="229">
        <v>2.1746218170164808</v>
      </c>
      <c r="Y37" s="229">
        <v>0.83941508805525422</v>
      </c>
      <c r="DA37" s="73" t="s">
        <v>2730</v>
      </c>
    </row>
    <row r="38" spans="1:105" ht="12" customHeight="1" x14ac:dyDescent="0.25">
      <c r="A38" s="57" t="s">
        <v>2731</v>
      </c>
      <c r="B38" s="261">
        <v>5.9327007181062017</v>
      </c>
      <c r="C38" s="261">
        <v>5.1298175157990906</v>
      </c>
      <c r="D38" s="261">
        <v>4.9755477548035731</v>
      </c>
      <c r="E38" s="261">
        <v>5.3791263873909312</v>
      </c>
      <c r="F38" s="261">
        <v>5.3531634964810673</v>
      </c>
      <c r="G38" s="261">
        <v>4.0577158720530289</v>
      </c>
      <c r="H38" s="261">
        <v>4.0391302982747046</v>
      </c>
      <c r="I38" s="261">
        <v>3.1752985309865411</v>
      </c>
      <c r="J38" s="261">
        <v>2.7229514009372728</v>
      </c>
      <c r="K38" s="261">
        <v>2.3308427998117951</v>
      </c>
      <c r="L38" s="261">
        <v>2.4517203304823809</v>
      </c>
      <c r="M38" s="261">
        <v>2.427346135617297</v>
      </c>
      <c r="N38" s="261">
        <v>2.313557843476413</v>
      </c>
      <c r="O38" s="261">
        <v>2.1728233957323919</v>
      </c>
      <c r="P38" s="261">
        <v>2.2529153863868339</v>
      </c>
      <c r="Q38" s="261">
        <v>1.9233098063583121</v>
      </c>
      <c r="R38" s="261">
        <v>1.477475655055319</v>
      </c>
      <c r="S38" s="261">
        <v>1.1582468634194141</v>
      </c>
      <c r="T38" s="261">
        <v>1.211340916967617</v>
      </c>
      <c r="U38" s="261">
        <v>1.0606176907093099</v>
      </c>
      <c r="V38" s="261">
        <v>1.176463861229164</v>
      </c>
      <c r="W38" s="261">
        <v>1.475800799849915</v>
      </c>
      <c r="X38" s="261">
        <v>1.1613900598403151</v>
      </c>
      <c r="Y38" s="261">
        <v>0.67935154124151131</v>
      </c>
      <c r="DA38" s="70" t="s">
        <v>2732</v>
      </c>
    </row>
    <row r="39" spans="1:105" ht="12" customHeight="1" x14ac:dyDescent="0.25">
      <c r="A39" s="57" t="s">
        <v>2733</v>
      </c>
      <c r="B39" s="261">
        <f t="shared" ref="B39:Y39" si="0">B40+B46+B57+B58</f>
        <v>14.336366246332574</v>
      </c>
      <c r="C39" s="261">
        <f t="shared" si="0"/>
        <v>14.133197452804698</v>
      </c>
      <c r="D39" s="261">
        <f t="shared" si="0"/>
        <v>13.730260478384391</v>
      </c>
      <c r="E39" s="261">
        <f t="shared" si="0"/>
        <v>16.396426339055566</v>
      </c>
      <c r="F39" s="261">
        <f t="shared" si="0"/>
        <v>14.304098814744098</v>
      </c>
      <c r="G39" s="261">
        <f t="shared" si="0"/>
        <v>11.886111286256813</v>
      </c>
      <c r="H39" s="261">
        <f t="shared" si="0"/>
        <v>11.73692146569832</v>
      </c>
      <c r="I39" s="261">
        <f t="shared" si="0"/>
        <v>9.9833677590102461</v>
      </c>
      <c r="J39" s="261">
        <f t="shared" si="0"/>
        <v>7.4649935022729599</v>
      </c>
      <c r="K39" s="261">
        <f t="shared" si="0"/>
        <v>5.86600522591187</v>
      </c>
      <c r="L39" s="261">
        <f t="shared" si="0"/>
        <v>5.6899057054149287</v>
      </c>
      <c r="M39" s="261">
        <f t="shared" si="0"/>
        <v>5.0226061374807838</v>
      </c>
      <c r="N39" s="261">
        <f t="shared" si="0"/>
        <v>4.842616035411913</v>
      </c>
      <c r="O39" s="261">
        <f t="shared" si="0"/>
        <v>4.3771172384825565</v>
      </c>
      <c r="P39" s="261">
        <f t="shared" si="0"/>
        <v>4.6055132098719067</v>
      </c>
      <c r="Q39" s="261">
        <f t="shared" si="0"/>
        <v>4.0541802537851437</v>
      </c>
      <c r="R39" s="261">
        <f t="shared" si="0"/>
        <v>3.3658287157002125</v>
      </c>
      <c r="S39" s="261">
        <f t="shared" si="0"/>
        <v>2.5840603096449257</v>
      </c>
      <c r="T39" s="261">
        <f t="shared" si="0"/>
        <v>2.6348140869866619</v>
      </c>
      <c r="U39" s="261">
        <f t="shared" si="0"/>
        <v>2.581284937223959</v>
      </c>
      <c r="V39" s="261">
        <f t="shared" si="0"/>
        <v>2.5912325864162811</v>
      </c>
      <c r="W39" s="261">
        <f t="shared" si="0"/>
        <v>3.267399346967522</v>
      </c>
      <c r="X39" s="261">
        <f t="shared" si="0"/>
        <v>2.805845435054394</v>
      </c>
      <c r="Y39" s="261">
        <f t="shared" si="0"/>
        <v>1.8139871004088948</v>
      </c>
      <c r="DA39" s="70"/>
    </row>
    <row r="40" spans="1:105" ht="12" customHeight="1" x14ac:dyDescent="0.25">
      <c r="A40" s="60" t="s">
        <v>2734</v>
      </c>
      <c r="B40" s="329">
        <v>2.7205416249628209</v>
      </c>
      <c r="C40" s="329">
        <v>3.40984176579309</v>
      </c>
      <c r="D40" s="329">
        <v>3.3065589125018979</v>
      </c>
      <c r="E40" s="329">
        <v>4.5467273481104247</v>
      </c>
      <c r="F40" s="329">
        <v>3.295357031835294</v>
      </c>
      <c r="G40" s="329">
        <v>3.0949882650968621</v>
      </c>
      <c r="H40" s="329">
        <v>3.0066736372517728</v>
      </c>
      <c r="I40" s="329">
        <v>2.820919444473025</v>
      </c>
      <c r="J40" s="329">
        <v>1.7328689882544659</v>
      </c>
      <c r="K40" s="329">
        <v>1.1595168490764289</v>
      </c>
      <c r="L40" s="329">
        <v>0.99902235268485118</v>
      </c>
      <c r="M40" s="329">
        <v>0.67651187809211932</v>
      </c>
      <c r="N40" s="329">
        <v>0.67688920189303792</v>
      </c>
      <c r="O40" s="329">
        <v>0.54384748506062142</v>
      </c>
      <c r="P40" s="329">
        <v>0.60054931219544083</v>
      </c>
      <c r="Q40" s="329">
        <v>0.58111187733120873</v>
      </c>
      <c r="R40" s="329">
        <v>0.59540992641168478</v>
      </c>
      <c r="S40" s="329">
        <v>0.42816332088482217</v>
      </c>
      <c r="T40" s="329">
        <v>0.40870438800269188</v>
      </c>
      <c r="U40" s="329">
        <v>0.52117631790483543</v>
      </c>
      <c r="V40" s="329">
        <v>0.41421363197607602</v>
      </c>
      <c r="W40" s="329">
        <v>0.53735811799582622</v>
      </c>
      <c r="X40" s="329">
        <v>0.54200761652662033</v>
      </c>
      <c r="Y40" s="329">
        <v>0.40914735729348178</v>
      </c>
      <c r="DA40" s="72" t="s">
        <v>2735</v>
      </c>
    </row>
    <row r="41" spans="1:105" ht="12" customHeight="1" x14ac:dyDescent="0.25">
      <c r="A41" s="59" t="s">
        <v>28</v>
      </c>
      <c r="B41" s="230">
        <v>0</v>
      </c>
      <c r="C41" s="230">
        <v>0</v>
      </c>
      <c r="D41" s="230">
        <v>0</v>
      </c>
      <c r="E41" s="230">
        <v>0.12816530939130291</v>
      </c>
      <c r="F41" s="230">
        <v>0</v>
      </c>
      <c r="G41" s="230">
        <v>0.15812186158886651</v>
      </c>
      <c r="H41" s="230">
        <v>0.16874862466496751</v>
      </c>
      <c r="I41" s="230">
        <v>0</v>
      </c>
      <c r="J41" s="230">
        <v>0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2736</v>
      </c>
    </row>
    <row r="42" spans="1:105" ht="12" customHeight="1" x14ac:dyDescent="0.25">
      <c r="A42" s="59" t="s">
        <v>31</v>
      </c>
      <c r="B42" s="295">
        <v>0</v>
      </c>
      <c r="C42" s="295">
        <v>0</v>
      </c>
      <c r="D42" s="295">
        <v>0</v>
      </c>
      <c r="E42" s="295">
        <v>0</v>
      </c>
      <c r="F42" s="295">
        <v>0</v>
      </c>
      <c r="G42" s="295">
        <v>0</v>
      </c>
      <c r="H42" s="295">
        <v>0</v>
      </c>
      <c r="I42" s="295">
        <v>0</v>
      </c>
      <c r="J42" s="295">
        <v>0</v>
      </c>
      <c r="K42" s="295">
        <v>0</v>
      </c>
      <c r="L42" s="295">
        <v>0</v>
      </c>
      <c r="M42" s="295">
        <v>0</v>
      </c>
      <c r="N42" s="295">
        <v>0</v>
      </c>
      <c r="O42" s="295">
        <v>0</v>
      </c>
      <c r="P42" s="295">
        <v>0</v>
      </c>
      <c r="Q42" s="295">
        <v>0</v>
      </c>
      <c r="R42" s="295">
        <v>0</v>
      </c>
      <c r="S42" s="295">
        <v>0</v>
      </c>
      <c r="T42" s="295">
        <v>0</v>
      </c>
      <c r="U42" s="295">
        <v>5.0015499624606649E-2</v>
      </c>
      <c r="V42" s="295">
        <v>4.3013741262963007E-2</v>
      </c>
      <c r="W42" s="295">
        <v>2.2357204301482018E-2</v>
      </c>
      <c r="X42" s="295">
        <v>9.7674222309661357E-2</v>
      </c>
      <c r="Y42" s="295">
        <v>0.16437780102892841</v>
      </c>
      <c r="DA42" s="122" t="s">
        <v>2737</v>
      </c>
    </row>
    <row r="43" spans="1:105" ht="12" customHeight="1" x14ac:dyDescent="0.25">
      <c r="A43" s="59" t="s">
        <v>159</v>
      </c>
      <c r="B43" s="295">
        <v>0</v>
      </c>
      <c r="C43" s="295">
        <v>0.1955435469120376</v>
      </c>
      <c r="D43" s="295">
        <v>0</v>
      </c>
      <c r="E43" s="295">
        <v>0.32447677873328667</v>
      </c>
      <c r="F43" s="295">
        <v>0.41021244986329253</v>
      </c>
      <c r="G43" s="295">
        <v>0.38133003020496498</v>
      </c>
      <c r="H43" s="295">
        <v>0.40325940851028302</v>
      </c>
      <c r="I43" s="295">
        <v>1.0930064287423491</v>
      </c>
      <c r="J43" s="295">
        <v>0.24897474599800989</v>
      </c>
      <c r="K43" s="295">
        <v>0.32246918287924381</v>
      </c>
      <c r="L43" s="295">
        <v>0</v>
      </c>
      <c r="M43" s="295">
        <v>0</v>
      </c>
      <c r="N43" s="295">
        <v>0</v>
      </c>
      <c r="O43" s="295">
        <v>0</v>
      </c>
      <c r="P43" s="295">
        <v>0</v>
      </c>
      <c r="Q43" s="295">
        <v>0</v>
      </c>
      <c r="R43" s="295">
        <v>0</v>
      </c>
      <c r="S43" s="295">
        <v>0</v>
      </c>
      <c r="T43" s="295">
        <v>0</v>
      </c>
      <c r="U43" s="295">
        <v>0</v>
      </c>
      <c r="V43" s="295">
        <v>0</v>
      </c>
      <c r="W43" s="295">
        <v>0</v>
      </c>
      <c r="X43" s="295">
        <v>0</v>
      </c>
      <c r="Y43" s="295">
        <v>1.063414804606963E-2</v>
      </c>
      <c r="DA43" s="122" t="s">
        <v>2738</v>
      </c>
    </row>
    <row r="44" spans="1:105" ht="12" customHeight="1" x14ac:dyDescent="0.25">
      <c r="A44" s="59" t="s">
        <v>32</v>
      </c>
      <c r="B44" s="295">
        <v>1.3000843343249611</v>
      </c>
      <c r="C44" s="295">
        <v>0.92602266991039872</v>
      </c>
      <c r="D44" s="295">
        <v>0.96359617631604821</v>
      </c>
      <c r="E44" s="295">
        <v>0.76647233765723444</v>
      </c>
      <c r="F44" s="295">
        <v>0.71625535237565729</v>
      </c>
      <c r="G44" s="295">
        <v>0.69350994921708453</v>
      </c>
      <c r="H44" s="295">
        <v>0.74011808959182313</v>
      </c>
      <c r="I44" s="295">
        <v>0.21630838023593749</v>
      </c>
      <c r="J44" s="295">
        <v>0.29729119749998301</v>
      </c>
      <c r="K44" s="295">
        <v>0</v>
      </c>
      <c r="L44" s="295">
        <v>0</v>
      </c>
      <c r="M44" s="295">
        <v>0.20997544858119049</v>
      </c>
      <c r="N44" s="295">
        <v>0.20962208155354889</v>
      </c>
      <c r="O44" s="295">
        <v>0.1705816676497264</v>
      </c>
      <c r="P44" s="295">
        <v>0.1843254344270748</v>
      </c>
      <c r="Q44" s="295">
        <v>0.20021420174171031</v>
      </c>
      <c r="R44" s="295">
        <v>0.18220998824110529</v>
      </c>
      <c r="S44" s="295">
        <v>0</v>
      </c>
      <c r="T44" s="295">
        <v>0</v>
      </c>
      <c r="U44" s="295">
        <v>0.1960693911929024</v>
      </c>
      <c r="V44" s="295">
        <v>9.2749709152581006E-3</v>
      </c>
      <c r="W44" s="295">
        <v>9.6415443550141172E-2</v>
      </c>
      <c r="X44" s="295">
        <v>7.8979897861669833E-3</v>
      </c>
      <c r="Y44" s="295">
        <v>0.17783178619862969</v>
      </c>
      <c r="DA44" s="122" t="s">
        <v>2739</v>
      </c>
    </row>
    <row r="45" spans="1:105" ht="12" customHeight="1" x14ac:dyDescent="0.25">
      <c r="A45" s="59" t="s">
        <v>35</v>
      </c>
      <c r="B45" s="295">
        <v>1.4204572906378601</v>
      </c>
      <c r="C45" s="295">
        <v>2.288275548970653</v>
      </c>
      <c r="D45" s="295">
        <v>2.34296273618585</v>
      </c>
      <c r="E45" s="295">
        <v>3.3276129223286</v>
      </c>
      <c r="F45" s="295">
        <v>2.1688892295963451</v>
      </c>
      <c r="G45" s="295">
        <v>1.862026424085945</v>
      </c>
      <c r="H45" s="295">
        <v>1.6945475144846991</v>
      </c>
      <c r="I45" s="295">
        <v>1.5116046354947379</v>
      </c>
      <c r="J45" s="295">
        <v>1.186603044756473</v>
      </c>
      <c r="K45" s="295">
        <v>0.83704766619718562</v>
      </c>
      <c r="L45" s="295">
        <v>0.99902235268485118</v>
      </c>
      <c r="M45" s="295">
        <v>0.46653642951092877</v>
      </c>
      <c r="N45" s="295">
        <v>0.46726712033948897</v>
      </c>
      <c r="O45" s="295">
        <v>0.37326581741089498</v>
      </c>
      <c r="P45" s="295">
        <v>0.416223877768366</v>
      </c>
      <c r="Q45" s="295">
        <v>0.38089767558949827</v>
      </c>
      <c r="R45" s="295">
        <v>0.41319993817057937</v>
      </c>
      <c r="S45" s="295">
        <v>0.42816332088482217</v>
      </c>
      <c r="T45" s="295">
        <v>0.40870438800269188</v>
      </c>
      <c r="U45" s="295">
        <v>0.27509142708732642</v>
      </c>
      <c r="V45" s="295">
        <v>0.36192491979785479</v>
      </c>
      <c r="W45" s="295">
        <v>0.418585470144203</v>
      </c>
      <c r="X45" s="295">
        <v>0.43643540443079198</v>
      </c>
      <c r="Y45" s="295">
        <v>5.6303622019854137E-2</v>
      </c>
      <c r="DA45" s="122" t="s">
        <v>2740</v>
      </c>
    </row>
    <row r="46" spans="1:105" ht="12" customHeight="1" x14ac:dyDescent="0.25">
      <c r="A46" s="60" t="s">
        <v>2741</v>
      </c>
      <c r="B46" s="329">
        <v>2.178152558055249</v>
      </c>
      <c r="C46" s="329">
        <v>2.5629009870123931</v>
      </c>
      <c r="D46" s="329">
        <v>2.5086574272348949</v>
      </c>
      <c r="E46" s="329">
        <v>3.292646605615547</v>
      </c>
      <c r="F46" s="329">
        <v>2.4929908658085269</v>
      </c>
      <c r="G46" s="329">
        <v>2.33615528451553</v>
      </c>
      <c r="H46" s="329">
        <v>2.3048458087938868</v>
      </c>
      <c r="I46" s="329">
        <v>2.1112199343297529</v>
      </c>
      <c r="J46" s="329">
        <v>1.400484745310921</v>
      </c>
      <c r="K46" s="329">
        <v>0.99861046069078296</v>
      </c>
      <c r="L46" s="329">
        <v>0.79071485115093432</v>
      </c>
      <c r="M46" s="329">
        <v>0.48469994664428578</v>
      </c>
      <c r="N46" s="329">
        <v>0.48534562709769741</v>
      </c>
      <c r="O46" s="329">
        <v>0.37676728771763579</v>
      </c>
      <c r="P46" s="329">
        <v>0.42105201447234519</v>
      </c>
      <c r="Q46" s="329">
        <v>0.41348925877329468</v>
      </c>
      <c r="R46" s="329">
        <v>0.42006751143172699</v>
      </c>
      <c r="S46" s="329">
        <v>0.31337120080759229</v>
      </c>
      <c r="T46" s="329">
        <v>0.29912250134485102</v>
      </c>
      <c r="U46" s="329">
        <v>0.37289019636458548</v>
      </c>
      <c r="V46" s="329">
        <v>0.30551377590730788</v>
      </c>
      <c r="W46" s="329">
        <v>0.38235429151114658</v>
      </c>
      <c r="X46" s="329">
        <v>0.41631186986253538</v>
      </c>
      <c r="Y46" s="329">
        <v>0.32413512533868799</v>
      </c>
      <c r="DA46" s="72" t="s">
        <v>2742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5.1084570919159071E-2</v>
      </c>
      <c r="F47" s="229">
        <v>0</v>
      </c>
      <c r="G47" s="229">
        <v>4.9510096532052288E-2</v>
      </c>
      <c r="H47" s="229">
        <v>4.843736335096295E-2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2743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2744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1.9089711870307498E-2</v>
      </c>
      <c r="V49" s="229">
        <v>1.320852631125222E-2</v>
      </c>
      <c r="W49" s="229">
        <v>8.7144209441642733E-3</v>
      </c>
      <c r="X49" s="229">
        <v>2.524135649668267E-2</v>
      </c>
      <c r="Y49" s="229">
        <v>3.1128338689401049E-2</v>
      </c>
      <c r="DA49" s="73" t="s">
        <v>2745</v>
      </c>
    </row>
    <row r="50" spans="1:105" ht="12" customHeight="1" x14ac:dyDescent="0.25">
      <c r="A50" s="64" t="s">
        <v>159</v>
      </c>
      <c r="B50" s="229">
        <v>0</v>
      </c>
      <c r="C50" s="229">
        <v>6.1110541825336137E-2</v>
      </c>
      <c r="D50" s="229">
        <v>0</v>
      </c>
      <c r="E50" s="229">
        <v>0.12933107323303261</v>
      </c>
      <c r="F50" s="229">
        <v>0.12304923753733241</v>
      </c>
      <c r="G50" s="229">
        <v>0.1193995973504752</v>
      </c>
      <c r="H50" s="229">
        <v>0.1157510026140202</v>
      </c>
      <c r="I50" s="229">
        <v>0.37334385255088198</v>
      </c>
      <c r="J50" s="229">
        <v>5.5031202939798622E-2</v>
      </c>
      <c r="K50" s="229">
        <v>5.1750977589761597E-2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2.0137960234243072E-3</v>
      </c>
      <c r="DA50" s="73" t="s">
        <v>2746</v>
      </c>
    </row>
    <row r="51" spans="1:105" ht="12" customHeight="1" x14ac:dyDescent="0.25">
      <c r="A51" s="64" t="s">
        <v>32</v>
      </c>
      <c r="B51" s="229">
        <v>0.25163699181782312</v>
      </c>
      <c r="C51" s="229">
        <v>0.28939715983685682</v>
      </c>
      <c r="D51" s="229">
        <v>0.285604250672851</v>
      </c>
      <c r="E51" s="229">
        <v>0.30550318706819768</v>
      </c>
      <c r="F51" s="229">
        <v>0.21485129235163319</v>
      </c>
      <c r="G51" s="229">
        <v>0.21714735828846421</v>
      </c>
      <c r="H51" s="229">
        <v>0.21244243560120729</v>
      </c>
      <c r="I51" s="229">
        <v>7.3885570928661604E-2</v>
      </c>
      <c r="J51" s="229">
        <v>6.5710649312071517E-2</v>
      </c>
      <c r="K51" s="229">
        <v>0</v>
      </c>
      <c r="L51" s="229">
        <v>0</v>
      </c>
      <c r="M51" s="229">
        <v>7.3361760781037288E-2</v>
      </c>
      <c r="N51" s="229">
        <v>7.3397431901989843E-2</v>
      </c>
      <c r="O51" s="229">
        <v>7.7338420065495891E-2</v>
      </c>
      <c r="P51" s="229">
        <v>7.5951036661995749E-2</v>
      </c>
      <c r="Q51" s="229">
        <v>7.4347123242984856E-2</v>
      </c>
      <c r="R51" s="229">
        <v>7.6164583253875331E-2</v>
      </c>
      <c r="S51" s="229">
        <v>0</v>
      </c>
      <c r="T51" s="229">
        <v>0</v>
      </c>
      <c r="U51" s="229">
        <v>7.4834965411755619E-2</v>
      </c>
      <c r="V51" s="229">
        <v>2.8481293134055242E-3</v>
      </c>
      <c r="W51" s="229">
        <v>3.7580940321708403E-2</v>
      </c>
      <c r="X51" s="229">
        <v>2.041029568351936E-3</v>
      </c>
      <c r="Y51" s="229">
        <v>3.3676129233277091E-2</v>
      </c>
      <c r="DA51" s="73" t="s">
        <v>2747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2748</v>
      </c>
    </row>
    <row r="53" spans="1:105" ht="12" customHeight="1" x14ac:dyDescent="0.25">
      <c r="A53" s="64" t="s">
        <v>35</v>
      </c>
      <c r="B53" s="229">
        <v>0.27493570238841358</v>
      </c>
      <c r="C53" s="229">
        <v>0.71512336178584823</v>
      </c>
      <c r="D53" s="229">
        <v>0.69444040259796092</v>
      </c>
      <c r="E53" s="229">
        <v>1.326331431879185</v>
      </c>
      <c r="F53" s="229">
        <v>0.65059011761759766</v>
      </c>
      <c r="G53" s="229">
        <v>0.58302569344540534</v>
      </c>
      <c r="H53" s="229">
        <v>0.48640048970785088</v>
      </c>
      <c r="I53" s="229">
        <v>0.51632660459164537</v>
      </c>
      <c r="J53" s="229">
        <v>0.26227637145776361</v>
      </c>
      <c r="K53" s="229">
        <v>0.13433232480746621</v>
      </c>
      <c r="L53" s="229">
        <v>0.2192872097677119</v>
      </c>
      <c r="M53" s="229">
        <v>0.16299969433895981</v>
      </c>
      <c r="N53" s="229">
        <v>0.16360970366757571</v>
      </c>
      <c r="O53" s="229">
        <v>0.16923148296505</v>
      </c>
      <c r="P53" s="229">
        <v>0.1715044649060094</v>
      </c>
      <c r="Q53" s="229">
        <v>0.1414417468075109</v>
      </c>
      <c r="R53" s="229">
        <v>0.1727194068507687</v>
      </c>
      <c r="S53" s="229">
        <v>0.1421789996709942</v>
      </c>
      <c r="T53" s="229">
        <v>0.13275628327348579</v>
      </c>
      <c r="U53" s="229">
        <v>0.1049957737202164</v>
      </c>
      <c r="V53" s="229">
        <v>0.1111387822933705</v>
      </c>
      <c r="W53" s="229">
        <v>0.16315680345174871</v>
      </c>
      <c r="X53" s="229">
        <v>0.1127853528854955</v>
      </c>
      <c r="Y53" s="229">
        <v>1.066225612402247E-2</v>
      </c>
      <c r="DA53" s="73" t="s">
        <v>2749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2750</v>
      </c>
    </row>
    <row r="55" spans="1:105" ht="12" customHeight="1" x14ac:dyDescent="0.25">
      <c r="A55" s="64" t="s">
        <v>38</v>
      </c>
      <c r="B55" s="229">
        <v>5.3042414509198679E-2</v>
      </c>
      <c r="C55" s="229">
        <v>1.446926934830013E-2</v>
      </c>
      <c r="D55" s="229">
        <v>1.446926934829809E-2</v>
      </c>
      <c r="E55" s="229">
        <v>2.1699564109676151E-2</v>
      </c>
      <c r="F55" s="229">
        <v>2.169956410928623E-2</v>
      </c>
      <c r="G55" s="229">
        <v>1.928657258053253E-2</v>
      </c>
      <c r="H55" s="229">
        <v>2.8929858870837259E-2</v>
      </c>
      <c r="I55" s="229">
        <v>2.4112555638141089E-2</v>
      </c>
      <c r="J55" s="229">
        <v>1.9286572580215849E-2</v>
      </c>
      <c r="K55" s="229">
        <v>2.411255563704582E-2</v>
      </c>
      <c r="L55" s="229">
        <v>2.411255563633672E-2</v>
      </c>
      <c r="M55" s="229">
        <v>2.411255564134333E-2</v>
      </c>
      <c r="N55" s="229">
        <v>2.1699564112415831E-2</v>
      </c>
      <c r="O55" s="229">
        <v>1.4469269351558589E-2</v>
      </c>
      <c r="P55" s="229">
        <v>2.1699564113042521E-2</v>
      </c>
      <c r="Q55" s="229">
        <v>2.8929858875755759E-2</v>
      </c>
      <c r="R55" s="229">
        <v>7.2302947604431676E-3</v>
      </c>
      <c r="S55" s="229">
        <v>1.4469269345166E-2</v>
      </c>
      <c r="T55" s="229">
        <v>1.2056277816096739E-2</v>
      </c>
      <c r="U55" s="229">
        <v>1.2429510320751491E-2</v>
      </c>
      <c r="V55" s="229">
        <v>9.547808206201689E-3</v>
      </c>
      <c r="W55" s="229">
        <v>8.9489002371548523E-3</v>
      </c>
      <c r="X55" s="229">
        <v>3.3504126981723759E-3</v>
      </c>
      <c r="Y55" s="229">
        <v>0.14131624127731551</v>
      </c>
      <c r="DA55" s="73" t="s">
        <v>2751</v>
      </c>
    </row>
    <row r="56" spans="1:105" ht="12" customHeight="1" x14ac:dyDescent="0.25">
      <c r="A56" s="64" t="s">
        <v>39</v>
      </c>
      <c r="B56" s="229">
        <v>1.598537449339813</v>
      </c>
      <c r="C56" s="229">
        <v>1.482800654216051</v>
      </c>
      <c r="D56" s="229">
        <v>1.514143504615785</v>
      </c>
      <c r="E56" s="229">
        <v>1.4586967784062961</v>
      </c>
      <c r="F56" s="229">
        <v>1.482800654192677</v>
      </c>
      <c r="G56" s="229">
        <v>1.3477859663186</v>
      </c>
      <c r="H56" s="229">
        <v>1.4128846586490089</v>
      </c>
      <c r="I56" s="229">
        <v>1.1235513506204231</v>
      </c>
      <c r="J56" s="229">
        <v>0.99817994902107177</v>
      </c>
      <c r="K56" s="229">
        <v>0.78841460265650931</v>
      </c>
      <c r="L56" s="229">
        <v>0.5473150857468857</v>
      </c>
      <c r="M56" s="229">
        <v>0.2242259358829454</v>
      </c>
      <c r="N56" s="229">
        <v>0.22663892741571601</v>
      </c>
      <c r="O56" s="229">
        <v>0.1157281153355313</v>
      </c>
      <c r="P56" s="229">
        <v>0.15189694879129759</v>
      </c>
      <c r="Q56" s="229">
        <v>0.16877052984704319</v>
      </c>
      <c r="R56" s="229">
        <v>0.1639532265666398</v>
      </c>
      <c r="S56" s="229">
        <v>0.15672293179143221</v>
      </c>
      <c r="T56" s="229">
        <v>0.1543099402552684</v>
      </c>
      <c r="U56" s="229">
        <v>0.16154023504155449</v>
      </c>
      <c r="V56" s="229">
        <v>0.16877052978307791</v>
      </c>
      <c r="W56" s="229">
        <v>0.16395322655637051</v>
      </c>
      <c r="X56" s="229">
        <v>0.27289371821383301</v>
      </c>
      <c r="Y56" s="229">
        <v>0.1053383639912476</v>
      </c>
      <c r="DA56" s="73" t="s">
        <v>2752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2754</v>
      </c>
    </row>
    <row r="58" spans="1:105" ht="12" customHeight="1" x14ac:dyDescent="0.25">
      <c r="A58" s="60" t="s">
        <v>2755</v>
      </c>
      <c r="B58" s="329">
        <v>9.437672063314503</v>
      </c>
      <c r="C58" s="329">
        <v>8.1604546999992138</v>
      </c>
      <c r="D58" s="329">
        <v>7.9150441386475974</v>
      </c>
      <c r="E58" s="329">
        <v>8.5570523853295928</v>
      </c>
      <c r="F58" s="329">
        <v>8.5157509171002772</v>
      </c>
      <c r="G58" s="329">
        <v>6.4549677366444218</v>
      </c>
      <c r="H58" s="329">
        <v>6.4254020196526591</v>
      </c>
      <c r="I58" s="329">
        <v>5.0512283802074673</v>
      </c>
      <c r="J58" s="329">
        <v>4.3316397687075732</v>
      </c>
      <c r="K58" s="329">
        <v>3.7078779161446578</v>
      </c>
      <c r="L58" s="329">
        <v>3.900168501579143</v>
      </c>
      <c r="M58" s="329">
        <v>3.8613943127443791</v>
      </c>
      <c r="N58" s="329">
        <v>3.6803812064211772</v>
      </c>
      <c r="O58" s="329">
        <v>3.4565024657042991</v>
      </c>
      <c r="P58" s="329">
        <v>3.583911883204121</v>
      </c>
      <c r="Q58" s="329">
        <v>3.0595791176806402</v>
      </c>
      <c r="R58" s="329">
        <v>2.350351277856801</v>
      </c>
      <c r="S58" s="329">
        <v>1.842525787952511</v>
      </c>
      <c r="T58" s="329">
        <v>1.9269871976391191</v>
      </c>
      <c r="U58" s="329">
        <v>1.6872184229545379</v>
      </c>
      <c r="V58" s="329">
        <v>1.8715051785328971</v>
      </c>
      <c r="W58" s="329">
        <v>2.3476869374605491</v>
      </c>
      <c r="X58" s="329">
        <v>1.847525948665238</v>
      </c>
      <c r="Y58" s="329">
        <v>1.080704617776725</v>
      </c>
      <c r="DA58" s="72" t="s">
        <v>2756</v>
      </c>
    </row>
    <row r="59" spans="1:105" ht="12" customHeight="1" x14ac:dyDescent="0.25">
      <c r="A59" s="132" t="s">
        <v>2757</v>
      </c>
      <c r="B59" s="316">
        <v>2.1770518777666519</v>
      </c>
      <c r="C59" s="316">
        <v>1.8824274788187201</v>
      </c>
      <c r="D59" s="316">
        <v>1.8258169587847499</v>
      </c>
      <c r="E59" s="316">
        <v>1.9739133589991309</v>
      </c>
      <c r="F59" s="316">
        <v>1.9643860689682919</v>
      </c>
      <c r="G59" s="316">
        <v>1.4890112241354529</v>
      </c>
      <c r="H59" s="316">
        <v>1.4821910995048639</v>
      </c>
      <c r="I59" s="316">
        <v>1.165201138202804</v>
      </c>
      <c r="J59" s="316">
        <v>0.99920874862032927</v>
      </c>
      <c r="K59" s="316">
        <v>0.85532136799392688</v>
      </c>
      <c r="L59" s="316">
        <v>0.89967834260467328</v>
      </c>
      <c r="M59" s="316">
        <v>0.89073403726694855</v>
      </c>
      <c r="N59" s="316">
        <v>0.84897851531433455</v>
      </c>
      <c r="O59" s="316">
        <v>0.79733488650418716</v>
      </c>
      <c r="P59" s="316">
        <v>0.82672528169404957</v>
      </c>
      <c r="Q59" s="316">
        <v>0.7057738834997177</v>
      </c>
      <c r="R59" s="316">
        <v>0.54217148344868116</v>
      </c>
      <c r="S59" s="316">
        <v>0.42502793057282129</v>
      </c>
      <c r="T59" s="316">
        <v>0.44451121726931542</v>
      </c>
      <c r="U59" s="316">
        <v>0.38920212646228058</v>
      </c>
      <c r="V59" s="316">
        <v>0.43171280331011452</v>
      </c>
      <c r="W59" s="316">
        <v>0.54155688196393359</v>
      </c>
      <c r="X59" s="316">
        <v>0.42618135158551929</v>
      </c>
      <c r="Y59" s="316">
        <v>0.24929347000595259</v>
      </c>
      <c r="DA59" s="139" t="s">
        <v>2758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99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1</v>
      </c>
      <c r="C63" s="232">
        <f t="shared" si="1"/>
        <v>1.0000000000000002</v>
      </c>
      <c r="D63" s="232">
        <f t="shared" si="1"/>
        <v>0.99999999999999989</v>
      </c>
      <c r="E63" s="232">
        <f t="shared" si="1"/>
        <v>0.99999999999999989</v>
      </c>
      <c r="F63" s="232">
        <f t="shared" si="1"/>
        <v>0.99999999999999989</v>
      </c>
      <c r="G63" s="232">
        <f t="shared" si="1"/>
        <v>0.99999999999999978</v>
      </c>
      <c r="H63" s="232">
        <f t="shared" si="1"/>
        <v>0.99999999999999967</v>
      </c>
      <c r="I63" s="232">
        <f t="shared" si="1"/>
        <v>1.0000000000000002</v>
      </c>
      <c r="J63" s="232">
        <f t="shared" si="1"/>
        <v>1</v>
      </c>
      <c r="K63" s="232">
        <f t="shared" si="1"/>
        <v>1.0000000000000002</v>
      </c>
      <c r="L63" s="232">
        <f t="shared" si="1"/>
        <v>1.0000000000000004</v>
      </c>
      <c r="M63" s="232">
        <f t="shared" si="1"/>
        <v>1</v>
      </c>
      <c r="N63" s="232">
        <f t="shared" si="1"/>
        <v>0.99999999999999989</v>
      </c>
      <c r="O63" s="232">
        <f t="shared" si="1"/>
        <v>1.0000000000000002</v>
      </c>
      <c r="P63" s="232">
        <f t="shared" si="1"/>
        <v>0.99999999999999956</v>
      </c>
      <c r="Q63" s="232">
        <f t="shared" si="1"/>
        <v>1</v>
      </c>
      <c r="R63" s="232">
        <f t="shared" si="1"/>
        <v>0.99999999999999978</v>
      </c>
      <c r="S63" s="232">
        <f t="shared" si="1"/>
        <v>1.0000000000000002</v>
      </c>
      <c r="T63" s="232">
        <f t="shared" si="1"/>
        <v>1</v>
      </c>
      <c r="U63" s="232">
        <f t="shared" si="1"/>
        <v>0.99999999999999978</v>
      </c>
      <c r="V63" s="232">
        <f t="shared" si="1"/>
        <v>0.99999999999999989</v>
      </c>
      <c r="W63" s="232">
        <f t="shared" si="1"/>
        <v>0.99999999999999989</v>
      </c>
      <c r="X63" s="232">
        <f t="shared" si="1"/>
        <v>0.99999999999999978</v>
      </c>
      <c r="Y63" s="232">
        <f t="shared" si="1"/>
        <v>1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3.1948607736882392E-2</v>
      </c>
      <c r="C64" s="299">
        <f t="shared" si="2"/>
        <v>2.6649001816544709E-2</v>
      </c>
      <c r="D64" s="299">
        <f t="shared" si="2"/>
        <v>2.6555411762545156E-2</v>
      </c>
      <c r="E64" s="299">
        <f t="shared" si="2"/>
        <v>2.3170285562812885E-2</v>
      </c>
      <c r="F64" s="299">
        <f t="shared" si="2"/>
        <v>2.7795478896946758E-2</v>
      </c>
      <c r="G64" s="299">
        <f t="shared" si="2"/>
        <v>2.4391340887700803E-2</v>
      </c>
      <c r="H64" s="299">
        <f t="shared" si="2"/>
        <v>2.4622000075268751E-2</v>
      </c>
      <c r="I64" s="299">
        <f t="shared" si="2"/>
        <v>2.1988933237139827E-2</v>
      </c>
      <c r="J64" s="299">
        <f t="shared" si="2"/>
        <v>2.6436257265360669E-2</v>
      </c>
      <c r="K64" s="299">
        <f t="shared" si="2"/>
        <v>2.9560245608049634E-2</v>
      </c>
      <c r="L64" s="299">
        <f t="shared" si="2"/>
        <v>3.3888865432291242E-2</v>
      </c>
      <c r="M64" s="299">
        <f t="shared" si="2"/>
        <v>4.0913535921863808E-2</v>
      </c>
      <c r="N64" s="299">
        <f t="shared" si="2"/>
        <v>4.0215842783068709E-2</v>
      </c>
      <c r="O64" s="299">
        <f t="shared" si="2"/>
        <v>4.2803523784906435E-2</v>
      </c>
      <c r="P64" s="299">
        <f t="shared" si="2"/>
        <v>4.1803146129684617E-2</v>
      </c>
      <c r="Q64" s="299">
        <f t="shared" si="2"/>
        <v>3.9847633465983127E-2</v>
      </c>
      <c r="R64" s="299">
        <f t="shared" si="2"/>
        <v>3.558609931626381E-2</v>
      </c>
      <c r="S64" s="299">
        <f t="shared" si="2"/>
        <v>3.6441199811459095E-2</v>
      </c>
      <c r="T64" s="299">
        <f t="shared" si="2"/>
        <v>3.7855499083563261E-2</v>
      </c>
      <c r="U64" s="299">
        <f t="shared" si="2"/>
        <v>3.2282069553721635E-2</v>
      </c>
      <c r="V64" s="299">
        <f t="shared" si="2"/>
        <v>3.7109386862080665E-2</v>
      </c>
      <c r="W64" s="299">
        <f t="shared" si="2"/>
        <v>3.705546131224776E-2</v>
      </c>
      <c r="X64" s="299">
        <f t="shared" si="2"/>
        <v>3.2131898249484279E-2</v>
      </c>
      <c r="Y64" s="299">
        <f t="shared" si="2"/>
        <v>2.7935606091540912E-2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2.6214242245647102E-2</v>
      </c>
      <c r="C65" s="233">
        <f t="shared" si="3"/>
        <v>2.1865847644344381E-2</v>
      </c>
      <c r="D65" s="233">
        <f t="shared" si="3"/>
        <v>2.1789055805165252E-2</v>
      </c>
      <c r="E65" s="233">
        <f t="shared" si="3"/>
        <v>1.9011516359231092E-2</v>
      </c>
      <c r="F65" s="233">
        <f t="shared" si="3"/>
        <v>2.2806546787238355E-2</v>
      </c>
      <c r="G65" s="233">
        <f t="shared" si="3"/>
        <v>2.0013407907857068E-2</v>
      </c>
      <c r="H65" s="233">
        <f t="shared" si="3"/>
        <v>2.0202666728425647E-2</v>
      </c>
      <c r="I65" s="233">
        <f t="shared" si="3"/>
        <v>1.8042201630473705E-2</v>
      </c>
      <c r="J65" s="233">
        <f t="shared" si="3"/>
        <v>2.1691288012603626E-2</v>
      </c>
      <c r="K65" s="233">
        <f t="shared" si="3"/>
        <v>2.4254560498912517E-2</v>
      </c>
      <c r="L65" s="233">
        <f t="shared" si="3"/>
        <v>2.7806248559828724E-2</v>
      </c>
      <c r="M65" s="233">
        <f t="shared" si="3"/>
        <v>3.3570080756401069E-2</v>
      </c>
      <c r="N65" s="233">
        <f t="shared" si="3"/>
        <v>3.2997614591235867E-2</v>
      </c>
      <c r="O65" s="233">
        <f t="shared" si="3"/>
        <v>3.512084002864118E-2</v>
      </c>
      <c r="P65" s="233">
        <f t="shared" si="3"/>
        <v>3.4300017337177108E-2</v>
      </c>
      <c r="Q65" s="233">
        <f t="shared" si="3"/>
        <v>3.2695494125934865E-2</v>
      </c>
      <c r="R65" s="233">
        <f t="shared" si="3"/>
        <v>2.9198850721036965E-2</v>
      </c>
      <c r="S65" s="233">
        <f t="shared" si="3"/>
        <v>2.9900471640171542E-2</v>
      </c>
      <c r="T65" s="233">
        <f t="shared" si="3"/>
        <v>3.1060922324974993E-2</v>
      </c>
      <c r="U65" s="233">
        <f t="shared" si="3"/>
        <v>2.6487851941515188E-2</v>
      </c>
      <c r="V65" s="233">
        <f t="shared" si="3"/>
        <v>3.044872768170722E-2</v>
      </c>
      <c r="W65" s="233">
        <f t="shared" si="3"/>
        <v>3.0404481076716103E-2</v>
      </c>
      <c r="X65" s="233">
        <f t="shared" si="3"/>
        <v>2.6364634461115311E-2</v>
      </c>
      <c r="Y65" s="233">
        <f t="shared" si="3"/>
        <v>2.2921522946905366E-2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1.8841486614058857E-2</v>
      </c>
      <c r="C66" s="233">
        <f t="shared" si="4"/>
        <v>1.571607799437252E-2</v>
      </c>
      <c r="D66" s="233">
        <f t="shared" si="4"/>
        <v>1.5660883859962525E-2</v>
      </c>
      <c r="E66" s="233">
        <f t="shared" si="4"/>
        <v>1.3664527383197346E-2</v>
      </c>
      <c r="F66" s="233">
        <f t="shared" si="4"/>
        <v>1.6392205503327574E-2</v>
      </c>
      <c r="G66" s="233">
        <f t="shared" si="4"/>
        <v>1.4384636933772271E-2</v>
      </c>
      <c r="H66" s="233">
        <f t="shared" si="4"/>
        <v>1.452066671105594E-2</v>
      </c>
      <c r="I66" s="233">
        <f t="shared" si="4"/>
        <v>1.296783242190298E-2</v>
      </c>
      <c r="J66" s="233">
        <f t="shared" si="4"/>
        <v>1.5590613259058856E-2</v>
      </c>
      <c r="K66" s="233">
        <f t="shared" si="4"/>
        <v>1.7432965358593372E-2</v>
      </c>
      <c r="L66" s="233">
        <f t="shared" si="4"/>
        <v>1.9985741152376894E-2</v>
      </c>
      <c r="M66" s="233">
        <f t="shared" si="4"/>
        <v>2.4128495543663267E-2</v>
      </c>
      <c r="N66" s="233">
        <f t="shared" si="4"/>
        <v>2.3717035487450775E-2</v>
      </c>
      <c r="O66" s="233">
        <f t="shared" si="4"/>
        <v>2.5243103770585845E-2</v>
      </c>
      <c r="P66" s="233">
        <f t="shared" si="4"/>
        <v>2.4653137461096056E-2</v>
      </c>
      <c r="Q66" s="233">
        <f t="shared" si="4"/>
        <v>2.3499886403015688E-2</v>
      </c>
      <c r="R66" s="233">
        <f t="shared" si="4"/>
        <v>2.0986673955745324E-2</v>
      </c>
      <c r="S66" s="233">
        <f t="shared" si="4"/>
        <v>2.1490963991373305E-2</v>
      </c>
      <c r="T66" s="233">
        <f t="shared" si="4"/>
        <v>2.2325037921075774E-2</v>
      </c>
      <c r="U66" s="233">
        <f t="shared" si="4"/>
        <v>1.9038143582964035E-2</v>
      </c>
      <c r="V66" s="233">
        <f t="shared" si="4"/>
        <v>2.1885023021227065E-2</v>
      </c>
      <c r="W66" s="233">
        <f t="shared" si="4"/>
        <v>2.1853220773889702E-2</v>
      </c>
      <c r="X66" s="233">
        <f t="shared" si="4"/>
        <v>1.8949581018926628E-2</v>
      </c>
      <c r="Y66" s="233">
        <f t="shared" si="4"/>
        <v>1.6474844618088222E-2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3.686377815794125E-2</v>
      </c>
      <c r="C67" s="233">
        <f t="shared" si="5"/>
        <v>3.0748848249859295E-2</v>
      </c>
      <c r="D67" s="233">
        <f t="shared" si="5"/>
        <v>3.0640859726013627E-2</v>
      </c>
      <c r="E67" s="233">
        <f t="shared" si="5"/>
        <v>2.6734944880168716E-2</v>
      </c>
      <c r="F67" s="233">
        <f t="shared" si="5"/>
        <v>3.2071706419553946E-2</v>
      </c>
      <c r="G67" s="233">
        <f t="shared" si="5"/>
        <v>2.8143854870424017E-2</v>
      </c>
      <c r="H67" s="233">
        <f t="shared" si="5"/>
        <v>2.8410000086848582E-2</v>
      </c>
      <c r="I67" s="233">
        <f t="shared" si="5"/>
        <v>2.5371846042853648E-2</v>
      </c>
      <c r="J67" s="233">
        <f t="shared" si="5"/>
        <v>3.0503373767723854E-2</v>
      </c>
      <c r="K67" s="233">
        <f t="shared" si="5"/>
        <v>3.4107975701595739E-2</v>
      </c>
      <c r="L67" s="233">
        <f t="shared" si="5"/>
        <v>3.9102537037259133E-2</v>
      </c>
      <c r="M67" s="233">
        <f t="shared" si="5"/>
        <v>4.7207926063689003E-2</v>
      </c>
      <c r="N67" s="233">
        <f t="shared" si="5"/>
        <v>4.6402895518925423E-2</v>
      </c>
      <c r="O67" s="233">
        <f t="shared" si="5"/>
        <v>4.9388681290276647E-2</v>
      </c>
      <c r="P67" s="233">
        <f t="shared" si="5"/>
        <v>4.8234399380405309E-2</v>
      </c>
      <c r="Q67" s="233">
        <f t="shared" si="5"/>
        <v>4.5978038614595915E-2</v>
      </c>
      <c r="R67" s="233">
        <f t="shared" si="5"/>
        <v>4.1060883826458228E-2</v>
      </c>
      <c r="S67" s="233">
        <f t="shared" si="5"/>
        <v>4.2047538243991246E-2</v>
      </c>
      <c r="T67" s="233">
        <f t="shared" si="5"/>
        <v>4.3679422019496067E-2</v>
      </c>
      <c r="U67" s="233">
        <f t="shared" si="5"/>
        <v>3.7248541792755732E-2</v>
      </c>
      <c r="V67" s="233">
        <f t="shared" si="5"/>
        <v>4.2818523302400768E-2</v>
      </c>
      <c r="W67" s="233">
        <f t="shared" si="5"/>
        <v>4.2756301514132025E-2</v>
      </c>
      <c r="X67" s="233">
        <f t="shared" si="5"/>
        <v>3.7075267210943411E-2</v>
      </c>
      <c r="Y67" s="233">
        <f t="shared" si="5"/>
        <v>3.223339164408566E-2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6.5648451471030531E-2</v>
      </c>
      <c r="C68" s="300">
        <f t="shared" si="6"/>
        <v>7.3310327274724835E-2</v>
      </c>
      <c r="D68" s="300">
        <f t="shared" si="6"/>
        <v>7.2184061039186245E-2</v>
      </c>
      <c r="E68" s="300">
        <f t="shared" si="6"/>
        <v>8.5022496558395083E-2</v>
      </c>
      <c r="F68" s="300">
        <f t="shared" si="6"/>
        <v>7.24048759904799E-2</v>
      </c>
      <c r="G68" s="300">
        <f t="shared" si="6"/>
        <v>7.614122134540148E-2</v>
      </c>
      <c r="H68" s="300">
        <f t="shared" si="6"/>
        <v>7.3581544769803997E-2</v>
      </c>
      <c r="I68" s="300">
        <f t="shared" si="6"/>
        <v>8.6363974241380356E-2</v>
      </c>
      <c r="J68" s="300">
        <f t="shared" si="6"/>
        <v>6.9400445693393403E-2</v>
      </c>
      <c r="K68" s="300">
        <f t="shared" si="6"/>
        <v>6.5962998087104222E-2</v>
      </c>
      <c r="L68" s="300">
        <f t="shared" si="6"/>
        <v>6.9760448561000693E-2</v>
      </c>
      <c r="M68" s="300">
        <f t="shared" si="6"/>
        <v>7.7381192319237083E-2</v>
      </c>
      <c r="N68" s="300">
        <f t="shared" si="6"/>
        <v>7.6432763675873094E-2</v>
      </c>
      <c r="O68" s="300">
        <f t="shared" si="6"/>
        <v>7.9766649206438681E-2</v>
      </c>
      <c r="P68" s="300">
        <f t="shared" si="6"/>
        <v>7.8453906062570619E-2</v>
      </c>
      <c r="Q68" s="300">
        <f t="shared" si="6"/>
        <v>7.6019643287139463E-2</v>
      </c>
      <c r="R68" s="300">
        <f t="shared" si="6"/>
        <v>7.2784840408492466E-2</v>
      </c>
      <c r="S68" s="300">
        <f t="shared" si="6"/>
        <v>7.3009828514965305E-2</v>
      </c>
      <c r="T68" s="300">
        <f t="shared" si="6"/>
        <v>7.3733229145475504E-2</v>
      </c>
      <c r="U68" s="300">
        <f t="shared" si="6"/>
        <v>7.0162051783001916E-2</v>
      </c>
      <c r="V68" s="300">
        <f t="shared" si="6"/>
        <v>7.2935192632508708E-2</v>
      </c>
      <c r="W68" s="300">
        <f t="shared" si="6"/>
        <v>7.34687879093395E-2</v>
      </c>
      <c r="X68" s="300">
        <f t="shared" si="6"/>
        <v>6.9401743956957349E-2</v>
      </c>
      <c r="Y68" s="300">
        <f t="shared" si="6"/>
        <v>5.7577335255296083E-2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4.0038961541133053E-2</v>
      </c>
      <c r="C69" s="301">
        <f t="shared" si="7"/>
        <v>4.5447068238218875E-2</v>
      </c>
      <c r="D69" s="301">
        <f t="shared" si="7"/>
        <v>4.5703400512171775E-2</v>
      </c>
      <c r="E69" s="301">
        <f t="shared" si="7"/>
        <v>4.8412752223204854E-2</v>
      </c>
      <c r="F69" s="301">
        <f t="shared" si="7"/>
        <v>4.41854573135846E-2</v>
      </c>
      <c r="G69" s="301">
        <f t="shared" si="7"/>
        <v>4.7934782689627281E-2</v>
      </c>
      <c r="H69" s="301">
        <f t="shared" si="7"/>
        <v>4.7959247002322306E-2</v>
      </c>
      <c r="I69" s="301">
        <f t="shared" si="7"/>
        <v>4.9905463081819139E-2</v>
      </c>
      <c r="J69" s="301">
        <f t="shared" si="7"/>
        <v>4.6412341151118947E-2</v>
      </c>
      <c r="K69" s="301">
        <f t="shared" si="7"/>
        <v>4.3230093897900813E-2</v>
      </c>
      <c r="L69" s="301">
        <f t="shared" si="7"/>
        <v>3.7307917733183739E-2</v>
      </c>
      <c r="M69" s="301">
        <f t="shared" si="7"/>
        <v>2.7887095885364387E-2</v>
      </c>
      <c r="N69" s="301">
        <f t="shared" si="7"/>
        <v>2.8798041089763964E-2</v>
      </c>
      <c r="O69" s="301">
        <f t="shared" si="7"/>
        <v>2.5335139344634088E-2</v>
      </c>
      <c r="P69" s="301">
        <f t="shared" si="7"/>
        <v>2.6668270432276382E-2</v>
      </c>
      <c r="Q69" s="301">
        <f t="shared" si="7"/>
        <v>2.9242367725205002E-2</v>
      </c>
      <c r="R69" s="301">
        <f t="shared" si="7"/>
        <v>3.453616898096043E-2</v>
      </c>
      <c r="S69" s="301">
        <f t="shared" si="7"/>
        <v>3.3654692767208221E-2</v>
      </c>
      <c r="T69" s="301">
        <f t="shared" si="7"/>
        <v>3.1908521890965443E-2</v>
      </c>
      <c r="U69" s="301">
        <f t="shared" si="7"/>
        <v>3.8741682839614065E-2</v>
      </c>
      <c r="V69" s="301">
        <f t="shared" si="7"/>
        <v>3.289508396886686E-2</v>
      </c>
      <c r="W69" s="301">
        <f t="shared" si="7"/>
        <v>3.2770680941668462E-2</v>
      </c>
      <c r="X69" s="301">
        <f t="shared" si="7"/>
        <v>3.9316249803769181E-2</v>
      </c>
      <c r="Y69" s="301">
        <f t="shared" si="7"/>
        <v>4.5497197220005718E-2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0.34033117309963118</v>
      </c>
      <c r="C70" s="301">
        <f t="shared" si="8"/>
        <v>0.38630008002486055</v>
      </c>
      <c r="D70" s="301">
        <f t="shared" si="8"/>
        <v>0.38847890435345989</v>
      </c>
      <c r="E70" s="301">
        <f t="shared" si="8"/>
        <v>0.41150839389724109</v>
      </c>
      <c r="F70" s="301">
        <f t="shared" si="8"/>
        <v>0.37557638716546926</v>
      </c>
      <c r="G70" s="301">
        <f t="shared" si="8"/>
        <v>0.40744565286183171</v>
      </c>
      <c r="H70" s="301">
        <f t="shared" si="8"/>
        <v>0.40765359951973967</v>
      </c>
      <c r="I70" s="301">
        <f t="shared" si="8"/>
        <v>0.42419643619546271</v>
      </c>
      <c r="J70" s="301">
        <f t="shared" si="8"/>
        <v>0.3945048997845112</v>
      </c>
      <c r="K70" s="301">
        <f t="shared" si="8"/>
        <v>0.36745579813215695</v>
      </c>
      <c r="L70" s="301">
        <f t="shared" si="8"/>
        <v>0.31711730073206185</v>
      </c>
      <c r="M70" s="301">
        <f t="shared" si="8"/>
        <v>0.23704031502559733</v>
      </c>
      <c r="N70" s="301">
        <f t="shared" si="8"/>
        <v>0.24478334926299378</v>
      </c>
      <c r="O70" s="301">
        <f t="shared" si="8"/>
        <v>0.2153486844293897</v>
      </c>
      <c r="P70" s="301">
        <f t="shared" si="8"/>
        <v>0.22668029867434933</v>
      </c>
      <c r="Q70" s="301">
        <f t="shared" si="8"/>
        <v>0.24856012566424246</v>
      </c>
      <c r="R70" s="301">
        <f t="shared" si="8"/>
        <v>0.29355743633816361</v>
      </c>
      <c r="S70" s="301">
        <f t="shared" si="8"/>
        <v>0.28606488852126999</v>
      </c>
      <c r="T70" s="301">
        <f t="shared" si="8"/>
        <v>0.27122243607320634</v>
      </c>
      <c r="U70" s="301">
        <f t="shared" si="8"/>
        <v>0.32930430413671957</v>
      </c>
      <c r="V70" s="301">
        <f t="shared" si="8"/>
        <v>0.27960821373536843</v>
      </c>
      <c r="W70" s="301">
        <f t="shared" si="8"/>
        <v>0.27855078800418182</v>
      </c>
      <c r="X70" s="301">
        <f t="shared" si="8"/>
        <v>0.33418812333203807</v>
      </c>
      <c r="Y70" s="301">
        <f t="shared" si="8"/>
        <v>0.38672617637004847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0.11632569996505902</v>
      </c>
      <c r="C71" s="301">
        <f t="shared" si="9"/>
        <v>9.7029698921778193E-2</v>
      </c>
      <c r="D71" s="301">
        <f t="shared" si="9"/>
        <v>9.6688935135420803E-2</v>
      </c>
      <c r="E71" s="301">
        <f t="shared" si="9"/>
        <v>8.4363603844087975E-2</v>
      </c>
      <c r="F71" s="301">
        <f t="shared" si="9"/>
        <v>0.10120405136837023</v>
      </c>
      <c r="G71" s="301">
        <f t="shared" si="9"/>
        <v>8.8809497591115755E-2</v>
      </c>
      <c r="H71" s="301">
        <f t="shared" si="9"/>
        <v>8.964933360738879E-2</v>
      </c>
      <c r="I71" s="301">
        <f t="shared" si="9"/>
        <v>8.0062269735227065E-2</v>
      </c>
      <c r="J71" s="301">
        <f t="shared" si="9"/>
        <v>9.6255090555928555E-2</v>
      </c>
      <c r="K71" s="301">
        <f t="shared" si="9"/>
        <v>0.10762961221392431</v>
      </c>
      <c r="L71" s="301">
        <f t="shared" si="9"/>
        <v>0.12339022798423994</v>
      </c>
      <c r="M71" s="301">
        <f t="shared" si="9"/>
        <v>0.14896723335652975</v>
      </c>
      <c r="N71" s="301">
        <f t="shared" si="9"/>
        <v>0.14642691474860917</v>
      </c>
      <c r="O71" s="301">
        <f t="shared" si="9"/>
        <v>0.1558487276270952</v>
      </c>
      <c r="P71" s="301">
        <f t="shared" si="9"/>
        <v>0.15220632693372335</v>
      </c>
      <c r="Q71" s="301">
        <f t="shared" si="9"/>
        <v>0.14508625518383597</v>
      </c>
      <c r="R71" s="301">
        <f t="shared" si="9"/>
        <v>0.12956990007460156</v>
      </c>
      <c r="S71" s="301">
        <f t="shared" si="9"/>
        <v>0.13268334290326125</v>
      </c>
      <c r="T71" s="301">
        <f t="shared" si="9"/>
        <v>0.1378328428170765</v>
      </c>
      <c r="U71" s="301">
        <f t="shared" si="9"/>
        <v>0.11753984299047364</v>
      </c>
      <c r="V71" s="301">
        <f t="shared" si="9"/>
        <v>0.13511622908757573</v>
      </c>
      <c r="W71" s="301">
        <f t="shared" si="9"/>
        <v>0.13491988477792766</v>
      </c>
      <c r="X71" s="301">
        <f t="shared" si="9"/>
        <v>0.11699306542119918</v>
      </c>
      <c r="Y71" s="301">
        <f t="shared" si="9"/>
        <v>0.10171425807689248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0.28110095516371014</v>
      </c>
      <c r="C72" s="301">
        <f t="shared" si="10"/>
        <v>0.26732722741582038</v>
      </c>
      <c r="D72" s="301">
        <f t="shared" si="10"/>
        <v>0.26681771137765925</v>
      </c>
      <c r="E72" s="301">
        <f t="shared" si="10"/>
        <v>0.25715358154984436</v>
      </c>
      <c r="F72" s="301">
        <f t="shared" si="10"/>
        <v>0.27042565618950642</v>
      </c>
      <c r="G72" s="301">
        <f t="shared" si="10"/>
        <v>0.26014625097702332</v>
      </c>
      <c r="H72" s="301">
        <f t="shared" si="10"/>
        <v>0.26050340303494457</v>
      </c>
      <c r="I72" s="301">
        <f t="shared" si="10"/>
        <v>0.25172155455238848</v>
      </c>
      <c r="J72" s="301">
        <f t="shared" si="10"/>
        <v>0.26388411681287099</v>
      </c>
      <c r="K72" s="301">
        <f t="shared" si="10"/>
        <v>0.27087020530115852</v>
      </c>
      <c r="L72" s="301">
        <f t="shared" si="10"/>
        <v>0.28636168386377098</v>
      </c>
      <c r="M72" s="301">
        <f t="shared" si="10"/>
        <v>0.30823940993061677</v>
      </c>
      <c r="N72" s="301">
        <f t="shared" si="10"/>
        <v>0.30649301783266053</v>
      </c>
      <c r="O72" s="301">
        <f t="shared" si="10"/>
        <v>0.31395471607677217</v>
      </c>
      <c r="P72" s="301">
        <f t="shared" si="10"/>
        <v>0.31114717115211837</v>
      </c>
      <c r="Q72" s="301">
        <f t="shared" si="10"/>
        <v>0.30582999624781076</v>
      </c>
      <c r="R72" s="301">
        <f t="shared" si="10"/>
        <v>0.2951724374403803</v>
      </c>
      <c r="S72" s="301">
        <f t="shared" si="10"/>
        <v>0.29601786197384339</v>
      </c>
      <c r="T72" s="301">
        <f t="shared" si="10"/>
        <v>0.29980322699985207</v>
      </c>
      <c r="U72" s="301">
        <f t="shared" si="10"/>
        <v>0.28606332790100003</v>
      </c>
      <c r="V72" s="301">
        <f t="shared" si="10"/>
        <v>0.29760164107345582</v>
      </c>
      <c r="W72" s="301">
        <f t="shared" si="10"/>
        <v>0.2987104651665497</v>
      </c>
      <c r="X72" s="301">
        <f t="shared" si="10"/>
        <v>0.28264789746024382</v>
      </c>
      <c r="Y72" s="301">
        <f t="shared" si="10"/>
        <v>0.27159480898793009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5.3343144015682013E-2</v>
      </c>
      <c r="C73" s="302">
        <f t="shared" si="11"/>
        <v>6.449662563762161E-2</v>
      </c>
      <c r="D73" s="302">
        <f t="shared" si="11"/>
        <v>6.4255771619051646E-2</v>
      </c>
      <c r="E73" s="302">
        <f t="shared" si="11"/>
        <v>7.13086618827556E-2</v>
      </c>
      <c r="F73" s="302">
        <f t="shared" si="11"/>
        <v>6.2300260873072444E-2</v>
      </c>
      <c r="G73" s="302">
        <f t="shared" si="11"/>
        <v>6.7738688843825293E-2</v>
      </c>
      <c r="H73" s="302">
        <f t="shared" si="11"/>
        <v>6.6733744160137803E-2</v>
      </c>
      <c r="I73" s="302">
        <f t="shared" si="11"/>
        <v>7.1126922795059708E-2</v>
      </c>
      <c r="J73" s="302">
        <f t="shared" si="11"/>
        <v>6.1256128672946643E-2</v>
      </c>
      <c r="K73" s="302">
        <f t="shared" si="11"/>
        <v>5.3542156009699297E-2</v>
      </c>
      <c r="L73" s="302">
        <f t="shared" si="11"/>
        <v>5.0278816195516884E-2</v>
      </c>
      <c r="M73" s="302">
        <f t="shared" si="11"/>
        <v>4.151781294536476E-2</v>
      </c>
      <c r="N73" s="302">
        <f t="shared" si="11"/>
        <v>4.2840855584969272E-2</v>
      </c>
      <c r="O73" s="302">
        <f t="shared" si="11"/>
        <v>3.9008204134935789E-2</v>
      </c>
      <c r="P73" s="302">
        <f t="shared" si="11"/>
        <v>4.0572941844229111E-2</v>
      </c>
      <c r="Q73" s="302">
        <f t="shared" si="11"/>
        <v>4.3836591404102968E-2</v>
      </c>
      <c r="R73" s="302">
        <f t="shared" si="11"/>
        <v>5.2215550492911066E-2</v>
      </c>
      <c r="S73" s="302">
        <f t="shared" si="11"/>
        <v>4.9048387280620991E-2</v>
      </c>
      <c r="T73" s="302">
        <f t="shared" si="11"/>
        <v>4.6504569342249363E-2</v>
      </c>
      <c r="U73" s="302">
        <f t="shared" si="11"/>
        <v>5.7757835941732526E-2</v>
      </c>
      <c r="V73" s="302">
        <f t="shared" si="11"/>
        <v>4.7572208406641767E-2</v>
      </c>
      <c r="W73" s="302">
        <f t="shared" si="11"/>
        <v>4.9126071331479171E-2</v>
      </c>
      <c r="X73" s="302">
        <f t="shared" si="11"/>
        <v>5.4599341540606798E-2</v>
      </c>
      <c r="Y73" s="302">
        <f t="shared" si="11"/>
        <v>6.125859347455738E-2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4.2708225643875303E-2</v>
      </c>
      <c r="C74" s="302">
        <f t="shared" si="12"/>
        <v>4.8476872787433498E-2</v>
      </c>
      <c r="D74" s="302">
        <f t="shared" si="12"/>
        <v>4.8750293879649888E-2</v>
      </c>
      <c r="E74" s="302">
        <f t="shared" si="12"/>
        <v>5.1640269038085197E-2</v>
      </c>
      <c r="F74" s="302">
        <f t="shared" si="12"/>
        <v>4.7131154467823608E-2</v>
      </c>
      <c r="G74" s="302">
        <f t="shared" si="12"/>
        <v>5.1130434868935773E-2</v>
      </c>
      <c r="H74" s="302">
        <f t="shared" si="12"/>
        <v>5.1156530135810452E-2</v>
      </c>
      <c r="I74" s="302">
        <f t="shared" si="12"/>
        <v>5.3232493953940453E-2</v>
      </c>
      <c r="J74" s="302">
        <f t="shared" si="12"/>
        <v>4.9506497227860234E-2</v>
      </c>
      <c r="K74" s="302">
        <f t="shared" si="12"/>
        <v>4.6112100157760877E-2</v>
      </c>
      <c r="L74" s="302">
        <f t="shared" si="12"/>
        <v>3.9795112248729336E-2</v>
      </c>
      <c r="M74" s="302">
        <f t="shared" si="12"/>
        <v>2.9746235611055355E-2</v>
      </c>
      <c r="N74" s="302">
        <f t="shared" si="12"/>
        <v>3.0717910495748249E-2</v>
      </c>
      <c r="O74" s="302">
        <f t="shared" si="12"/>
        <v>2.7024148634276355E-2</v>
      </c>
      <c r="P74" s="302">
        <f t="shared" si="12"/>
        <v>2.844615512776149E-2</v>
      </c>
      <c r="Q74" s="302">
        <f t="shared" si="12"/>
        <v>3.119185890688533E-2</v>
      </c>
      <c r="R74" s="302">
        <f t="shared" si="12"/>
        <v>3.6838580246357791E-2</v>
      </c>
      <c r="S74" s="302">
        <f t="shared" si="12"/>
        <v>3.5898338951688785E-2</v>
      </c>
      <c r="T74" s="302">
        <f t="shared" si="12"/>
        <v>3.4035756683696489E-2</v>
      </c>
      <c r="U74" s="302">
        <f t="shared" si="12"/>
        <v>4.1324461695588358E-2</v>
      </c>
      <c r="V74" s="302">
        <f t="shared" si="12"/>
        <v>3.5088089566791339E-2</v>
      </c>
      <c r="W74" s="302">
        <f t="shared" si="12"/>
        <v>3.4955393004446361E-2</v>
      </c>
      <c r="X74" s="302">
        <f t="shared" si="12"/>
        <v>4.1937333124020475E-2</v>
      </c>
      <c r="Y74" s="302">
        <f t="shared" si="12"/>
        <v>4.8530343701339414E-2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0.18504958550415282</v>
      </c>
      <c r="C76" s="302">
        <f t="shared" si="14"/>
        <v>0.15435372899076524</v>
      </c>
      <c r="D76" s="302">
        <f t="shared" si="14"/>
        <v>0.15381164587895768</v>
      </c>
      <c r="E76" s="302">
        <f t="shared" si="14"/>
        <v>0.13420465062900352</v>
      </c>
      <c r="F76" s="302">
        <f t="shared" si="14"/>
        <v>0.16099424084861039</v>
      </c>
      <c r="G76" s="302">
        <f t="shared" si="14"/>
        <v>0.14127712726426225</v>
      </c>
      <c r="H76" s="302">
        <f t="shared" si="14"/>
        <v>0.14261312873899629</v>
      </c>
      <c r="I76" s="302">
        <f t="shared" si="14"/>
        <v>0.12736213780338831</v>
      </c>
      <c r="J76" s="302">
        <f t="shared" si="14"/>
        <v>0.15312149091206412</v>
      </c>
      <c r="K76" s="302">
        <f t="shared" si="14"/>
        <v>0.17121594913369831</v>
      </c>
      <c r="L76" s="302">
        <f t="shared" si="14"/>
        <v>0.19628775541952473</v>
      </c>
      <c r="M76" s="302">
        <f t="shared" si="14"/>
        <v>0.23697536137419667</v>
      </c>
      <c r="N76" s="302">
        <f t="shared" si="14"/>
        <v>0.23293425175194296</v>
      </c>
      <c r="O76" s="302">
        <f t="shared" si="14"/>
        <v>0.24792236330755998</v>
      </c>
      <c r="P76" s="302">
        <f t="shared" si="14"/>
        <v>0.24212807418012783</v>
      </c>
      <c r="Q76" s="302">
        <f t="shared" si="14"/>
        <v>0.23080154593682245</v>
      </c>
      <c r="R76" s="302">
        <f t="shared" si="14"/>
        <v>0.20611830670111145</v>
      </c>
      <c r="S76" s="302">
        <f t="shared" si="14"/>
        <v>0.21107113574153358</v>
      </c>
      <c r="T76" s="302">
        <f t="shared" si="14"/>
        <v>0.21926290097390624</v>
      </c>
      <c r="U76" s="302">
        <f t="shared" si="14"/>
        <v>0.1869810302636791</v>
      </c>
      <c r="V76" s="302">
        <f t="shared" si="14"/>
        <v>0.21494134310002269</v>
      </c>
      <c r="W76" s="302">
        <f t="shared" si="14"/>
        <v>0.21462900083062414</v>
      </c>
      <c r="X76" s="302">
        <f t="shared" si="14"/>
        <v>0.18611122279561651</v>
      </c>
      <c r="Y76" s="302">
        <f t="shared" si="14"/>
        <v>0.16180587181203332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4.2686644004906384E-2</v>
      </c>
      <c r="C77" s="235">
        <f t="shared" si="15"/>
        <v>3.5605822419476477E-2</v>
      </c>
      <c r="D77" s="235">
        <f t="shared" si="15"/>
        <v>3.5480776428415434E-2</v>
      </c>
      <c r="E77" s="235">
        <f t="shared" si="15"/>
        <v>3.0957897741816578E-2</v>
      </c>
      <c r="F77" s="235">
        <f t="shared" si="15"/>
        <v>3.7137634365522872E-2</v>
      </c>
      <c r="G77" s="235">
        <f t="shared" si="15"/>
        <v>3.2589353935246076E-2</v>
      </c>
      <c r="H77" s="235">
        <f t="shared" si="15"/>
        <v>3.2897538464201542E-2</v>
      </c>
      <c r="I77" s="235">
        <f t="shared" si="15"/>
        <v>2.9379488861352009E-2</v>
      </c>
      <c r="J77" s="235">
        <f t="shared" si="15"/>
        <v>3.5321573697429887E-2</v>
      </c>
      <c r="K77" s="235">
        <f t="shared" si="15"/>
        <v>3.94955452006042E-2</v>
      </c>
      <c r="L77" s="235">
        <f t="shared" si="15"/>
        <v>4.5279028943987269E-2</v>
      </c>
      <c r="M77" s="235">
        <f t="shared" si="15"/>
        <v>5.4664715197037618E-2</v>
      </c>
      <c r="N77" s="235">
        <f t="shared" si="15"/>
        <v>5.3732525009418566E-2</v>
      </c>
      <c r="O77" s="235">
        <f t="shared" si="15"/>
        <v>5.7189934441260228E-2</v>
      </c>
      <c r="P77" s="235">
        <f t="shared" si="15"/>
        <v>5.5853326436598405E-2</v>
      </c>
      <c r="Q77" s="235">
        <f t="shared" si="15"/>
        <v>5.3240559282236727E-2</v>
      </c>
      <c r="R77" s="235">
        <f t="shared" si="15"/>
        <v>4.75467089378971E-2</v>
      </c>
      <c r="S77" s="235">
        <f t="shared" si="15"/>
        <v>4.8689211632456826E-2</v>
      </c>
      <c r="T77" s="235">
        <f t="shared" si="15"/>
        <v>5.0578861724314049E-2</v>
      </c>
      <c r="U77" s="235">
        <f t="shared" si="15"/>
        <v>4.3132183478234123E-2</v>
      </c>
      <c r="V77" s="235">
        <f t="shared" si="15"/>
        <v>4.9581978634808697E-2</v>
      </c>
      <c r="W77" s="235">
        <f t="shared" si="15"/>
        <v>4.9509928523347048E-2</v>
      </c>
      <c r="X77" s="235">
        <f t="shared" si="15"/>
        <v>4.2931539085322691E-2</v>
      </c>
      <c r="Y77" s="235">
        <f t="shared" si="15"/>
        <v>3.7324858789206959E-2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56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 t="shared" ref="B81:Y81" si="16">SUM(B$82:B$91)</f>
        <v>82.290019057455069</v>
      </c>
      <c r="C81" s="322">
        <f t="shared" si="16"/>
        <v>81.214267110169672</v>
      </c>
      <c r="D81" s="322">
        <f t="shared" si="16"/>
        <v>84.416559249822683</v>
      </c>
      <c r="E81" s="322">
        <f t="shared" si="16"/>
        <v>88.086890818019668</v>
      </c>
      <c r="F81" s="322">
        <f t="shared" si="16"/>
        <v>86.063464907372762</v>
      </c>
      <c r="G81" s="322">
        <f t="shared" si="16"/>
        <v>74.42273422413372</v>
      </c>
      <c r="H81" s="322">
        <f t="shared" si="16"/>
        <v>69.184207572026395</v>
      </c>
      <c r="I81" s="322">
        <f t="shared" si="16"/>
        <v>62.68604644409092</v>
      </c>
      <c r="J81" s="322">
        <f t="shared" si="16"/>
        <v>58.778615280905818</v>
      </c>
      <c r="K81" s="322">
        <f t="shared" si="16"/>
        <v>58.584497493210378</v>
      </c>
      <c r="L81" s="322">
        <f t="shared" si="16"/>
        <v>54.97213071226588</v>
      </c>
      <c r="M81" s="322">
        <f t="shared" si="16"/>
        <v>48.836122411789233</v>
      </c>
      <c r="N81" s="322">
        <f t="shared" si="16"/>
        <v>49.677746196368766</v>
      </c>
      <c r="O81" s="322">
        <f t="shared" si="16"/>
        <v>48.506780718545947</v>
      </c>
      <c r="P81" s="322">
        <f t="shared" si="16"/>
        <v>45.656087741848076</v>
      </c>
      <c r="Q81" s="322">
        <f t="shared" si="16"/>
        <v>45.316254286959328</v>
      </c>
      <c r="R81" s="322">
        <f t="shared" si="16"/>
        <v>44.782117550659223</v>
      </c>
      <c r="S81" s="322">
        <f t="shared" si="16"/>
        <v>44.567239448558666</v>
      </c>
      <c r="T81" s="322">
        <f t="shared" si="16"/>
        <v>44.653240672447005</v>
      </c>
      <c r="U81" s="322">
        <f t="shared" si="16"/>
        <v>44.27108539180896</v>
      </c>
      <c r="V81" s="322">
        <f t="shared" si="16"/>
        <v>46.388642436553589</v>
      </c>
      <c r="W81" s="322">
        <f t="shared" si="16"/>
        <v>44.934769899421774</v>
      </c>
      <c r="X81" s="322">
        <f t="shared" si="16"/>
        <v>41.075085611101805</v>
      </c>
      <c r="Y81" s="322">
        <f t="shared" si="16"/>
        <v>39.084281515055153</v>
      </c>
      <c r="DA81" s="95"/>
    </row>
    <row r="82" spans="1:105" ht="12" customHeight="1" x14ac:dyDescent="0.25">
      <c r="A82" s="55" t="s">
        <v>91</v>
      </c>
      <c r="B82" s="334">
        <f>IF(B$6=0,0,B$6/TEL!B$5*1000)</f>
        <v>2.6290515395272083</v>
      </c>
      <c r="C82" s="334">
        <f>IF(C$6=0,0,C$6/TEL!C$5*1000)</f>
        <v>2.1642791517482585</v>
      </c>
      <c r="D82" s="334">
        <f>IF(D$6=0,0,D$6/TEL!D$5*1000)</f>
        <v>2.2417164904563318</v>
      </c>
      <c r="E82" s="334">
        <f>IF(E$6=0,0,E$6/TEL!E$5*1000)</f>
        <v>2.0409984145938358</v>
      </c>
      <c r="F82" s="334">
        <f>IF(F$6=0,0,F$6/TEL!F$5*1000)</f>
        <v>2.3921752226309976</v>
      </c>
      <c r="G82" s="334">
        <f>IF(G$6=0,0,G$6/TEL!G$5*1000)</f>
        <v>1.8152702802556033</v>
      </c>
      <c r="H82" s="334">
        <f>IF(H$6=0,0,H$6/TEL!H$5*1000)</f>
        <v>1.7034535640458435</v>
      </c>
      <c r="I82" s="334">
        <f>IF(I$6=0,0,I$6/TEL!I$5*1000)</f>
        <v>1.3783992901593618</v>
      </c>
      <c r="J82" s="334">
        <f>IF(J$6=0,0,J$6/TEL!J$5*1000)</f>
        <v>1.5538865952676864</v>
      </c>
      <c r="K82" s="334">
        <f>IF(K$6=0,0,K$6/TEL!K$5*1000)</f>
        <v>1.7317721347234665</v>
      </c>
      <c r="L82" s="334">
        <f>IF(L$6=0,0,L$6/TEL!L$5*1000)</f>
        <v>1.8629431402343022</v>
      </c>
      <c r="M82" s="334">
        <f>IF(M$6=0,0,M$6/TEL!M$5*1000)</f>
        <v>1.9980584485792772</v>
      </c>
      <c r="N82" s="334">
        <f>IF(N$6=0,0,N$6/TEL!N$5*1000)</f>
        <v>1.9978324308503557</v>
      </c>
      <c r="O82" s="334">
        <f>IF(O$6=0,0,O$6/TEL!O$5*1000)</f>
        <v>2.0762611422155222</v>
      </c>
      <c r="P82" s="334">
        <f>IF(P$6=0,0,P$6/TEL!P$5*1000)</f>
        <v>1.9085681075821785</v>
      </c>
      <c r="Q82" s="334">
        <f>IF(Q$6=0,0,Q$6/TEL!Q$5*1000)</f>
        <v>1.8057454908780424</v>
      </c>
      <c r="R82" s="334">
        <f>IF(R$6=0,0,R$6/TEL!R$5*1000)</f>
        <v>1.5936208827503597</v>
      </c>
      <c r="S82" s="334">
        <f>IF(S$6=0,0,S$6/TEL!S$5*1000)</f>
        <v>1.6240836777900678</v>
      </c>
      <c r="T82" s="334">
        <f>IF(T$6=0,0,T$6/TEL!T$5*1000)</f>
        <v>1.6903707113539475</v>
      </c>
      <c r="U82" s="334">
        <f>IF(U$6=0,0,U$6/TEL!U$5*1000)</f>
        <v>1.4291622578371268</v>
      </c>
      <c r="V82" s="334">
        <f>IF(V$6=0,0,V$6/TEL!V$5*1000)</f>
        <v>1.7214540781847993</v>
      </c>
      <c r="W82" s="334">
        <f>IF(W$6=0,0,W$6/TEL!W$5*1000)</f>
        <v>1.6650786275827789</v>
      </c>
      <c r="X82" s="334">
        <f>IF(X$6=0,0,X$6/TEL!X$5*1000)</f>
        <v>1.3198204714447792</v>
      </c>
      <c r="Y82" s="334">
        <f>IF(Y$6=0,0,Y$6/TEL!Y$5*1000)</f>
        <v>1.0918430927754748</v>
      </c>
      <c r="DA82" s="67"/>
    </row>
    <row r="83" spans="1:105" ht="12" customHeight="1" x14ac:dyDescent="0.25">
      <c r="A83" s="173" t="s">
        <v>92</v>
      </c>
      <c r="B83" s="335">
        <f>IF(B$7=0,0,B$7/TEL!B$5*1000)</f>
        <v>2.1571704939710439</v>
      </c>
      <c r="C83" s="335">
        <f>IF(C$7=0,0,C$7/TEL!C$5*1000)</f>
        <v>1.7758187911780583</v>
      </c>
      <c r="D83" s="335">
        <f>IF(D$7=0,0,D$7/TEL!D$5*1000)</f>
        <v>1.8393571203744254</v>
      </c>
      <c r="E83" s="335">
        <f>IF(E$7=0,0,E$7/TEL!E$5*1000)</f>
        <v>1.6746653658205839</v>
      </c>
      <c r="F83" s="335">
        <f>IF(F$7=0,0,F$7/TEL!F$5*1000)</f>
        <v>1.9628104390818431</v>
      </c>
      <c r="G83" s="335">
        <f>IF(G$7=0,0,G$7/TEL!G$5*1000)</f>
        <v>1.4894525376456234</v>
      </c>
      <c r="H83" s="335">
        <f>IF(H$7=0,0,H$7/TEL!H$5*1000)</f>
        <v>1.3977054884478719</v>
      </c>
      <c r="I83" s="335">
        <f>IF(I$7=0,0,I$7/TEL!I$5*1000)</f>
        <v>1.1309942893615277</v>
      </c>
      <c r="J83" s="335">
        <f>IF(J$7=0,0,J$7/TEL!J$5*1000)</f>
        <v>1.2749838730401526</v>
      </c>
      <c r="K83" s="335">
        <f>IF(K$7=0,0,K$7/TEL!K$5*1000)</f>
        <v>1.4209412387474596</v>
      </c>
      <c r="L83" s="335">
        <f>IF(L$7=0,0,L$7/TEL!L$5*1000)</f>
        <v>1.5285687304486588</v>
      </c>
      <c r="M83" s="335">
        <f>IF(M$7=0,0,M$7/TEL!M$5*1000)</f>
        <v>1.6394325731932529</v>
      </c>
      <c r="N83" s="335">
        <f>IF(N$7=0,0,N$7/TEL!N$5*1000)</f>
        <v>1.6392471227490104</v>
      </c>
      <c r="O83" s="335">
        <f>IF(O$7=0,0,O$7/TEL!O$5*1000)</f>
        <v>1.7035988859204283</v>
      </c>
      <c r="P83" s="335">
        <f>IF(P$7=0,0,P$7/TEL!P$5*1000)</f>
        <v>1.566004601093069</v>
      </c>
      <c r="Q83" s="335">
        <f>IF(Q$7=0,0,Q$7/TEL!Q$5*1000)</f>
        <v>1.4816373258486495</v>
      </c>
      <c r="R83" s="335">
        <f>IF(R$7=0,0,R$7/TEL!R$5*1000)</f>
        <v>1.3075863653336284</v>
      </c>
      <c r="S83" s="335">
        <f>IF(S$7=0,0,S$7/TEL!S$5*1000)</f>
        <v>1.3325814792123627</v>
      </c>
      <c r="T83" s="335">
        <f>IF(T$7=0,0,T$7/TEL!T$5*1000)</f>
        <v>1.3869708400852905</v>
      </c>
      <c r="U83" s="335">
        <f>IF(U$7=0,0,U$7/TEL!U$5*1000)</f>
        <v>1.1726459551484116</v>
      </c>
      <c r="V83" s="335">
        <f>IF(V$7=0,0,V$7/TEL!V$5*1000)</f>
        <v>1.4124751410747076</v>
      </c>
      <c r="W83" s="335">
        <f>IF(W$7=0,0,W$7/TEL!W$5*1000)</f>
        <v>1.3662183610935619</v>
      </c>
      <c r="X83" s="335">
        <f>IF(X$7=0,0,X$7/TEL!X$5*1000)</f>
        <v>1.0829296175957164</v>
      </c>
      <c r="Y83" s="335">
        <f>IF(Y$7=0,0,Y$7/TEL!Y$5*1000)</f>
        <v>0.89587125561064596</v>
      </c>
      <c r="DA83" s="177"/>
    </row>
    <row r="84" spans="1:105" ht="12" customHeight="1" x14ac:dyDescent="0.25">
      <c r="A84" s="173" t="s">
        <v>93</v>
      </c>
      <c r="B84" s="335">
        <f>IF(B$8=0,0,B$8/TEL!B$5*1000)</f>
        <v>1.5504662925416879</v>
      </c>
      <c r="C84" s="335">
        <f>IF(C$8=0,0,C$8/TEL!C$5*1000)</f>
        <v>1.2763697561592293</v>
      </c>
      <c r="D84" s="335">
        <f>IF(D$8=0,0,D$8/TEL!D$5*1000)</f>
        <v>1.3220379302691183</v>
      </c>
      <c r="E84" s="335">
        <f>IF(E$8=0,0,E$8/TEL!E$5*1000)</f>
        <v>1.2036657316835446</v>
      </c>
      <c r="F84" s="335">
        <f>IF(F$8=0,0,F$8/TEL!F$5*1000)</f>
        <v>1.4107700030900754</v>
      </c>
      <c r="G84" s="335">
        <f>IF(G$8=0,0,G$8/TEL!G$5*1000)</f>
        <v>1.070544011432792</v>
      </c>
      <c r="H84" s="335">
        <f>IF(H$8=0,0,H$8/TEL!H$5*1000)</f>
        <v>1.0046008198219083</v>
      </c>
      <c r="I84" s="335">
        <f>IF(I$8=0,0,I$8/TEL!I$5*1000)</f>
        <v>0.81290214547859829</v>
      </c>
      <c r="J84" s="335">
        <f>IF(J$8=0,0,J$8/TEL!J$5*1000)</f>
        <v>0.91639465874760984</v>
      </c>
      <c r="K84" s="335">
        <f>IF(K$8=0,0,K$8/TEL!K$5*1000)</f>
        <v>1.0213015153497367</v>
      </c>
      <c r="L84" s="335">
        <f>IF(L$8=0,0,L$8/TEL!L$5*1000)</f>
        <v>1.0986587750099734</v>
      </c>
      <c r="M84" s="335">
        <f>IF(M$8=0,0,M$8/TEL!M$5*1000)</f>
        <v>1.1783421619826504</v>
      </c>
      <c r="N84" s="335">
        <f>IF(N$8=0,0,N$8/TEL!N$5*1000)</f>
        <v>1.1782088694758508</v>
      </c>
      <c r="O84" s="335">
        <f>IF(O$8=0,0,O$8/TEL!O$5*1000)</f>
        <v>1.2244616992553077</v>
      </c>
      <c r="P84" s="335">
        <f>IF(P$8=0,0,P$8/TEL!P$5*1000)</f>
        <v>1.1255658070356436</v>
      </c>
      <c r="Q84" s="335">
        <f>IF(Q$8=0,0,Q$8/TEL!Q$5*1000)</f>
        <v>1.0649268279537172</v>
      </c>
      <c r="R84" s="335">
        <f>IF(R$8=0,0,R$8/TEL!R$5*1000)</f>
        <v>0.93982770008354555</v>
      </c>
      <c r="S84" s="335">
        <f>IF(S$8=0,0,S$8/TEL!S$5*1000)</f>
        <v>0.957792938183886</v>
      </c>
      <c r="T84" s="335">
        <f>IF(T$8=0,0,T$8/TEL!T$5*1000)</f>
        <v>0.99688529131130243</v>
      </c>
      <c r="U84" s="335">
        <f>IF(U$8=0,0,U$8/TEL!U$5*1000)</f>
        <v>0.84283928026292054</v>
      </c>
      <c r="V84" s="335">
        <f>IF(V$8=0,0,V$8/TEL!V$5*1000)</f>
        <v>1.015216507647446</v>
      </c>
      <c r="W84" s="335">
        <f>IF(W$8=0,0,W$8/TEL!W$5*1000)</f>
        <v>0.98196944703599764</v>
      </c>
      <c r="X84" s="335">
        <f>IF(X$8=0,0,X$8/TEL!X$5*1000)</f>
        <v>0.77835566264692113</v>
      </c>
      <c r="Y84" s="335">
        <f>IF(Y$8=0,0,Y$8/TEL!Y$5*1000)</f>
        <v>0.6439074649701515</v>
      </c>
      <c r="DA84" s="177"/>
    </row>
    <row r="85" spans="1:105" ht="12" customHeight="1" x14ac:dyDescent="0.25">
      <c r="A85" s="173" t="s">
        <v>94</v>
      </c>
      <c r="B85" s="335">
        <f>IF(B$9=0,0,B$9/TEL!B$5*1000)</f>
        <v>3.0335210071467809</v>
      </c>
      <c r="C85" s="335">
        <f>IF(C$9=0,0,C$9/TEL!C$5*1000)</f>
        <v>2.4972451750941458</v>
      </c>
      <c r="D85" s="335">
        <f>IF(D$9=0,0,D$9/TEL!D$5*1000)</f>
        <v>2.5865959505265352</v>
      </c>
      <c r="E85" s="335">
        <f>IF(E$9=0,0,E$9/TEL!E$5*1000)</f>
        <v>2.3549981706851955</v>
      </c>
      <c r="F85" s="335">
        <f>IF(F$9=0,0,F$9/TEL!F$5*1000)</f>
        <v>2.760202179958843</v>
      </c>
      <c r="G85" s="335">
        <f>IF(G$9=0,0,G$9/TEL!G$5*1000)</f>
        <v>2.0945426310641588</v>
      </c>
      <c r="H85" s="335">
        <f>IF(H$9=0,0,H$9/TEL!H$5*1000)</f>
        <v>1.9655233431298209</v>
      </c>
      <c r="I85" s="335">
        <f>IF(I$9=0,0,I$9/TEL!I$5*1000)</f>
        <v>1.5904607194146483</v>
      </c>
      <c r="J85" s="335">
        <f>IF(J$9=0,0,J$9/TEL!J$5*1000)</f>
        <v>1.792946071462715</v>
      </c>
      <c r="K85" s="335">
        <f>IF(K$9=0,0,K$9/TEL!K$5*1000)</f>
        <v>1.9981986169886157</v>
      </c>
      <c r="L85" s="335">
        <f>IF(L$9=0,0,L$9/TEL!L$5*1000)</f>
        <v>2.149549777193426</v>
      </c>
      <c r="M85" s="335">
        <f>IF(M$9=0,0,M$9/TEL!M$5*1000)</f>
        <v>2.3054520560530114</v>
      </c>
      <c r="N85" s="335">
        <f>IF(N$9=0,0,N$9/TEL!N$5*1000)</f>
        <v>2.3051912663657945</v>
      </c>
      <c r="O85" s="335">
        <f>IF(O$9=0,0,O$9/TEL!O$5*1000)</f>
        <v>2.395685933325602</v>
      </c>
      <c r="P85" s="335">
        <f>IF(P$9=0,0,P$9/TEL!P$5*1000)</f>
        <v>2.2021939702871283</v>
      </c>
      <c r="Q85" s="335">
        <f>IF(Q$9=0,0,Q$9/TEL!Q$5*1000)</f>
        <v>2.083552489474664</v>
      </c>
      <c r="R85" s="335">
        <f>IF(R$9=0,0,R$9/TEL!R$5*1000)</f>
        <v>1.8387933262504148</v>
      </c>
      <c r="S85" s="335">
        <f>IF(S$9=0,0,S$9/TEL!S$5*1000)</f>
        <v>1.8739427051423854</v>
      </c>
      <c r="T85" s="335">
        <f>IF(T$9=0,0,T$9/TEL!T$5*1000)</f>
        <v>1.9504277438699389</v>
      </c>
      <c r="U85" s="335">
        <f>IF(U$9=0,0,U$9/TEL!U$5*1000)</f>
        <v>1.6490333744274537</v>
      </c>
      <c r="V85" s="335">
        <f>IF(V$9=0,0,V$9/TEL!V$5*1000)</f>
        <v>1.9862931671363071</v>
      </c>
      <c r="W85" s="335">
        <f>IF(W$9=0,0,W$9/TEL!W$5*1000)</f>
        <v>1.9212445702878216</v>
      </c>
      <c r="X85" s="335">
        <f>IF(X$9=0,0,X$9/TEL!X$5*1000)</f>
        <v>1.5228697747439766</v>
      </c>
      <c r="Y85" s="335">
        <f>IF(Y$9=0,0,Y$9/TEL!Y$5*1000)</f>
        <v>1.2598189532024704</v>
      </c>
      <c r="DA85" s="177"/>
    </row>
    <row r="86" spans="1:105" ht="12" customHeight="1" x14ac:dyDescent="0.25">
      <c r="A86" s="56" t="s">
        <v>95</v>
      </c>
      <c r="B86" s="336">
        <f>IF(B$10=0,0,B$10/TEL!B$5*1000)</f>
        <v>5.4022123226435159</v>
      </c>
      <c r="C86" s="336">
        <f>IF(C$10=0,0,C$10/TEL!C$5*1000)</f>
        <v>5.9538445012234584</v>
      </c>
      <c r="D86" s="336">
        <f>IF(D$10=0,0,D$10/TEL!D$5*1000)</f>
        <v>6.0935300656072844</v>
      </c>
      <c r="E86" s="336">
        <f>IF(E$10=0,0,E$10/TEL!E$5*1000)</f>
        <v>7.4893673714148008</v>
      </c>
      <c r="F86" s="336">
        <f>IF(F$10=0,0,F$10/TEL!F$5*1000)</f>
        <v>6.2314145039293436</v>
      </c>
      <c r="G86" s="336">
        <f>IF(G$10=0,0,G$10/TEL!G$5*1000)</f>
        <v>5.6666378796897536</v>
      </c>
      <c r="H86" s="336">
        <f>IF(H$10=0,0,H$10/TEL!H$5*1000)</f>
        <v>5.0906808668244743</v>
      </c>
      <c r="I86" s="336">
        <f>IF(I$10=0,0,I$10/TEL!I$5*1000)</f>
        <v>5.4138161003914407</v>
      </c>
      <c r="J86" s="336">
        <f>IF(J$10=0,0,J$10/TEL!J$5*1000)</f>
        <v>4.0792620977353682</v>
      </c>
      <c r="K86" s="336">
        <f>IF(K$10=0,0,K$10/TEL!K$5*1000)</f>
        <v>3.8644090960785973</v>
      </c>
      <c r="L86" s="336">
        <f>IF(L$10=0,0,L$10/TEL!L$5*1000)</f>
        <v>3.8348804968416288</v>
      </c>
      <c r="M86" s="336">
        <f>IF(M$10=0,0,M$10/TEL!M$5*1000)</f>
        <v>3.7789973804724668</v>
      </c>
      <c r="N86" s="336">
        <f>IF(N$10=0,0,N$10/TEL!N$5*1000)</f>
        <v>3.7970074349770577</v>
      </c>
      <c r="O86" s="336">
        <f>IF(O$10=0,0,O$10/TEL!O$5*1000)</f>
        <v>3.869223361709897</v>
      </c>
      <c r="P86" s="336">
        <f>IF(P$10=0,0,P$10/TEL!P$5*1000)</f>
        <v>3.5818984188834326</v>
      </c>
      <c r="Q86" s="336">
        <f>IF(Q$10=0,0,Q$10/TEL!Q$5*1000)</f>
        <v>3.4449254860039531</v>
      </c>
      <c r="R86" s="336">
        <f>IF(R$10=0,0,R$10/TEL!R$5*1000)</f>
        <v>3.2594592790790817</v>
      </c>
      <c r="S86" s="336">
        <f>IF(S$10=0,0,S$10/TEL!S$5*1000)</f>
        <v>3.2538465095246645</v>
      </c>
      <c r="T86" s="336">
        <f>IF(T$10=0,0,T$10/TEL!T$5*1000)</f>
        <v>3.2924276265896011</v>
      </c>
      <c r="U86" s="336">
        <f>IF(U$10=0,0,U$10/TEL!U$5*1000)</f>
        <v>3.1061501857498004</v>
      </c>
      <c r="V86" s="336">
        <f>IF(V$10=0,0,V$10/TEL!V$5*1000)</f>
        <v>3.3833645720706036</v>
      </c>
      <c r="W86" s="336">
        <f>IF(W$10=0,0,W$10/TEL!W$5*1000)</f>
        <v>3.3013030794955913</v>
      </c>
      <c r="X86" s="336">
        <f>IF(X$10=0,0,X$10/TEL!X$5*1000)</f>
        <v>2.850682574591791</v>
      </c>
      <c r="Y86" s="336">
        <f>IF(Y$10=0,0,Y$10/TEL!Y$5*1000)</f>
        <v>2.2503687800047021</v>
      </c>
      <c r="DA86" s="68"/>
    </row>
    <row r="87" spans="1:105" ht="12" customHeight="1" x14ac:dyDescent="0.25">
      <c r="A87" s="174" t="s">
        <v>2707</v>
      </c>
      <c r="B87" s="349">
        <f>IF(B$16=0,0,B$16/TEL!B$5*1000)</f>
        <v>3.2948069082605498</v>
      </c>
      <c r="C87" s="349">
        <f>IF(C$16=0,0,C$16/TEL!C$5*1000)</f>
        <v>3.6909503392728151</v>
      </c>
      <c r="D87" s="349">
        <f>IF(D$16=0,0,D$16/TEL!D$5*1000)</f>
        <v>3.8581238172541252</v>
      </c>
      <c r="E87" s="349">
        <f>IF(E$16=0,0,E$16/TEL!E$5*1000)</f>
        <v>4.2645288192852844</v>
      </c>
      <c r="F87" s="349">
        <f>IF(F$16=0,0,F$16/TEL!F$5*1000)</f>
        <v>3.8027535549239051</v>
      </c>
      <c r="G87" s="349">
        <f>IF(G$16=0,0,G$16/TEL!G$5*1000)</f>
        <v>3.5674375922017378</v>
      </c>
      <c r="H87" s="349">
        <f>IF(H$16=0,0,H$16/TEL!H$5*1000)</f>
        <v>3.318022499606752</v>
      </c>
      <c r="I87" s="349">
        <f>IF(I$16=0,0,I$16/TEL!I$5*1000)</f>
        <v>3.1283761765607796</v>
      </c>
      <c r="J87" s="349">
        <f>IF(J$16=0,0,J$16/TEL!J$5*1000)</f>
        <v>2.7280531448077747</v>
      </c>
      <c r="K87" s="349">
        <f>IF(K$16=0,0,K$16/TEL!K$5*1000)</f>
        <v>2.5326133275928191</v>
      </c>
      <c r="L87" s="349">
        <f>IF(L$16=0,0,L$16/TEL!L$5*1000)</f>
        <v>2.050895730231038</v>
      </c>
      <c r="M87" s="349">
        <f>IF(M$16=0,0,M$16/TEL!M$5*1000)</f>
        <v>1.361897628366959</v>
      </c>
      <c r="N87" s="349">
        <f>IF(N$16=0,0,N$16/TEL!N$5*1000)</f>
        <v>1.4306217762098932</v>
      </c>
      <c r="O87" s="349">
        <f>IF(O$16=0,0,O$16/TEL!O$5*1000)</f>
        <v>1.2289260486639713</v>
      </c>
      <c r="P87" s="349">
        <f>IF(P$16=0,0,P$16/TEL!P$5*1000)</f>
        <v>1.2175688947793437</v>
      </c>
      <c r="Q87" s="349">
        <f>IF(Q$16=0,0,Q$16/TEL!Q$5*1000)</f>
        <v>1.3251545717881625</v>
      </c>
      <c r="R87" s="349">
        <f>IF(R$16=0,0,R$16/TEL!R$5*1000)</f>
        <v>1.5466027790548007</v>
      </c>
      <c r="S87" s="349">
        <f>IF(S$16=0,0,S$16/TEL!S$5*1000)</f>
        <v>1.4998967511238441</v>
      </c>
      <c r="T87" s="349">
        <f>IF(T$16=0,0,T$16/TEL!T$5*1000)</f>
        <v>1.4248189074993236</v>
      </c>
      <c r="U87" s="349">
        <f>IF(U$16=0,0,U$16/TEL!U$5*1000)</f>
        <v>1.7151363492149343</v>
      </c>
      <c r="V87" s="349">
        <f>IF(V$16=0,0,V$16/TEL!V$5*1000)</f>
        <v>1.5259582881521709</v>
      </c>
      <c r="W87" s="349">
        <f>IF(W$16=0,0,W$16/TEL!W$5*1000)</f>
        <v>1.4725430075612391</v>
      </c>
      <c r="X87" s="349">
        <f>IF(X$16=0,0,X$16/TEL!X$5*1000)</f>
        <v>1.6149183265972837</v>
      </c>
      <c r="Y87" s="349">
        <f>IF(Y$16=0,0,Y$16/TEL!Y$5*1000)</f>
        <v>1.7782252642926883</v>
      </c>
      <c r="DA87" s="178"/>
    </row>
    <row r="88" spans="1:105" ht="12" customHeight="1" x14ac:dyDescent="0.25">
      <c r="A88" s="174" t="s">
        <v>2719</v>
      </c>
      <c r="B88" s="349">
        <f>IF(B$27=0,0,B$27/TEL!B$5*1000)</f>
        <v>28.005858720214693</v>
      </c>
      <c r="C88" s="349">
        <f>IF(C$27=0,0,C$27/TEL!C$5*1000)</f>
        <v>31.37307788381894</v>
      </c>
      <c r="D88" s="349">
        <f>IF(D$27=0,0,D$27/TEL!D$5*1000)</f>
        <v>32.794052446660046</v>
      </c>
      <c r="E88" s="349">
        <f>IF(E$27=0,0,E$27/TEL!E$5*1000)</f>
        <v>36.248494963924912</v>
      </c>
      <c r="F88" s="349">
        <f>IF(F$27=0,0,F$27/TEL!F$5*1000)</f>
        <v>32.32340521685321</v>
      </c>
      <c r="G88" s="349">
        <f>IF(G$27=0,0,G$27/TEL!G$5*1000)</f>
        <v>30.323219533714763</v>
      </c>
      <c r="H88" s="349">
        <f>IF(H$27=0,0,H$27/TEL!H$5*1000)</f>
        <v>28.203191246657397</v>
      </c>
      <c r="I88" s="349">
        <f>IF(I$27=0,0,I$27/TEL!I$5*1000)</f>
        <v>26.591197500766629</v>
      </c>
      <c r="J88" s="349">
        <f>IF(J$27=0,0,J$27/TEL!J$5*1000)</f>
        <v>23.188451730866088</v>
      </c>
      <c r="K88" s="349">
        <f>IF(K$27=0,0,K$27/TEL!K$5*1000)</f>
        <v>21.527213284538963</v>
      </c>
      <c r="L88" s="349">
        <f>IF(L$27=0,0,L$27/TEL!L$5*1000)</f>
        <v>17.432613706963828</v>
      </c>
      <c r="M88" s="349">
        <f>IF(M$27=0,0,M$27/TEL!M$5*1000)</f>
        <v>11.576129841119155</v>
      </c>
      <c r="N88" s="349">
        <f>IF(N$27=0,0,N$27/TEL!N$5*1000)</f>
        <v>12.160285097784097</v>
      </c>
      <c r="O88" s="349">
        <f>IF(O$27=0,0,O$27/TEL!O$5*1000)</f>
        <v>10.445871413643754</v>
      </c>
      <c r="P88" s="349">
        <f>IF(P$27=0,0,P$27/TEL!P$5*1000)</f>
        <v>10.349335605624427</v>
      </c>
      <c r="Q88" s="349">
        <f>IF(Q$27=0,0,Q$27/TEL!Q$5*1000)</f>
        <v>11.263813860199379</v>
      </c>
      <c r="R88" s="349">
        <f>IF(R$27=0,0,R$27/TEL!R$5*1000)</f>
        <v>13.146123621965806</v>
      </c>
      <c r="S88" s="349">
        <f>IF(S$27=0,0,S$27/TEL!S$5*1000)</f>
        <v>12.749122384552678</v>
      </c>
      <c r="T88" s="349">
        <f>IF(T$27=0,0,T$27/TEL!T$5*1000)</f>
        <v>12.110960713744253</v>
      </c>
      <c r="U88" s="349">
        <f>IF(U$27=0,0,U$27/TEL!U$5*1000)</f>
        <v>14.578658968326941</v>
      </c>
      <c r="V88" s="349">
        <f>IF(V$27=0,0,V$27/TEL!V$5*1000)</f>
        <v>12.970645449293457</v>
      </c>
      <c r="W88" s="349">
        <f>IF(W$27=0,0,W$27/TEL!W$5*1000)</f>
        <v>12.516615564270527</v>
      </c>
      <c r="X88" s="349">
        <f>IF(X$27=0,0,X$27/TEL!X$5*1000)</f>
        <v>13.726805776076915</v>
      </c>
      <c r="Y88" s="349">
        <f>IF(Y$27=0,0,Y$27/TEL!Y$5*1000)</f>
        <v>15.114914746487845</v>
      </c>
      <c r="DA88" s="178"/>
    </row>
    <row r="89" spans="1:105" ht="12" customHeight="1" x14ac:dyDescent="0.25">
      <c r="A89" s="174" t="s">
        <v>2731</v>
      </c>
      <c r="B89" s="349">
        <f>IF(B$38=0,0,B$38/TEL!B$5*1000)</f>
        <v>9.572444066996507</v>
      </c>
      <c r="C89" s="349">
        <f>IF(C$38=0,0,C$38/TEL!C$5*1000)</f>
        <v>7.8801958858526335</v>
      </c>
      <c r="D89" s="349">
        <f>IF(D$38=0,0,D$38/TEL!D$5*1000)</f>
        <v>8.1621472216615132</v>
      </c>
      <c r="E89" s="349">
        <f>IF(E$38=0,0,E$38/TEL!E$5*1000)</f>
        <v>7.4313275608288425</v>
      </c>
      <c r="F89" s="349">
        <f>IF(F$38=0,0,F$38/TEL!F$5*1000)</f>
        <v>8.7099713234256804</v>
      </c>
      <c r="G89" s="349">
        <f>IF(G$38=0,0,G$38/TEL!G$5*1000)</f>
        <v>6.6094456358024543</v>
      </c>
      <c r="H89" s="349">
        <f>IF(H$38=0,0,H$38/TEL!H$5*1000)</f>
        <v>6.2023181049874303</v>
      </c>
      <c r="I89" s="349">
        <f>IF(I$38=0,0,I$38/TEL!I$5*1000)</f>
        <v>5.0187871590417794</v>
      </c>
      <c r="J89" s="349">
        <f>IF(J$38=0,0,J$38/TEL!J$5*1000)</f>
        <v>5.6577409366156761</v>
      </c>
      <c r="K89" s="349">
        <f>IF(K$38=0,0,K$38/TEL!K$5*1000)</f>
        <v>6.3054267469418521</v>
      </c>
      <c r="L89" s="349">
        <f>IF(L$38=0,0,L$38/TEL!L$5*1000)</f>
        <v>6.7830237413659225</v>
      </c>
      <c r="M89" s="349">
        <f>IF(M$38=0,0,M$38/TEL!M$5*1000)</f>
        <v>7.2749820435450596</v>
      </c>
      <c r="N89" s="349">
        <f>IF(N$38=0,0,N$38/TEL!N$5*1000)</f>
        <v>7.2741591071987335</v>
      </c>
      <c r="O89" s="349">
        <f>IF(O$38=0,0,O$38/TEL!O$5*1000)</f>
        <v>7.5597200562718996</v>
      </c>
      <c r="P89" s="349">
        <f>IF(P$38=0,0,P$38/TEL!P$5*1000)</f>
        <v>6.9491454173504916</v>
      </c>
      <c r="Q89" s="349">
        <f>IF(Q$38=0,0,Q$38/TEL!Q$5*1000)</f>
        <v>6.5747656334533824</v>
      </c>
      <c r="R89" s="349">
        <f>IF(R$38=0,0,R$38/TEL!R$5*1000)</f>
        <v>5.8024144961679767</v>
      </c>
      <c r="S89" s="349">
        <f>IF(S$38=0,0,S$38/TEL!S$5*1000)</f>
        <v>5.9133303140048605</v>
      </c>
      <c r="T89" s="349">
        <f>IF(T$38=0,0,T$38/TEL!T$5*1000)</f>
        <v>6.1546831028784741</v>
      </c>
      <c r="U89" s="349">
        <f>IF(U$38=0,0,U$38/TEL!U$5*1000)</f>
        <v>5.2036164259710755</v>
      </c>
      <c r="V89" s="349">
        <f>IF(V$38=0,0,V$38/TEL!V$5*1000)</f>
        <v>6.2678584385190117</v>
      </c>
      <c r="W89" s="349">
        <f>IF(W$38=0,0,W$38/TEL!W$5*1000)</f>
        <v>6.0625939773526794</v>
      </c>
      <c r="X89" s="349">
        <f>IF(X$38=0,0,X$38/TEL!X$5*1000)</f>
        <v>4.8055001780809921</v>
      </c>
      <c r="Y89" s="349">
        <f>IF(Y$38=0,0,Y$38/TEL!Y$5*1000)</f>
        <v>3.9754286967722385</v>
      </c>
      <c r="DA89" s="178"/>
    </row>
    <row r="90" spans="1:105" ht="12" customHeight="1" x14ac:dyDescent="0.25">
      <c r="A90" s="174" t="s">
        <v>2733</v>
      </c>
      <c r="B90" s="349">
        <f>IF(B$39=0,0,B$39/TEL!B$5*1000)</f>
        <v>23.131802957490532</v>
      </c>
      <c r="C90" s="349">
        <f>IF(C$39=0,0,C$39/TEL!C$5*1000)</f>
        <v>21.710784853169503</v>
      </c>
      <c r="D90" s="349">
        <f>IF(D$39=0,0,D$39/TEL!D$5*1000)</f>
        <v>22.523833141414258</v>
      </c>
      <c r="E90" s="349">
        <f>IF(E$39=0,0,E$39/TEL!E$5*1000)</f>
        <v>22.651859461443856</v>
      </c>
      <c r="F90" s="349">
        <f>IF(F$39=0,0,F$39/TEL!F$5*1000)</f>
        <v>23.273768971518841</v>
      </c>
      <c r="G90" s="349">
        <f>IF(G$39=0,0,G$39/TEL!G$5*1000)</f>
        <v>19.360795295867799</v>
      </c>
      <c r="H90" s="349">
        <f>IF(H$39=0,0,H$39/TEL!H$5*1000)</f>
        <v>18.022721508788862</v>
      </c>
      <c r="I90" s="349">
        <f>IF(I$39=0,0,I$39/TEL!I$5*1000)</f>
        <v>15.779429059649793</v>
      </c>
      <c r="J90" s="349">
        <f>IF(J$39=0,0,J$39/TEL!J$5*1000)</f>
        <v>15.510742980885356</v>
      </c>
      <c r="K90" s="349">
        <f>IF(K$39=0,0,K$39/TEL!K$5*1000)</f>
        <v>15.868794863451097</v>
      </c>
      <c r="L90" s="349">
        <f>IF(L$39=0,0,L$39/TEL!L$5*1000)</f>
        <v>15.741911916343769</v>
      </c>
      <c r="M90" s="349">
        <f>IF(M$39=0,0,M$39/TEL!M$5*1000)</f>
        <v>15.053217555509281</v>
      </c>
      <c r="N90" s="349">
        <f>IF(N$39=0,0,N$39/TEL!N$5*1000)</f>
        <v>15.225882350850036</v>
      </c>
      <c r="O90" s="349">
        <f>IF(O$39=0,0,O$39/TEL!O$5*1000)</f>
        <v>15.228932568289336</v>
      </c>
      <c r="P90" s="349">
        <f>IF(P$39=0,0,P$39/TEL!P$5*1000)</f>
        <v>14.205762546748945</v>
      </c>
      <c r="Q90" s="349">
        <f>IF(Q$39=0,0,Q$39/TEL!Q$5*1000)</f>
        <v>13.859069878545611</v>
      </c>
      <c r="R90" s="349">
        <f>IF(R$39=0,0,R$39/TEL!R$5*1000)</f>
        <v>13.218446791169717</v>
      </c>
      <c r="S90" s="349">
        <f>IF(S$39=0,0,S$39/TEL!S$5*1000)</f>
        <v>13.192698935638665</v>
      </c>
      <c r="T90" s="349">
        <f>IF(T$39=0,0,T$39/TEL!T$5*1000)</f>
        <v>13.387185649600656</v>
      </c>
      <c r="U90" s="349">
        <f>IF(U$39=0,0,U$39/TEL!U$5*1000)</f>
        <v>12.664334016970217</v>
      </c>
      <c r="V90" s="349">
        <f>IF(V$39=0,0,V$39/TEL!V$5*1000)</f>
        <v>13.8053361162881</v>
      </c>
      <c r="W90" s="349">
        <f>IF(W$39=0,0,W$39/TEL!W$5*1000)</f>
        <v>13.422486018808156</v>
      </c>
      <c r="X90" s="349">
        <f>IF(X$39=0,0,X$39/TEL!X$5*1000)</f>
        <v>11.609786585977441</v>
      </c>
      <c r="Y90" s="349">
        <f>IF(Y$39=0,0,Y$39/TEL!Y$5*1000)</f>
        <v>10.615087972511892</v>
      </c>
      <c r="DA90" s="178"/>
    </row>
    <row r="91" spans="1:105" ht="12" customHeight="1" x14ac:dyDescent="0.25">
      <c r="A91" s="41" t="s">
        <v>2757</v>
      </c>
      <c r="B91" s="337">
        <f>IF(B$59=0,0,B$59/TEL!B$5*1000)</f>
        <v>3.5126847486625463</v>
      </c>
      <c r="C91" s="337">
        <f>IF(C$59=0,0,C$59/TEL!C$5*1000)</f>
        <v>2.89170077265263</v>
      </c>
      <c r="D91" s="337">
        <f>IF(D$59=0,0,D$59/TEL!D$5*1000)</f>
        <v>2.9951650655990436</v>
      </c>
      <c r="E91" s="337">
        <f>IF(E$59=0,0,E$59/TEL!E$5*1000)</f>
        <v>2.7269849583388144</v>
      </c>
      <c r="F91" s="337">
        <f>IF(F$59=0,0,F$59/TEL!F$5*1000)</f>
        <v>3.1961934919600186</v>
      </c>
      <c r="G91" s="337">
        <f>IF(G$59=0,0,G$59/TEL!G$5*1000)</f>
        <v>2.425388826459046</v>
      </c>
      <c r="H91" s="337">
        <f>IF(H$59=0,0,H$59/TEL!H$5*1000)</f>
        <v>2.2759901297160425</v>
      </c>
      <c r="I91" s="337">
        <f>IF(I$59=0,0,I$59/TEL!I$5*1000)</f>
        <v>1.8416840032663642</v>
      </c>
      <c r="J91" s="337">
        <f>IF(J$59=0,0,J$59/TEL!J$5*1000)</f>
        <v>2.0761531914773936</v>
      </c>
      <c r="K91" s="337">
        <f>IF(K$59=0,0,K$59/TEL!K$5*1000)</f>
        <v>2.3138266687977733</v>
      </c>
      <c r="L91" s="337">
        <f>IF(L$59=0,0,L$59/TEL!L$5*1000)</f>
        <v>2.4890846976333374</v>
      </c>
      <c r="M91" s="337">
        <f>IF(M$59=0,0,M$59/TEL!M$5*1000)</f>
        <v>2.6696127229681248</v>
      </c>
      <c r="N91" s="337">
        <f>IF(N$59=0,0,N$59/TEL!N$5*1000)</f>
        <v>2.669310739907933</v>
      </c>
      <c r="O91" s="337">
        <f>IF(O$59=0,0,O$59/TEL!O$5*1000)</f>
        <v>2.7740996092502277</v>
      </c>
      <c r="P91" s="337">
        <f>IF(P$59=0,0,P$59/TEL!P$5*1000)</f>
        <v>2.5500443724634207</v>
      </c>
      <c r="Q91" s="337">
        <f>IF(Q$59=0,0,Q$59/TEL!Q$5*1000)</f>
        <v>2.4126627228137725</v>
      </c>
      <c r="R91" s="337">
        <f>IF(R$59=0,0,R$59/TEL!R$5*1000)</f>
        <v>2.1292423088038879</v>
      </c>
      <c r="S91" s="337">
        <f>IF(S$59=0,0,S$59/TEL!S$5*1000)</f>
        <v>2.169943753385251</v>
      </c>
      <c r="T91" s="337">
        <f>IF(T$59=0,0,T$59/TEL!T$5*1000)</f>
        <v>2.2585100855142128</v>
      </c>
      <c r="U91" s="337">
        <f>IF(U$59=0,0,U$59/TEL!U$5*1000)</f>
        <v>1.9095085779000742</v>
      </c>
      <c r="V91" s="337">
        <f>IF(V$59=0,0,V$59/TEL!V$5*1000)</f>
        <v>2.30004067818698</v>
      </c>
      <c r="W91" s="337">
        <f>IF(W$59=0,0,W$59/TEL!W$5*1000)</f>
        <v>2.2247172459334186</v>
      </c>
      <c r="X91" s="337">
        <f>IF(X$59=0,0,X$59/TEL!X$5*1000)</f>
        <v>1.763416643345993</v>
      </c>
      <c r="Y91" s="337">
        <f>IF(Y$59=0,0,Y$59/TEL!Y$5*1000)</f>
        <v>1.4588152884270453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useful energy demand"</f>
        <v>EE: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25.33791405259057</v>
      </c>
      <c r="C5" s="223">
        <v>26.040952619793131</v>
      </c>
      <c r="D5" s="223">
        <v>25.387657795371371</v>
      </c>
      <c r="E5" s="223">
        <v>31.307335004628669</v>
      </c>
      <c r="F5" s="223">
        <v>26.098396464266031</v>
      </c>
      <c r="G5" s="223">
        <v>22.42659136942105</v>
      </c>
      <c r="H5" s="223">
        <v>22.116153647105381</v>
      </c>
      <c r="I5" s="223">
        <v>19.46972578027156</v>
      </c>
      <c r="J5" s="223">
        <v>14.0240549363914</v>
      </c>
      <c r="K5" s="223">
        <v>10.811230463214409</v>
      </c>
      <c r="L5" s="223">
        <v>9.9575135194857651</v>
      </c>
      <c r="M5" s="223">
        <v>8.1361940988188373</v>
      </c>
      <c r="N5" s="223">
        <v>7.8810839153663812</v>
      </c>
      <c r="O5" s="223">
        <v>6.9546282366085794</v>
      </c>
      <c r="P5" s="223">
        <v>7.3791815316953091</v>
      </c>
      <c r="Q5" s="223">
        <v>6.5846841940166989</v>
      </c>
      <c r="R5" s="223">
        <v>5.6292121338540273</v>
      </c>
      <c r="S5" s="223">
        <v>4.3618263752683113</v>
      </c>
      <c r="T5" s="223">
        <v>4.4023466030879126</v>
      </c>
      <c r="U5" s="223">
        <v>4.4241448710387221</v>
      </c>
      <c r="V5" s="223">
        <v>4.3603362531353174</v>
      </c>
      <c r="W5" s="223">
        <v>5.4386818628830884</v>
      </c>
      <c r="X5" s="223">
        <v>4.9625827120045241</v>
      </c>
      <c r="Y5" s="223">
        <v>3.169544206932398</v>
      </c>
      <c r="DA5" s="89" t="s">
        <v>2759</v>
      </c>
    </row>
    <row r="6" spans="1:105" ht="12" customHeight="1" x14ac:dyDescent="0.25">
      <c r="A6" s="55" t="s">
        <v>91</v>
      </c>
      <c r="B6" s="259">
        <v>0.79194489188325645</v>
      </c>
      <c r="C6" s="259">
        <v>0.68476954610768936</v>
      </c>
      <c r="D6" s="259">
        <v>0.6641763702511041</v>
      </c>
      <c r="E6" s="259">
        <v>0.71804931138487027</v>
      </c>
      <c r="F6" s="259">
        <v>0.71458357464682165</v>
      </c>
      <c r="G6" s="259">
        <v>0.54165674458828938</v>
      </c>
      <c r="H6" s="259">
        <v>0.53917579182902708</v>
      </c>
      <c r="I6" s="259">
        <v>0.42386453847985678</v>
      </c>
      <c r="J6" s="259">
        <v>0.36348158373089018</v>
      </c>
      <c r="K6" s="259">
        <v>0.31113975519787468</v>
      </c>
      <c r="L6" s="259">
        <v>0.32727546598231988</v>
      </c>
      <c r="M6" s="259">
        <v>0.32402180124607949</v>
      </c>
      <c r="N6" s="259">
        <v>0.30883241937787392</v>
      </c>
      <c r="O6" s="259">
        <v>0.29004604664500738</v>
      </c>
      <c r="P6" s="259">
        <v>0.30073737356226921</v>
      </c>
      <c r="Q6" s="259">
        <v>0.25673895398193158</v>
      </c>
      <c r="R6" s="259">
        <v>0.19722540433093569</v>
      </c>
      <c r="S6" s="259">
        <v>0.15461216242130171</v>
      </c>
      <c r="T6" s="259">
        <v>0.16169958625991679</v>
      </c>
      <c r="U6" s="259">
        <v>0.14157983055419951</v>
      </c>
      <c r="V6" s="259">
        <v>0.15704391467822071</v>
      </c>
      <c r="W6" s="259">
        <v>0.19700183110727471</v>
      </c>
      <c r="X6" s="259">
        <v>0.15503174171039691</v>
      </c>
      <c r="Y6" s="259">
        <v>9.0685340192075733E-2</v>
      </c>
      <c r="DA6" s="67" t="s">
        <v>2760</v>
      </c>
    </row>
    <row r="7" spans="1:105" ht="12" customHeight="1" x14ac:dyDescent="0.25">
      <c r="A7" s="173" t="s">
        <v>92</v>
      </c>
      <c r="B7" s="224">
        <v>0.1669187361310206</v>
      </c>
      <c r="C7" s="224">
        <v>0.14432931931096751</v>
      </c>
      <c r="D7" s="224">
        <v>0.13998888234100251</v>
      </c>
      <c r="E7" s="224">
        <v>0.15134371692340001</v>
      </c>
      <c r="F7" s="224">
        <v>0.15061324135368931</v>
      </c>
      <c r="G7" s="224">
        <v>0.1141653417430569</v>
      </c>
      <c r="H7" s="224">
        <v>0.1136424297283181</v>
      </c>
      <c r="I7" s="224">
        <v>8.9338202416546025E-2</v>
      </c>
      <c r="J7" s="224">
        <v>7.6611248061696918E-2</v>
      </c>
      <c r="K7" s="224">
        <v>6.557912707062491E-2</v>
      </c>
      <c r="L7" s="224">
        <v>6.8980061249656568E-2</v>
      </c>
      <c r="M7" s="224">
        <v>6.8294284232677707E-2</v>
      </c>
      <c r="N7" s="224">
        <v>6.5092808410258912E-2</v>
      </c>
      <c r="O7" s="224">
        <v>6.1133192501127427E-2</v>
      </c>
      <c r="P7" s="224">
        <v>6.3386610377653058E-2</v>
      </c>
      <c r="Q7" s="224">
        <v>5.4113035077927647E-2</v>
      </c>
      <c r="R7" s="224">
        <v>4.1569325796853851E-2</v>
      </c>
      <c r="S7" s="224">
        <v>3.258770528903436E-2</v>
      </c>
      <c r="T7" s="224">
        <v>3.408152618704316E-2</v>
      </c>
      <c r="U7" s="224">
        <v>2.9840872287910099E-2</v>
      </c>
      <c r="V7" s="224">
        <v>3.3100247282131193E-2</v>
      </c>
      <c r="W7" s="224">
        <v>4.1522203124167011E-2</v>
      </c>
      <c r="X7" s="224">
        <v>3.2676140286671637E-2</v>
      </c>
      <c r="Y7" s="224">
        <v>1.9113807697498639E-2</v>
      </c>
      <c r="DA7" s="177" t="s">
        <v>2761</v>
      </c>
    </row>
    <row r="8" spans="1:105" ht="12" customHeight="1" x14ac:dyDescent="0.25">
      <c r="A8" s="173" t="s">
        <v>93</v>
      </c>
      <c r="B8" s="224">
        <v>0.64679766169147823</v>
      </c>
      <c r="C8" s="224">
        <v>0.55926535515210929</v>
      </c>
      <c r="D8" s="224">
        <v>0.54244648539569673</v>
      </c>
      <c r="E8" s="224">
        <v>0.58644562310198445</v>
      </c>
      <c r="F8" s="224">
        <v>0.58361508471328749</v>
      </c>
      <c r="G8" s="224">
        <v>0.44238219026327003</v>
      </c>
      <c r="H8" s="224">
        <v>0.44035594517992621</v>
      </c>
      <c r="I8" s="224">
        <v>0.34617887579369988</v>
      </c>
      <c r="J8" s="224">
        <v>0.29686287623623148</v>
      </c>
      <c r="K8" s="224">
        <v>0.25411422964378488</v>
      </c>
      <c r="L8" s="224">
        <v>0.26729259610851569</v>
      </c>
      <c r="M8" s="224">
        <v>0.26463526128017439</v>
      </c>
      <c r="N8" s="224">
        <v>0.25222978108125338</v>
      </c>
      <c r="O8" s="224">
        <v>0.2368865645521496</v>
      </c>
      <c r="P8" s="224">
        <v>0.24561839087155399</v>
      </c>
      <c r="Q8" s="224">
        <v>0.20968397776484249</v>
      </c>
      <c r="R8" s="224">
        <v>0.1610780392105999</v>
      </c>
      <c r="S8" s="224">
        <v>0.12627492916249869</v>
      </c>
      <c r="T8" s="224">
        <v>0.1320633738045642</v>
      </c>
      <c r="U8" s="224">
        <v>0.1156311560105764</v>
      </c>
      <c r="V8" s="224">
        <v>0.1282609911848801</v>
      </c>
      <c r="W8" s="224">
        <v>0.1608954423660936</v>
      </c>
      <c r="X8" s="224">
        <v>0.1266176081870905</v>
      </c>
      <c r="Y8" s="224">
        <v>7.4064580234172825E-2</v>
      </c>
      <c r="DA8" s="177" t="s">
        <v>2762</v>
      </c>
    </row>
    <row r="9" spans="1:105" ht="12" customHeight="1" x14ac:dyDescent="0.25">
      <c r="A9" s="173" t="s">
        <v>94</v>
      </c>
      <c r="B9" s="224">
        <v>0.90970492994677854</v>
      </c>
      <c r="C9" s="224">
        <v>0.78659290356709877</v>
      </c>
      <c r="D9" s="224">
        <v>0.76293757881912572</v>
      </c>
      <c r="E9" s="224">
        <v>0.8248212788624163</v>
      </c>
      <c r="F9" s="224">
        <v>0.82084019655629392</v>
      </c>
      <c r="G9" s="224">
        <v>0.62219962012650687</v>
      </c>
      <c r="H9" s="224">
        <v>0.61934975648170343</v>
      </c>
      <c r="I9" s="224">
        <v>0.48689203533821529</v>
      </c>
      <c r="J9" s="224">
        <v>0.41753030047145939</v>
      </c>
      <c r="K9" s="224">
        <v>0.35740538528237042</v>
      </c>
      <c r="L9" s="224">
        <v>0.37594043210096773</v>
      </c>
      <c r="M9" s="224">
        <v>0.3722029563229331</v>
      </c>
      <c r="N9" s="224">
        <v>0.35475495494054921</v>
      </c>
      <c r="O9" s="224">
        <v>0.33317509999601391</v>
      </c>
      <c r="P9" s="224">
        <v>0.34545619796632498</v>
      </c>
      <c r="Q9" s="224">
        <v>0.29491533380730711</v>
      </c>
      <c r="R9" s="224">
        <v>0.22655228219724069</v>
      </c>
      <c r="S9" s="224">
        <v>0.17760256783766731</v>
      </c>
      <c r="T9" s="224">
        <v>0.18574387220453861</v>
      </c>
      <c r="U9" s="224">
        <v>0.1626323638882326</v>
      </c>
      <c r="V9" s="224">
        <v>0.1803959150000789</v>
      </c>
      <c r="W9" s="224">
        <v>0.2262954642470866</v>
      </c>
      <c r="X9" s="224">
        <v>0.1780845374187652</v>
      </c>
      <c r="Y9" s="224">
        <v>0.1041700020950361</v>
      </c>
      <c r="DA9" s="177" t="s">
        <v>2763</v>
      </c>
    </row>
    <row r="10" spans="1:105" ht="12" customHeight="1" x14ac:dyDescent="0.25">
      <c r="A10" s="56" t="s">
        <v>95</v>
      </c>
      <c r="B10" s="260">
        <v>2.6825939248201651</v>
      </c>
      <c r="C10" s="260">
        <v>2.80735746246771</v>
      </c>
      <c r="D10" s="260">
        <v>2.713234327611183</v>
      </c>
      <c r="E10" s="260">
        <v>3.7605503726689231</v>
      </c>
      <c r="F10" s="260">
        <v>2.7895240043107021</v>
      </c>
      <c r="G10" s="260">
        <v>2.4523953127191551</v>
      </c>
      <c r="H10" s="260">
        <v>2.3529869764564979</v>
      </c>
      <c r="I10" s="260">
        <v>2.2961129930967821</v>
      </c>
      <c r="J10" s="260">
        <v>1.431457839914779</v>
      </c>
      <c r="K10" s="260">
        <v>1.0864233646890971</v>
      </c>
      <c r="L10" s="260">
        <v>1.090408758886525</v>
      </c>
      <c r="M10" s="260">
        <v>1.0360299827837669</v>
      </c>
      <c r="N10" s="260">
        <v>0.98875054559145537</v>
      </c>
      <c r="O10" s="260">
        <v>0.91622344381974519</v>
      </c>
      <c r="P10" s="260">
        <v>0.95420406488015275</v>
      </c>
      <c r="Q10" s="260">
        <v>0.82316655297984409</v>
      </c>
      <c r="R10" s="260">
        <v>0.65173213114518236</v>
      </c>
      <c r="S10" s="260">
        <v>0.50176515730619586</v>
      </c>
      <c r="T10" s="260">
        <v>0.51711244753944585</v>
      </c>
      <c r="U10" s="260">
        <v>0.49075701351928669</v>
      </c>
      <c r="V10" s="260">
        <v>0.50788459289188292</v>
      </c>
      <c r="W10" s="260">
        <v>0.63832117158907486</v>
      </c>
      <c r="X10" s="260">
        <v>0.53373267755942222</v>
      </c>
      <c r="Y10" s="260">
        <v>0.31171666187450242</v>
      </c>
      <c r="DA10" s="68" t="s">
        <v>2764</v>
      </c>
    </row>
    <row r="11" spans="1:105" ht="12" customHeight="1" x14ac:dyDescent="0.25">
      <c r="A11" s="37" t="s">
        <v>159</v>
      </c>
      <c r="B11" s="226">
        <v>0</v>
      </c>
      <c r="C11" s="226">
        <v>0.1275489529802343</v>
      </c>
      <c r="D11" s="226">
        <v>0</v>
      </c>
      <c r="E11" s="226">
        <v>0.25276922364248211</v>
      </c>
      <c r="F11" s="226">
        <v>0.23845107512370939</v>
      </c>
      <c r="G11" s="226">
        <v>0.27806629283302498</v>
      </c>
      <c r="H11" s="226">
        <v>0.28672465523883628</v>
      </c>
      <c r="I11" s="226">
        <v>0.7738671868821313</v>
      </c>
      <c r="J11" s="226">
        <v>0.13168625798635819</v>
      </c>
      <c r="K11" s="226">
        <v>0.106712465866311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6.6158032177952289E-3</v>
      </c>
      <c r="DA11" s="69" t="s">
        <v>2765</v>
      </c>
    </row>
    <row r="12" spans="1:105" ht="12" customHeight="1" x14ac:dyDescent="0.25">
      <c r="A12" s="37" t="s">
        <v>35</v>
      </c>
      <c r="B12" s="226">
        <v>0.55519041181913686</v>
      </c>
      <c r="C12" s="226">
        <v>1.6559105868503321</v>
      </c>
      <c r="D12" s="226">
        <v>1.6847813226014261</v>
      </c>
      <c r="E12" s="226">
        <v>2.8758652168595589</v>
      </c>
      <c r="F12" s="226">
        <v>1.3986948419488101</v>
      </c>
      <c r="G12" s="226">
        <v>1.5063584643164869</v>
      </c>
      <c r="H12" s="226">
        <v>1.3366861079665611</v>
      </c>
      <c r="I12" s="226">
        <v>1.1873454280046449</v>
      </c>
      <c r="J12" s="226">
        <v>0.69628296583006644</v>
      </c>
      <c r="K12" s="226">
        <v>0.30730687868846007</v>
      </c>
      <c r="L12" s="226">
        <v>0.31187449401095552</v>
      </c>
      <c r="M12" s="226">
        <v>0.1043020212943625</v>
      </c>
      <c r="N12" s="226">
        <v>0.1142510690092061</v>
      </c>
      <c r="O12" s="226">
        <v>8.2034428943997692E-2</v>
      </c>
      <c r="P12" s="226">
        <v>9.5894292872476222E-2</v>
      </c>
      <c r="Q12" s="226">
        <v>0.1031203306259796</v>
      </c>
      <c r="R12" s="226">
        <v>0.19148962176758469</v>
      </c>
      <c r="S12" s="226">
        <v>0.1417816890911848</v>
      </c>
      <c r="T12" s="226">
        <v>0.1159185585993554</v>
      </c>
      <c r="U12" s="226">
        <v>0.1720602515009674</v>
      </c>
      <c r="V12" s="226">
        <v>0.10909640458035449</v>
      </c>
      <c r="W12" s="226">
        <v>0.15587490395116529</v>
      </c>
      <c r="X12" s="226">
        <v>0.1885120010738601</v>
      </c>
      <c r="Y12" s="226">
        <v>3.8860766638928818E-2</v>
      </c>
      <c r="DA12" s="69" t="s">
        <v>2766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2767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2768</v>
      </c>
    </row>
    <row r="15" spans="1:105" ht="12" customHeight="1" x14ac:dyDescent="0.25">
      <c r="A15" s="37" t="s">
        <v>40</v>
      </c>
      <c r="B15" s="226">
        <v>2.127403513001028</v>
      </c>
      <c r="C15" s="226">
        <v>1.0238979226371441</v>
      </c>
      <c r="D15" s="226">
        <v>1.028453005009756</v>
      </c>
      <c r="E15" s="226">
        <v>0.63191593216688224</v>
      </c>
      <c r="F15" s="226">
        <v>1.1523780872381819</v>
      </c>
      <c r="G15" s="226">
        <v>0.66797055556964247</v>
      </c>
      <c r="H15" s="226">
        <v>0.72957621325110156</v>
      </c>
      <c r="I15" s="226">
        <v>0.3349003782100054</v>
      </c>
      <c r="J15" s="226">
        <v>0.60348861609835436</v>
      </c>
      <c r="K15" s="226">
        <v>0.67240402013432565</v>
      </c>
      <c r="L15" s="226">
        <v>0.77853426487556965</v>
      </c>
      <c r="M15" s="226">
        <v>0.93172796148940451</v>
      </c>
      <c r="N15" s="226">
        <v>0.87449947658224925</v>
      </c>
      <c r="O15" s="226">
        <v>0.83418901487574748</v>
      </c>
      <c r="P15" s="226">
        <v>0.85830977200767655</v>
      </c>
      <c r="Q15" s="226">
        <v>0.72004622235386451</v>
      </c>
      <c r="R15" s="226">
        <v>0.46024250937759759</v>
      </c>
      <c r="S15" s="226">
        <v>0.35998346821501109</v>
      </c>
      <c r="T15" s="226">
        <v>0.4011938889400905</v>
      </c>
      <c r="U15" s="226">
        <v>0.31869676201831931</v>
      </c>
      <c r="V15" s="226">
        <v>0.39878818831152829</v>
      </c>
      <c r="W15" s="226">
        <v>0.4824462676379096</v>
      </c>
      <c r="X15" s="226">
        <v>0.34522067648556221</v>
      </c>
      <c r="Y15" s="226">
        <v>0.26624009201777837</v>
      </c>
      <c r="DA15" s="69" t="s">
        <v>2769</v>
      </c>
    </row>
    <row r="16" spans="1:105" ht="12" customHeight="1" x14ac:dyDescent="0.25">
      <c r="A16" s="57" t="s">
        <v>2707</v>
      </c>
      <c r="B16" s="261">
        <v>1.1336611164785271</v>
      </c>
      <c r="C16" s="261">
        <v>1.3272909802648709</v>
      </c>
      <c r="D16" s="261">
        <v>1.302196987898703</v>
      </c>
      <c r="E16" s="261">
        <v>1.6935806587098361</v>
      </c>
      <c r="F16" s="261">
        <v>1.2946055917062811</v>
      </c>
      <c r="G16" s="261">
        <v>1.206532739040632</v>
      </c>
      <c r="H16" s="261">
        <v>1.1917209585903421</v>
      </c>
      <c r="I16" s="261">
        <v>1.0931685547532319</v>
      </c>
      <c r="J16" s="261">
        <v>0.73510830653101555</v>
      </c>
      <c r="K16" s="261">
        <v>0.52829277023498467</v>
      </c>
      <c r="L16" s="261">
        <v>0.41730962238516289</v>
      </c>
      <c r="M16" s="261">
        <v>0.24690100249732341</v>
      </c>
      <c r="N16" s="261">
        <v>0.2474824418545854</v>
      </c>
      <c r="O16" s="261">
        <v>0.18936842386830721</v>
      </c>
      <c r="P16" s="261">
        <v>0.21249559596001849</v>
      </c>
      <c r="Q16" s="261">
        <v>0.20853275011786859</v>
      </c>
      <c r="R16" s="261">
        <v>0.21342919609965361</v>
      </c>
      <c r="S16" s="261">
        <v>0.16358887440932529</v>
      </c>
      <c r="T16" s="261">
        <v>0.15640271912425149</v>
      </c>
      <c r="U16" s="261">
        <v>0.18848403495397881</v>
      </c>
      <c r="V16" s="261">
        <v>0.1597979419851018</v>
      </c>
      <c r="W16" s="261">
        <v>0.1966829271681261</v>
      </c>
      <c r="X16" s="261">
        <v>0.21955395024474991</v>
      </c>
      <c r="Y16" s="261">
        <v>0.15450168277758269</v>
      </c>
      <c r="DA16" s="70" t="s">
        <v>2770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2.169912050071671E-2</v>
      </c>
      <c r="F17" s="229">
        <v>0</v>
      </c>
      <c r="G17" s="229">
        <v>2.1030333255636632E-2</v>
      </c>
      <c r="H17" s="229">
        <v>2.0574669908705309E-2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2771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2772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9.505194443087249E-3</v>
      </c>
      <c r="V19" s="229">
        <v>6.5768206323935452E-3</v>
      </c>
      <c r="W19" s="229">
        <v>4.3391050685281556E-3</v>
      </c>
      <c r="X19" s="229">
        <v>1.2568235871670471E-2</v>
      </c>
      <c r="Y19" s="229">
        <v>1.5499495955895049E-2</v>
      </c>
      <c r="DA19" s="73" t="s">
        <v>2773</v>
      </c>
    </row>
    <row r="20" spans="1:105" ht="12" customHeight="1" x14ac:dyDescent="0.25">
      <c r="A20" s="46" t="s">
        <v>159</v>
      </c>
      <c r="B20" s="229">
        <v>0</v>
      </c>
      <c r="C20" s="229">
        <v>2.9640126223748349E-2</v>
      </c>
      <c r="D20" s="229">
        <v>0</v>
      </c>
      <c r="E20" s="229">
        <v>6.272877347800937E-2</v>
      </c>
      <c r="F20" s="229">
        <v>5.9681927592244229E-2</v>
      </c>
      <c r="G20" s="229">
        <v>5.7911761716135768E-2</v>
      </c>
      <c r="H20" s="229">
        <v>5.6142102909363507E-2</v>
      </c>
      <c r="I20" s="229">
        <v>0.18108101456696199</v>
      </c>
      <c r="J20" s="229">
        <v>2.6691496305864579E-2</v>
      </c>
      <c r="K20" s="229">
        <v>2.510050577438926E-2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9.7674094420207116E-4</v>
      </c>
      <c r="DA20" s="73" t="s">
        <v>2774</v>
      </c>
    </row>
    <row r="21" spans="1:105" ht="12" customHeight="1" x14ac:dyDescent="0.25">
      <c r="A21" s="46" t="s">
        <v>32</v>
      </c>
      <c r="B21" s="229">
        <v>0.1103010902267829</v>
      </c>
      <c r="C21" s="229">
        <v>0.12685266187591959</v>
      </c>
      <c r="D21" s="229">
        <v>0.1251901002116001</v>
      </c>
      <c r="E21" s="229">
        <v>0.13391248384408749</v>
      </c>
      <c r="F21" s="229">
        <v>9.4176661435275824E-2</v>
      </c>
      <c r="G21" s="229">
        <v>9.5183105576240601E-2</v>
      </c>
      <c r="H21" s="229">
        <v>9.3120777227422694E-2</v>
      </c>
      <c r="I21" s="229">
        <v>3.2386569902090358E-2</v>
      </c>
      <c r="J21" s="229">
        <v>2.880322247644166E-2</v>
      </c>
      <c r="K21" s="229">
        <v>0</v>
      </c>
      <c r="L21" s="229">
        <v>0</v>
      </c>
      <c r="M21" s="229">
        <v>3.2156966019380458E-2</v>
      </c>
      <c r="N21" s="229">
        <v>3.2172601890331921E-2</v>
      </c>
      <c r="O21" s="229">
        <v>3.3900071638977909E-2</v>
      </c>
      <c r="P21" s="229">
        <v>3.3291934095832407E-2</v>
      </c>
      <c r="Q21" s="229">
        <v>3.2588884049540558E-2</v>
      </c>
      <c r="R21" s="229">
        <v>3.3385538862478123E-2</v>
      </c>
      <c r="S21" s="229">
        <v>0</v>
      </c>
      <c r="T21" s="229">
        <v>0</v>
      </c>
      <c r="U21" s="229">
        <v>3.2802721938339371E-2</v>
      </c>
      <c r="V21" s="229">
        <v>1.2484323791429029E-3</v>
      </c>
      <c r="W21" s="229">
        <v>1.6473010026415769E-2</v>
      </c>
      <c r="X21" s="229">
        <v>8.9465298781390501E-4</v>
      </c>
      <c r="Y21" s="229">
        <v>1.4761397925698E-2</v>
      </c>
      <c r="DA21" s="73" t="s">
        <v>2775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2776</v>
      </c>
    </row>
    <row r="23" spans="1:105" ht="12" customHeight="1" x14ac:dyDescent="0.25">
      <c r="A23" s="46" t="s">
        <v>35</v>
      </c>
      <c r="B23" s="229">
        <v>0.14136389243791311</v>
      </c>
      <c r="C23" s="229">
        <v>0.36769550522949379</v>
      </c>
      <c r="D23" s="229">
        <v>0.35706093288208868</v>
      </c>
      <c r="E23" s="229">
        <v>0.68196080845226026</v>
      </c>
      <c r="F23" s="229">
        <v>0.33451439958180978</v>
      </c>
      <c r="G23" s="229">
        <v>0.29977474988068098</v>
      </c>
      <c r="H23" s="229">
        <v>0.25009289776294469</v>
      </c>
      <c r="I23" s="229">
        <v>0.26548003027707978</v>
      </c>
      <c r="J23" s="229">
        <v>0.13485483493657729</v>
      </c>
      <c r="K23" s="229">
        <v>6.9069750309073516E-2</v>
      </c>
      <c r="L23" s="229">
        <v>0.1127510660322277</v>
      </c>
      <c r="M23" s="229">
        <v>8.380967279903366E-2</v>
      </c>
      <c r="N23" s="229">
        <v>8.4123321744468724E-2</v>
      </c>
      <c r="O23" s="229">
        <v>8.7013876143239119E-2</v>
      </c>
      <c r="P23" s="229">
        <v>8.8182576940639176E-2</v>
      </c>
      <c r="Q23" s="229">
        <v>7.2725207051065568E-2</v>
      </c>
      <c r="R23" s="229">
        <v>8.8807264534521188E-2</v>
      </c>
      <c r="S23" s="229">
        <v>7.3104280898469182E-2</v>
      </c>
      <c r="T23" s="229">
        <v>6.825939587364796E-2</v>
      </c>
      <c r="U23" s="229">
        <v>5.3985754246101247E-2</v>
      </c>
      <c r="V23" s="229">
        <v>5.7144309485150292E-2</v>
      </c>
      <c r="W23" s="229">
        <v>8.3890453707181845E-2</v>
      </c>
      <c r="X23" s="229">
        <v>5.7990927898308391E-2</v>
      </c>
      <c r="Y23" s="229">
        <v>5.4822200782509694E-3</v>
      </c>
      <c r="DA23" s="73" t="s">
        <v>2777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2778</v>
      </c>
    </row>
    <row r="25" spans="1:105" ht="12" customHeight="1" x14ac:dyDescent="0.25">
      <c r="A25" s="46" t="s">
        <v>38</v>
      </c>
      <c r="B25" s="229">
        <v>2.296148588100437E-2</v>
      </c>
      <c r="C25" s="229">
        <v>6.263589750271005E-3</v>
      </c>
      <c r="D25" s="229">
        <v>6.2635897502701238E-3</v>
      </c>
      <c r="E25" s="229">
        <v>9.3935059242423909E-3</v>
      </c>
      <c r="F25" s="229">
        <v>9.3935059240735919E-3</v>
      </c>
      <c r="G25" s="229">
        <v>8.3489480654027285E-3</v>
      </c>
      <c r="H25" s="229">
        <v>1.252342209812074E-2</v>
      </c>
      <c r="I25" s="229">
        <v>1.043806378278825E-2</v>
      </c>
      <c r="J25" s="229">
        <v>8.348948065265635E-3</v>
      </c>
      <c r="K25" s="229">
        <v>1.0438063782314129E-2</v>
      </c>
      <c r="L25" s="229">
        <v>1.043806378200717E-2</v>
      </c>
      <c r="M25" s="229">
        <v>1.0438063784174469E-2</v>
      </c>
      <c r="N25" s="229">
        <v>9.3935059254283606E-3</v>
      </c>
      <c r="O25" s="229">
        <v>6.2635897516815564E-3</v>
      </c>
      <c r="P25" s="229">
        <v>9.3935059256996471E-3</v>
      </c>
      <c r="Q25" s="229">
        <v>1.252342210024991E-2</v>
      </c>
      <c r="R25" s="229">
        <v>3.1299161735675639E-3</v>
      </c>
      <c r="S25" s="229">
        <v>6.2635897489142708E-3</v>
      </c>
      <c r="T25" s="229">
        <v>5.2190318901068006E-3</v>
      </c>
      <c r="U25" s="229">
        <v>5.380600192855833E-3</v>
      </c>
      <c r="V25" s="229">
        <v>4.1331426057767103E-3</v>
      </c>
      <c r="W25" s="229">
        <v>3.873881842432216E-3</v>
      </c>
      <c r="X25" s="229">
        <v>1.450357314546482E-3</v>
      </c>
      <c r="Y25" s="229">
        <v>6.1174267967815971E-2</v>
      </c>
      <c r="DA25" s="73" t="s">
        <v>2779</v>
      </c>
    </row>
    <row r="26" spans="1:105" ht="12" customHeight="1" x14ac:dyDescent="0.25">
      <c r="A26" s="46" t="s">
        <v>39</v>
      </c>
      <c r="B26" s="229">
        <v>0.85903464793282647</v>
      </c>
      <c r="C26" s="229">
        <v>0.79683909718543811</v>
      </c>
      <c r="D26" s="229">
        <v>0.81368236505474412</v>
      </c>
      <c r="E26" s="229">
        <v>0.78388596651051978</v>
      </c>
      <c r="F26" s="229">
        <v>0.7968390971728776</v>
      </c>
      <c r="G26" s="229">
        <v>0.72428384054653583</v>
      </c>
      <c r="H26" s="229">
        <v>0.7592670886837849</v>
      </c>
      <c r="I26" s="229">
        <v>0.60378287622431126</v>
      </c>
      <c r="J26" s="229">
        <v>0.5364098047468665</v>
      </c>
      <c r="K26" s="229">
        <v>0.42368445036920771</v>
      </c>
      <c r="L26" s="229">
        <v>0.29412049257092798</v>
      </c>
      <c r="M26" s="229">
        <v>0.1204962998947348</v>
      </c>
      <c r="N26" s="229">
        <v>0.12179301229435641</v>
      </c>
      <c r="O26" s="229">
        <v>6.2190886334408557E-2</v>
      </c>
      <c r="P26" s="229">
        <v>8.1627578997847283E-2</v>
      </c>
      <c r="Q26" s="229">
        <v>9.0695236917012603E-2</v>
      </c>
      <c r="R26" s="229">
        <v>8.8106476529086722E-2</v>
      </c>
      <c r="S26" s="229">
        <v>8.4221003761941832E-2</v>
      </c>
      <c r="T26" s="229">
        <v>8.2924291360496755E-2</v>
      </c>
      <c r="U26" s="229">
        <v>8.6809764133595049E-2</v>
      </c>
      <c r="V26" s="229">
        <v>9.0695236882638391E-2</v>
      </c>
      <c r="W26" s="229">
        <v>8.8106476523568095E-2</v>
      </c>
      <c r="X26" s="229">
        <v>0.14664977617241071</v>
      </c>
      <c r="Y26" s="229">
        <v>5.6607559905720653E-2</v>
      </c>
      <c r="DA26" s="73" t="s">
        <v>2780</v>
      </c>
    </row>
    <row r="27" spans="1:105" ht="12" customHeight="1" x14ac:dyDescent="0.25">
      <c r="A27" s="57" t="s">
        <v>2719</v>
      </c>
      <c r="B27" s="261">
        <v>8.5242595489058459</v>
      </c>
      <c r="C27" s="261">
        <v>9.9802071785300885</v>
      </c>
      <c r="D27" s="261">
        <v>9.7915196590075517</v>
      </c>
      <c r="E27" s="261">
        <v>12.734423799145111</v>
      </c>
      <c r="F27" s="261">
        <v>9.7344381991760738</v>
      </c>
      <c r="G27" s="261">
        <v>9.0721980954785995</v>
      </c>
      <c r="H27" s="261">
        <v>8.9608249001696869</v>
      </c>
      <c r="I27" s="261">
        <v>8.2197866328560316</v>
      </c>
      <c r="J27" s="261">
        <v>5.5274489971851359</v>
      </c>
      <c r="K27" s="261">
        <v>3.972355253113057</v>
      </c>
      <c r="L27" s="261">
        <v>3.1378473529345898</v>
      </c>
      <c r="M27" s="261">
        <v>1.8565056149317971</v>
      </c>
      <c r="N27" s="261">
        <v>1.860877591637363</v>
      </c>
      <c r="O27" s="261">
        <v>1.4239048794713089</v>
      </c>
      <c r="P27" s="261">
        <v>1.5978034234686009</v>
      </c>
      <c r="Q27" s="261">
        <v>1.5680058710785889</v>
      </c>
      <c r="R27" s="261">
        <v>1.6048233783647019</v>
      </c>
      <c r="S27" s="261">
        <v>1.2300624979624271</v>
      </c>
      <c r="T27" s="261">
        <v>1.1760281380304289</v>
      </c>
      <c r="U27" s="261">
        <v>1.4172549551347251</v>
      </c>
      <c r="V27" s="261">
        <v>1.201557602234131</v>
      </c>
      <c r="W27" s="261">
        <v>1.478904317744947</v>
      </c>
      <c r="X27" s="261">
        <v>1.650876818186485</v>
      </c>
      <c r="Y27" s="261">
        <v>1.161733807039131</v>
      </c>
      <c r="DA27" s="70" t="s">
        <v>2781</v>
      </c>
    </row>
    <row r="28" spans="1:105" ht="12" customHeight="1" x14ac:dyDescent="0.25">
      <c r="A28" s="46" t="s">
        <v>28</v>
      </c>
      <c r="B28" s="229">
        <v>0</v>
      </c>
      <c r="C28" s="229">
        <v>0</v>
      </c>
      <c r="D28" s="229">
        <v>0</v>
      </c>
      <c r="E28" s="229">
        <v>0.16316069453423521</v>
      </c>
      <c r="F28" s="229">
        <v>0</v>
      </c>
      <c r="G28" s="229">
        <v>0.15813192890295999</v>
      </c>
      <c r="H28" s="229">
        <v>0.15470569104430329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2782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2783</v>
      </c>
    </row>
    <row r="30" spans="1:105" ht="12" customHeight="1" x14ac:dyDescent="0.25">
      <c r="A30" s="46" t="s">
        <v>31</v>
      </c>
      <c r="B30" s="229">
        <v>0</v>
      </c>
      <c r="C30" s="229">
        <v>0</v>
      </c>
      <c r="D30" s="229">
        <v>0</v>
      </c>
      <c r="E30" s="229">
        <v>0</v>
      </c>
      <c r="F30" s="229">
        <v>0</v>
      </c>
      <c r="G30" s="229">
        <v>0</v>
      </c>
      <c r="H30" s="229">
        <v>0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</v>
      </c>
      <c r="T30" s="229">
        <v>0</v>
      </c>
      <c r="U30" s="229">
        <v>7.1471750523982955E-2</v>
      </c>
      <c r="V30" s="229">
        <v>4.945263206280532E-2</v>
      </c>
      <c r="W30" s="229">
        <v>3.2626732342202078E-2</v>
      </c>
      <c r="X30" s="229">
        <v>9.4503465881214471E-2</v>
      </c>
      <c r="Y30" s="229">
        <v>0.1165442868991339</v>
      </c>
      <c r="DA30" s="73" t="s">
        <v>2784</v>
      </c>
    </row>
    <row r="31" spans="1:105" ht="12" customHeight="1" x14ac:dyDescent="0.25">
      <c r="A31" s="46" t="s">
        <v>159</v>
      </c>
      <c r="B31" s="229">
        <v>0</v>
      </c>
      <c r="C31" s="229">
        <v>0.22287094910549241</v>
      </c>
      <c r="D31" s="229">
        <v>0</v>
      </c>
      <c r="E31" s="229">
        <v>0.47167212365195488</v>
      </c>
      <c r="F31" s="229">
        <v>0.4487621863186057</v>
      </c>
      <c r="G31" s="229">
        <v>0.43545190059632832</v>
      </c>
      <c r="H31" s="229">
        <v>0.42214542764540658</v>
      </c>
      <c r="I31" s="229">
        <v>1.3615899364554249</v>
      </c>
      <c r="J31" s="229">
        <v>0.20069952029986629</v>
      </c>
      <c r="K31" s="229">
        <v>0.18873649534204229</v>
      </c>
      <c r="L31" s="229">
        <v>0</v>
      </c>
      <c r="M31" s="229">
        <v>0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0</v>
      </c>
      <c r="T31" s="229">
        <v>0</v>
      </c>
      <c r="U31" s="229">
        <v>0</v>
      </c>
      <c r="V31" s="229">
        <v>0</v>
      </c>
      <c r="W31" s="229">
        <v>0</v>
      </c>
      <c r="X31" s="229">
        <v>0</v>
      </c>
      <c r="Y31" s="229">
        <v>7.3443405612117216E-3</v>
      </c>
      <c r="DA31" s="73" t="s">
        <v>2785</v>
      </c>
    </row>
    <row r="32" spans="1:105" ht="12" customHeight="1" x14ac:dyDescent="0.25">
      <c r="A32" s="46" t="s">
        <v>32</v>
      </c>
      <c r="B32" s="229">
        <v>0.8293793515129253</v>
      </c>
      <c r="C32" s="229">
        <v>0.95383443833624149</v>
      </c>
      <c r="D32" s="229">
        <v>0.94133325351414654</v>
      </c>
      <c r="E32" s="229">
        <v>1.00691886890458</v>
      </c>
      <c r="F32" s="229">
        <v>0.70813605040755501</v>
      </c>
      <c r="G32" s="229">
        <v>0.71570373615980909</v>
      </c>
      <c r="H32" s="229">
        <v>0.70019661338312078</v>
      </c>
      <c r="I32" s="229">
        <v>0.24352209291764099</v>
      </c>
      <c r="J32" s="229">
        <v>0.21657807669785939</v>
      </c>
      <c r="K32" s="229">
        <v>0</v>
      </c>
      <c r="L32" s="229">
        <v>0</v>
      </c>
      <c r="M32" s="229">
        <v>0.24179564833803391</v>
      </c>
      <c r="N32" s="229">
        <v>0.24191321805999591</v>
      </c>
      <c r="O32" s="229">
        <v>0.25490246174692988</v>
      </c>
      <c r="P32" s="229">
        <v>0.25032973522058621</v>
      </c>
      <c r="Q32" s="229">
        <v>0.2450433396801992</v>
      </c>
      <c r="R32" s="229">
        <v>0.25103357106209512</v>
      </c>
      <c r="S32" s="229">
        <v>0</v>
      </c>
      <c r="T32" s="229">
        <v>0</v>
      </c>
      <c r="U32" s="229">
        <v>0.2466512361132826</v>
      </c>
      <c r="V32" s="229">
        <v>9.3872511585552897E-3</v>
      </c>
      <c r="W32" s="229">
        <v>0.1238643638524724</v>
      </c>
      <c r="X32" s="229">
        <v>6.7271022737545576E-3</v>
      </c>
      <c r="Y32" s="229">
        <v>0.1109943574797676</v>
      </c>
      <c r="DA32" s="73" t="s">
        <v>2786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2787</v>
      </c>
    </row>
    <row r="34" spans="1:105" ht="12" customHeight="1" x14ac:dyDescent="0.25">
      <c r="A34" s="46" t="s">
        <v>35</v>
      </c>
      <c r="B34" s="229">
        <v>1.062947729677385</v>
      </c>
      <c r="C34" s="229">
        <v>2.7647873566294638</v>
      </c>
      <c r="D34" s="229">
        <v>2.6848235530172428</v>
      </c>
      <c r="E34" s="229">
        <v>5.1278206943237219</v>
      </c>
      <c r="F34" s="229">
        <v>2.515290966086301</v>
      </c>
      <c r="G34" s="229">
        <v>2.2540755231412741</v>
      </c>
      <c r="H34" s="229">
        <v>1.8805062120252201</v>
      </c>
      <c r="I34" s="229">
        <v>1.996205612275735</v>
      </c>
      <c r="J34" s="229">
        <v>1.014004624234649</v>
      </c>
      <c r="K34" s="229">
        <v>0.51935139174707201</v>
      </c>
      <c r="L34" s="229">
        <v>0.8478012849730967</v>
      </c>
      <c r="M34" s="229">
        <v>0.63018427046965697</v>
      </c>
      <c r="N34" s="229">
        <v>0.63254266927090907</v>
      </c>
      <c r="O34" s="229">
        <v>0.65427741484627855</v>
      </c>
      <c r="P34" s="229">
        <v>0.66306514584211362</v>
      </c>
      <c r="Q34" s="229">
        <v>0.5468376145570506</v>
      </c>
      <c r="R34" s="229">
        <v>0.66776231601918778</v>
      </c>
      <c r="S34" s="229">
        <v>0.54968795829425865</v>
      </c>
      <c r="T34" s="229">
        <v>0.51325814974223749</v>
      </c>
      <c r="U34" s="229">
        <v>0.40593134442741508</v>
      </c>
      <c r="V34" s="229">
        <v>0.42968125016718778</v>
      </c>
      <c r="W34" s="229">
        <v>0.63079168075977088</v>
      </c>
      <c r="X34" s="229">
        <v>0.43604716938920351</v>
      </c>
      <c r="Y34" s="229">
        <v>4.1222077896079387E-2</v>
      </c>
      <c r="DA34" s="73" t="s">
        <v>2788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2789</v>
      </c>
    </row>
    <row r="36" spans="1:105" ht="12" customHeight="1" x14ac:dyDescent="0.25">
      <c r="A36" s="46" t="s">
        <v>38</v>
      </c>
      <c r="B36" s="229">
        <v>0.17265271114370601</v>
      </c>
      <c r="C36" s="229">
        <v>4.7097376776076207E-2</v>
      </c>
      <c r="D36" s="229">
        <v>4.7097376776069559E-2</v>
      </c>
      <c r="E36" s="229">
        <v>7.0631938776514885E-2</v>
      </c>
      <c r="F36" s="229">
        <v>7.0631938775245692E-2</v>
      </c>
      <c r="G36" s="229">
        <v>6.2777667184085895E-2</v>
      </c>
      <c r="H36" s="229">
        <v>9.4166500776254047E-2</v>
      </c>
      <c r="I36" s="229">
        <v>7.848621036673474E-2</v>
      </c>
      <c r="J36" s="229">
        <v>6.2777667183055066E-2</v>
      </c>
      <c r="K36" s="229">
        <v>7.8486210363169703E-2</v>
      </c>
      <c r="L36" s="229">
        <v>7.8486210360861577E-2</v>
      </c>
      <c r="M36" s="229">
        <v>7.8486210377158055E-2</v>
      </c>
      <c r="N36" s="229">
        <v>7.0631938785432516E-2</v>
      </c>
      <c r="O36" s="229">
        <v>4.7097376786682452E-2</v>
      </c>
      <c r="P36" s="229">
        <v>7.0631938787472384E-2</v>
      </c>
      <c r="Q36" s="229">
        <v>9.4166500792263741E-2</v>
      </c>
      <c r="R36" s="229">
        <v>2.353456199740225E-2</v>
      </c>
      <c r="S36" s="229">
        <v>4.7097376765874617E-2</v>
      </c>
      <c r="T36" s="229">
        <v>3.9243105173687683E-2</v>
      </c>
      <c r="U36" s="229">
        <v>4.0457974527050591E-2</v>
      </c>
      <c r="V36" s="229">
        <v>3.1078053054974891E-2</v>
      </c>
      <c r="W36" s="229">
        <v>2.912861154598069E-2</v>
      </c>
      <c r="X36" s="229">
        <v>1.0905571345916821E-2</v>
      </c>
      <c r="Y36" s="229">
        <v>0.45998343798876989</v>
      </c>
      <c r="DA36" s="73" t="s">
        <v>2790</v>
      </c>
    </row>
    <row r="37" spans="1:105" ht="12" customHeight="1" x14ac:dyDescent="0.25">
      <c r="A37" s="46" t="s">
        <v>39</v>
      </c>
      <c r="B37" s="229">
        <v>6.4592797565718296</v>
      </c>
      <c r="C37" s="229">
        <v>5.9916170576828147</v>
      </c>
      <c r="D37" s="229">
        <v>6.1182654757000927</v>
      </c>
      <c r="E37" s="229">
        <v>5.8942194789540983</v>
      </c>
      <c r="F37" s="229">
        <v>5.9916170575883667</v>
      </c>
      <c r="G37" s="229">
        <v>5.4460573394941427</v>
      </c>
      <c r="H37" s="229">
        <v>5.7091044552953827</v>
      </c>
      <c r="I37" s="229">
        <v>4.5399827808404947</v>
      </c>
      <c r="J37" s="229">
        <v>4.0333891087697067</v>
      </c>
      <c r="K37" s="229">
        <v>3.1857811556607731</v>
      </c>
      <c r="L37" s="229">
        <v>2.2115598576006321</v>
      </c>
      <c r="M37" s="229">
        <v>0.90603948574694793</v>
      </c>
      <c r="N37" s="229">
        <v>0.91578976552102598</v>
      </c>
      <c r="O37" s="229">
        <v>0.46762762609141811</v>
      </c>
      <c r="P37" s="229">
        <v>0.61377660361842856</v>
      </c>
      <c r="Q37" s="229">
        <v>0.68195841604907537</v>
      </c>
      <c r="R37" s="229">
        <v>0.66249292928601733</v>
      </c>
      <c r="S37" s="229">
        <v>0.63327716290229341</v>
      </c>
      <c r="T37" s="229">
        <v>0.62352688311450433</v>
      </c>
      <c r="U37" s="229">
        <v>0.65274264954299344</v>
      </c>
      <c r="V37" s="229">
        <v>0.6819584157906079</v>
      </c>
      <c r="W37" s="229">
        <v>0.6624929292445213</v>
      </c>
      <c r="X37" s="229">
        <v>1.1026935092963961</v>
      </c>
      <c r="Y37" s="229">
        <v>0.42564530621416852</v>
      </c>
      <c r="DA37" s="73" t="s">
        <v>2791</v>
      </c>
    </row>
    <row r="38" spans="1:105" ht="12" customHeight="1" x14ac:dyDescent="0.25">
      <c r="A38" s="57" t="s">
        <v>2731</v>
      </c>
      <c r="B38" s="261">
        <v>3.523849090988262</v>
      </c>
      <c r="C38" s="261">
        <v>3.0469601702333331</v>
      </c>
      <c r="D38" s="261">
        <v>2.95532848630363</v>
      </c>
      <c r="E38" s="261">
        <v>3.1950422802667982</v>
      </c>
      <c r="F38" s="261">
        <v>3.1796210895006878</v>
      </c>
      <c r="G38" s="261">
        <v>2.410163442693781</v>
      </c>
      <c r="H38" s="261">
        <v>2.399124160522617</v>
      </c>
      <c r="I38" s="261">
        <v>1.886033591393609</v>
      </c>
      <c r="J38" s="261">
        <v>1.6173527496025391</v>
      </c>
      <c r="K38" s="261">
        <v>1.384451815728065</v>
      </c>
      <c r="L38" s="261">
        <v>1.456249500596015</v>
      </c>
      <c r="M38" s="261">
        <v>1.4417719483815969</v>
      </c>
      <c r="N38" s="261">
        <v>1.3741850619232909</v>
      </c>
      <c r="O38" s="261">
        <v>1.2905929544974151</v>
      </c>
      <c r="P38" s="261">
        <v>1.3381652326003279</v>
      </c>
      <c r="Q38" s="261">
        <v>1.142389248144646</v>
      </c>
      <c r="R38" s="261">
        <v>0.87757692346326954</v>
      </c>
      <c r="S38" s="261">
        <v>0.68796444498608944</v>
      </c>
      <c r="T38" s="261">
        <v>0.71950074543720033</v>
      </c>
      <c r="U38" s="261">
        <v>0.62997559844635453</v>
      </c>
      <c r="V38" s="261">
        <v>0.6987848039124227</v>
      </c>
      <c r="W38" s="261">
        <v>0.87658210891361865</v>
      </c>
      <c r="X38" s="261">
        <v>0.68983141087175859</v>
      </c>
      <c r="Y38" s="261">
        <v>0.4035147607832727</v>
      </c>
      <c r="DA38" s="70" t="s">
        <v>2792</v>
      </c>
    </row>
    <row r="39" spans="1:105" ht="12" customHeight="1" x14ac:dyDescent="0.25">
      <c r="A39" s="57" t="s">
        <v>2733</v>
      </c>
      <c r="B39" s="261">
        <f t="shared" ref="B39:Y39" si="0">B40+B46+B57+B58</f>
        <v>5.9351760617625295</v>
      </c>
      <c r="C39" s="261">
        <f t="shared" si="0"/>
        <v>5.8196171637328824</v>
      </c>
      <c r="D39" s="261">
        <f t="shared" si="0"/>
        <v>5.6578680574466773</v>
      </c>
      <c r="E39" s="261">
        <f t="shared" si="0"/>
        <v>6.7155257284515866</v>
      </c>
      <c r="F39" s="261">
        <f t="shared" si="0"/>
        <v>5.9074801707182383</v>
      </c>
      <c r="G39" s="261">
        <f t="shared" si="0"/>
        <v>4.8652037027979826</v>
      </c>
      <c r="H39" s="261">
        <f t="shared" si="0"/>
        <v>4.8024833604940902</v>
      </c>
      <c r="I39" s="261">
        <f t="shared" si="0"/>
        <v>4.0808162330425013</v>
      </c>
      <c r="J39" s="261">
        <f t="shared" si="0"/>
        <v>3.0886676055926854</v>
      </c>
      <c r="K39" s="261">
        <f t="shared" si="0"/>
        <v>2.4495487676375731</v>
      </c>
      <c r="L39" s="261">
        <f t="shared" si="0"/>
        <v>2.3934461597257015</v>
      </c>
      <c r="M39" s="261">
        <f t="shared" si="0"/>
        <v>2.1072706535925381</v>
      </c>
      <c r="N39" s="261">
        <f t="shared" si="0"/>
        <v>2.0299388556576421</v>
      </c>
      <c r="O39" s="261">
        <f t="shared" si="0"/>
        <v>1.8386257882713846</v>
      </c>
      <c r="P39" s="261">
        <f t="shared" si="0"/>
        <v>1.9328320982511769</v>
      </c>
      <c r="Q39" s="261">
        <f t="shared" si="0"/>
        <v>1.6954916233738262</v>
      </c>
      <c r="R39" s="261">
        <f t="shared" si="0"/>
        <v>1.4004562309820789</v>
      </c>
      <c r="S39" s="261">
        <f t="shared" si="0"/>
        <v>1.0876451832208007</v>
      </c>
      <c r="T39" s="261">
        <f t="shared" si="0"/>
        <v>1.1108360432728788</v>
      </c>
      <c r="U39" s="261">
        <f t="shared" si="0"/>
        <v>1.0651009267293579</v>
      </c>
      <c r="V39" s="261">
        <f t="shared" si="0"/>
        <v>1.0906461345505614</v>
      </c>
      <c r="W39" s="261">
        <f t="shared" si="0"/>
        <v>1.3679959788187577</v>
      </c>
      <c r="X39" s="261">
        <f t="shared" si="0"/>
        <v>1.1759129762858413</v>
      </c>
      <c r="Y39" s="261">
        <f t="shared" si="0"/>
        <v>0.73289925582807713</v>
      </c>
      <c r="DA39" s="70"/>
    </row>
    <row r="40" spans="1:105" ht="12" customHeight="1" x14ac:dyDescent="0.25">
      <c r="A40" s="60" t="s">
        <v>2734</v>
      </c>
      <c r="B40" s="329">
        <v>0.99676488096907012</v>
      </c>
      <c r="C40" s="329">
        <v>1.2818565108832829</v>
      </c>
      <c r="D40" s="329">
        <v>1.245140343898353</v>
      </c>
      <c r="E40" s="329">
        <v>1.724470014704623</v>
      </c>
      <c r="F40" s="329">
        <v>1.2419319523938299</v>
      </c>
      <c r="G40" s="329">
        <v>1.1549964076342041</v>
      </c>
      <c r="H40" s="329">
        <v>1.1164316783423891</v>
      </c>
      <c r="I40" s="329">
        <v>1.062521209657707</v>
      </c>
      <c r="J40" s="329">
        <v>0.65640638573548094</v>
      </c>
      <c r="K40" s="329">
        <v>0.44540421884696368</v>
      </c>
      <c r="L40" s="329">
        <v>0.39209698601687881</v>
      </c>
      <c r="M40" s="329">
        <v>0.25405148318328652</v>
      </c>
      <c r="N40" s="329">
        <v>0.2542188722054366</v>
      </c>
      <c r="O40" s="329">
        <v>0.20413449115618751</v>
      </c>
      <c r="P40" s="329">
        <v>0.2256383421075778</v>
      </c>
      <c r="Q40" s="329">
        <v>0.2171418682078311</v>
      </c>
      <c r="R40" s="329">
        <v>0.22373675298477499</v>
      </c>
      <c r="S40" s="329">
        <v>0.16804583720348051</v>
      </c>
      <c r="T40" s="329">
        <v>0.16040858172698069</v>
      </c>
      <c r="U40" s="329">
        <v>0.19317865627719141</v>
      </c>
      <c r="V40" s="329">
        <v>0.16149159722289039</v>
      </c>
      <c r="W40" s="329">
        <v>0.20533991245119601</v>
      </c>
      <c r="X40" s="329">
        <v>0.21099560873595691</v>
      </c>
      <c r="Y40" s="329">
        <v>0.1483631907630234</v>
      </c>
      <c r="DA40" s="72" t="s">
        <v>2793</v>
      </c>
    </row>
    <row r="41" spans="1:105" ht="12" customHeight="1" x14ac:dyDescent="0.25">
      <c r="A41" s="59" t="s">
        <v>28</v>
      </c>
      <c r="B41" s="230">
        <v>0</v>
      </c>
      <c r="C41" s="230">
        <v>0</v>
      </c>
      <c r="D41" s="230">
        <v>0</v>
      </c>
      <c r="E41" s="230">
        <v>4.1869393464858413E-2</v>
      </c>
      <c r="F41" s="230">
        <v>0</v>
      </c>
      <c r="G41" s="230">
        <v>5.1655681788643111E-2</v>
      </c>
      <c r="H41" s="230">
        <v>5.5127261786415083E-2</v>
      </c>
      <c r="I41" s="230">
        <v>0</v>
      </c>
      <c r="J41" s="230">
        <v>0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2794</v>
      </c>
    </row>
    <row r="42" spans="1:105" ht="12" customHeight="1" x14ac:dyDescent="0.25">
      <c r="A42" s="59" t="s">
        <v>31</v>
      </c>
      <c r="B42" s="295">
        <v>0</v>
      </c>
      <c r="C42" s="295">
        <v>0</v>
      </c>
      <c r="D42" s="295">
        <v>0</v>
      </c>
      <c r="E42" s="295">
        <v>0</v>
      </c>
      <c r="F42" s="295">
        <v>0</v>
      </c>
      <c r="G42" s="295">
        <v>0</v>
      </c>
      <c r="H42" s="295">
        <v>0</v>
      </c>
      <c r="I42" s="295">
        <v>0</v>
      </c>
      <c r="J42" s="295">
        <v>0</v>
      </c>
      <c r="K42" s="295">
        <v>0</v>
      </c>
      <c r="L42" s="295">
        <v>0</v>
      </c>
      <c r="M42" s="295">
        <v>0</v>
      </c>
      <c r="N42" s="295">
        <v>0</v>
      </c>
      <c r="O42" s="295">
        <v>0</v>
      </c>
      <c r="P42" s="295">
        <v>0</v>
      </c>
      <c r="Q42" s="295">
        <v>0</v>
      </c>
      <c r="R42" s="295">
        <v>0</v>
      </c>
      <c r="S42" s="295">
        <v>0</v>
      </c>
      <c r="T42" s="295">
        <v>0</v>
      </c>
      <c r="U42" s="295">
        <v>1.8964115618452178E-2</v>
      </c>
      <c r="V42" s="295">
        <v>1.6309295490706258E-2</v>
      </c>
      <c r="W42" s="295">
        <v>8.4770643192789256E-3</v>
      </c>
      <c r="X42" s="295">
        <v>3.7034624440930738E-2</v>
      </c>
      <c r="Y42" s="295">
        <v>6.2326271800069853E-2</v>
      </c>
      <c r="DA42" s="122" t="s">
        <v>2795</v>
      </c>
    </row>
    <row r="43" spans="1:105" ht="12" customHeight="1" x14ac:dyDescent="0.25">
      <c r="A43" s="59" t="s">
        <v>159</v>
      </c>
      <c r="B43" s="295">
        <v>0</v>
      </c>
      <c r="C43" s="295">
        <v>7.0874888839199041E-2</v>
      </c>
      <c r="D43" s="295">
        <v>0</v>
      </c>
      <c r="E43" s="295">
        <v>0.11760682460141759</v>
      </c>
      <c r="F43" s="295">
        <v>0.14868177571512889</v>
      </c>
      <c r="G43" s="295">
        <v>0.13821332347000381</v>
      </c>
      <c r="H43" s="295">
        <v>0.14616164124497641</v>
      </c>
      <c r="I43" s="295">
        <v>0.39616090820164562</v>
      </c>
      <c r="J43" s="295">
        <v>9.02410625409929E-2</v>
      </c>
      <c r="K43" s="295">
        <v>0.1168791701467639</v>
      </c>
      <c r="L43" s="295">
        <v>0</v>
      </c>
      <c r="M43" s="295">
        <v>0</v>
      </c>
      <c r="N43" s="295">
        <v>0</v>
      </c>
      <c r="O43" s="295">
        <v>0</v>
      </c>
      <c r="P43" s="295">
        <v>0</v>
      </c>
      <c r="Q43" s="295">
        <v>0</v>
      </c>
      <c r="R43" s="295">
        <v>0</v>
      </c>
      <c r="S43" s="295">
        <v>0</v>
      </c>
      <c r="T43" s="295">
        <v>0</v>
      </c>
      <c r="U43" s="295">
        <v>0</v>
      </c>
      <c r="V43" s="295">
        <v>0</v>
      </c>
      <c r="W43" s="295">
        <v>0</v>
      </c>
      <c r="X43" s="295">
        <v>0</v>
      </c>
      <c r="Y43" s="295">
        <v>3.8543540432137541E-3</v>
      </c>
      <c r="DA43" s="122" t="s">
        <v>2796</v>
      </c>
    </row>
    <row r="44" spans="1:105" ht="12" customHeight="1" x14ac:dyDescent="0.25">
      <c r="A44" s="59" t="s">
        <v>32</v>
      </c>
      <c r="B44" s="295">
        <v>0.43926281814935791</v>
      </c>
      <c r="C44" s="295">
        <v>0.31287764717681882</v>
      </c>
      <c r="D44" s="295">
        <v>0.32557270385563658</v>
      </c>
      <c r="E44" s="295">
        <v>0.25896996847335912</v>
      </c>
      <c r="F44" s="295">
        <v>0.24200302725934639</v>
      </c>
      <c r="G44" s="295">
        <v>0.2343179797377441</v>
      </c>
      <c r="H44" s="295">
        <v>0.25006559129583489</v>
      </c>
      <c r="I44" s="295">
        <v>7.3084665496793169E-2</v>
      </c>
      <c r="J44" s="295">
        <v>0.1004465370261116</v>
      </c>
      <c r="K44" s="295">
        <v>0</v>
      </c>
      <c r="L44" s="295">
        <v>0</v>
      </c>
      <c r="M44" s="295">
        <v>7.0944941686294505E-2</v>
      </c>
      <c r="N44" s="295">
        <v>7.0825548665161372E-2</v>
      </c>
      <c r="O44" s="295">
        <v>5.7634864199284271E-2</v>
      </c>
      <c r="P44" s="295">
        <v>6.2278505820995041E-2</v>
      </c>
      <c r="Q44" s="295">
        <v>6.7646884258667786E-2</v>
      </c>
      <c r="R44" s="295">
        <v>6.1563754609278667E-2</v>
      </c>
      <c r="S44" s="295">
        <v>0</v>
      </c>
      <c r="T44" s="295">
        <v>0</v>
      </c>
      <c r="U44" s="295">
        <v>6.6246466520913955E-2</v>
      </c>
      <c r="V44" s="295">
        <v>3.1337581377788178E-3</v>
      </c>
      <c r="W44" s="295">
        <v>3.2576132431397627E-2</v>
      </c>
      <c r="X44" s="295">
        <v>2.6685140029688199E-3</v>
      </c>
      <c r="Y44" s="295">
        <v>6.0084480290814007E-2</v>
      </c>
      <c r="DA44" s="122" t="s">
        <v>2797</v>
      </c>
    </row>
    <row r="45" spans="1:105" ht="12" customHeight="1" x14ac:dyDescent="0.25">
      <c r="A45" s="59" t="s">
        <v>35</v>
      </c>
      <c r="B45" s="295">
        <v>0.55750206281971226</v>
      </c>
      <c r="C45" s="295">
        <v>0.89810397486726534</v>
      </c>
      <c r="D45" s="295">
        <v>0.91956764004271674</v>
      </c>
      <c r="E45" s="295">
        <v>1.3060238281649881</v>
      </c>
      <c r="F45" s="295">
        <v>0.85124714941935498</v>
      </c>
      <c r="G45" s="295">
        <v>0.73080942263781312</v>
      </c>
      <c r="H45" s="295">
        <v>0.66507718401516303</v>
      </c>
      <c r="I45" s="295">
        <v>0.59327563595926824</v>
      </c>
      <c r="J45" s="295">
        <v>0.46571878616837648</v>
      </c>
      <c r="K45" s="295">
        <v>0.32852504870019977</v>
      </c>
      <c r="L45" s="295">
        <v>0.39209698601687881</v>
      </c>
      <c r="M45" s="295">
        <v>0.18310654149699199</v>
      </c>
      <c r="N45" s="295">
        <v>0.18339332354027521</v>
      </c>
      <c r="O45" s="295">
        <v>0.1464996269569033</v>
      </c>
      <c r="P45" s="295">
        <v>0.16335983628658279</v>
      </c>
      <c r="Q45" s="295">
        <v>0.1494949839491633</v>
      </c>
      <c r="R45" s="295">
        <v>0.16217299837549631</v>
      </c>
      <c r="S45" s="295">
        <v>0.16804583720348051</v>
      </c>
      <c r="T45" s="295">
        <v>0.16040858172698069</v>
      </c>
      <c r="U45" s="295">
        <v>0.1079680741378253</v>
      </c>
      <c r="V45" s="295">
        <v>0.14204854359440541</v>
      </c>
      <c r="W45" s="295">
        <v>0.16428671570051939</v>
      </c>
      <c r="X45" s="295">
        <v>0.17129247029205741</v>
      </c>
      <c r="Y45" s="295">
        <v>2.209808462892578E-2</v>
      </c>
      <c r="DA45" s="122" t="s">
        <v>2798</v>
      </c>
    </row>
    <row r="46" spans="1:105" ht="12" customHeight="1" x14ac:dyDescent="0.25">
      <c r="A46" s="60" t="s">
        <v>2741</v>
      </c>
      <c r="B46" s="329">
        <v>0.87437247137625884</v>
      </c>
      <c r="C46" s="329">
        <v>1.023715709906855</v>
      </c>
      <c r="D46" s="329">
        <v>1.00436116399982</v>
      </c>
      <c r="E46" s="329">
        <v>1.3062283644613299</v>
      </c>
      <c r="F46" s="329">
        <v>0.99850605637243439</v>
      </c>
      <c r="G46" s="329">
        <v>0.93057704590621082</v>
      </c>
      <c r="H46" s="329">
        <v>0.91915298549737146</v>
      </c>
      <c r="I46" s="329">
        <v>0.8431412853071083</v>
      </c>
      <c r="J46" s="329">
        <v>0.56697584257571676</v>
      </c>
      <c r="K46" s="329">
        <v>0.40746273150431628</v>
      </c>
      <c r="L46" s="329">
        <v>0.32186342157296671</v>
      </c>
      <c r="M46" s="329">
        <v>0.19043031166973051</v>
      </c>
      <c r="N46" s="329">
        <v>0.19087876540989571</v>
      </c>
      <c r="O46" s="329">
        <v>0.14605646640919689</v>
      </c>
      <c r="P46" s="329">
        <v>0.16389403914044509</v>
      </c>
      <c r="Q46" s="329">
        <v>0.16083756727039711</v>
      </c>
      <c r="R46" s="329">
        <v>0.16461410817121999</v>
      </c>
      <c r="S46" s="329">
        <v>0.12617316262134631</v>
      </c>
      <c r="T46" s="329">
        <v>0.1206306100322433</v>
      </c>
      <c r="U46" s="329">
        <v>0.14537435311322269</v>
      </c>
      <c r="V46" s="329">
        <v>0.12324928448491961</v>
      </c>
      <c r="W46" s="329">
        <v>0.1516980115183906</v>
      </c>
      <c r="X46" s="329">
        <v>0.1693380211118482</v>
      </c>
      <c r="Y46" s="329">
        <v>0.11916437481922269</v>
      </c>
      <c r="DA46" s="72" t="s">
        <v>2799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1.6736142170809189E-2</v>
      </c>
      <c r="F47" s="229">
        <v>0</v>
      </c>
      <c r="G47" s="229">
        <v>1.6220318572552558E-2</v>
      </c>
      <c r="H47" s="229">
        <v>1.5868873611637319E-2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2800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2801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7.3311858678990907E-3</v>
      </c>
      <c r="V49" s="229">
        <v>5.0725837082666123E-3</v>
      </c>
      <c r="W49" s="229">
        <v>3.3466738579827431E-3</v>
      </c>
      <c r="X49" s="229">
        <v>9.6936547440986624E-3</v>
      </c>
      <c r="Y49" s="229">
        <v>1.195448303470059E-2</v>
      </c>
      <c r="DA49" s="73" t="s">
        <v>2802</v>
      </c>
    </row>
    <row r="50" spans="1:105" ht="12" customHeight="1" x14ac:dyDescent="0.25">
      <c r="A50" s="64" t="s">
        <v>159</v>
      </c>
      <c r="B50" s="229">
        <v>0</v>
      </c>
      <c r="C50" s="229">
        <v>2.2860897354111551E-2</v>
      </c>
      <c r="D50" s="229">
        <v>0</v>
      </c>
      <c r="E50" s="229">
        <v>4.8381577082526203E-2</v>
      </c>
      <c r="F50" s="229">
        <v>4.6031599537813023E-2</v>
      </c>
      <c r="G50" s="229">
        <v>4.4666302369778553E-2</v>
      </c>
      <c r="H50" s="229">
        <v>4.3301396295221922E-2</v>
      </c>
      <c r="I50" s="229">
        <v>0.1396645363634415</v>
      </c>
      <c r="J50" s="229">
        <v>2.0586672022574529E-2</v>
      </c>
      <c r="K50" s="229">
        <v>1.935956958188792E-2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7.5334275901534054E-4</v>
      </c>
      <c r="DA50" s="73" t="s">
        <v>2803</v>
      </c>
    </row>
    <row r="51" spans="1:105" ht="12" customHeight="1" x14ac:dyDescent="0.25">
      <c r="A51" s="64" t="s">
        <v>32</v>
      </c>
      <c r="B51" s="229">
        <v>8.5073251128759755E-2</v>
      </c>
      <c r="C51" s="229">
        <v>9.7839181262247735E-2</v>
      </c>
      <c r="D51" s="229">
        <v>9.655687729140848E-2</v>
      </c>
      <c r="E51" s="229">
        <v>0.10328429523154239</v>
      </c>
      <c r="F51" s="229">
        <v>7.2636768614694841E-2</v>
      </c>
      <c r="G51" s="229">
        <v>7.34130209162389E-2</v>
      </c>
      <c r="H51" s="229">
        <v>7.1822384076945495E-2</v>
      </c>
      <c r="I51" s="229">
        <v>2.4979180068073811E-2</v>
      </c>
      <c r="J51" s="229">
        <v>2.221540851516322E-2</v>
      </c>
      <c r="K51" s="229">
        <v>0</v>
      </c>
      <c r="L51" s="229">
        <v>0</v>
      </c>
      <c r="M51" s="229">
        <v>2.4802090714434989E-2</v>
      </c>
      <c r="N51" s="229">
        <v>2.481415038105601E-2</v>
      </c>
      <c r="O51" s="229">
        <v>2.6146516792319371E-2</v>
      </c>
      <c r="P51" s="229">
        <v>2.5677471220580499E-2</v>
      </c>
      <c r="Q51" s="229">
        <v>2.513522133872256E-2</v>
      </c>
      <c r="R51" s="229">
        <v>2.574966689700876E-2</v>
      </c>
      <c r="S51" s="229">
        <v>0</v>
      </c>
      <c r="T51" s="229">
        <v>0</v>
      </c>
      <c r="U51" s="229">
        <v>2.5300150664237148E-2</v>
      </c>
      <c r="V51" s="229">
        <v>9.6289348627226945E-4</v>
      </c>
      <c r="W51" s="229">
        <v>1.270533696396375E-2</v>
      </c>
      <c r="X51" s="229">
        <v>6.900297916267251E-4</v>
      </c>
      <c r="Y51" s="229">
        <v>1.138520127192297E-2</v>
      </c>
      <c r="DA51" s="73" t="s">
        <v>2804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2805</v>
      </c>
    </row>
    <row r="53" spans="1:105" ht="12" customHeight="1" x14ac:dyDescent="0.25">
      <c r="A53" s="64" t="s">
        <v>35</v>
      </c>
      <c r="B53" s="229">
        <v>0.109031432936729</v>
      </c>
      <c r="C53" s="229">
        <v>0.28359694352059428</v>
      </c>
      <c r="D53" s="229">
        <v>0.27539468874598028</v>
      </c>
      <c r="E53" s="229">
        <v>0.52598413123702525</v>
      </c>
      <c r="F53" s="229">
        <v>0.25800495229284209</v>
      </c>
      <c r="G53" s="229">
        <v>0.23121088401053541</v>
      </c>
      <c r="H53" s="229">
        <v>0.19289216319767641</v>
      </c>
      <c r="I53" s="229">
        <v>0.20475998232652731</v>
      </c>
      <c r="J53" s="229">
        <v>0.1040111137151858</v>
      </c>
      <c r="K53" s="229">
        <v>5.3272258699921311E-2</v>
      </c>
      <c r="L53" s="229">
        <v>8.6962873493574608E-2</v>
      </c>
      <c r="M53" s="229">
        <v>6.4640896353716226E-2</v>
      </c>
      <c r="N53" s="229">
        <v>6.4882808155733857E-2</v>
      </c>
      <c r="O53" s="229">
        <v>6.7112240881759794E-2</v>
      </c>
      <c r="P53" s="229">
        <v>6.8013638830113521E-2</v>
      </c>
      <c r="Q53" s="229">
        <v>5.6091646874257738E-2</v>
      </c>
      <c r="R53" s="229">
        <v>6.8495449158933241E-2</v>
      </c>
      <c r="S53" s="229">
        <v>5.6384019728870603E-2</v>
      </c>
      <c r="T53" s="229">
        <v>5.2647246868700787E-2</v>
      </c>
      <c r="U53" s="229">
        <v>4.1638243274941707E-2</v>
      </c>
      <c r="V53" s="229">
        <v>4.4074380238803099E-2</v>
      </c>
      <c r="W53" s="229">
        <v>6.4703201218257178E-2</v>
      </c>
      <c r="X53" s="229">
        <v>4.4727361825156839E-2</v>
      </c>
      <c r="Y53" s="229">
        <v>4.2283379475330542E-3</v>
      </c>
      <c r="DA53" s="73" t="s">
        <v>2806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2807</v>
      </c>
    </row>
    <row r="55" spans="1:105" ht="12" customHeight="1" x14ac:dyDescent="0.25">
      <c r="A55" s="64" t="s">
        <v>38</v>
      </c>
      <c r="B55" s="229">
        <v>1.7709781930784919E-2</v>
      </c>
      <c r="C55" s="229">
        <v>4.8309943509782516E-3</v>
      </c>
      <c r="D55" s="229">
        <v>4.8309943509775716E-3</v>
      </c>
      <c r="E55" s="229">
        <v>7.2450425179797703E-3</v>
      </c>
      <c r="F55" s="229">
        <v>7.2450425178495837E-3</v>
      </c>
      <c r="G55" s="229">
        <v>6.4393937899311299E-3</v>
      </c>
      <c r="H55" s="229">
        <v>9.6590906849095357E-3</v>
      </c>
      <c r="I55" s="229">
        <v>8.0506912458018151E-3</v>
      </c>
      <c r="J55" s="229">
        <v>6.439393789825395E-3</v>
      </c>
      <c r="K55" s="229">
        <v>8.0506912454361267E-3</v>
      </c>
      <c r="L55" s="229">
        <v>8.0506912451993751E-3</v>
      </c>
      <c r="M55" s="229">
        <v>8.050691246870979E-3</v>
      </c>
      <c r="N55" s="229">
        <v>7.2450425188944944E-3</v>
      </c>
      <c r="O55" s="229">
        <v>4.8309943520661834E-3</v>
      </c>
      <c r="P55" s="229">
        <v>7.2450425191037332E-3</v>
      </c>
      <c r="Q55" s="229">
        <v>9.6590906865517221E-3</v>
      </c>
      <c r="R55" s="229">
        <v>2.4140481666900591E-3</v>
      </c>
      <c r="S55" s="229">
        <v>4.8309943499318291E-3</v>
      </c>
      <c r="T55" s="229">
        <v>4.0253456219080169E-3</v>
      </c>
      <c r="U55" s="229">
        <v>4.1499603538744491E-3</v>
      </c>
      <c r="V55" s="229">
        <v>3.187818707224704E-3</v>
      </c>
      <c r="W55" s="229">
        <v>2.9878555338554119E-3</v>
      </c>
      <c r="X55" s="229">
        <v>1.1186345646553391E-3</v>
      </c>
      <c r="Y55" s="229">
        <v>4.7182614883894962E-2</v>
      </c>
      <c r="DA55" s="73" t="s">
        <v>2808</v>
      </c>
    </row>
    <row r="56" spans="1:105" ht="12" customHeight="1" x14ac:dyDescent="0.25">
      <c r="A56" s="64" t="s">
        <v>39</v>
      </c>
      <c r="B56" s="229">
        <v>0.66255800537998522</v>
      </c>
      <c r="C56" s="229">
        <v>0.61458769341892283</v>
      </c>
      <c r="D56" s="229">
        <v>0.62757860361145368</v>
      </c>
      <c r="E56" s="229">
        <v>0.60459717622144715</v>
      </c>
      <c r="F56" s="229">
        <v>0.61458769340923491</v>
      </c>
      <c r="G56" s="229">
        <v>0.55862712624717425</v>
      </c>
      <c r="H56" s="229">
        <v>0.5856090776309808</v>
      </c>
      <c r="I56" s="229">
        <v>0.46568689530326379</v>
      </c>
      <c r="J56" s="229">
        <v>0.41372325453296788</v>
      </c>
      <c r="K56" s="229">
        <v>0.32678021197707102</v>
      </c>
      <c r="L56" s="229">
        <v>0.2268498568341927</v>
      </c>
      <c r="M56" s="229">
        <v>9.2936633354708281E-2</v>
      </c>
      <c r="N56" s="229">
        <v>9.3936764354211333E-2</v>
      </c>
      <c r="O56" s="229">
        <v>4.7966714383051529E-2</v>
      </c>
      <c r="P56" s="229">
        <v>6.2957886570647381E-2</v>
      </c>
      <c r="Q56" s="229">
        <v>6.9951608370865115E-2</v>
      </c>
      <c r="R56" s="229">
        <v>6.795494394858792E-2</v>
      </c>
      <c r="S56" s="229">
        <v>6.4958148542543864E-2</v>
      </c>
      <c r="T56" s="229">
        <v>6.3958017541634452E-2</v>
      </c>
      <c r="U56" s="229">
        <v>6.6954812952270251E-2</v>
      </c>
      <c r="V56" s="229">
        <v>6.9951608344352906E-2</v>
      </c>
      <c r="W56" s="229">
        <v>6.7954943944331506E-2</v>
      </c>
      <c r="X56" s="229">
        <v>0.1131083401863107</v>
      </c>
      <c r="Y56" s="229">
        <v>4.3660394922155801E-2</v>
      </c>
      <c r="DA56" s="73" t="s">
        <v>2809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2810</v>
      </c>
    </row>
    <row r="58" spans="1:105" ht="12" customHeight="1" x14ac:dyDescent="0.25">
      <c r="A58" s="60" t="s">
        <v>2755</v>
      </c>
      <c r="B58" s="329">
        <v>4.0640387094172006</v>
      </c>
      <c r="C58" s="329">
        <v>3.5140449429427441</v>
      </c>
      <c r="D58" s="329">
        <v>3.408366549548504</v>
      </c>
      <c r="E58" s="329">
        <v>3.684827349285634</v>
      </c>
      <c r="F58" s="329">
        <v>3.667042161951974</v>
      </c>
      <c r="G58" s="329">
        <v>2.7796302492575671</v>
      </c>
      <c r="H58" s="329">
        <v>2.7668986966543292</v>
      </c>
      <c r="I58" s="329">
        <v>2.175153738077686</v>
      </c>
      <c r="J58" s="329">
        <v>1.8652853772814879</v>
      </c>
      <c r="K58" s="329">
        <v>1.5966818172862931</v>
      </c>
      <c r="L58" s="329">
        <v>1.6794857521358559</v>
      </c>
      <c r="M58" s="329">
        <v>1.662788858739521</v>
      </c>
      <c r="N58" s="329">
        <v>1.5848412180423099</v>
      </c>
      <c r="O58" s="329">
        <v>1.488434830706</v>
      </c>
      <c r="P58" s="329">
        <v>1.5432997170031539</v>
      </c>
      <c r="Q58" s="329">
        <v>1.317512187895598</v>
      </c>
      <c r="R58" s="329">
        <v>1.012105369826084</v>
      </c>
      <c r="S58" s="329">
        <v>0.79342618339597393</v>
      </c>
      <c r="T58" s="329">
        <v>0.82979685151365479</v>
      </c>
      <c r="U58" s="329">
        <v>0.72654791733894375</v>
      </c>
      <c r="V58" s="329">
        <v>0.80590525284275127</v>
      </c>
      <c r="W58" s="329">
        <v>1.010958054849171</v>
      </c>
      <c r="X58" s="329">
        <v>0.79557934643803618</v>
      </c>
      <c r="Y58" s="329">
        <v>0.46537169024583103</v>
      </c>
      <c r="DA58" s="72" t="s">
        <v>2811</v>
      </c>
    </row>
    <row r="59" spans="1:105" ht="12" customHeight="1" x14ac:dyDescent="0.25">
      <c r="A59" s="132" t="s">
        <v>2757</v>
      </c>
      <c r="B59" s="316">
        <v>1.023008089982705</v>
      </c>
      <c r="C59" s="316">
        <v>0.8845625404263836</v>
      </c>
      <c r="D59" s="316">
        <v>0.85796096029670366</v>
      </c>
      <c r="E59" s="316">
        <v>0.92755223511375096</v>
      </c>
      <c r="F59" s="316">
        <v>0.92307531158395539</v>
      </c>
      <c r="G59" s="316">
        <v>0.69969417996978545</v>
      </c>
      <c r="H59" s="316">
        <v>0.69648936765316771</v>
      </c>
      <c r="I59" s="316">
        <v>0.54753412310108074</v>
      </c>
      <c r="J59" s="316">
        <v>0.4695334290649627</v>
      </c>
      <c r="K59" s="316">
        <v>0.4019199946169813</v>
      </c>
      <c r="L59" s="316">
        <v>0.42276356951630889</v>
      </c>
      <c r="M59" s="316">
        <v>0.41856059354995079</v>
      </c>
      <c r="N59" s="316">
        <v>0.39893945489210902</v>
      </c>
      <c r="O59" s="316">
        <v>0.37467184298612038</v>
      </c>
      <c r="P59" s="316">
        <v>0.38848254375723018</v>
      </c>
      <c r="Q59" s="316">
        <v>0.33164684768991598</v>
      </c>
      <c r="R59" s="316">
        <v>0.25476922226351062</v>
      </c>
      <c r="S59" s="316">
        <v>0.19972285267297099</v>
      </c>
      <c r="T59" s="316">
        <v>0.2088781512276443</v>
      </c>
      <c r="U59" s="316">
        <v>0.18288811951410081</v>
      </c>
      <c r="V59" s="316">
        <v>0.20286410941590691</v>
      </c>
      <c r="W59" s="316">
        <v>0.25448041780394148</v>
      </c>
      <c r="X59" s="316">
        <v>0.20026485125334309</v>
      </c>
      <c r="Y59" s="316">
        <v>0.1171443084110492</v>
      </c>
      <c r="DA59" s="139" t="s">
        <v>2812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101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1</v>
      </c>
      <c r="C63" s="232">
        <f t="shared" si="1"/>
        <v>1</v>
      </c>
      <c r="D63" s="232">
        <f t="shared" si="1"/>
        <v>1.0000000000000002</v>
      </c>
      <c r="E63" s="232">
        <f t="shared" si="1"/>
        <v>1.0000000000000002</v>
      </c>
      <c r="F63" s="232">
        <f t="shared" si="1"/>
        <v>1</v>
      </c>
      <c r="G63" s="232">
        <f t="shared" si="1"/>
        <v>1.0000000000000004</v>
      </c>
      <c r="H63" s="232">
        <f t="shared" si="1"/>
        <v>0.99999999999999967</v>
      </c>
      <c r="I63" s="232">
        <f t="shared" si="1"/>
        <v>0.99999999999999978</v>
      </c>
      <c r="J63" s="232">
        <f t="shared" si="1"/>
        <v>0.99999999999999978</v>
      </c>
      <c r="K63" s="232">
        <f t="shared" si="1"/>
        <v>1.0000000000000002</v>
      </c>
      <c r="L63" s="232">
        <f t="shared" si="1"/>
        <v>0.99999999999999967</v>
      </c>
      <c r="M63" s="232">
        <f t="shared" si="1"/>
        <v>1</v>
      </c>
      <c r="N63" s="232">
        <f t="shared" si="1"/>
        <v>1.0000000000000002</v>
      </c>
      <c r="O63" s="232">
        <f t="shared" si="1"/>
        <v>1</v>
      </c>
      <c r="P63" s="232">
        <f t="shared" si="1"/>
        <v>0.99999999999999978</v>
      </c>
      <c r="Q63" s="232">
        <f t="shared" si="1"/>
        <v>1</v>
      </c>
      <c r="R63" s="232">
        <f t="shared" si="1"/>
        <v>0.99999999999999989</v>
      </c>
      <c r="S63" s="232">
        <f t="shared" si="1"/>
        <v>1</v>
      </c>
      <c r="T63" s="232">
        <f t="shared" si="1"/>
        <v>1</v>
      </c>
      <c r="U63" s="232">
        <f t="shared" si="1"/>
        <v>1.0000000000000002</v>
      </c>
      <c r="V63" s="232">
        <f t="shared" si="1"/>
        <v>1.0000000000000002</v>
      </c>
      <c r="W63" s="232">
        <f t="shared" si="1"/>
        <v>0.99999999999999978</v>
      </c>
      <c r="X63" s="232">
        <f t="shared" si="1"/>
        <v>1</v>
      </c>
      <c r="Y63" s="232">
        <f t="shared" si="1"/>
        <v>1.0000000000000002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3.1255331052095318E-2</v>
      </c>
      <c r="C64" s="299">
        <f t="shared" si="2"/>
        <v>2.6295871587555201E-2</v>
      </c>
      <c r="D64" s="299">
        <f t="shared" si="2"/>
        <v>2.6161388167607783E-2</v>
      </c>
      <c r="E64" s="299">
        <f t="shared" si="2"/>
        <v>2.2935497744496918E-2</v>
      </c>
      <c r="F64" s="299">
        <f t="shared" si="2"/>
        <v>2.7380363219833476E-2</v>
      </c>
      <c r="G64" s="299">
        <f t="shared" si="2"/>
        <v>2.4152432960759494E-2</v>
      </c>
      <c r="H64" s="299">
        <f t="shared" si="2"/>
        <v>2.4379275005606403E-2</v>
      </c>
      <c r="I64" s="299">
        <f t="shared" si="2"/>
        <v>2.1770442134801591E-2</v>
      </c>
      <c r="J64" s="299">
        <f t="shared" si="2"/>
        <v>2.5918436955611319E-2</v>
      </c>
      <c r="K64" s="299">
        <f t="shared" si="2"/>
        <v>2.8779310204933527E-2</v>
      </c>
      <c r="L64" s="299">
        <f t="shared" si="2"/>
        <v>3.2867187711257191E-2</v>
      </c>
      <c r="M64" s="299">
        <f t="shared" si="2"/>
        <v>3.9824738361775192E-2</v>
      </c>
      <c r="N64" s="299">
        <f t="shared" si="2"/>
        <v>3.9186541178139037E-2</v>
      </c>
      <c r="O64" s="299">
        <f t="shared" si="2"/>
        <v>4.1705471058572093E-2</v>
      </c>
      <c r="P64" s="299">
        <f t="shared" si="2"/>
        <v>4.0754841478086952E-2</v>
      </c>
      <c r="Q64" s="299">
        <f t="shared" si="2"/>
        <v>3.8990321542713077E-2</v>
      </c>
      <c r="R64" s="299">
        <f t="shared" si="2"/>
        <v>3.5036058269117987E-2</v>
      </c>
      <c r="S64" s="299">
        <f t="shared" si="2"/>
        <v>3.544665677156647E-2</v>
      </c>
      <c r="T64" s="299">
        <f t="shared" si="2"/>
        <v>3.6730316996507452E-2</v>
      </c>
      <c r="U64" s="299">
        <f t="shared" si="2"/>
        <v>3.2001626230869495E-2</v>
      </c>
      <c r="V64" s="299">
        <f t="shared" si="2"/>
        <v>3.6016468813683269E-2</v>
      </c>
      <c r="W64" s="299">
        <f t="shared" si="2"/>
        <v>3.622234873706006E-2</v>
      </c>
      <c r="X64" s="299">
        <f t="shared" si="2"/>
        <v>3.1240132549402951E-2</v>
      </c>
      <c r="Y64" s="299">
        <f t="shared" si="2"/>
        <v>2.8611476689212788E-2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6.5877063038642155E-3</v>
      </c>
      <c r="C65" s="233">
        <f t="shared" si="3"/>
        <v>5.5423978307639213E-3</v>
      </c>
      <c r="D65" s="233">
        <f t="shared" si="3"/>
        <v>5.514052673520951E-3</v>
      </c>
      <c r="E65" s="233">
        <f t="shared" si="3"/>
        <v>4.8341296664511507E-3</v>
      </c>
      <c r="F65" s="233">
        <f t="shared" si="3"/>
        <v>5.7709768322321726E-3</v>
      </c>
      <c r="G65" s="233">
        <f t="shared" si="3"/>
        <v>5.090623887619535E-3</v>
      </c>
      <c r="H65" s="233">
        <f t="shared" si="3"/>
        <v>5.1384355318580413E-3</v>
      </c>
      <c r="I65" s="233">
        <f t="shared" si="3"/>
        <v>4.5885701434517047E-3</v>
      </c>
      <c r="J65" s="233">
        <f t="shared" si="3"/>
        <v>5.4628456897224727E-3</v>
      </c>
      <c r="K65" s="233">
        <f t="shared" si="3"/>
        <v>6.0658337914227421E-3</v>
      </c>
      <c r="L65" s="233">
        <f t="shared" si="3"/>
        <v>6.9274383725083707E-3</v>
      </c>
      <c r="M65" s="233">
        <f t="shared" si="3"/>
        <v>8.3938858148175505E-3</v>
      </c>
      <c r="N65" s="233">
        <f t="shared" si="3"/>
        <v>8.2593725824111897E-3</v>
      </c>
      <c r="O65" s="233">
        <f t="shared" si="3"/>
        <v>8.7902890594967302E-3</v>
      </c>
      <c r="P65" s="233">
        <f t="shared" si="3"/>
        <v>8.5899242491044234E-3</v>
      </c>
      <c r="Q65" s="233">
        <f t="shared" si="3"/>
        <v>8.218015243175749E-3</v>
      </c>
      <c r="R65" s="233">
        <f t="shared" si="3"/>
        <v>7.3845726201818415E-3</v>
      </c>
      <c r="S65" s="233">
        <f t="shared" si="3"/>
        <v>7.4711147316196824E-3</v>
      </c>
      <c r="T65" s="233">
        <f t="shared" si="3"/>
        <v>7.7416726259439796E-3</v>
      </c>
      <c r="U65" s="233">
        <f t="shared" si="3"/>
        <v>6.7450034204924025E-3</v>
      </c>
      <c r="V65" s="233">
        <f t="shared" si="3"/>
        <v>7.5912143835995052E-3</v>
      </c>
      <c r="W65" s="233">
        <f t="shared" si="3"/>
        <v>7.6346078279628882E-3</v>
      </c>
      <c r="X65" s="233">
        <f t="shared" si="3"/>
        <v>6.5845029056398018E-3</v>
      </c>
      <c r="Y65" s="233">
        <f t="shared" si="3"/>
        <v>6.0304594129632566E-3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2.5526870931403649E-2</v>
      </c>
      <c r="C66" s="233">
        <f t="shared" si="4"/>
        <v>2.147637850725263E-2</v>
      </c>
      <c r="D66" s="233">
        <f t="shared" si="4"/>
        <v>2.1366543135562292E-2</v>
      </c>
      <c r="E66" s="233">
        <f t="shared" si="4"/>
        <v>1.873189215930646E-2</v>
      </c>
      <c r="F66" s="233">
        <f t="shared" si="4"/>
        <v>2.2362105101452277E-2</v>
      </c>
      <c r="G66" s="233">
        <f t="shared" si="4"/>
        <v>1.9725788149262125E-2</v>
      </c>
      <c r="H66" s="233">
        <f t="shared" si="4"/>
        <v>1.9911054707180565E-2</v>
      </c>
      <c r="I66" s="233">
        <f t="shared" si="4"/>
        <v>1.7780367309768626E-2</v>
      </c>
      <c r="J66" s="233">
        <f t="shared" si="4"/>
        <v>2.1168119889911012E-2</v>
      </c>
      <c r="K66" s="233">
        <f t="shared" si="4"/>
        <v>2.3504653841985652E-2</v>
      </c>
      <c r="L66" s="233">
        <f t="shared" si="4"/>
        <v>2.68433073764302E-2</v>
      </c>
      <c r="M66" s="233">
        <f t="shared" si="4"/>
        <v>3.2525681917862863E-2</v>
      </c>
      <c r="N66" s="233">
        <f t="shared" si="4"/>
        <v>3.200445316785179E-2</v>
      </c>
      <c r="O66" s="233">
        <f t="shared" si="4"/>
        <v>3.4061714946199223E-2</v>
      </c>
      <c r="P66" s="233">
        <f t="shared" si="4"/>
        <v>3.3285316239553886E-2</v>
      </c>
      <c r="Q66" s="233">
        <f t="shared" si="4"/>
        <v>3.1844196560766862E-2</v>
      </c>
      <c r="R66" s="233">
        <f t="shared" si="4"/>
        <v>2.8614668514955786E-2</v>
      </c>
      <c r="S66" s="233">
        <f t="shared" si="4"/>
        <v>2.8950012746605733E-2</v>
      </c>
      <c r="T66" s="233">
        <f t="shared" si="4"/>
        <v>2.999840442184442E-2</v>
      </c>
      <c r="U66" s="233">
        <f t="shared" si="4"/>
        <v>2.6136385534641853E-2</v>
      </c>
      <c r="V66" s="233">
        <f t="shared" si="4"/>
        <v>2.9415389946739433E-2</v>
      </c>
      <c r="W66" s="233">
        <f t="shared" si="4"/>
        <v>2.9583536309439811E-2</v>
      </c>
      <c r="X66" s="233">
        <f t="shared" si="4"/>
        <v>2.5514458002040264E-2</v>
      </c>
      <c r="Y66" s="233">
        <f t="shared" si="4"/>
        <v>2.3367580761984467E-2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3.5902913241343544E-2</v>
      </c>
      <c r="C67" s="233">
        <f t="shared" si="5"/>
        <v>3.0205995727254138E-2</v>
      </c>
      <c r="D67" s="233">
        <f t="shared" si="5"/>
        <v>3.0051514990808763E-2</v>
      </c>
      <c r="E67" s="233">
        <f t="shared" si="5"/>
        <v>2.6345943490254587E-2</v>
      </c>
      <c r="F67" s="233">
        <f t="shared" si="5"/>
        <v>3.1451748297263771E-2</v>
      </c>
      <c r="G67" s="233">
        <f t="shared" si="5"/>
        <v>2.7743833642721299E-2</v>
      </c>
      <c r="H67" s="233">
        <f t="shared" si="5"/>
        <v>2.8004406478825739E-2</v>
      </c>
      <c r="I67" s="233">
        <f t="shared" si="5"/>
        <v>2.500764729986989E-2</v>
      </c>
      <c r="J67" s="233">
        <f t="shared" si="5"/>
        <v>2.9772437598486492E-2</v>
      </c>
      <c r="K67" s="233">
        <f t="shared" si="5"/>
        <v>3.3058714870472405E-2</v>
      </c>
      <c r="L67" s="233">
        <f t="shared" si="5"/>
        <v>3.7754448574465242E-2</v>
      </c>
      <c r="M67" s="233">
        <f t="shared" si="5"/>
        <v>4.5746567965600435E-2</v>
      </c>
      <c r="N67" s="233">
        <f t="shared" si="5"/>
        <v>4.5013472607347199E-2</v>
      </c>
      <c r="O67" s="233">
        <f t="shared" si="5"/>
        <v>4.7906960467305519E-2</v>
      </c>
      <c r="P67" s="233">
        <f t="shared" si="5"/>
        <v>4.6814974869842936E-2</v>
      </c>
      <c r="Q67" s="233">
        <f t="shared" si="5"/>
        <v>4.4788075649138594E-2</v>
      </c>
      <c r="R67" s="233">
        <f t="shared" si="5"/>
        <v>4.0245824248611534E-2</v>
      </c>
      <c r="S67" s="233">
        <f t="shared" si="5"/>
        <v>4.0717477624666425E-2</v>
      </c>
      <c r="T67" s="233">
        <f t="shared" si="5"/>
        <v>4.2192014611992013E-2</v>
      </c>
      <c r="U67" s="233">
        <f t="shared" si="5"/>
        <v>3.6760180470774E-2</v>
      </c>
      <c r="V67" s="233">
        <f t="shared" si="5"/>
        <v>4.1372019158009775E-2</v>
      </c>
      <c r="W67" s="233">
        <f t="shared" si="5"/>
        <v>4.1608512862549671E-2</v>
      </c>
      <c r="X67" s="233">
        <f t="shared" si="5"/>
        <v>3.5885454762895418E-2</v>
      </c>
      <c r="Y67" s="233">
        <f t="shared" si="5"/>
        <v>3.2865924970283247E-2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0.10587272177387051</v>
      </c>
      <c r="C68" s="300">
        <f t="shared" si="6"/>
        <v>0.10780548252040142</v>
      </c>
      <c r="D68" s="300">
        <f t="shared" si="6"/>
        <v>0.10687217976074401</v>
      </c>
      <c r="E68" s="300">
        <f t="shared" si="6"/>
        <v>0.1201172304226131</v>
      </c>
      <c r="F68" s="300">
        <f t="shared" si="6"/>
        <v>0.10688488115084477</v>
      </c>
      <c r="G68" s="300">
        <f t="shared" si="6"/>
        <v>0.10935212009360584</v>
      </c>
      <c r="H68" s="300">
        <f t="shared" si="6"/>
        <v>0.10639223320663008</v>
      </c>
      <c r="I68" s="300">
        <f t="shared" si="6"/>
        <v>0.11793247727317278</v>
      </c>
      <c r="J68" s="300">
        <f t="shared" si="6"/>
        <v>0.10207160813383941</v>
      </c>
      <c r="K68" s="300">
        <f t="shared" si="6"/>
        <v>0.10049026041815413</v>
      </c>
      <c r="L68" s="300">
        <f t="shared" si="6"/>
        <v>0.10950612888977899</v>
      </c>
      <c r="M68" s="300">
        <f t="shared" si="6"/>
        <v>0.12733594727468109</v>
      </c>
      <c r="N68" s="300">
        <f t="shared" si="6"/>
        <v>0.12545870037795298</v>
      </c>
      <c r="O68" s="300">
        <f t="shared" si="6"/>
        <v>0.13174297930072262</v>
      </c>
      <c r="P68" s="300">
        <f t="shared" si="6"/>
        <v>0.12931028472217729</v>
      </c>
      <c r="Q68" s="300">
        <f t="shared" si="6"/>
        <v>0.12501230563613519</v>
      </c>
      <c r="R68" s="300">
        <f t="shared" si="6"/>
        <v>0.11577679356328954</v>
      </c>
      <c r="S68" s="300">
        <f t="shared" si="6"/>
        <v>0.1150355640360239</v>
      </c>
      <c r="T68" s="300">
        <f t="shared" si="6"/>
        <v>0.11746291107036658</v>
      </c>
      <c r="U68" s="300">
        <f t="shared" si="6"/>
        <v>0.11092697635917705</v>
      </c>
      <c r="V68" s="300">
        <f t="shared" si="6"/>
        <v>0.11647830887507504</v>
      </c>
      <c r="W68" s="300">
        <f t="shared" si="6"/>
        <v>0.11736688919890154</v>
      </c>
      <c r="X68" s="300">
        <f t="shared" si="6"/>
        <v>0.10755139179208419</v>
      </c>
      <c r="Y68" s="300">
        <f t="shared" si="6"/>
        <v>9.8347472545963738E-2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4.4741690816597457E-2</v>
      </c>
      <c r="C69" s="301">
        <f t="shared" si="7"/>
        <v>5.0969371191744633E-2</v>
      </c>
      <c r="D69" s="301">
        <f t="shared" si="7"/>
        <v>5.1292521680992444E-2</v>
      </c>
      <c r="E69" s="301">
        <f t="shared" si="7"/>
        <v>5.409533128448802E-2</v>
      </c>
      <c r="F69" s="301">
        <f t="shared" si="7"/>
        <v>4.9604794435507076E-2</v>
      </c>
      <c r="G69" s="301">
        <f t="shared" si="7"/>
        <v>5.3799202882242513E-2</v>
      </c>
      <c r="H69" s="301">
        <f t="shared" si="7"/>
        <v>5.3884639146839962E-2</v>
      </c>
      <c r="I69" s="301">
        <f t="shared" si="7"/>
        <v>5.6147095603212169E-2</v>
      </c>
      <c r="J69" s="301">
        <f t="shared" si="7"/>
        <v>5.2417671626732089E-2</v>
      </c>
      <c r="K69" s="301">
        <f t="shared" si="7"/>
        <v>4.8865184405467936E-2</v>
      </c>
      <c r="L69" s="301">
        <f t="shared" si="7"/>
        <v>4.1909018910045524E-2</v>
      </c>
      <c r="M69" s="301">
        <f t="shared" si="7"/>
        <v>3.0346006928862107E-2</v>
      </c>
      <c r="N69" s="301">
        <f t="shared" si="7"/>
        <v>3.1402081809083271E-2</v>
      </c>
      <c r="O69" s="301">
        <f t="shared" si="7"/>
        <v>2.7229122452798803E-2</v>
      </c>
      <c r="P69" s="301">
        <f t="shared" si="7"/>
        <v>2.8796634836438195E-2</v>
      </c>
      <c r="Q69" s="301">
        <f t="shared" si="7"/>
        <v>3.1669362413364627E-2</v>
      </c>
      <c r="R69" s="301">
        <f t="shared" si="7"/>
        <v>3.7914576858117048E-2</v>
      </c>
      <c r="S69" s="301">
        <f t="shared" si="7"/>
        <v>3.7504673578223839E-2</v>
      </c>
      <c r="T69" s="301">
        <f t="shared" si="7"/>
        <v>3.5527125241467096E-2</v>
      </c>
      <c r="U69" s="301">
        <f t="shared" si="7"/>
        <v>4.2603495239911894E-2</v>
      </c>
      <c r="V69" s="301">
        <f t="shared" si="7"/>
        <v>3.6648077741756373E-2</v>
      </c>
      <c r="W69" s="301">
        <f t="shared" si="7"/>
        <v>3.6163712481587021E-2</v>
      </c>
      <c r="X69" s="301">
        <f t="shared" si="7"/>
        <v>4.424187222384169E-2</v>
      </c>
      <c r="Y69" s="301">
        <f t="shared" si="7"/>
        <v>4.8745710010814181E-2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0.33642309825556926</v>
      </c>
      <c r="C70" s="301">
        <f t="shared" si="8"/>
        <v>0.38325046415331065</v>
      </c>
      <c r="D70" s="301">
        <f t="shared" si="8"/>
        <v>0.38568030725515462</v>
      </c>
      <c r="E70" s="301">
        <f t="shared" si="8"/>
        <v>0.40675527946605405</v>
      </c>
      <c r="F70" s="301">
        <f t="shared" si="8"/>
        <v>0.37298989662083198</v>
      </c>
      <c r="G70" s="301">
        <f t="shared" si="8"/>
        <v>0.40452862167224662</v>
      </c>
      <c r="H70" s="301">
        <f t="shared" si="8"/>
        <v>0.40517103666181586</v>
      </c>
      <c r="I70" s="301">
        <f t="shared" si="8"/>
        <v>0.42218296886261453</v>
      </c>
      <c r="J70" s="301">
        <f t="shared" si="8"/>
        <v>0.39414056934715858</v>
      </c>
      <c r="K70" s="301">
        <f t="shared" si="8"/>
        <v>0.36742859812573003</v>
      </c>
      <c r="L70" s="301">
        <f t="shared" si="8"/>
        <v>0.31512358449668842</v>
      </c>
      <c r="M70" s="301">
        <f t="shared" si="8"/>
        <v>0.22817862902279004</v>
      </c>
      <c r="N70" s="301">
        <f t="shared" si="8"/>
        <v>0.23611949975676072</v>
      </c>
      <c r="O70" s="301">
        <f t="shared" si="8"/>
        <v>0.20474205536623699</v>
      </c>
      <c r="P70" s="301">
        <f t="shared" si="8"/>
        <v>0.21652854271244878</v>
      </c>
      <c r="Q70" s="301">
        <f t="shared" si="8"/>
        <v>0.23812924430049173</v>
      </c>
      <c r="R70" s="301">
        <f t="shared" si="8"/>
        <v>0.28508845291391838</v>
      </c>
      <c r="S70" s="301">
        <f t="shared" si="8"/>
        <v>0.28200629555933704</v>
      </c>
      <c r="T70" s="301">
        <f t="shared" si="8"/>
        <v>0.26713665325795438</v>
      </c>
      <c r="U70" s="301">
        <f t="shared" si="8"/>
        <v>0.32034551228472208</v>
      </c>
      <c r="V70" s="301">
        <f t="shared" si="8"/>
        <v>0.27556535378897584</v>
      </c>
      <c r="W70" s="301">
        <f t="shared" si="8"/>
        <v>0.27192329962116374</v>
      </c>
      <c r="X70" s="301">
        <f t="shared" si="8"/>
        <v>0.33266484691388659</v>
      </c>
      <c r="Y70" s="301">
        <f t="shared" si="8"/>
        <v>0.36653024258131423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0.13907415913063217</v>
      </c>
      <c r="C71" s="301">
        <f t="shared" si="9"/>
        <v>0.11700647878439779</v>
      </c>
      <c r="D71" s="301">
        <f t="shared" si="9"/>
        <v>0.11640807947405214</v>
      </c>
      <c r="E71" s="301">
        <f t="shared" si="9"/>
        <v>0.1020541122326261</v>
      </c>
      <c r="F71" s="301">
        <f t="shared" si="9"/>
        <v>0.12183204795184373</v>
      </c>
      <c r="G71" s="301">
        <f t="shared" si="9"/>
        <v>0.10746900422772541</v>
      </c>
      <c r="H71" s="301">
        <f t="shared" si="9"/>
        <v>0.10847836376994155</v>
      </c>
      <c r="I71" s="301">
        <f t="shared" si="9"/>
        <v>9.6870064462063685E-2</v>
      </c>
      <c r="J71" s="301">
        <f t="shared" si="9"/>
        <v>0.11532704035589783</v>
      </c>
      <c r="K71" s="301">
        <f t="shared" si="9"/>
        <v>0.12805682206467717</v>
      </c>
      <c r="L71" s="301">
        <f t="shared" si="9"/>
        <v>0.14624629911335735</v>
      </c>
      <c r="M71" s="301">
        <f t="shared" si="9"/>
        <v>0.17720471400638102</v>
      </c>
      <c r="N71" s="301">
        <f t="shared" si="9"/>
        <v>0.17436498287296906</v>
      </c>
      <c r="O71" s="301">
        <f t="shared" si="9"/>
        <v>0.18557324857478968</v>
      </c>
      <c r="P71" s="301">
        <f t="shared" si="9"/>
        <v>0.18134331386924085</v>
      </c>
      <c r="Q71" s="301">
        <f t="shared" si="9"/>
        <v>0.17349188123292233</v>
      </c>
      <c r="R71" s="301">
        <f t="shared" si="9"/>
        <v>0.15589693594695614</v>
      </c>
      <c r="S71" s="301">
        <f t="shared" si="9"/>
        <v>0.15772394079848498</v>
      </c>
      <c r="T71" s="301">
        <f t="shared" si="9"/>
        <v>0.16343573332743158</v>
      </c>
      <c r="U71" s="301">
        <f t="shared" si="9"/>
        <v>0.14239488461833436</v>
      </c>
      <c r="V71" s="301">
        <f t="shared" si="9"/>
        <v>0.16025938444769222</v>
      </c>
      <c r="W71" s="301">
        <f t="shared" si="9"/>
        <v>0.16117547064040541</v>
      </c>
      <c r="X71" s="301">
        <f t="shared" si="9"/>
        <v>0.1390065316600268</v>
      </c>
      <c r="Y71" s="301">
        <f t="shared" si="9"/>
        <v>0.12731002770073657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0.23424091065443139</v>
      </c>
      <c r="C72" s="301">
        <f t="shared" si="10"/>
        <v>0.22347942675912419</v>
      </c>
      <c r="D72" s="301">
        <f t="shared" si="10"/>
        <v>0.22285900113551274</v>
      </c>
      <c r="E72" s="301">
        <f t="shared" si="10"/>
        <v>0.21450326983943929</v>
      </c>
      <c r="F72" s="301">
        <f t="shared" si="10"/>
        <v>0.22635414320595407</v>
      </c>
      <c r="G72" s="301">
        <f t="shared" si="10"/>
        <v>0.21693906232365526</v>
      </c>
      <c r="H72" s="301">
        <f t="shared" si="10"/>
        <v>0.21714821831700612</v>
      </c>
      <c r="I72" s="301">
        <f t="shared" si="10"/>
        <v>0.2095980333311907</v>
      </c>
      <c r="J72" s="301">
        <f t="shared" si="10"/>
        <v>0.22024069497744325</v>
      </c>
      <c r="K72" s="301">
        <f t="shared" si="10"/>
        <v>0.2265744658734497</v>
      </c>
      <c r="L72" s="301">
        <f t="shared" si="10"/>
        <v>0.24036584585519158</v>
      </c>
      <c r="M72" s="301">
        <f t="shared" si="10"/>
        <v>0.25899955532015378</v>
      </c>
      <c r="N72" s="301">
        <f t="shared" si="10"/>
        <v>0.25757102417088945</v>
      </c>
      <c r="O72" s="301">
        <f t="shared" si="10"/>
        <v>0.26437441739775719</v>
      </c>
      <c r="P72" s="301">
        <f t="shared" si="10"/>
        <v>0.26193041734360528</v>
      </c>
      <c r="Q72" s="301">
        <f t="shared" si="10"/>
        <v>0.25749019594811662</v>
      </c>
      <c r="R72" s="301">
        <f t="shared" si="10"/>
        <v>0.24878370146325607</v>
      </c>
      <c r="S72" s="301">
        <f t="shared" si="10"/>
        <v>0.24935545105320608</v>
      </c>
      <c r="T72" s="301">
        <f t="shared" si="10"/>
        <v>0.25232816573181938</v>
      </c>
      <c r="U72" s="301">
        <f t="shared" si="10"/>
        <v>0.2407472986930666</v>
      </c>
      <c r="V72" s="301">
        <f t="shared" si="10"/>
        <v>0.25012890548666467</v>
      </c>
      <c r="W72" s="301">
        <f t="shared" si="10"/>
        <v>0.25153079612080348</v>
      </c>
      <c r="X72" s="301">
        <f t="shared" si="10"/>
        <v>0.2369558442706253</v>
      </c>
      <c r="Y72" s="301">
        <f t="shared" si="10"/>
        <v>0.2312317506804564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3.9338868973200262E-2</v>
      </c>
      <c r="C73" s="302">
        <f t="shared" si="11"/>
        <v>4.9224639728001854E-2</v>
      </c>
      <c r="D73" s="302">
        <f t="shared" si="11"/>
        <v>4.9045105063822175E-2</v>
      </c>
      <c r="E73" s="302">
        <f t="shared" si="11"/>
        <v>5.508198045121588E-2</v>
      </c>
      <c r="F73" s="302">
        <f t="shared" si="11"/>
        <v>4.7586523336569174E-2</v>
      </c>
      <c r="G73" s="302">
        <f t="shared" si="11"/>
        <v>5.1501201792487142E-2</v>
      </c>
      <c r="H73" s="302">
        <f t="shared" si="11"/>
        <v>5.0480372679474063E-2</v>
      </c>
      <c r="I73" s="302">
        <f t="shared" si="11"/>
        <v>5.4572993048230142E-2</v>
      </c>
      <c r="J73" s="302">
        <f t="shared" si="11"/>
        <v>4.6805748316926105E-2</v>
      </c>
      <c r="K73" s="302">
        <f t="shared" si="11"/>
        <v>4.1198291014373167E-2</v>
      </c>
      <c r="L73" s="302">
        <f t="shared" si="11"/>
        <v>3.9376997605836829E-2</v>
      </c>
      <c r="M73" s="302">
        <f t="shared" si="11"/>
        <v>3.122485526988204E-2</v>
      </c>
      <c r="N73" s="302">
        <f t="shared" si="11"/>
        <v>3.2256841182691343E-2</v>
      </c>
      <c r="O73" s="302">
        <f t="shared" si="11"/>
        <v>2.9352322541360398E-2</v>
      </c>
      <c r="P73" s="302">
        <f t="shared" si="11"/>
        <v>3.0577692273649645E-2</v>
      </c>
      <c r="Q73" s="302">
        <f t="shared" si="11"/>
        <v>3.2976808273529848E-2</v>
      </c>
      <c r="R73" s="302">
        <f t="shared" si="11"/>
        <v>3.9745660256650182E-2</v>
      </c>
      <c r="S73" s="302">
        <f t="shared" si="11"/>
        <v>3.8526484721240976E-2</v>
      </c>
      <c r="T73" s="302">
        <f t="shared" si="11"/>
        <v>3.6437063273133972E-2</v>
      </c>
      <c r="U73" s="302">
        <f t="shared" si="11"/>
        <v>4.366463167645683E-2</v>
      </c>
      <c r="V73" s="302">
        <f t="shared" si="11"/>
        <v>3.7036500821873361E-2</v>
      </c>
      <c r="W73" s="302">
        <f t="shared" si="11"/>
        <v>3.7755455757131511E-2</v>
      </c>
      <c r="X73" s="302">
        <f t="shared" si="11"/>
        <v>4.2517298145088235E-2</v>
      </c>
      <c r="Y73" s="302">
        <f t="shared" si="11"/>
        <v>4.6808998731907504E-2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3.4508463070852598E-2</v>
      </c>
      <c r="C74" s="302">
        <f t="shared" si="12"/>
        <v>3.9311761165325115E-2</v>
      </c>
      <c r="D74" s="302">
        <f t="shared" si="12"/>
        <v>3.9561001337544942E-2</v>
      </c>
      <c r="E74" s="302">
        <f t="shared" si="12"/>
        <v>4.172275807788204E-2</v>
      </c>
      <c r="F74" s="302">
        <f t="shared" si="12"/>
        <v>3.8259287605642386E-2</v>
      </c>
      <c r="G74" s="302">
        <f t="shared" si="12"/>
        <v>4.1494359556355262E-2</v>
      </c>
      <c r="H74" s="302">
        <f t="shared" si="12"/>
        <v>4.1560255013767845E-2</v>
      </c>
      <c r="I74" s="302">
        <f t="shared" si="12"/>
        <v>4.3305247070374933E-2</v>
      </c>
      <c r="J74" s="302">
        <f t="shared" si="12"/>
        <v>4.0428809295694916E-2</v>
      </c>
      <c r="K74" s="302">
        <f t="shared" si="12"/>
        <v>3.7688839664525006E-2</v>
      </c>
      <c r="L74" s="302">
        <f t="shared" si="12"/>
        <v>3.2323674072158193E-2</v>
      </c>
      <c r="M74" s="302">
        <f t="shared" si="12"/>
        <v>2.3405330472312112E-2</v>
      </c>
      <c r="N74" s="302">
        <f t="shared" si="12"/>
        <v>2.4219862072236545E-2</v>
      </c>
      <c r="O74" s="302">
        <f t="shared" si="12"/>
        <v>2.1001333420004813E-2</v>
      </c>
      <c r="P74" s="302">
        <f t="shared" si="12"/>
        <v>2.2210327586668237E-2</v>
      </c>
      <c r="Q74" s="302">
        <f t="shared" si="12"/>
        <v>2.4426010804974564E-2</v>
      </c>
      <c r="R74" s="302">
        <f t="shared" si="12"/>
        <v>2.9242832612619507E-2</v>
      </c>
      <c r="S74" s="302">
        <f t="shared" si="12"/>
        <v>2.8926681570076242E-2</v>
      </c>
      <c r="T74" s="302">
        <f t="shared" si="12"/>
        <v>2.7401434032393104E-2</v>
      </c>
      <c r="U74" s="302">
        <f t="shared" si="12"/>
        <v>3.2859311200424367E-2</v>
      </c>
      <c r="V74" s="302">
        <f t="shared" si="12"/>
        <v>2.8266004576205955E-2</v>
      </c>
      <c r="W74" s="302">
        <f t="shared" si="12"/>
        <v>2.7892422344772762E-2</v>
      </c>
      <c r="X74" s="302">
        <f t="shared" si="12"/>
        <v>3.4122961961363038E-2</v>
      </c>
      <c r="Y74" s="302">
        <f t="shared" si="12"/>
        <v>3.7596691208340763E-2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0.16039357861037853</v>
      </c>
      <c r="C76" s="302">
        <f t="shared" si="14"/>
        <v>0.13494302586579721</v>
      </c>
      <c r="D76" s="302">
        <f t="shared" si="14"/>
        <v>0.13425289473414562</v>
      </c>
      <c r="E76" s="302">
        <f t="shared" si="14"/>
        <v>0.11769853131034137</v>
      </c>
      <c r="F76" s="302">
        <f t="shared" si="14"/>
        <v>0.14050833226374251</v>
      </c>
      <c r="G76" s="302">
        <f t="shared" si="14"/>
        <v>0.12394350097481284</v>
      </c>
      <c r="H76" s="302">
        <f t="shared" si="14"/>
        <v>0.12510759062376417</v>
      </c>
      <c r="I76" s="302">
        <f t="shared" si="14"/>
        <v>0.11171979321258563</v>
      </c>
      <c r="J76" s="302">
        <f t="shared" si="14"/>
        <v>0.13300613736482225</v>
      </c>
      <c r="K76" s="302">
        <f t="shared" si="14"/>
        <v>0.14768733519455154</v>
      </c>
      <c r="L76" s="302">
        <f t="shared" si="14"/>
        <v>0.16866517417719654</v>
      </c>
      <c r="M76" s="302">
        <f t="shared" si="14"/>
        <v>0.20436936957795962</v>
      </c>
      <c r="N76" s="302">
        <f t="shared" si="14"/>
        <v>0.20109432091596158</v>
      </c>
      <c r="O76" s="302">
        <f t="shared" si="14"/>
        <v>0.21402076143639195</v>
      </c>
      <c r="P76" s="302">
        <f t="shared" si="14"/>
        <v>0.20914239748328742</v>
      </c>
      <c r="Q76" s="302">
        <f t="shared" si="14"/>
        <v>0.20008737686961223</v>
      </c>
      <c r="R76" s="302">
        <f t="shared" si="14"/>
        <v>0.17979520859398637</v>
      </c>
      <c r="S76" s="302">
        <f t="shared" si="14"/>
        <v>0.18190228476188888</v>
      </c>
      <c r="T76" s="302">
        <f t="shared" si="14"/>
        <v>0.18848966842629228</v>
      </c>
      <c r="U76" s="302">
        <f t="shared" si="14"/>
        <v>0.16422335581618541</v>
      </c>
      <c r="V76" s="302">
        <f t="shared" si="14"/>
        <v>0.18482640008858534</v>
      </c>
      <c r="W76" s="302">
        <f t="shared" si="14"/>
        <v>0.1858829180188992</v>
      </c>
      <c r="X76" s="302">
        <f t="shared" si="14"/>
        <v>0.16031558416417402</v>
      </c>
      <c r="Y76" s="302">
        <f t="shared" si="14"/>
        <v>0.14682606074020813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4.0374597840192442E-2</v>
      </c>
      <c r="C77" s="235">
        <f t="shared" si="15"/>
        <v>3.3968132938195505E-2</v>
      </c>
      <c r="D77" s="235">
        <f t="shared" si="15"/>
        <v>3.3794411726044513E-2</v>
      </c>
      <c r="E77" s="235">
        <f t="shared" si="15"/>
        <v>2.9627313694270557E-2</v>
      </c>
      <c r="F77" s="235">
        <f t="shared" si="15"/>
        <v>3.5369043184236691E-2</v>
      </c>
      <c r="G77" s="235">
        <f t="shared" si="15"/>
        <v>3.1199310160162259E-2</v>
      </c>
      <c r="H77" s="235">
        <f t="shared" si="15"/>
        <v>3.1492337174295497E-2</v>
      </c>
      <c r="I77" s="235">
        <f t="shared" si="15"/>
        <v>2.8122333579854039E-2</v>
      </c>
      <c r="J77" s="235">
        <f t="shared" si="15"/>
        <v>3.3480575425197293E-2</v>
      </c>
      <c r="K77" s="235">
        <f t="shared" si="15"/>
        <v>3.717615640370707E-2</v>
      </c>
      <c r="L77" s="235">
        <f t="shared" si="15"/>
        <v>4.2456740700276913E-2</v>
      </c>
      <c r="M77" s="235">
        <f t="shared" si="15"/>
        <v>5.1444273387076009E-2</v>
      </c>
      <c r="N77" s="235">
        <f t="shared" si="15"/>
        <v>5.0619871476595343E-2</v>
      </c>
      <c r="O77" s="235">
        <f t="shared" si="15"/>
        <v>5.3873741376121193E-2</v>
      </c>
      <c r="P77" s="235">
        <f t="shared" si="15"/>
        <v>5.2645749679501294E-2</v>
      </c>
      <c r="Q77" s="235">
        <f t="shared" si="15"/>
        <v>5.0366401473175178E-2</v>
      </c>
      <c r="R77" s="235">
        <f t="shared" si="15"/>
        <v>4.5258415601595645E-2</v>
      </c>
      <c r="S77" s="235">
        <f t="shared" si="15"/>
        <v>4.5788813100265904E-2</v>
      </c>
      <c r="T77" s="235">
        <f t="shared" si="15"/>
        <v>4.7447002714673149E-2</v>
      </c>
      <c r="U77" s="235">
        <f t="shared" si="15"/>
        <v>4.1338637148010358E-2</v>
      </c>
      <c r="V77" s="235">
        <f t="shared" si="15"/>
        <v>4.6524877357803918E-2</v>
      </c>
      <c r="W77" s="235">
        <f t="shared" si="15"/>
        <v>4.6790826200126256E-2</v>
      </c>
      <c r="X77" s="235">
        <f t="shared" si="15"/>
        <v>4.0354964919557097E-2</v>
      </c>
      <c r="Y77" s="235">
        <f t="shared" si="15"/>
        <v>3.69593546462713E-2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341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>IF(B$5=0,0,B$5/TEL_fec!B$5)</f>
        <v>0.49681430563768086</v>
      </c>
      <c r="C81" s="322">
        <f>IF(C$5=0,0,C$5/TEL_fec!C$5)</f>
        <v>0.49256056079047833</v>
      </c>
      <c r="D81" s="322">
        <f>IF(D$5=0,0,D$5/TEL_fec!D$5)</f>
        <v>0.49335384138300381</v>
      </c>
      <c r="E81" s="322">
        <f>IF(E$5=0,0,E$5/TEL_fec!E$5)</f>
        <v>0.49100902591465551</v>
      </c>
      <c r="F81" s="322">
        <f>IF(F$5=0,0,F$5/TEL_fec!F$5)</f>
        <v>0.49340235136437005</v>
      </c>
      <c r="G81" s="322">
        <f>IF(G$5=0,0,G$5/TEL_fec!G$5)</f>
        <v>0.49084124542012963</v>
      </c>
      <c r="H81" s="322">
        <f>IF(H$5=0,0,H$5/TEL_fec!H$5)</f>
        <v>0.49087261118278824</v>
      </c>
      <c r="I81" s="322">
        <f>IF(I$5=0,0,I$5/TEL_fec!I$5)</f>
        <v>0.49091145978224021</v>
      </c>
      <c r="J81" s="322">
        <f>IF(J$5=0,0,J$5/TEL_fec!J$5)</f>
        <v>0.49574394805541649</v>
      </c>
      <c r="K81" s="322">
        <f>IF(K$5=0,0,K$5/TEL_fec!K$5)</f>
        <v>0.49922223086219636</v>
      </c>
      <c r="L81" s="322">
        <f>IF(L$5=0,0,L$5/TEL_fec!L$5)</f>
        <v>0.5011419320750008</v>
      </c>
      <c r="M81" s="322">
        <f>IF(M$5=0,0,M$5/TEL_fec!M$5)</f>
        <v>0.49932158713101554</v>
      </c>
      <c r="N81" s="322">
        <f>IF(N$5=0,0,N$5/TEL_fec!N$5)</f>
        <v>0.49880006495448281</v>
      </c>
      <c r="O81" s="322">
        <f>IF(O$5=0,0,O$5/TEL_fec!O$5)</f>
        <v>0.49883021506659386</v>
      </c>
      <c r="P81" s="322">
        <f>IF(P$5=0,0,P$5/TEL_fec!P$5)</f>
        <v>0.49853541926303813</v>
      </c>
      <c r="Q81" s="322">
        <f>IF(Q$5=0,0,Q$5/TEL_fec!Q$5)</f>
        <v>0.49672037657156159</v>
      </c>
      <c r="R81" s="322">
        <f>IF(R$5=0,0,R$5/TEL_fec!R$5)</f>
        <v>0.49366394037463307</v>
      </c>
      <c r="S81" s="322">
        <f>IF(S$5=0,0,S$5/TEL_fec!S$5)</f>
        <v>0.4996704268428877</v>
      </c>
      <c r="T81" s="322">
        <f>IF(T$5=0,0,T$5/TEL_fec!T$5)</f>
        <v>0.50092252219853661</v>
      </c>
      <c r="U81" s="322">
        <f>IF(U$5=0,0,U$5/TEL_fec!U$5)</f>
        <v>0.49029287184643416</v>
      </c>
      <c r="V81" s="322">
        <f>IF(V$5=0,0,V$5/TEL_fec!V$5)</f>
        <v>0.50078222671621175</v>
      </c>
      <c r="W81" s="322">
        <f>IF(W$5=0,0,W$5/TEL_fec!W$5)</f>
        <v>0.49721231372053426</v>
      </c>
      <c r="X81" s="322">
        <f>IF(X$5=0,0,X$5/TEL_fec!X$5)</f>
        <v>0.49990763995645449</v>
      </c>
      <c r="Y81" s="322">
        <f>IF(Y$5=0,0,Y$5/TEL_fec!Y$5)</f>
        <v>0.47455230153872818</v>
      </c>
      <c r="DA81" s="95"/>
    </row>
    <row r="82" spans="1:105" ht="12" customHeight="1" x14ac:dyDescent="0.25">
      <c r="A82" s="55" t="s">
        <v>91</v>
      </c>
      <c r="B82" s="334">
        <f>IF(B$6=0,0,B$6/TEL_fec!B$6)</f>
        <v>0.48603356121201186</v>
      </c>
      <c r="C82" s="334">
        <f>IF(C$6=0,0,C$6/TEL_fec!C$6)</f>
        <v>0.48603356121201174</v>
      </c>
      <c r="D82" s="334">
        <f>IF(D$6=0,0,D$6/TEL_fec!D$6)</f>
        <v>0.48603356121201158</v>
      </c>
      <c r="E82" s="334">
        <f>IF(E$6=0,0,E$6/TEL_fec!E$6)</f>
        <v>0.48603356121201191</v>
      </c>
      <c r="F82" s="334">
        <f>IF(F$6=0,0,F$6/TEL_fec!F$6)</f>
        <v>0.48603356121201163</v>
      </c>
      <c r="G82" s="334">
        <f>IF(G$6=0,0,G$6/TEL_fec!G$6)</f>
        <v>0.48603356121201202</v>
      </c>
      <c r="H82" s="334">
        <f>IF(H$6=0,0,H$6/TEL_fec!H$6)</f>
        <v>0.48603356121201197</v>
      </c>
      <c r="I82" s="334">
        <f>IF(I$6=0,0,I$6/TEL_fec!I$6)</f>
        <v>0.48603356121201174</v>
      </c>
      <c r="J82" s="334">
        <f>IF(J$6=0,0,J$6/TEL_fec!J$6)</f>
        <v>0.48603356121201169</v>
      </c>
      <c r="K82" s="334">
        <f>IF(K$6=0,0,K$6/TEL_fec!K$6)</f>
        <v>0.48603356121201163</v>
      </c>
      <c r="L82" s="334">
        <f>IF(L$6=0,0,L$6/TEL_fec!L$6)</f>
        <v>0.48603356121201174</v>
      </c>
      <c r="M82" s="334">
        <f>IF(M$6=0,0,M$6/TEL_fec!M$6)</f>
        <v>0.48603356121201163</v>
      </c>
      <c r="N82" s="334">
        <f>IF(N$6=0,0,N$6/TEL_fec!N$6)</f>
        <v>0.4860335612120118</v>
      </c>
      <c r="O82" s="334">
        <f>IF(O$6=0,0,O$6/TEL_fec!O$6)</f>
        <v>0.48603356121201174</v>
      </c>
      <c r="P82" s="334">
        <f>IF(P$6=0,0,P$6/TEL_fec!P$6)</f>
        <v>0.48603356121201169</v>
      </c>
      <c r="Q82" s="334">
        <f>IF(Q$6=0,0,Q$6/TEL_fec!Q$6)</f>
        <v>0.48603356121201152</v>
      </c>
      <c r="R82" s="334">
        <f>IF(R$6=0,0,R$6/TEL_fec!R$6)</f>
        <v>0.48603356121201158</v>
      </c>
      <c r="S82" s="334">
        <f>IF(S$6=0,0,S$6/TEL_fec!S$6)</f>
        <v>0.48603356121201174</v>
      </c>
      <c r="T82" s="334">
        <f>IF(T$6=0,0,T$6/TEL_fec!T$6)</f>
        <v>0.48603356121201147</v>
      </c>
      <c r="U82" s="334">
        <f>IF(U$6=0,0,U$6/TEL_fec!U$6)</f>
        <v>0.48603356121201169</v>
      </c>
      <c r="V82" s="334">
        <f>IF(V$6=0,0,V$6/TEL_fec!V$6)</f>
        <v>0.48603356121201163</v>
      </c>
      <c r="W82" s="334">
        <f>IF(W$6=0,0,W$6/TEL_fec!W$6)</f>
        <v>0.4860335612120118</v>
      </c>
      <c r="X82" s="334">
        <f>IF(X$6=0,0,X$6/TEL_fec!X$6)</f>
        <v>0.48603356121201158</v>
      </c>
      <c r="Y82" s="334">
        <f>IF(Y$6=0,0,Y$6/TEL_fec!Y$6)</f>
        <v>0.4860335612120118</v>
      </c>
      <c r="DA82" s="67"/>
    </row>
    <row r="83" spans="1:105" ht="12" customHeight="1" x14ac:dyDescent="0.25">
      <c r="A83" s="173" t="s">
        <v>92</v>
      </c>
      <c r="B83" s="335">
        <f>IF(B$7=0,0,B$7/TEL_fec!B$7)</f>
        <v>0.12485070910805121</v>
      </c>
      <c r="C83" s="335">
        <f>IF(C$7=0,0,C$7/TEL_fec!C$7)</f>
        <v>0.12485070910805124</v>
      </c>
      <c r="D83" s="335">
        <f>IF(D$7=0,0,D$7/TEL_fec!D$7)</f>
        <v>0.12485070910805129</v>
      </c>
      <c r="E83" s="335">
        <f>IF(E$7=0,0,E$7/TEL_fec!E$7)</f>
        <v>0.12485070910805121</v>
      </c>
      <c r="F83" s="335">
        <f>IF(F$7=0,0,F$7/TEL_fec!F$7)</f>
        <v>0.12485070910805128</v>
      </c>
      <c r="G83" s="335">
        <f>IF(G$7=0,0,G$7/TEL_fec!G$7)</f>
        <v>0.12485070910805121</v>
      </c>
      <c r="H83" s="335">
        <f>IF(H$7=0,0,H$7/TEL_fec!H$7)</f>
        <v>0.12485070910805127</v>
      </c>
      <c r="I83" s="335">
        <f>IF(I$7=0,0,I$7/TEL_fec!I$7)</f>
        <v>0.12485070910805121</v>
      </c>
      <c r="J83" s="335">
        <f>IF(J$7=0,0,J$7/TEL_fec!J$7)</f>
        <v>0.1248507091080512</v>
      </c>
      <c r="K83" s="335">
        <f>IF(K$7=0,0,K$7/TEL_fec!K$7)</f>
        <v>0.12485070910805122</v>
      </c>
      <c r="L83" s="335">
        <f>IF(L$7=0,0,L$7/TEL_fec!L$7)</f>
        <v>0.12485070910805124</v>
      </c>
      <c r="M83" s="335">
        <f>IF(M$7=0,0,M$7/TEL_fec!M$7)</f>
        <v>0.1248507091080512</v>
      </c>
      <c r="N83" s="335">
        <f>IF(N$7=0,0,N$7/TEL_fec!N$7)</f>
        <v>0.12485070910805121</v>
      </c>
      <c r="O83" s="335">
        <f>IF(O$7=0,0,O$7/TEL_fec!O$7)</f>
        <v>0.12485070910805121</v>
      </c>
      <c r="P83" s="335">
        <f>IF(P$7=0,0,P$7/TEL_fec!P$7)</f>
        <v>0.1248507091080512</v>
      </c>
      <c r="Q83" s="335">
        <f>IF(Q$7=0,0,Q$7/TEL_fec!Q$7)</f>
        <v>0.12485070910805122</v>
      </c>
      <c r="R83" s="335">
        <f>IF(R$7=0,0,R$7/TEL_fec!R$7)</f>
        <v>0.12485070910805118</v>
      </c>
      <c r="S83" s="335">
        <f>IF(S$7=0,0,S$7/TEL_fec!S$7)</f>
        <v>0.12485070910805122</v>
      </c>
      <c r="T83" s="335">
        <f>IF(T$7=0,0,T$7/TEL_fec!T$7)</f>
        <v>0.12485070910805121</v>
      </c>
      <c r="U83" s="335">
        <f>IF(U$7=0,0,U$7/TEL_fec!U$7)</f>
        <v>0.12485070910805118</v>
      </c>
      <c r="V83" s="335">
        <f>IF(V$7=0,0,V$7/TEL_fec!V$7)</f>
        <v>0.12485070910805122</v>
      </c>
      <c r="W83" s="335">
        <f>IF(W$7=0,0,W$7/TEL_fec!W$7)</f>
        <v>0.12485070910805122</v>
      </c>
      <c r="X83" s="335">
        <f>IF(X$7=0,0,X$7/TEL_fec!X$7)</f>
        <v>0.12485070910805122</v>
      </c>
      <c r="Y83" s="335">
        <f>IF(Y$7=0,0,Y$7/TEL_fec!Y$7)</f>
        <v>0.12485070910805116</v>
      </c>
      <c r="DA83" s="177"/>
    </row>
    <row r="84" spans="1:105" ht="12" customHeight="1" x14ac:dyDescent="0.25">
      <c r="A84" s="173" t="s">
        <v>93</v>
      </c>
      <c r="B84" s="335">
        <f>IF(B$8=0,0,B$8/TEL_fec!B$8)</f>
        <v>0.67309522420725842</v>
      </c>
      <c r="C84" s="335">
        <f>IF(C$8=0,0,C$8/TEL_fec!C$8)</f>
        <v>0.67309522420725842</v>
      </c>
      <c r="D84" s="335">
        <f>IF(D$8=0,0,D$8/TEL_fec!D$8)</f>
        <v>0.67309522420725831</v>
      </c>
      <c r="E84" s="335">
        <f>IF(E$8=0,0,E$8/TEL_fec!E$8)</f>
        <v>0.67309522420725831</v>
      </c>
      <c r="F84" s="335">
        <f>IF(F$8=0,0,F$8/TEL_fec!F$8)</f>
        <v>0.67309522420725842</v>
      </c>
      <c r="G84" s="335">
        <f>IF(G$8=0,0,G$8/TEL_fec!G$8)</f>
        <v>0.67309522420725831</v>
      </c>
      <c r="H84" s="335">
        <f>IF(H$8=0,0,H$8/TEL_fec!H$8)</f>
        <v>0.67309522420725842</v>
      </c>
      <c r="I84" s="335">
        <f>IF(I$8=0,0,I$8/TEL_fec!I$8)</f>
        <v>0.67309522420725831</v>
      </c>
      <c r="J84" s="335">
        <f>IF(J$8=0,0,J$8/TEL_fec!J$8)</f>
        <v>0.6730952242072582</v>
      </c>
      <c r="K84" s="335">
        <f>IF(K$8=0,0,K$8/TEL_fec!K$8)</f>
        <v>0.6730952242072582</v>
      </c>
      <c r="L84" s="335">
        <f>IF(L$8=0,0,L$8/TEL_fec!L$8)</f>
        <v>0.6730952242072582</v>
      </c>
      <c r="M84" s="335">
        <f>IF(M$8=0,0,M$8/TEL_fec!M$8)</f>
        <v>0.67309522420725831</v>
      </c>
      <c r="N84" s="335">
        <f>IF(N$8=0,0,N$8/TEL_fec!N$8)</f>
        <v>0.67309522420725809</v>
      </c>
      <c r="O84" s="335">
        <f>IF(O$8=0,0,O$8/TEL_fec!O$8)</f>
        <v>0.67309522420725865</v>
      </c>
      <c r="P84" s="335">
        <f>IF(P$8=0,0,P$8/TEL_fec!P$8)</f>
        <v>0.67309522420725831</v>
      </c>
      <c r="Q84" s="335">
        <f>IF(Q$8=0,0,Q$8/TEL_fec!Q$8)</f>
        <v>0.6730952242072582</v>
      </c>
      <c r="R84" s="335">
        <f>IF(R$8=0,0,R$8/TEL_fec!R$8)</f>
        <v>0.67309522420725809</v>
      </c>
      <c r="S84" s="335">
        <f>IF(S$8=0,0,S$8/TEL_fec!S$8)</f>
        <v>0.6730952242072582</v>
      </c>
      <c r="T84" s="335">
        <f>IF(T$8=0,0,T$8/TEL_fec!T$8)</f>
        <v>0.67309522420725831</v>
      </c>
      <c r="U84" s="335">
        <f>IF(U$8=0,0,U$8/TEL_fec!U$8)</f>
        <v>0.67309522420725831</v>
      </c>
      <c r="V84" s="335">
        <f>IF(V$8=0,0,V$8/TEL_fec!V$8)</f>
        <v>0.67309522420725831</v>
      </c>
      <c r="W84" s="335">
        <f>IF(W$8=0,0,W$8/TEL_fec!W$8)</f>
        <v>0.67309522420725831</v>
      </c>
      <c r="X84" s="335">
        <f>IF(X$8=0,0,X$8/TEL_fec!X$8)</f>
        <v>0.6730952242072582</v>
      </c>
      <c r="Y84" s="335">
        <f>IF(Y$8=0,0,Y$8/TEL_fec!Y$8)</f>
        <v>0.67309522420725854</v>
      </c>
      <c r="DA84" s="177"/>
    </row>
    <row r="85" spans="1:105" ht="12" customHeight="1" x14ac:dyDescent="0.25">
      <c r="A85" s="173" t="s">
        <v>94</v>
      </c>
      <c r="B85" s="335">
        <f>IF(B$9=0,0,B$9/TEL_fec!B$9)</f>
        <v>0.48386469872799787</v>
      </c>
      <c r="C85" s="335">
        <f>IF(C$9=0,0,C$9/TEL_fec!C$9)</f>
        <v>0.48386469872799781</v>
      </c>
      <c r="D85" s="335">
        <f>IF(D$9=0,0,D$9/TEL_fec!D$9)</f>
        <v>0.48386469872799792</v>
      </c>
      <c r="E85" s="335">
        <f>IF(E$9=0,0,E$9/TEL_fec!E$9)</f>
        <v>0.48386469872799792</v>
      </c>
      <c r="F85" s="335">
        <f>IF(F$9=0,0,F$9/TEL_fec!F$9)</f>
        <v>0.48386469872799781</v>
      </c>
      <c r="G85" s="335">
        <f>IF(G$9=0,0,G$9/TEL_fec!G$9)</f>
        <v>0.48386469872799792</v>
      </c>
      <c r="H85" s="335">
        <f>IF(H$9=0,0,H$9/TEL_fec!H$9)</f>
        <v>0.48386469872799787</v>
      </c>
      <c r="I85" s="335">
        <f>IF(I$9=0,0,I$9/TEL_fec!I$9)</f>
        <v>0.48386469872799798</v>
      </c>
      <c r="J85" s="335">
        <f>IF(J$9=0,0,J$9/TEL_fec!J$9)</f>
        <v>0.48386469872799792</v>
      </c>
      <c r="K85" s="335">
        <f>IF(K$9=0,0,K$9/TEL_fec!K$9)</f>
        <v>0.48386469872799803</v>
      </c>
      <c r="L85" s="335">
        <f>IF(L$9=0,0,L$9/TEL_fec!L$9)</f>
        <v>0.48386469872799798</v>
      </c>
      <c r="M85" s="335">
        <f>IF(M$9=0,0,M$9/TEL_fec!M$9)</f>
        <v>0.48386469872799792</v>
      </c>
      <c r="N85" s="335">
        <f>IF(N$9=0,0,N$9/TEL_fec!N$9)</f>
        <v>0.48386469872799792</v>
      </c>
      <c r="O85" s="335">
        <f>IF(O$9=0,0,O$9/TEL_fec!O$9)</f>
        <v>0.48386469872799803</v>
      </c>
      <c r="P85" s="335">
        <f>IF(P$9=0,0,P$9/TEL_fec!P$9)</f>
        <v>0.48386469872799787</v>
      </c>
      <c r="Q85" s="335">
        <f>IF(Q$9=0,0,Q$9/TEL_fec!Q$9)</f>
        <v>0.48386469872799803</v>
      </c>
      <c r="R85" s="335">
        <f>IF(R$9=0,0,R$9/TEL_fec!R$9)</f>
        <v>0.48386469872799776</v>
      </c>
      <c r="S85" s="335">
        <f>IF(S$9=0,0,S$9/TEL_fec!S$9)</f>
        <v>0.48386469872799803</v>
      </c>
      <c r="T85" s="335">
        <f>IF(T$9=0,0,T$9/TEL_fec!T$9)</f>
        <v>0.48386469872799809</v>
      </c>
      <c r="U85" s="335">
        <f>IF(U$9=0,0,U$9/TEL_fec!U$9)</f>
        <v>0.48386469872799787</v>
      </c>
      <c r="V85" s="335">
        <f>IF(V$9=0,0,V$9/TEL_fec!V$9)</f>
        <v>0.48386469872799792</v>
      </c>
      <c r="W85" s="335">
        <f>IF(W$9=0,0,W$9/TEL_fec!W$9)</f>
        <v>0.48386469872799792</v>
      </c>
      <c r="X85" s="335">
        <f>IF(X$9=0,0,X$9/TEL_fec!X$9)</f>
        <v>0.48386469872799798</v>
      </c>
      <c r="Y85" s="335">
        <f>IF(Y$9=0,0,Y$9/TEL_fec!Y$9)</f>
        <v>0.48386469872799787</v>
      </c>
      <c r="DA85" s="177"/>
    </row>
    <row r="86" spans="1:105" ht="12" customHeight="1" x14ac:dyDescent="0.25">
      <c r="A86" s="56" t="s">
        <v>95</v>
      </c>
      <c r="B86" s="336">
        <f>IF(B$10=0,0,B$10/TEL_fec!B$10)</f>
        <v>0.80122351061498964</v>
      </c>
      <c r="C86" s="336">
        <f>IF(C$10=0,0,C$10/TEL_fec!C$10)</f>
        <v>0.72432808446681907</v>
      </c>
      <c r="D86" s="336">
        <f>IF(D$10=0,0,D$10/TEL_fec!D$10)</f>
        <v>0.7304354959097541</v>
      </c>
      <c r="E86" s="336">
        <f>IF(E$10=0,0,E$10/TEL_fec!E$10)</f>
        <v>0.69368280975924801</v>
      </c>
      <c r="F86" s="336">
        <f>IF(F$10=0,0,F$10/TEL_fec!F$10)</f>
        <v>0.72836602457633048</v>
      </c>
      <c r="G86" s="336">
        <f>IF(G$10=0,0,G$10/TEL_fec!G$10)</f>
        <v>0.70493393549063066</v>
      </c>
      <c r="H86" s="336">
        <f>IF(H$10=0,0,H$10/TEL_fec!H$10)</f>
        <v>0.70975722903195271</v>
      </c>
      <c r="I86" s="336">
        <f>IF(I$10=0,0,I$10/TEL_fec!I$10)</f>
        <v>0.67035364088385885</v>
      </c>
      <c r="J86" s="336">
        <f>IF(J$10=0,0,J$10/TEL_fec!J$10)</f>
        <v>0.72912185930604079</v>
      </c>
      <c r="K86" s="336">
        <f>IF(K$10=0,0,K$10/TEL_fec!K$10)</f>
        <v>0.76053201705035334</v>
      </c>
      <c r="L86" s="336">
        <f>IF(L$10=0,0,L$10/TEL_fec!L$10)</f>
        <v>0.78666513960114215</v>
      </c>
      <c r="M86" s="336">
        <f>IF(M$10=0,0,M$10/TEL_fec!M$10)</f>
        <v>0.82166719568908209</v>
      </c>
      <c r="N86" s="336">
        <f>IF(N$10=0,0,N$10/TEL_fec!N$10)</f>
        <v>0.81874323114894365</v>
      </c>
      <c r="O86" s="336">
        <f>IF(O$10=0,0,O$10/TEL_fec!O$10)</f>
        <v>0.82387036878049857</v>
      </c>
      <c r="P86" s="336">
        <f>IF(P$10=0,0,P$10/TEL_fec!P$10)</f>
        <v>0.82170232489863626</v>
      </c>
      <c r="Q86" s="336">
        <f>IF(Q$10=0,0,Q$10/TEL_fec!Q$10)</f>
        <v>0.81684360576531778</v>
      </c>
      <c r="R86" s="336">
        <f>IF(R$10=0,0,R$10/TEL_fec!R$10)</f>
        <v>0.7852573117372007</v>
      </c>
      <c r="S86" s="336">
        <f>IF(S$10=0,0,S$10/TEL_fec!S$10)</f>
        <v>0.78728947257026327</v>
      </c>
      <c r="T86" s="336">
        <f>IF(T$10=0,0,T$10/TEL_fec!T$10)</f>
        <v>0.79800950480630117</v>
      </c>
      <c r="U86" s="336">
        <f>IF(U$10=0,0,U$10/TEL_fec!U$10)</f>
        <v>0.77515842855608486</v>
      </c>
      <c r="V86" s="336">
        <f>IF(V$10=0,0,V$10/TEL_fec!V$10)</f>
        <v>0.79975475181784572</v>
      </c>
      <c r="W86" s="336">
        <f>IF(W$10=0,0,W$10/TEL_fec!W$10)</f>
        <v>0.79430005847897012</v>
      </c>
      <c r="X86" s="336">
        <f>IF(X$10=0,0,X$10/TEL_fec!X$10)</f>
        <v>0.77470333422972881</v>
      </c>
      <c r="Y86" s="336">
        <f>IF(Y$10=0,0,Y$10/TEL_fec!Y$10)</f>
        <v>0.81057970536958956</v>
      </c>
      <c r="DA86" s="68"/>
    </row>
    <row r="87" spans="1:105" ht="12" customHeight="1" x14ac:dyDescent="0.25">
      <c r="A87" s="174" t="s">
        <v>2707</v>
      </c>
      <c r="B87" s="349">
        <f>IF(B$16=0,0,B$16/TEL_fec!B$16)</f>
        <v>0.55516704730885569</v>
      </c>
      <c r="C87" s="349">
        <f>IF(C$16=0,0,C$16/TEL_fec!C$16)</f>
        <v>0.55241191633635944</v>
      </c>
      <c r="D87" s="349">
        <f>IF(D$16=0,0,D$16/TEL_fec!D$16)</f>
        <v>0.55368664742570484</v>
      </c>
      <c r="E87" s="349">
        <f>IF(E$16=0,0,E$16/TEL_fec!E$16)</f>
        <v>0.54864255182327526</v>
      </c>
      <c r="F87" s="349">
        <f>IF(F$16=0,0,F$16/TEL_fec!F$16)</f>
        <v>0.55391804682987078</v>
      </c>
      <c r="G87" s="349">
        <f>IF(G$16=0,0,G$16/TEL_fec!G$16)</f>
        <v>0.55089157108131392</v>
      </c>
      <c r="H87" s="349">
        <f>IF(H$16=0,0,H$16/TEL_fec!H$16)</f>
        <v>0.55152020046042072</v>
      </c>
      <c r="I87" s="349">
        <f>IF(I$16=0,0,I$16/TEL_fec!I$16)</f>
        <v>0.55230932573286451</v>
      </c>
      <c r="J87" s="349">
        <f>IF(J$16=0,0,J$16/TEL_fec!J$16)</f>
        <v>0.55988865968856782</v>
      </c>
      <c r="K87" s="349">
        <f>IF(K$16=0,0,K$16/TEL_fec!K$16)</f>
        <v>0.56429640028089034</v>
      </c>
      <c r="L87" s="349">
        <f>IF(L$16=0,0,L$16/TEL_fec!L$16)</f>
        <v>0.56294663395988154</v>
      </c>
      <c r="M87" s="349">
        <f>IF(M$16=0,0,M$16/TEL_fec!M$16)</f>
        <v>0.54334866581645247</v>
      </c>
      <c r="N87" s="349">
        <f>IF(N$16=0,0,N$16/TEL_fec!N$16)</f>
        <v>0.5439036772415794</v>
      </c>
      <c r="O87" s="349">
        <f>IF(O$16=0,0,O$16/TEL_fec!O$16)</f>
        <v>0.53612134610505024</v>
      </c>
      <c r="P87" s="349">
        <f>IF(P$16=0,0,P$16/TEL_fec!P$16)</f>
        <v>0.53832296541335534</v>
      </c>
      <c r="Q87" s="349">
        <f>IF(Q$16=0,0,Q$16/TEL_fec!Q$16)</f>
        <v>0.53794609833145635</v>
      </c>
      <c r="R87" s="349">
        <f>IF(R$16=0,0,R$16/TEL_fec!R$16)</f>
        <v>0.54195528808460303</v>
      </c>
      <c r="S87" s="349">
        <f>IF(S$16=0,0,S$16/TEL_fec!S$16)</f>
        <v>0.55683100080752346</v>
      </c>
      <c r="T87" s="349">
        <f>IF(T$16=0,0,T$16/TEL_fec!T$16)</f>
        <v>0.55772991438559349</v>
      </c>
      <c r="U87" s="349">
        <f>IF(U$16=0,0,U$16/TEL_fec!U$16)</f>
        <v>0.53916578994120878</v>
      </c>
      <c r="V87" s="349">
        <f>IF(V$16=0,0,V$16/TEL_fec!V$16)</f>
        <v>0.55791637418391393</v>
      </c>
      <c r="W87" s="349">
        <f>IF(W$16=0,0,W$16/TEL_fec!W$16)</f>
        <v>0.54869299749065803</v>
      </c>
      <c r="X87" s="349">
        <f>IF(X$16=0,0,X$16/TEL_fec!X$16)</f>
        <v>0.56253711992020694</v>
      </c>
      <c r="Y87" s="349">
        <f>IF(Y$16=0,0,Y$16/TEL_fec!Y$16)</f>
        <v>0.50843547051728444</v>
      </c>
      <c r="DA87" s="178"/>
    </row>
    <row r="88" spans="1:105" ht="12" customHeight="1" x14ac:dyDescent="0.25">
      <c r="A88" s="174" t="s">
        <v>2719</v>
      </c>
      <c r="B88" s="349">
        <f>IF(B$27=0,0,B$27/TEL_fec!B$27)</f>
        <v>0.49110931108091038</v>
      </c>
      <c r="C88" s="349">
        <f>IF(C$27=0,0,C$27/TEL_fec!C$27)</f>
        <v>0.48867207983601024</v>
      </c>
      <c r="D88" s="349">
        <f>IF(D$27=0,0,D$27/TEL_fec!D$27)</f>
        <v>0.48979972656889287</v>
      </c>
      <c r="E88" s="349">
        <f>IF(E$27=0,0,E$27/TEL_fec!E$27)</f>
        <v>0.48533764199751278</v>
      </c>
      <c r="F88" s="349">
        <f>IF(F$27=0,0,F$27/TEL_fec!F$27)</f>
        <v>0.49000442604180849</v>
      </c>
      <c r="G88" s="349">
        <f>IF(G$27=0,0,G$27/TEL_fec!G$27)</f>
        <v>0.48732715903347029</v>
      </c>
      <c r="H88" s="349">
        <f>IF(H$27=0,0,H$27/TEL_fec!H$27)</f>
        <v>0.48788325425344892</v>
      </c>
      <c r="I88" s="349">
        <f>IF(I$27=0,0,I$27/TEL_fec!I$27)</f>
        <v>0.48858132660984155</v>
      </c>
      <c r="J88" s="349">
        <f>IF(J$27=0,0,J$27/TEL_fec!J$27)</f>
        <v>0.49528612203219446</v>
      </c>
      <c r="K88" s="349">
        <f>IF(K$27=0,0,K$27/TEL_fec!K$27)</f>
        <v>0.4991852771715567</v>
      </c>
      <c r="L88" s="349">
        <f>IF(L$27=0,0,L$27/TEL_fec!L$27)</f>
        <v>0.49799125311835657</v>
      </c>
      <c r="M88" s="349">
        <f>IF(M$27=0,0,M$27/TEL_fec!M$27)</f>
        <v>0.48065458899147706</v>
      </c>
      <c r="N88" s="349">
        <f>IF(N$27=0,0,N$27/TEL_fec!N$27)</f>
        <v>0.48114556063678149</v>
      </c>
      <c r="O88" s="349">
        <f>IF(O$27=0,0,O$27/TEL_fec!O$27)</f>
        <v>0.47426119078523649</v>
      </c>
      <c r="P88" s="349">
        <f>IF(P$27=0,0,P$27/TEL_fec!P$27)</f>
        <v>0.47620877709642961</v>
      </c>
      <c r="Q88" s="349">
        <f>IF(Q$27=0,0,Q$27/TEL_fec!Q$27)</f>
        <v>0.47587539467782691</v>
      </c>
      <c r="R88" s="349">
        <f>IF(R$27=0,0,R$27/TEL_fec!R$27)</f>
        <v>0.47942198561330229</v>
      </c>
      <c r="S88" s="349">
        <f>IF(S$27=0,0,S$27/TEL_fec!S$27)</f>
        <v>0.49258126994511697</v>
      </c>
      <c r="T88" s="349">
        <f>IF(T$27=0,0,T$27/TEL_fec!T$27)</f>
        <v>0.493376462725717</v>
      </c>
      <c r="U88" s="349">
        <f>IF(U$27=0,0,U$27/TEL_fec!U$27)</f>
        <v>0.47695435264029995</v>
      </c>
      <c r="V88" s="349">
        <f>IF(V$27=0,0,V$27/TEL_fec!V$27)</f>
        <v>0.4935414079319238</v>
      </c>
      <c r="W88" s="349">
        <f>IF(W$27=0,0,W$27/TEL_fec!W$27)</f>
        <v>0.48538226701096648</v>
      </c>
      <c r="X88" s="349">
        <f>IF(X$27=0,0,X$27/TEL_fec!X$27)</f>
        <v>0.49762899069864458</v>
      </c>
      <c r="Y88" s="349">
        <f>IF(Y$27=0,0,Y$27/TEL_fec!Y$27)</f>
        <v>0.44976983930375164</v>
      </c>
      <c r="DA88" s="178"/>
    </row>
    <row r="89" spans="1:105" ht="12" customHeight="1" x14ac:dyDescent="0.25">
      <c r="A89" s="174" t="s">
        <v>2731</v>
      </c>
      <c r="B89" s="349">
        <f>IF(B$38=0,0,B$38/TEL_fec!B$38)</f>
        <v>0.59397047962215799</v>
      </c>
      <c r="C89" s="349">
        <f>IF(C$38=0,0,C$38/TEL_fec!C$38)</f>
        <v>0.59397047962215799</v>
      </c>
      <c r="D89" s="349">
        <f>IF(D$38=0,0,D$38/TEL_fec!D$38)</f>
        <v>0.5939704796221581</v>
      </c>
      <c r="E89" s="349">
        <f>IF(E$38=0,0,E$38/TEL_fec!E$38)</f>
        <v>0.5939704796221581</v>
      </c>
      <c r="F89" s="349">
        <f>IF(F$38=0,0,F$38/TEL_fec!F$38)</f>
        <v>0.59397047962215799</v>
      </c>
      <c r="G89" s="349">
        <f>IF(G$38=0,0,G$38/TEL_fec!G$38)</f>
        <v>0.5939704796221581</v>
      </c>
      <c r="H89" s="349">
        <f>IF(H$38=0,0,H$38/TEL_fec!H$38)</f>
        <v>0.5939704796221581</v>
      </c>
      <c r="I89" s="349">
        <f>IF(I$38=0,0,I$38/TEL_fec!I$38)</f>
        <v>0.59397047962215788</v>
      </c>
      <c r="J89" s="349">
        <f>IF(J$38=0,0,J$38/TEL_fec!J$38)</f>
        <v>0.59397047962215799</v>
      </c>
      <c r="K89" s="349">
        <f>IF(K$38=0,0,K$38/TEL_fec!K$38)</f>
        <v>0.59397047962215777</v>
      </c>
      <c r="L89" s="349">
        <f>IF(L$38=0,0,L$38/TEL_fec!L$38)</f>
        <v>0.59397047962215777</v>
      </c>
      <c r="M89" s="349">
        <f>IF(M$38=0,0,M$38/TEL_fec!M$38)</f>
        <v>0.59397047962215777</v>
      </c>
      <c r="N89" s="349">
        <f>IF(N$38=0,0,N$38/TEL_fec!N$38)</f>
        <v>0.5939704796221581</v>
      </c>
      <c r="O89" s="349">
        <f>IF(O$38=0,0,O$38/TEL_fec!O$38)</f>
        <v>0.5939704796221581</v>
      </c>
      <c r="P89" s="349">
        <f>IF(P$38=0,0,P$38/TEL_fec!P$38)</f>
        <v>0.59397047962215832</v>
      </c>
      <c r="Q89" s="349">
        <f>IF(Q$38=0,0,Q$38/TEL_fec!Q$38)</f>
        <v>0.59397047962215777</v>
      </c>
      <c r="R89" s="349">
        <f>IF(R$38=0,0,R$38/TEL_fec!R$38)</f>
        <v>0.59397047962215777</v>
      </c>
      <c r="S89" s="349">
        <f>IF(S$38=0,0,S$38/TEL_fec!S$38)</f>
        <v>0.59397047962215799</v>
      </c>
      <c r="T89" s="349">
        <f>IF(T$38=0,0,T$38/TEL_fec!T$38)</f>
        <v>0.5939704796221581</v>
      </c>
      <c r="U89" s="349">
        <f>IF(U$38=0,0,U$38/TEL_fec!U$38)</f>
        <v>0.5939704796221581</v>
      </c>
      <c r="V89" s="349">
        <f>IF(V$38=0,0,V$38/TEL_fec!V$38)</f>
        <v>0.59397047962215821</v>
      </c>
      <c r="W89" s="349">
        <f>IF(W$38=0,0,W$38/TEL_fec!W$38)</f>
        <v>0.59397047962215821</v>
      </c>
      <c r="X89" s="349">
        <f>IF(X$38=0,0,X$38/TEL_fec!X$38)</f>
        <v>0.59397047962215788</v>
      </c>
      <c r="Y89" s="349">
        <f>IF(Y$38=0,0,Y$38/TEL_fec!Y$38)</f>
        <v>0.59397047962215799</v>
      </c>
      <c r="DA89" s="178"/>
    </row>
    <row r="90" spans="1:105" ht="12" customHeight="1" x14ac:dyDescent="0.25">
      <c r="A90" s="174" t="s">
        <v>2733</v>
      </c>
      <c r="B90" s="349">
        <f>IF(B$39=0,0,B$39/TEL_fec!B$39)</f>
        <v>0.41399445018229941</v>
      </c>
      <c r="C90" s="349">
        <f>IF(C$39=0,0,C$39/TEL_fec!C$39)</f>
        <v>0.41176932418629686</v>
      </c>
      <c r="D90" s="349">
        <f>IF(D$39=0,0,D$39/TEL_fec!D$39)</f>
        <v>0.41207288575143086</v>
      </c>
      <c r="E90" s="349">
        <f>IF(E$39=0,0,E$39/TEL_fec!E$39)</f>
        <v>0.40957252449916481</v>
      </c>
      <c r="F90" s="349">
        <f>IF(F$39=0,0,F$39/TEL_fec!F$39)</f>
        <v>0.41299212535004598</v>
      </c>
      <c r="G90" s="349">
        <f>IF(G$39=0,0,G$39/TEL_fec!G$39)</f>
        <v>0.409318370460095</v>
      </c>
      <c r="H90" s="349">
        <f>IF(H$39=0,0,H$39/TEL_fec!H$39)</f>
        <v>0.40917742991887296</v>
      </c>
      <c r="I90" s="349">
        <f>IF(I$39=0,0,I$39/TEL_fec!I$39)</f>
        <v>0.40876148525726297</v>
      </c>
      <c r="J90" s="349">
        <f>IF(J$39=0,0,J$39/TEL_fec!J$39)</f>
        <v>0.41375355580044915</v>
      </c>
      <c r="K90" s="349">
        <f>IF(K$39=0,0,K$39/TEL_fec!K$39)</f>
        <v>0.41758380248575228</v>
      </c>
      <c r="L90" s="349">
        <f>IF(L$39=0,0,L$39/TEL_fec!L$39)</f>
        <v>0.42064777232563344</v>
      </c>
      <c r="M90" s="349">
        <f>IF(M$39=0,0,M$39/TEL_fec!M$39)</f>
        <v>0.41955721709237853</v>
      </c>
      <c r="N90" s="349">
        <f>IF(N$39=0,0,N$39/TEL_fec!N$39)</f>
        <v>0.41918228511482131</v>
      </c>
      <c r="O90" s="349">
        <f>IF(O$39=0,0,O$39/TEL_fec!O$39)</f>
        <v>0.42005404198604301</v>
      </c>
      <c r="P90" s="349">
        <f>IF(P$39=0,0,P$39/TEL_fec!P$39)</f>
        <v>0.41967789694059626</v>
      </c>
      <c r="Q90" s="349">
        <f>IF(Q$39=0,0,Q$39/TEL_fec!Q$39)</f>
        <v>0.41820824858264449</v>
      </c>
      <c r="R90" s="349">
        <f>IF(R$39=0,0,R$39/TEL_fec!R$39)</f>
        <v>0.41608065925919646</v>
      </c>
      <c r="S90" s="349">
        <f>IF(S$39=0,0,S$39/TEL_fec!S$39)</f>
        <v>0.42090549479870826</v>
      </c>
      <c r="T90" s="349">
        <f>IF(T$39=0,0,T$39/TEL_fec!T$39)</f>
        <v>0.42159940193097278</v>
      </c>
      <c r="U90" s="349">
        <f>IF(U$39=0,0,U$39/TEL_fec!U$39)</f>
        <v>0.41262431410412981</v>
      </c>
      <c r="V90" s="349">
        <f>IF(V$39=0,0,V$39/TEL_fec!V$39)</f>
        <v>0.42089858713105471</v>
      </c>
      <c r="W90" s="349">
        <f>IF(W$39=0,0,W$39/TEL_fec!W$39)</f>
        <v>0.41868037345615455</v>
      </c>
      <c r="X90" s="349">
        <f>IF(X$39=0,0,X$39/TEL_fec!X$39)</f>
        <v>0.41909399626749044</v>
      </c>
      <c r="Y90" s="349">
        <f>IF(Y$39=0,0,Y$39/TEL_fec!Y$39)</f>
        <v>0.40402671863701384</v>
      </c>
      <c r="DA90" s="178"/>
    </row>
    <row r="91" spans="1:105" ht="12" customHeight="1" x14ac:dyDescent="0.25">
      <c r="A91" s="41" t="s">
        <v>2757</v>
      </c>
      <c r="B91" s="337">
        <f>IF(B$59=0,0,B$59/TEL_fec!B$59)</f>
        <v>0.46990524223619651</v>
      </c>
      <c r="C91" s="337">
        <f>IF(C$59=0,0,C$59/TEL_fec!C$59)</f>
        <v>0.46990524223619667</v>
      </c>
      <c r="D91" s="337">
        <f>IF(D$59=0,0,D$59/TEL_fec!D$59)</f>
        <v>0.46990524223619656</v>
      </c>
      <c r="E91" s="337">
        <f>IF(E$59=0,0,E$59/TEL_fec!E$59)</f>
        <v>0.46990524223619651</v>
      </c>
      <c r="F91" s="337">
        <f>IF(F$59=0,0,F$59/TEL_fec!F$59)</f>
        <v>0.46990524223619667</v>
      </c>
      <c r="G91" s="337">
        <f>IF(G$59=0,0,G$59/TEL_fec!G$59)</f>
        <v>0.46990524223619645</v>
      </c>
      <c r="H91" s="337">
        <f>IF(H$59=0,0,H$59/TEL_fec!H$59)</f>
        <v>0.46990524223619662</v>
      </c>
      <c r="I91" s="337">
        <f>IF(I$59=0,0,I$59/TEL_fec!I$59)</f>
        <v>0.46990524223619673</v>
      </c>
      <c r="J91" s="337">
        <f>IF(J$59=0,0,J$59/TEL_fec!J$59)</f>
        <v>0.46990524223619662</v>
      </c>
      <c r="K91" s="337">
        <f>IF(K$59=0,0,K$59/TEL_fec!K$59)</f>
        <v>0.46990524223619662</v>
      </c>
      <c r="L91" s="337">
        <f>IF(L$59=0,0,L$59/TEL_fec!L$59)</f>
        <v>0.46990524223619662</v>
      </c>
      <c r="M91" s="337">
        <f>IF(M$59=0,0,M$59/TEL_fec!M$59)</f>
        <v>0.46990524223619656</v>
      </c>
      <c r="N91" s="337">
        <f>IF(N$59=0,0,N$59/TEL_fec!N$59)</f>
        <v>0.46990524223619673</v>
      </c>
      <c r="O91" s="337">
        <f>IF(O$59=0,0,O$59/TEL_fec!O$59)</f>
        <v>0.46990524223619662</v>
      </c>
      <c r="P91" s="337">
        <f>IF(P$59=0,0,P$59/TEL_fec!P$59)</f>
        <v>0.46990524223619651</v>
      </c>
      <c r="Q91" s="337">
        <f>IF(Q$59=0,0,Q$59/TEL_fec!Q$59)</f>
        <v>0.46990524223619651</v>
      </c>
      <c r="R91" s="337">
        <f>IF(R$59=0,0,R$59/TEL_fec!R$59)</f>
        <v>0.46990524223619667</v>
      </c>
      <c r="S91" s="337">
        <f>IF(S$59=0,0,S$59/TEL_fec!S$59)</f>
        <v>0.46990524223619673</v>
      </c>
      <c r="T91" s="337">
        <f>IF(T$59=0,0,T$59/TEL_fec!T$59)</f>
        <v>0.46990524223619667</v>
      </c>
      <c r="U91" s="337">
        <f>IF(U$59=0,0,U$59/TEL_fec!U$59)</f>
        <v>0.46990524223619667</v>
      </c>
      <c r="V91" s="337">
        <f>IF(V$59=0,0,V$59/TEL_fec!V$59)</f>
        <v>0.46990524223619673</v>
      </c>
      <c r="W91" s="337">
        <f>IF(W$59=0,0,W$59/TEL_fec!W$59)</f>
        <v>0.46990524223619651</v>
      </c>
      <c r="X91" s="337">
        <f>IF(X$59=0,0,X$59/TEL_fec!X$59)</f>
        <v>0.46990524223619656</v>
      </c>
      <c r="Y91" s="337">
        <f>IF(Y$59=0,0,Y$59/TEL_fec!Y$59)</f>
        <v>0.46990524223619673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CO2 emissions"</f>
        <v>EE: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3">
        <v>23.954279039511349</v>
      </c>
      <c r="C5" s="223">
        <v>43.195019039359011</v>
      </c>
      <c r="D5" s="223">
        <v>39.808139039410769</v>
      </c>
      <c r="E5" s="223">
        <v>69.773738539819206</v>
      </c>
      <c r="F5" s="223">
        <v>40.58063711887057</v>
      </c>
      <c r="G5" s="223">
        <v>41.260864520452188</v>
      </c>
      <c r="H5" s="223">
        <v>38.029478176322613</v>
      </c>
      <c r="I5" s="223">
        <v>41.570521918587957</v>
      </c>
      <c r="J5" s="223">
        <v>17.517031919466941</v>
      </c>
      <c r="K5" s="223">
        <v>9.2942099994720273</v>
      </c>
      <c r="L5" s="223">
        <v>8.5328099992426889</v>
      </c>
      <c r="M5" s="223">
        <v>8.2864641607388592</v>
      </c>
      <c r="N5" s="223">
        <v>8.3369541608582747</v>
      </c>
      <c r="O5" s="223">
        <v>8.1349941616074357</v>
      </c>
      <c r="P5" s="223">
        <v>8.3369541610992659</v>
      </c>
      <c r="Q5" s="223">
        <v>7.5796041610452081</v>
      </c>
      <c r="R5" s="223">
        <v>8.6903841589074453</v>
      </c>
      <c r="S5" s="223">
        <v>4.8066479990320161</v>
      </c>
      <c r="T5" s="223">
        <v>4.4319377050263276</v>
      </c>
      <c r="U5" s="223">
        <v>7.3289797512959654</v>
      </c>
      <c r="V5" s="223">
        <v>4.3488310287917438</v>
      </c>
      <c r="W5" s="223">
        <v>7.0344325323546739</v>
      </c>
      <c r="X5" s="223">
        <v>5.2186957269240732</v>
      </c>
      <c r="Y5" s="223">
        <v>3.5309099606745198</v>
      </c>
      <c r="DA5" s="89" t="s">
        <v>2813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2814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2815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2816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2817</v>
      </c>
    </row>
    <row r="10" spans="1:105" ht="12" customHeight="1" x14ac:dyDescent="0.25">
      <c r="A10" s="56" t="s">
        <v>95</v>
      </c>
      <c r="B10" s="260">
        <v>1.929692528518081</v>
      </c>
      <c r="C10" s="260">
        <v>6.4051409638776082</v>
      </c>
      <c r="D10" s="260">
        <v>5.855846681066045</v>
      </c>
      <c r="E10" s="260">
        <v>11.28315568470504</v>
      </c>
      <c r="F10" s="260">
        <v>6.0759826222842506</v>
      </c>
      <c r="G10" s="260">
        <v>6.6519633935455413</v>
      </c>
      <c r="H10" s="260">
        <v>6.1063272970565023</v>
      </c>
      <c r="I10" s="260">
        <v>8.0684074724508505</v>
      </c>
      <c r="J10" s="260">
        <v>3.090805896887082</v>
      </c>
      <c r="K10" s="260">
        <v>1.6116313961239841</v>
      </c>
      <c r="L10" s="260">
        <v>1.0839918487719711</v>
      </c>
      <c r="M10" s="260">
        <v>0.36252576938708492</v>
      </c>
      <c r="N10" s="260">
        <v>0.39710598300838568</v>
      </c>
      <c r="O10" s="260">
        <v>0.28512960822898581</v>
      </c>
      <c r="P10" s="260">
        <v>0.33330276702225242</v>
      </c>
      <c r="Q10" s="260">
        <v>0.35841853049164651</v>
      </c>
      <c r="R10" s="260">
        <v>0.66556641567873132</v>
      </c>
      <c r="S10" s="260">
        <v>0.49279501283797628</v>
      </c>
      <c r="T10" s="260">
        <v>0.40110374336146709</v>
      </c>
      <c r="U10" s="260">
        <v>0.59354740096193537</v>
      </c>
      <c r="V10" s="260">
        <v>0.37449862810760309</v>
      </c>
      <c r="W10" s="260">
        <v>0.53233020316839696</v>
      </c>
      <c r="X10" s="260">
        <v>0.64066076931317184</v>
      </c>
      <c r="Y10" s="260">
        <v>0.16369552424992809</v>
      </c>
      <c r="DA10" s="68" t="s">
        <v>2818</v>
      </c>
    </row>
    <row r="11" spans="1:105" ht="12" customHeight="1" x14ac:dyDescent="0.25">
      <c r="A11" s="37" t="s">
        <v>159</v>
      </c>
      <c r="B11" s="226">
        <v>0</v>
      </c>
      <c r="C11" s="226">
        <v>0.64964119422374056</v>
      </c>
      <c r="D11" s="226">
        <v>0</v>
      </c>
      <c r="E11" s="226">
        <v>1.287421781780965</v>
      </c>
      <c r="F11" s="226">
        <v>1.214495592380965</v>
      </c>
      <c r="G11" s="226">
        <v>1.416266573175307</v>
      </c>
      <c r="H11" s="226">
        <v>1.460365946489683</v>
      </c>
      <c r="I11" s="226">
        <v>3.9415141536644471</v>
      </c>
      <c r="J11" s="226">
        <v>0.67071360369669597</v>
      </c>
      <c r="K11" s="226">
        <v>0.54351534955126934</v>
      </c>
      <c r="L11" s="226">
        <v>0</v>
      </c>
      <c r="M11" s="226">
        <v>0</v>
      </c>
      <c r="N11" s="226">
        <v>0</v>
      </c>
      <c r="O11" s="226">
        <v>0</v>
      </c>
      <c r="P11" s="226">
        <v>0</v>
      </c>
      <c r="Q11" s="226">
        <v>0</v>
      </c>
      <c r="R11" s="226">
        <v>0</v>
      </c>
      <c r="S11" s="226">
        <v>0</v>
      </c>
      <c r="T11" s="226">
        <v>0</v>
      </c>
      <c r="U11" s="226">
        <v>0</v>
      </c>
      <c r="V11" s="226">
        <v>0</v>
      </c>
      <c r="W11" s="226">
        <v>0</v>
      </c>
      <c r="X11" s="226">
        <v>0</v>
      </c>
      <c r="Y11" s="226">
        <v>3.3696068864036741E-2</v>
      </c>
      <c r="DA11" s="69" t="s">
        <v>2819</v>
      </c>
    </row>
    <row r="12" spans="1:105" ht="12" customHeight="1" x14ac:dyDescent="0.25">
      <c r="A12" s="37" t="s">
        <v>35</v>
      </c>
      <c r="B12" s="226">
        <v>1.929692528518081</v>
      </c>
      <c r="C12" s="226">
        <v>5.7554997696538672</v>
      </c>
      <c r="D12" s="226">
        <v>5.855846681066045</v>
      </c>
      <c r="E12" s="226">
        <v>9.9957339029240728</v>
      </c>
      <c r="F12" s="226">
        <v>4.8614870299032864</v>
      </c>
      <c r="G12" s="226">
        <v>5.2356968203702348</v>
      </c>
      <c r="H12" s="226">
        <v>4.6459613505668189</v>
      </c>
      <c r="I12" s="226">
        <v>4.1268933187864034</v>
      </c>
      <c r="J12" s="226">
        <v>2.420092293190387</v>
      </c>
      <c r="K12" s="226">
        <v>1.0681160465727151</v>
      </c>
      <c r="L12" s="226">
        <v>1.0839918487719711</v>
      </c>
      <c r="M12" s="226">
        <v>0.36252576938708492</v>
      </c>
      <c r="N12" s="226">
        <v>0.39710598300838568</v>
      </c>
      <c r="O12" s="226">
        <v>0.28512960822898581</v>
      </c>
      <c r="P12" s="226">
        <v>0.33330276702225242</v>
      </c>
      <c r="Q12" s="226">
        <v>0.35841853049164651</v>
      </c>
      <c r="R12" s="226">
        <v>0.66556641567873132</v>
      </c>
      <c r="S12" s="226">
        <v>0.49279501283797628</v>
      </c>
      <c r="T12" s="226">
        <v>0.40110374336146709</v>
      </c>
      <c r="U12" s="226">
        <v>0.59354740096193537</v>
      </c>
      <c r="V12" s="226">
        <v>0.37449862810760309</v>
      </c>
      <c r="W12" s="226">
        <v>0.53233020316839696</v>
      </c>
      <c r="X12" s="226">
        <v>0.64066076931317184</v>
      </c>
      <c r="Y12" s="226">
        <v>0.1299994553858913</v>
      </c>
      <c r="DA12" s="69" t="s">
        <v>2820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2821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2822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2823</v>
      </c>
    </row>
    <row r="16" spans="1:105" ht="12" customHeight="1" x14ac:dyDescent="0.25">
      <c r="A16" s="57" t="s">
        <v>2707</v>
      </c>
      <c r="B16" s="261">
        <v>1.3698920215196511</v>
      </c>
      <c r="C16" s="261">
        <v>2.631641345299931</v>
      </c>
      <c r="D16" s="261">
        <v>2.3968334466665868</v>
      </c>
      <c r="E16" s="261">
        <v>4.4167801477881046</v>
      </c>
      <c r="F16" s="261">
        <v>2.443215413949448</v>
      </c>
      <c r="G16" s="261">
        <v>2.4767859002371808</v>
      </c>
      <c r="H16" s="261">
        <v>2.2350802891891912</v>
      </c>
      <c r="I16" s="261">
        <v>2.4472936601799611</v>
      </c>
      <c r="J16" s="261">
        <v>0.93722253961096913</v>
      </c>
      <c r="K16" s="261">
        <v>0.44631775478675878</v>
      </c>
      <c r="L16" s="261">
        <v>0.48286936688335391</v>
      </c>
      <c r="M16" s="261">
        <v>0.58180099122598727</v>
      </c>
      <c r="N16" s="261">
        <v>0.58325259932688267</v>
      </c>
      <c r="O16" s="261">
        <v>0.60760463621567529</v>
      </c>
      <c r="P16" s="261">
        <v>0.60839479572887289</v>
      </c>
      <c r="Q16" s="261">
        <v>0.53732407308182295</v>
      </c>
      <c r="R16" s="261">
        <v>0.61171885649782465</v>
      </c>
      <c r="S16" s="261">
        <v>0.31307746415290572</v>
      </c>
      <c r="T16" s="261">
        <v>0.29102414572115681</v>
      </c>
      <c r="U16" s="261">
        <v>0.50409786056572103</v>
      </c>
      <c r="V16" s="261">
        <v>0.28306644646513618</v>
      </c>
      <c r="W16" s="261">
        <v>0.48876067031904918</v>
      </c>
      <c r="X16" s="261">
        <v>0.31155278621018651</v>
      </c>
      <c r="Y16" s="261">
        <v>0.207860981456604</v>
      </c>
      <c r="DA16" s="70" t="s">
        <v>2824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0.19191013011024741</v>
      </c>
      <c r="F17" s="229">
        <v>0</v>
      </c>
      <c r="G17" s="229">
        <v>0.18598650608953929</v>
      </c>
      <c r="H17" s="229">
        <v>0.18195489980025931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2825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2826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4.7280517847417582E-2</v>
      </c>
      <c r="V19" s="229">
        <v>3.2714268724433393E-2</v>
      </c>
      <c r="W19" s="229">
        <v>2.1583475841840019E-2</v>
      </c>
      <c r="X19" s="229">
        <v>6.2516627513415191E-2</v>
      </c>
      <c r="Y19" s="229">
        <v>7.7097233471286511E-2</v>
      </c>
      <c r="DA19" s="73" t="s">
        <v>2827</v>
      </c>
    </row>
    <row r="20" spans="1:105" ht="12" customHeight="1" x14ac:dyDescent="0.25">
      <c r="A20" s="46" t="s">
        <v>159</v>
      </c>
      <c r="B20" s="229">
        <v>0</v>
      </c>
      <c r="C20" s="229">
        <v>0.1777410879722898</v>
      </c>
      <c r="D20" s="229">
        <v>0</v>
      </c>
      <c r="E20" s="229">
        <v>0.37616170595844101</v>
      </c>
      <c r="F20" s="229">
        <v>0.35789087612014259</v>
      </c>
      <c r="G20" s="229">
        <v>0.34727583331176037</v>
      </c>
      <c r="H20" s="229">
        <v>0.33666383121429883</v>
      </c>
      <c r="I20" s="229">
        <v>1.085877175329641</v>
      </c>
      <c r="J20" s="229">
        <v>0.16005922367535599</v>
      </c>
      <c r="K20" s="229">
        <v>0.1505186304308016</v>
      </c>
      <c r="L20" s="229">
        <v>0</v>
      </c>
      <c r="M20" s="229">
        <v>0</v>
      </c>
      <c r="N20" s="229">
        <v>0</v>
      </c>
      <c r="O20" s="229">
        <v>0</v>
      </c>
      <c r="P20" s="229">
        <v>0</v>
      </c>
      <c r="Q20" s="229">
        <v>0</v>
      </c>
      <c r="R20" s="229">
        <v>0</v>
      </c>
      <c r="S20" s="229">
        <v>0</v>
      </c>
      <c r="T20" s="229">
        <v>0</v>
      </c>
      <c r="U20" s="229">
        <v>0</v>
      </c>
      <c r="V20" s="229">
        <v>0</v>
      </c>
      <c r="W20" s="229">
        <v>0</v>
      </c>
      <c r="X20" s="229">
        <v>0</v>
      </c>
      <c r="Y20" s="229">
        <v>5.8571612272845111E-3</v>
      </c>
      <c r="DA20" s="73" t="s">
        <v>2828</v>
      </c>
    </row>
    <row r="21" spans="1:105" ht="12" customHeight="1" x14ac:dyDescent="0.25">
      <c r="A21" s="46" t="s">
        <v>32</v>
      </c>
      <c r="B21" s="229">
        <v>0.76448494517191379</v>
      </c>
      <c r="C21" s="229">
        <v>0.87920210090159323</v>
      </c>
      <c r="D21" s="229">
        <v>0.86767906554284047</v>
      </c>
      <c r="E21" s="229">
        <v>0.92813296458718009</v>
      </c>
      <c r="F21" s="229">
        <v>0.65272827046217918</v>
      </c>
      <c r="G21" s="229">
        <v>0.65970382611935441</v>
      </c>
      <c r="H21" s="229">
        <v>0.64541005104033233</v>
      </c>
      <c r="I21" s="229">
        <v>0.2244678186317148</v>
      </c>
      <c r="J21" s="229">
        <v>0.19963202458292861</v>
      </c>
      <c r="K21" s="229">
        <v>0</v>
      </c>
      <c r="L21" s="229">
        <v>0</v>
      </c>
      <c r="M21" s="229">
        <v>0.22287645891510771</v>
      </c>
      <c r="N21" s="229">
        <v>0.22298482944818651</v>
      </c>
      <c r="O21" s="229">
        <v>0.23495773573011461</v>
      </c>
      <c r="P21" s="229">
        <v>0.23074280009010689</v>
      </c>
      <c r="Q21" s="229">
        <v>0.2258700361401996</v>
      </c>
      <c r="R21" s="229">
        <v>0.23139156461954041</v>
      </c>
      <c r="S21" s="229">
        <v>0</v>
      </c>
      <c r="T21" s="229">
        <v>0</v>
      </c>
      <c r="U21" s="229">
        <v>0.22735212345554651</v>
      </c>
      <c r="V21" s="229">
        <v>8.6527500041713844E-3</v>
      </c>
      <c r="W21" s="229">
        <v>0.1141726536063102</v>
      </c>
      <c r="X21" s="229">
        <v>6.2007432467855008E-3</v>
      </c>
      <c r="Y21" s="229">
        <v>0.1023096549697375</v>
      </c>
      <c r="DA21" s="73" t="s">
        <v>2829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2830</v>
      </c>
    </row>
    <row r="23" spans="1:105" ht="12" customHeight="1" x14ac:dyDescent="0.25">
      <c r="A23" s="46" t="s">
        <v>35</v>
      </c>
      <c r="B23" s="229">
        <v>0.60540707634773727</v>
      </c>
      <c r="C23" s="229">
        <v>1.574698156426048</v>
      </c>
      <c r="D23" s="229">
        <v>1.5291543811237469</v>
      </c>
      <c r="E23" s="229">
        <v>2.9205753471322362</v>
      </c>
      <c r="F23" s="229">
        <v>1.432596267367126</v>
      </c>
      <c r="G23" s="229">
        <v>1.283819734716527</v>
      </c>
      <c r="H23" s="229">
        <v>1.0710515071343001</v>
      </c>
      <c r="I23" s="229">
        <v>1.136948666218605</v>
      </c>
      <c r="J23" s="229">
        <v>0.57753129135268455</v>
      </c>
      <c r="K23" s="229">
        <v>0.29579912435595718</v>
      </c>
      <c r="L23" s="229">
        <v>0.48286936688335391</v>
      </c>
      <c r="M23" s="229">
        <v>0.35892453231087962</v>
      </c>
      <c r="N23" s="229">
        <v>0.36026776987869619</v>
      </c>
      <c r="O23" s="229">
        <v>0.37264690048556082</v>
      </c>
      <c r="P23" s="229">
        <v>0.37765199563876611</v>
      </c>
      <c r="Q23" s="229">
        <v>0.31145403694162332</v>
      </c>
      <c r="R23" s="229">
        <v>0.38032729187828418</v>
      </c>
      <c r="S23" s="229">
        <v>0.31307746415290572</v>
      </c>
      <c r="T23" s="229">
        <v>0.29102414572115681</v>
      </c>
      <c r="U23" s="229">
        <v>0.22946521926275701</v>
      </c>
      <c r="V23" s="229">
        <v>0.24169942773653141</v>
      </c>
      <c r="W23" s="229">
        <v>0.353004540870899</v>
      </c>
      <c r="X23" s="229">
        <v>0.2428354154499858</v>
      </c>
      <c r="Y23" s="229">
        <v>2.2596931788295471E-2</v>
      </c>
      <c r="DA23" s="73" t="s">
        <v>2831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2832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2833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2834</v>
      </c>
    </row>
    <row r="27" spans="1:105" ht="12" customHeight="1" x14ac:dyDescent="0.25">
      <c r="A27" s="57" t="s">
        <v>2719</v>
      </c>
      <c r="B27" s="261">
        <v>11.644082182917041</v>
      </c>
      <c r="C27" s="261">
        <v>22.368951435049421</v>
      </c>
      <c r="D27" s="261">
        <v>20.37308429666599</v>
      </c>
      <c r="E27" s="261">
        <v>37.542631256198867</v>
      </c>
      <c r="F27" s="261">
        <v>20.76733101857031</v>
      </c>
      <c r="G27" s="261">
        <v>21.052680152016041</v>
      </c>
      <c r="H27" s="261">
        <v>18.998182458108129</v>
      </c>
      <c r="I27" s="261">
        <v>20.801996111529679</v>
      </c>
      <c r="J27" s="261">
        <v>7.9663915866932404</v>
      </c>
      <c r="K27" s="261">
        <v>3.793700915687451</v>
      </c>
      <c r="L27" s="261">
        <v>4.1043896185085087</v>
      </c>
      <c r="M27" s="261">
        <v>4.9453084254208939</v>
      </c>
      <c r="N27" s="261">
        <v>4.9576470942785047</v>
      </c>
      <c r="O27" s="261">
        <v>5.1646394078332394</v>
      </c>
      <c r="P27" s="261">
        <v>5.1713557636954226</v>
      </c>
      <c r="Q27" s="261">
        <v>4.5672546211954952</v>
      </c>
      <c r="R27" s="261">
        <v>5.199610280231509</v>
      </c>
      <c r="S27" s="261">
        <v>2.6611584452996988</v>
      </c>
      <c r="T27" s="261">
        <v>2.473705238629833</v>
      </c>
      <c r="U27" s="261">
        <v>4.2848318148086291</v>
      </c>
      <c r="V27" s="261">
        <v>2.4060647949536582</v>
      </c>
      <c r="W27" s="261">
        <v>4.1544656977119168</v>
      </c>
      <c r="X27" s="261">
        <v>2.6481986827865862</v>
      </c>
      <c r="Y27" s="261">
        <v>1.766818342381133</v>
      </c>
      <c r="DA27" s="70" t="s">
        <v>2835</v>
      </c>
    </row>
    <row r="28" spans="1:105" ht="12" customHeight="1" x14ac:dyDescent="0.25">
      <c r="A28" s="46" t="s">
        <v>28</v>
      </c>
      <c r="B28" s="229">
        <v>0</v>
      </c>
      <c r="C28" s="229">
        <v>0</v>
      </c>
      <c r="D28" s="229">
        <v>0</v>
      </c>
      <c r="E28" s="229">
        <v>1.631236105937103</v>
      </c>
      <c r="F28" s="229">
        <v>0</v>
      </c>
      <c r="G28" s="229">
        <v>1.580885301761084</v>
      </c>
      <c r="H28" s="229">
        <v>1.5466166483022039</v>
      </c>
      <c r="I28" s="229">
        <v>0</v>
      </c>
      <c r="J28" s="229">
        <v>0</v>
      </c>
      <c r="K28" s="229">
        <v>0</v>
      </c>
      <c r="L28" s="229">
        <v>0</v>
      </c>
      <c r="M28" s="229">
        <v>0</v>
      </c>
      <c r="N28" s="229">
        <v>0</v>
      </c>
      <c r="O28" s="229">
        <v>0</v>
      </c>
      <c r="P28" s="229">
        <v>0</v>
      </c>
      <c r="Q28" s="229">
        <v>0</v>
      </c>
      <c r="R28" s="229">
        <v>0</v>
      </c>
      <c r="S28" s="229">
        <v>0</v>
      </c>
      <c r="T28" s="229">
        <v>0</v>
      </c>
      <c r="U28" s="229">
        <v>0</v>
      </c>
      <c r="V28" s="229">
        <v>0</v>
      </c>
      <c r="W28" s="229">
        <v>0</v>
      </c>
      <c r="X28" s="229">
        <v>0</v>
      </c>
      <c r="Y28" s="229">
        <v>0</v>
      </c>
      <c r="DA28" s="73" t="s">
        <v>2836</v>
      </c>
    </row>
    <row r="29" spans="1:105" ht="12" customHeight="1" x14ac:dyDescent="0.25">
      <c r="A29" s="46" t="s">
        <v>30</v>
      </c>
      <c r="B29" s="229">
        <v>0</v>
      </c>
      <c r="C29" s="229">
        <v>0</v>
      </c>
      <c r="D29" s="229">
        <v>0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</v>
      </c>
      <c r="V29" s="229">
        <v>0</v>
      </c>
      <c r="W29" s="229">
        <v>0</v>
      </c>
      <c r="X29" s="229">
        <v>0</v>
      </c>
      <c r="Y29" s="229">
        <v>0</v>
      </c>
      <c r="DA29" s="73" t="s">
        <v>2837</v>
      </c>
    </row>
    <row r="30" spans="1:105" ht="12" customHeight="1" x14ac:dyDescent="0.25">
      <c r="A30" s="46" t="s">
        <v>31</v>
      </c>
      <c r="B30" s="229">
        <v>0</v>
      </c>
      <c r="C30" s="229">
        <v>0</v>
      </c>
      <c r="D30" s="229">
        <v>0</v>
      </c>
      <c r="E30" s="229">
        <v>0</v>
      </c>
      <c r="F30" s="229">
        <v>0</v>
      </c>
      <c r="G30" s="229">
        <v>0</v>
      </c>
      <c r="H30" s="229">
        <v>0</v>
      </c>
      <c r="I30" s="229">
        <v>0</v>
      </c>
      <c r="J30" s="229">
        <v>0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</v>
      </c>
      <c r="T30" s="229">
        <v>0</v>
      </c>
      <c r="U30" s="229">
        <v>0.40188440170304951</v>
      </c>
      <c r="V30" s="229">
        <v>0.2780712841576839</v>
      </c>
      <c r="W30" s="229">
        <v>0.1834595446556401</v>
      </c>
      <c r="X30" s="229">
        <v>0.53139133386402915</v>
      </c>
      <c r="Y30" s="229">
        <v>0.65532648450593511</v>
      </c>
      <c r="DA30" s="73" t="s">
        <v>2838</v>
      </c>
    </row>
    <row r="31" spans="1:105" ht="12" customHeight="1" x14ac:dyDescent="0.25">
      <c r="A31" s="46" t="s">
        <v>159</v>
      </c>
      <c r="B31" s="229">
        <v>0</v>
      </c>
      <c r="C31" s="229">
        <v>1.5107992477644629</v>
      </c>
      <c r="D31" s="229">
        <v>0</v>
      </c>
      <c r="E31" s="229">
        <v>3.197374500646748</v>
      </c>
      <c r="F31" s="229">
        <v>3.042072447021213</v>
      </c>
      <c r="G31" s="229">
        <v>2.9518445831499629</v>
      </c>
      <c r="H31" s="229">
        <v>2.8616425653215418</v>
      </c>
      <c r="I31" s="229">
        <v>9.229955990301951</v>
      </c>
      <c r="J31" s="229">
        <v>1.360503401240527</v>
      </c>
      <c r="K31" s="229">
        <v>1.2794083586618139</v>
      </c>
      <c r="L31" s="229">
        <v>0</v>
      </c>
      <c r="M31" s="229">
        <v>0</v>
      </c>
      <c r="N31" s="229">
        <v>0</v>
      </c>
      <c r="O31" s="229">
        <v>0</v>
      </c>
      <c r="P31" s="229">
        <v>0</v>
      </c>
      <c r="Q31" s="229">
        <v>0</v>
      </c>
      <c r="R31" s="229">
        <v>0</v>
      </c>
      <c r="S31" s="229">
        <v>0</v>
      </c>
      <c r="T31" s="229">
        <v>0</v>
      </c>
      <c r="U31" s="229">
        <v>0</v>
      </c>
      <c r="V31" s="229">
        <v>0</v>
      </c>
      <c r="W31" s="229">
        <v>0</v>
      </c>
      <c r="X31" s="229">
        <v>0</v>
      </c>
      <c r="Y31" s="229">
        <v>4.978587043191833E-2</v>
      </c>
      <c r="DA31" s="73" t="s">
        <v>2839</v>
      </c>
    </row>
    <row r="32" spans="1:105" ht="12" customHeight="1" x14ac:dyDescent="0.25">
      <c r="A32" s="46" t="s">
        <v>32</v>
      </c>
      <c r="B32" s="229">
        <v>6.4981220339612689</v>
      </c>
      <c r="C32" s="229">
        <v>7.4732178576635429</v>
      </c>
      <c r="D32" s="229">
        <v>7.3752720571141417</v>
      </c>
      <c r="E32" s="229">
        <v>7.889130198991027</v>
      </c>
      <c r="F32" s="229">
        <v>5.5481902989285237</v>
      </c>
      <c r="G32" s="229">
        <v>5.6074825220145126</v>
      </c>
      <c r="H32" s="229">
        <v>5.4859854338428269</v>
      </c>
      <c r="I32" s="229">
        <v>1.907976458369576</v>
      </c>
      <c r="J32" s="229">
        <v>1.6968722089548931</v>
      </c>
      <c r="K32" s="229">
        <v>0</v>
      </c>
      <c r="L32" s="229">
        <v>0</v>
      </c>
      <c r="M32" s="229">
        <v>1.894449900778417</v>
      </c>
      <c r="N32" s="229">
        <v>1.895371050309586</v>
      </c>
      <c r="O32" s="229">
        <v>1.997140753705974</v>
      </c>
      <c r="P32" s="229">
        <v>1.9613138007659101</v>
      </c>
      <c r="Q32" s="229">
        <v>1.9198953071916971</v>
      </c>
      <c r="R32" s="229">
        <v>1.966828299266093</v>
      </c>
      <c r="S32" s="229">
        <v>0</v>
      </c>
      <c r="T32" s="229">
        <v>0</v>
      </c>
      <c r="U32" s="229">
        <v>1.9324930493721451</v>
      </c>
      <c r="V32" s="229">
        <v>7.3548375035456789E-2</v>
      </c>
      <c r="W32" s="229">
        <v>0.97046755565363618</v>
      </c>
      <c r="X32" s="229">
        <v>5.2706317597676779E-2</v>
      </c>
      <c r="Y32" s="229">
        <v>0.86963206724276843</v>
      </c>
      <c r="DA32" s="73" t="s">
        <v>2840</v>
      </c>
    </row>
    <row r="33" spans="1:105" ht="12" customHeight="1" x14ac:dyDescent="0.25">
      <c r="A33" s="46" t="s">
        <v>33</v>
      </c>
      <c r="B33" s="229">
        <v>0</v>
      </c>
      <c r="C33" s="229">
        <v>0</v>
      </c>
      <c r="D33" s="229">
        <v>0</v>
      </c>
      <c r="E33" s="229">
        <v>0</v>
      </c>
      <c r="F33" s="229">
        <v>0</v>
      </c>
      <c r="G33" s="229">
        <v>0</v>
      </c>
      <c r="H33" s="229">
        <v>0</v>
      </c>
      <c r="I33" s="229">
        <v>0</v>
      </c>
      <c r="J33" s="229">
        <v>0</v>
      </c>
      <c r="K33" s="229">
        <v>0</v>
      </c>
      <c r="L33" s="229">
        <v>0</v>
      </c>
      <c r="M33" s="229">
        <v>0</v>
      </c>
      <c r="N33" s="229">
        <v>0</v>
      </c>
      <c r="O33" s="229">
        <v>0</v>
      </c>
      <c r="P33" s="229">
        <v>0</v>
      </c>
      <c r="Q33" s="229">
        <v>0</v>
      </c>
      <c r="R33" s="229">
        <v>0</v>
      </c>
      <c r="S33" s="229">
        <v>0</v>
      </c>
      <c r="T33" s="229">
        <v>0</v>
      </c>
      <c r="U33" s="229">
        <v>0</v>
      </c>
      <c r="V33" s="229">
        <v>0</v>
      </c>
      <c r="W33" s="229">
        <v>0</v>
      </c>
      <c r="X33" s="229">
        <v>0</v>
      </c>
      <c r="Y33" s="229">
        <v>0</v>
      </c>
      <c r="DA33" s="73" t="s">
        <v>2841</v>
      </c>
    </row>
    <row r="34" spans="1:105" ht="12" customHeight="1" x14ac:dyDescent="0.25">
      <c r="A34" s="46" t="s">
        <v>35</v>
      </c>
      <c r="B34" s="229">
        <v>5.1459601489557683</v>
      </c>
      <c r="C34" s="229">
        <v>13.384934329621419</v>
      </c>
      <c r="D34" s="229">
        <v>12.99781223955185</v>
      </c>
      <c r="E34" s="229">
        <v>24.82489045062399</v>
      </c>
      <c r="F34" s="229">
        <v>12.177068272620581</v>
      </c>
      <c r="G34" s="229">
        <v>10.912467745090479</v>
      </c>
      <c r="H34" s="229">
        <v>9.1039378106415558</v>
      </c>
      <c r="I34" s="229">
        <v>9.6640636628581458</v>
      </c>
      <c r="J34" s="229">
        <v>4.9090159764978196</v>
      </c>
      <c r="K34" s="229">
        <v>2.514292557025636</v>
      </c>
      <c r="L34" s="229">
        <v>4.1043896185085087</v>
      </c>
      <c r="M34" s="229">
        <v>3.0508585246424769</v>
      </c>
      <c r="N34" s="229">
        <v>3.0622760439689189</v>
      </c>
      <c r="O34" s="229">
        <v>3.1674986541272658</v>
      </c>
      <c r="P34" s="229">
        <v>3.210041962929512</v>
      </c>
      <c r="Q34" s="229">
        <v>2.6473593140037979</v>
      </c>
      <c r="R34" s="229">
        <v>3.2327819809654161</v>
      </c>
      <c r="S34" s="229">
        <v>2.6611584452996988</v>
      </c>
      <c r="T34" s="229">
        <v>2.473705238629833</v>
      </c>
      <c r="U34" s="229">
        <v>1.9504543637334351</v>
      </c>
      <c r="V34" s="229">
        <v>2.0544451357605178</v>
      </c>
      <c r="W34" s="229">
        <v>3.0005385974026408</v>
      </c>
      <c r="X34" s="229">
        <v>2.06410103132488</v>
      </c>
      <c r="Y34" s="229">
        <v>0.19207392020051151</v>
      </c>
      <c r="DA34" s="73" t="s">
        <v>2842</v>
      </c>
    </row>
    <row r="35" spans="1:105" ht="12" customHeight="1" x14ac:dyDescent="0.25">
      <c r="A35" s="46" t="s">
        <v>36</v>
      </c>
      <c r="B35" s="229">
        <v>0</v>
      </c>
      <c r="C35" s="229">
        <v>0</v>
      </c>
      <c r="D35" s="229">
        <v>0</v>
      </c>
      <c r="E35" s="229">
        <v>0</v>
      </c>
      <c r="F35" s="229">
        <v>0</v>
      </c>
      <c r="G35" s="229">
        <v>0</v>
      </c>
      <c r="H35" s="229">
        <v>0</v>
      </c>
      <c r="I35" s="229">
        <v>0</v>
      </c>
      <c r="J35" s="229">
        <v>0</v>
      </c>
      <c r="K35" s="229">
        <v>0</v>
      </c>
      <c r="L35" s="229">
        <v>0</v>
      </c>
      <c r="M35" s="229">
        <v>0</v>
      </c>
      <c r="N35" s="229">
        <v>0</v>
      </c>
      <c r="O35" s="229">
        <v>0</v>
      </c>
      <c r="P35" s="229">
        <v>0</v>
      </c>
      <c r="Q35" s="229">
        <v>0</v>
      </c>
      <c r="R35" s="229">
        <v>0</v>
      </c>
      <c r="S35" s="229">
        <v>0</v>
      </c>
      <c r="T35" s="229">
        <v>0</v>
      </c>
      <c r="U35" s="229">
        <v>0</v>
      </c>
      <c r="V35" s="229">
        <v>0</v>
      </c>
      <c r="W35" s="229">
        <v>0</v>
      </c>
      <c r="X35" s="229">
        <v>0</v>
      </c>
      <c r="Y35" s="229">
        <v>0</v>
      </c>
      <c r="DA35" s="73" t="s">
        <v>2843</v>
      </c>
    </row>
    <row r="36" spans="1:105" ht="12" customHeight="1" x14ac:dyDescent="0.25">
      <c r="A36" s="46" t="s">
        <v>38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2844</v>
      </c>
    </row>
    <row r="37" spans="1:105" ht="12" customHeight="1" x14ac:dyDescent="0.25">
      <c r="A37" s="46" t="s">
        <v>39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2845</v>
      </c>
    </row>
    <row r="38" spans="1:105" ht="12" customHeight="1" x14ac:dyDescent="0.25">
      <c r="A38" s="57" t="s">
        <v>2731</v>
      </c>
      <c r="B38" s="261">
        <v>0</v>
      </c>
      <c r="C38" s="261">
        <v>0</v>
      </c>
      <c r="D38" s="261">
        <v>0</v>
      </c>
      <c r="E38" s="261">
        <v>0</v>
      </c>
      <c r="F38" s="261">
        <v>0</v>
      </c>
      <c r="G38" s="261">
        <v>0</v>
      </c>
      <c r="H38" s="261">
        <v>0</v>
      </c>
      <c r="I38" s="261">
        <v>0</v>
      </c>
      <c r="J38" s="261">
        <v>0</v>
      </c>
      <c r="K38" s="261">
        <v>0</v>
      </c>
      <c r="L38" s="261">
        <v>0</v>
      </c>
      <c r="M38" s="261">
        <v>0</v>
      </c>
      <c r="N38" s="261">
        <v>0</v>
      </c>
      <c r="O38" s="261">
        <v>0</v>
      </c>
      <c r="P38" s="261">
        <v>0</v>
      </c>
      <c r="Q38" s="261">
        <v>0</v>
      </c>
      <c r="R38" s="261">
        <v>0</v>
      </c>
      <c r="S38" s="261">
        <v>0</v>
      </c>
      <c r="T38" s="261">
        <v>0</v>
      </c>
      <c r="U38" s="261">
        <v>0</v>
      </c>
      <c r="V38" s="261">
        <v>0</v>
      </c>
      <c r="W38" s="261">
        <v>0</v>
      </c>
      <c r="X38" s="261">
        <v>0</v>
      </c>
      <c r="Y38" s="261">
        <v>0</v>
      </c>
      <c r="DA38" s="70" t="s">
        <v>2846</v>
      </c>
    </row>
    <row r="39" spans="1:105" ht="12" customHeight="1" x14ac:dyDescent="0.25">
      <c r="A39" s="57" t="s">
        <v>2733</v>
      </c>
      <c r="B39" s="261">
        <f t="shared" ref="B39:Y39" si="0">B40+B46+B57+B58</f>
        <v>9.0106123065565757</v>
      </c>
      <c r="C39" s="261">
        <f t="shared" si="0"/>
        <v>11.789285295132048</v>
      </c>
      <c r="D39" s="261">
        <f t="shared" si="0"/>
        <v>11.182374615012147</v>
      </c>
      <c r="E39" s="261">
        <f t="shared" si="0"/>
        <v>16.531171451127197</v>
      </c>
      <c r="F39" s="261">
        <f t="shared" si="0"/>
        <v>11.294108064066553</v>
      </c>
      <c r="G39" s="261">
        <f t="shared" si="0"/>
        <v>11.079435074653428</v>
      </c>
      <c r="H39" s="261">
        <f t="shared" si="0"/>
        <v>10.689888131968782</v>
      </c>
      <c r="I39" s="261">
        <f t="shared" si="0"/>
        <v>10.25282467442748</v>
      </c>
      <c r="J39" s="261">
        <f t="shared" si="0"/>
        <v>5.5226118962756487</v>
      </c>
      <c r="K39" s="261">
        <f t="shared" si="0"/>
        <v>3.442559932873833</v>
      </c>
      <c r="L39" s="261">
        <f t="shared" si="0"/>
        <v>2.8615591650788561</v>
      </c>
      <c r="M39" s="261">
        <f t="shared" si="0"/>
        <v>2.396828974704893</v>
      </c>
      <c r="N39" s="261">
        <f t="shared" si="0"/>
        <v>2.3989484842445021</v>
      </c>
      <c r="O39" s="261">
        <f t="shared" si="0"/>
        <v>2.0776205093295341</v>
      </c>
      <c r="P39" s="261">
        <f t="shared" si="0"/>
        <v>2.2239008346527189</v>
      </c>
      <c r="Q39" s="261">
        <f t="shared" si="0"/>
        <v>2.1166069362762423</v>
      </c>
      <c r="R39" s="261">
        <f t="shared" si="0"/>
        <v>2.2134886064993817</v>
      </c>
      <c r="S39" s="261">
        <f t="shared" si="0"/>
        <v>1.339617076741435</v>
      </c>
      <c r="T39" s="261">
        <f t="shared" si="0"/>
        <v>1.2661045773138713</v>
      </c>
      <c r="U39" s="261">
        <f t="shared" si="0"/>
        <v>1.9465026749596801</v>
      </c>
      <c r="V39" s="261">
        <f t="shared" si="0"/>
        <v>1.2852011592653456</v>
      </c>
      <c r="W39" s="261">
        <f t="shared" si="0"/>
        <v>1.8588759611553112</v>
      </c>
      <c r="X39" s="261">
        <f t="shared" si="0"/>
        <v>1.6182834886141295</v>
      </c>
      <c r="Y39" s="261">
        <f t="shared" si="0"/>
        <v>1.3925351125868535</v>
      </c>
      <c r="DA39" s="70"/>
    </row>
    <row r="40" spans="1:105" ht="12" customHeight="1" x14ac:dyDescent="0.25">
      <c r="A40" s="60" t="s">
        <v>2734</v>
      </c>
      <c r="B40" s="329">
        <v>7.549394150268947</v>
      </c>
      <c r="C40" s="329">
        <v>8.9822011934787866</v>
      </c>
      <c r="D40" s="329">
        <v>8.6257522719011206</v>
      </c>
      <c r="E40" s="329">
        <v>11.81993929348655</v>
      </c>
      <c r="F40" s="329">
        <v>8.6880116225204738</v>
      </c>
      <c r="G40" s="329">
        <v>8.4375301144004347</v>
      </c>
      <c r="H40" s="329">
        <v>8.3058024901669789</v>
      </c>
      <c r="I40" s="329">
        <v>7.6423781035688521</v>
      </c>
      <c r="J40" s="329">
        <v>4.5229078540239476</v>
      </c>
      <c r="K40" s="329">
        <v>2.96648766110129</v>
      </c>
      <c r="L40" s="329">
        <v>2.3464985070699451</v>
      </c>
      <c r="M40" s="329">
        <v>1.7762412507305061</v>
      </c>
      <c r="N40" s="329">
        <v>1.7768123782958269</v>
      </c>
      <c r="O40" s="329">
        <v>1.4295088973661469</v>
      </c>
      <c r="P40" s="329">
        <v>1.5749463858752539</v>
      </c>
      <c r="Q40" s="329">
        <v>1.543461258322298</v>
      </c>
      <c r="R40" s="329">
        <v>1.5609884929017019</v>
      </c>
      <c r="S40" s="329">
        <v>1.0056677816450019</v>
      </c>
      <c r="T40" s="329">
        <v>0.95567882187797071</v>
      </c>
      <c r="U40" s="329">
        <v>1.4087982903562439</v>
      </c>
      <c r="V40" s="329">
        <v>0.98326361636920034</v>
      </c>
      <c r="W40" s="329">
        <v>1.3375312461483251</v>
      </c>
      <c r="X40" s="329">
        <v>1.2859605166565971</v>
      </c>
      <c r="Y40" s="329">
        <v>1.170816732366476</v>
      </c>
      <c r="DA40" s="72" t="s">
        <v>2847</v>
      </c>
    </row>
    <row r="41" spans="1:105" ht="12" customHeight="1" x14ac:dyDescent="0.25">
      <c r="A41" s="59" t="s">
        <v>28</v>
      </c>
      <c r="B41" s="230">
        <v>0</v>
      </c>
      <c r="C41" s="230">
        <v>0</v>
      </c>
      <c r="D41" s="230">
        <v>0</v>
      </c>
      <c r="E41" s="230">
        <v>0.51357912592597876</v>
      </c>
      <c r="F41" s="230">
        <v>0</v>
      </c>
      <c r="G41" s="230">
        <v>0.63358998686658052</v>
      </c>
      <c r="H41" s="230">
        <v>0.67616428240585358</v>
      </c>
      <c r="I41" s="230">
        <v>0</v>
      </c>
      <c r="J41" s="230">
        <v>0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30">
        <v>0</v>
      </c>
      <c r="Q41" s="230">
        <v>0</v>
      </c>
      <c r="R41" s="230">
        <v>0</v>
      </c>
      <c r="S41" s="230">
        <v>0</v>
      </c>
      <c r="T41" s="230">
        <v>0</v>
      </c>
      <c r="U41" s="230">
        <v>0</v>
      </c>
      <c r="V41" s="230">
        <v>0</v>
      </c>
      <c r="W41" s="230">
        <v>0</v>
      </c>
      <c r="X41" s="230">
        <v>0</v>
      </c>
      <c r="Y41" s="230">
        <v>0</v>
      </c>
      <c r="DA41" s="71" t="s">
        <v>2848</v>
      </c>
    </row>
    <row r="42" spans="1:105" ht="12" customHeight="1" x14ac:dyDescent="0.25">
      <c r="A42" s="59" t="s">
        <v>31</v>
      </c>
      <c r="B42" s="295">
        <v>0</v>
      </c>
      <c r="C42" s="295">
        <v>0</v>
      </c>
      <c r="D42" s="295">
        <v>0</v>
      </c>
      <c r="E42" s="295">
        <v>0</v>
      </c>
      <c r="F42" s="295">
        <v>0</v>
      </c>
      <c r="G42" s="295">
        <v>0</v>
      </c>
      <c r="H42" s="295">
        <v>0</v>
      </c>
      <c r="I42" s="295">
        <v>0</v>
      </c>
      <c r="J42" s="295">
        <v>0</v>
      </c>
      <c r="K42" s="295">
        <v>0</v>
      </c>
      <c r="L42" s="295">
        <v>0</v>
      </c>
      <c r="M42" s="295">
        <v>0</v>
      </c>
      <c r="N42" s="295">
        <v>0</v>
      </c>
      <c r="O42" s="295">
        <v>0</v>
      </c>
      <c r="P42" s="295">
        <v>0</v>
      </c>
      <c r="Q42" s="295">
        <v>0</v>
      </c>
      <c r="R42" s="295">
        <v>0</v>
      </c>
      <c r="S42" s="295">
        <v>0</v>
      </c>
      <c r="T42" s="295">
        <v>0</v>
      </c>
      <c r="U42" s="295">
        <v>0.1321344880056593</v>
      </c>
      <c r="V42" s="295">
        <v>0.11363674704137711</v>
      </c>
      <c r="W42" s="295">
        <v>5.9064845213719762E-2</v>
      </c>
      <c r="X42" s="295">
        <v>0.25804267583260287</v>
      </c>
      <c r="Y42" s="295">
        <v>0.43426491270653589</v>
      </c>
      <c r="DA42" s="122" t="s">
        <v>2849</v>
      </c>
    </row>
    <row r="43" spans="1:105" ht="12" customHeight="1" x14ac:dyDescent="0.25">
      <c r="A43" s="59" t="s">
        <v>159</v>
      </c>
      <c r="B43" s="295">
        <v>0</v>
      </c>
      <c r="C43" s="295">
        <v>0.60665797615858752</v>
      </c>
      <c r="D43" s="295">
        <v>0</v>
      </c>
      <c r="E43" s="295">
        <v>1.006662858505589</v>
      </c>
      <c r="F43" s="295">
        <v>1.2726508164499359</v>
      </c>
      <c r="G43" s="295">
        <v>1.1830454547124509</v>
      </c>
      <c r="H43" s="295">
        <v>1.2510795702391819</v>
      </c>
      <c r="I43" s="295">
        <v>3.3909636930511251</v>
      </c>
      <c r="J43" s="295">
        <v>0.77242393270945064</v>
      </c>
      <c r="K43" s="295">
        <v>1.000434455385204</v>
      </c>
      <c r="L43" s="295">
        <v>0</v>
      </c>
      <c r="M43" s="295">
        <v>0</v>
      </c>
      <c r="N43" s="295">
        <v>0</v>
      </c>
      <c r="O43" s="295">
        <v>0</v>
      </c>
      <c r="P43" s="295">
        <v>0</v>
      </c>
      <c r="Q43" s="295">
        <v>0</v>
      </c>
      <c r="R43" s="295">
        <v>0</v>
      </c>
      <c r="S43" s="295">
        <v>0</v>
      </c>
      <c r="T43" s="295">
        <v>0</v>
      </c>
      <c r="U43" s="295">
        <v>0</v>
      </c>
      <c r="V43" s="295">
        <v>0</v>
      </c>
      <c r="W43" s="295">
        <v>0</v>
      </c>
      <c r="X43" s="295">
        <v>0</v>
      </c>
      <c r="Y43" s="295">
        <v>3.2991580820109681E-2</v>
      </c>
      <c r="DA43" s="122" t="s">
        <v>2850</v>
      </c>
    </row>
    <row r="44" spans="1:105" ht="12" customHeight="1" x14ac:dyDescent="0.25">
      <c r="A44" s="59" t="s">
        <v>32</v>
      </c>
      <c r="B44" s="295">
        <v>4.2130314523966517</v>
      </c>
      <c r="C44" s="295">
        <v>3.0008535069307838</v>
      </c>
      <c r="D44" s="295">
        <v>3.1226135805540238</v>
      </c>
      <c r="E44" s="295">
        <v>2.4838173806767618</v>
      </c>
      <c r="F44" s="295">
        <v>2.3210850618186361</v>
      </c>
      <c r="G44" s="295">
        <v>2.247376690465738</v>
      </c>
      <c r="H44" s="295">
        <v>2.398414247147358</v>
      </c>
      <c r="I44" s="295">
        <v>0.70096530301179116</v>
      </c>
      <c r="J44" s="295">
        <v>0.96339686012632697</v>
      </c>
      <c r="K44" s="295">
        <v>0</v>
      </c>
      <c r="L44" s="295">
        <v>0</v>
      </c>
      <c r="M44" s="295">
        <v>0.68044291108466981</v>
      </c>
      <c r="N44" s="295">
        <v>0.67929779583146055</v>
      </c>
      <c r="O44" s="295">
        <v>0.55278408641368704</v>
      </c>
      <c r="P44" s="295">
        <v>0.59732190613708025</v>
      </c>
      <c r="Q44" s="295">
        <v>0.64881077856559732</v>
      </c>
      <c r="R44" s="295">
        <v>0.59046662676632355</v>
      </c>
      <c r="S44" s="295">
        <v>0</v>
      </c>
      <c r="T44" s="295">
        <v>0</v>
      </c>
      <c r="U44" s="295">
        <v>0.6353791751339477</v>
      </c>
      <c r="V44" s="295">
        <v>3.0056314928474031E-2</v>
      </c>
      <c r="W44" s="295">
        <v>0.31244226658913588</v>
      </c>
      <c r="X44" s="295">
        <v>2.5594093014824321E-2</v>
      </c>
      <c r="Y44" s="295">
        <v>0.57627869878127125</v>
      </c>
      <c r="DA44" s="122" t="s">
        <v>2851</v>
      </c>
    </row>
    <row r="45" spans="1:105" ht="12" customHeight="1" x14ac:dyDescent="0.25">
      <c r="A45" s="59" t="s">
        <v>35</v>
      </c>
      <c r="B45" s="295">
        <v>3.3363626978722949</v>
      </c>
      <c r="C45" s="295">
        <v>5.3746897103894158</v>
      </c>
      <c r="D45" s="295">
        <v>5.5031386913470959</v>
      </c>
      <c r="E45" s="295">
        <v>7.8158799283782212</v>
      </c>
      <c r="F45" s="295">
        <v>5.0942757442519007</v>
      </c>
      <c r="G45" s="295">
        <v>4.373517982355664</v>
      </c>
      <c r="H45" s="295">
        <v>3.980144390374587</v>
      </c>
      <c r="I45" s="295">
        <v>3.5504491075059361</v>
      </c>
      <c r="J45" s="295">
        <v>2.7870870611881711</v>
      </c>
      <c r="K45" s="295">
        <v>1.966053205716086</v>
      </c>
      <c r="L45" s="295">
        <v>2.3464985070699451</v>
      </c>
      <c r="M45" s="295">
        <v>1.095798339645836</v>
      </c>
      <c r="N45" s="295">
        <v>1.097514582464366</v>
      </c>
      <c r="O45" s="295">
        <v>0.87672481095245969</v>
      </c>
      <c r="P45" s="295">
        <v>0.97762447973817379</v>
      </c>
      <c r="Q45" s="295">
        <v>0.89465047975670076</v>
      </c>
      <c r="R45" s="295">
        <v>0.97052186613537861</v>
      </c>
      <c r="S45" s="295">
        <v>1.0056677816450019</v>
      </c>
      <c r="T45" s="295">
        <v>0.95567882187797071</v>
      </c>
      <c r="U45" s="295">
        <v>0.64128462721663704</v>
      </c>
      <c r="V45" s="295">
        <v>0.83957055439934913</v>
      </c>
      <c r="W45" s="295">
        <v>0.96602413434546963</v>
      </c>
      <c r="X45" s="295">
        <v>1.00232374780917</v>
      </c>
      <c r="Y45" s="295">
        <v>0.12728154005855971</v>
      </c>
      <c r="DA45" s="122" t="s">
        <v>2852</v>
      </c>
    </row>
    <row r="46" spans="1:105" ht="12" customHeight="1" x14ac:dyDescent="0.25">
      <c r="A46" s="60" t="s">
        <v>2741</v>
      </c>
      <c r="B46" s="329">
        <v>1.461218156287629</v>
      </c>
      <c r="C46" s="329">
        <v>2.8070841016532619</v>
      </c>
      <c r="D46" s="329">
        <v>2.5566223431110271</v>
      </c>
      <c r="E46" s="329">
        <v>4.7112321576406453</v>
      </c>
      <c r="F46" s="329">
        <v>2.6060964415460788</v>
      </c>
      <c r="G46" s="329">
        <v>2.6419049602529929</v>
      </c>
      <c r="H46" s="329">
        <v>2.3840856418018039</v>
      </c>
      <c r="I46" s="329">
        <v>2.6104465708586271</v>
      </c>
      <c r="J46" s="329">
        <v>0.99970404225170073</v>
      </c>
      <c r="K46" s="329">
        <v>0.47607227177254291</v>
      </c>
      <c r="L46" s="329">
        <v>0.51506065800891099</v>
      </c>
      <c r="M46" s="329">
        <v>0.62058772397438666</v>
      </c>
      <c r="N46" s="329">
        <v>0.62213610594867519</v>
      </c>
      <c r="O46" s="329">
        <v>0.64811161196338707</v>
      </c>
      <c r="P46" s="329">
        <v>0.64895444877746489</v>
      </c>
      <c r="Q46" s="329">
        <v>0.57314567795394444</v>
      </c>
      <c r="R46" s="329">
        <v>0.65250011359767968</v>
      </c>
      <c r="S46" s="329">
        <v>0.33394929509643301</v>
      </c>
      <c r="T46" s="329">
        <v>0.31042575543590067</v>
      </c>
      <c r="U46" s="329">
        <v>0.53770438460343617</v>
      </c>
      <c r="V46" s="329">
        <v>0.30193754289614538</v>
      </c>
      <c r="W46" s="329">
        <v>0.52134471500698598</v>
      </c>
      <c r="X46" s="329">
        <v>0.33232297195753252</v>
      </c>
      <c r="Y46" s="329">
        <v>0.22171838022037749</v>
      </c>
      <c r="DA46" s="72" t="s">
        <v>2853</v>
      </c>
    </row>
    <row r="47" spans="1:105" ht="12" customHeight="1" x14ac:dyDescent="0.25">
      <c r="A47" s="64" t="s">
        <v>28</v>
      </c>
      <c r="B47" s="229">
        <v>0</v>
      </c>
      <c r="C47" s="229">
        <v>0</v>
      </c>
      <c r="D47" s="229">
        <v>0</v>
      </c>
      <c r="E47" s="229">
        <v>0.20470413878426391</v>
      </c>
      <c r="F47" s="229">
        <v>0</v>
      </c>
      <c r="G47" s="229">
        <v>0.1983856064955086</v>
      </c>
      <c r="H47" s="229">
        <v>0.19408522645361001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2854</v>
      </c>
    </row>
    <row r="48" spans="1:105" ht="12" customHeight="1" x14ac:dyDescent="0.25">
      <c r="A48" s="64" t="s">
        <v>30</v>
      </c>
      <c r="B48" s="229">
        <v>0</v>
      </c>
      <c r="C48" s="229">
        <v>0</v>
      </c>
      <c r="D48" s="229">
        <v>0</v>
      </c>
      <c r="E48" s="229">
        <v>0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0</v>
      </c>
      <c r="DA48" s="73" t="s">
        <v>2855</v>
      </c>
    </row>
    <row r="49" spans="1:105" ht="12" customHeight="1" x14ac:dyDescent="0.25">
      <c r="A49" s="64" t="s">
        <v>31</v>
      </c>
      <c r="B49" s="229">
        <v>0</v>
      </c>
      <c r="C49" s="229">
        <v>0</v>
      </c>
      <c r="D49" s="229">
        <v>0</v>
      </c>
      <c r="E49" s="229">
        <v>0</v>
      </c>
      <c r="F49" s="229">
        <v>0</v>
      </c>
      <c r="G49" s="229">
        <v>0</v>
      </c>
      <c r="H49" s="229">
        <v>0</v>
      </c>
      <c r="I49" s="229">
        <v>0</v>
      </c>
      <c r="J49" s="229">
        <v>0</v>
      </c>
      <c r="K49" s="229">
        <v>0</v>
      </c>
      <c r="L49" s="229">
        <v>0</v>
      </c>
      <c r="M49" s="229">
        <v>0</v>
      </c>
      <c r="N49" s="229">
        <v>0</v>
      </c>
      <c r="O49" s="229">
        <v>0</v>
      </c>
      <c r="P49" s="229">
        <v>0</v>
      </c>
      <c r="Q49" s="229">
        <v>0</v>
      </c>
      <c r="R49" s="229">
        <v>0</v>
      </c>
      <c r="S49" s="229">
        <v>0</v>
      </c>
      <c r="T49" s="229">
        <v>0</v>
      </c>
      <c r="U49" s="229">
        <v>5.0432552370578781E-2</v>
      </c>
      <c r="V49" s="229">
        <v>3.4895219972728958E-2</v>
      </c>
      <c r="W49" s="229">
        <v>2.3022374231296029E-2</v>
      </c>
      <c r="X49" s="229">
        <v>6.6684402680976237E-2</v>
      </c>
      <c r="Y49" s="229">
        <v>8.2237049036038928E-2</v>
      </c>
      <c r="DA49" s="73" t="s">
        <v>2856</v>
      </c>
    </row>
    <row r="50" spans="1:105" ht="12" customHeight="1" x14ac:dyDescent="0.25">
      <c r="A50" s="64" t="s">
        <v>159</v>
      </c>
      <c r="B50" s="229">
        <v>0</v>
      </c>
      <c r="C50" s="229">
        <v>0.18959049383710919</v>
      </c>
      <c r="D50" s="229">
        <v>0</v>
      </c>
      <c r="E50" s="229">
        <v>0.40123915302233709</v>
      </c>
      <c r="F50" s="229">
        <v>0.38175026786148569</v>
      </c>
      <c r="G50" s="229">
        <v>0.37042755553254447</v>
      </c>
      <c r="H50" s="229">
        <v>0.35910808662858562</v>
      </c>
      <c r="I50" s="229">
        <v>1.158268987018285</v>
      </c>
      <c r="J50" s="229">
        <v>0.17072983858704649</v>
      </c>
      <c r="K50" s="229">
        <v>0.16055320579285509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6.2476386424368101E-3</v>
      </c>
      <c r="DA50" s="73" t="s">
        <v>2857</v>
      </c>
    </row>
    <row r="51" spans="1:105" ht="12" customHeight="1" x14ac:dyDescent="0.25">
      <c r="A51" s="64" t="s">
        <v>32</v>
      </c>
      <c r="B51" s="229">
        <v>0.81545060818337523</v>
      </c>
      <c r="C51" s="229">
        <v>0.93781557429503315</v>
      </c>
      <c r="D51" s="229">
        <v>0.92552433657902977</v>
      </c>
      <c r="E51" s="229">
        <v>0.99000849555965886</v>
      </c>
      <c r="F51" s="229">
        <v>0.69624348849299145</v>
      </c>
      <c r="G51" s="229">
        <v>0.70368408119397807</v>
      </c>
      <c r="H51" s="229">
        <v>0.68843738777635455</v>
      </c>
      <c r="I51" s="229">
        <v>0.2394323398738292</v>
      </c>
      <c r="J51" s="229">
        <v>0.21294082622179061</v>
      </c>
      <c r="K51" s="229">
        <v>0</v>
      </c>
      <c r="L51" s="229">
        <v>0</v>
      </c>
      <c r="M51" s="229">
        <v>0.23773488950944829</v>
      </c>
      <c r="N51" s="229">
        <v>0.23785048474473239</v>
      </c>
      <c r="O51" s="229">
        <v>0.25062158477878888</v>
      </c>
      <c r="P51" s="229">
        <v>0.24612565342944751</v>
      </c>
      <c r="Q51" s="229">
        <v>0.24092803854954631</v>
      </c>
      <c r="R51" s="229">
        <v>0.24681766892750981</v>
      </c>
      <c r="S51" s="229">
        <v>0</v>
      </c>
      <c r="T51" s="229">
        <v>0</v>
      </c>
      <c r="U51" s="229">
        <v>0.24250893168591639</v>
      </c>
      <c r="V51" s="229">
        <v>9.2296000044494782E-3</v>
      </c>
      <c r="W51" s="229">
        <v>0.12178416384673089</v>
      </c>
      <c r="X51" s="229">
        <v>6.6141261299045382E-3</v>
      </c>
      <c r="Y51" s="229">
        <v>0.1091302986343866</v>
      </c>
      <c r="DA51" s="73" t="s">
        <v>2858</v>
      </c>
    </row>
    <row r="52" spans="1:105" ht="12" customHeight="1" x14ac:dyDescent="0.25">
      <c r="A52" s="64" t="s">
        <v>33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2859</v>
      </c>
    </row>
    <row r="53" spans="1:105" ht="12" customHeight="1" x14ac:dyDescent="0.25">
      <c r="A53" s="64" t="s">
        <v>35</v>
      </c>
      <c r="B53" s="229">
        <v>0.64576754810425363</v>
      </c>
      <c r="C53" s="229">
        <v>1.679678033521119</v>
      </c>
      <c r="D53" s="229">
        <v>1.6310980065319971</v>
      </c>
      <c r="E53" s="229">
        <v>3.1152803702743852</v>
      </c>
      <c r="F53" s="229">
        <v>1.528102685191602</v>
      </c>
      <c r="G53" s="229">
        <v>1.369407717030962</v>
      </c>
      <c r="H53" s="229">
        <v>1.1424549409432541</v>
      </c>
      <c r="I53" s="229">
        <v>1.212745243966513</v>
      </c>
      <c r="J53" s="229">
        <v>0.61603337744286368</v>
      </c>
      <c r="K53" s="229">
        <v>0.31551906597968782</v>
      </c>
      <c r="L53" s="229">
        <v>0.51506065800891099</v>
      </c>
      <c r="M53" s="229">
        <v>0.38285283446493829</v>
      </c>
      <c r="N53" s="229">
        <v>0.38428562120394277</v>
      </c>
      <c r="O53" s="229">
        <v>0.39749002718459808</v>
      </c>
      <c r="P53" s="229">
        <v>0.40282879534801741</v>
      </c>
      <c r="Q53" s="229">
        <v>0.33221763940439819</v>
      </c>
      <c r="R53" s="229">
        <v>0.40568244467016989</v>
      </c>
      <c r="S53" s="229">
        <v>0.33394929509643301</v>
      </c>
      <c r="T53" s="229">
        <v>0.31042575543590067</v>
      </c>
      <c r="U53" s="229">
        <v>0.244762900546941</v>
      </c>
      <c r="V53" s="229">
        <v>0.2578127229189669</v>
      </c>
      <c r="W53" s="229">
        <v>0.37653817692895908</v>
      </c>
      <c r="X53" s="229">
        <v>0.25902444314665168</v>
      </c>
      <c r="Y53" s="229">
        <v>2.4103393907515171E-2</v>
      </c>
      <c r="DA53" s="73" t="s">
        <v>2860</v>
      </c>
    </row>
    <row r="54" spans="1:105" ht="12" customHeight="1" x14ac:dyDescent="0.25">
      <c r="A54" s="64" t="s">
        <v>36</v>
      </c>
      <c r="B54" s="229">
        <v>0</v>
      </c>
      <c r="C54" s="229">
        <v>0</v>
      </c>
      <c r="D54" s="229">
        <v>0</v>
      </c>
      <c r="E54" s="229">
        <v>0</v>
      </c>
      <c r="F54" s="229">
        <v>0</v>
      </c>
      <c r="G54" s="229">
        <v>0</v>
      </c>
      <c r="H54" s="229">
        <v>0</v>
      </c>
      <c r="I54" s="229">
        <v>0</v>
      </c>
      <c r="J54" s="229">
        <v>0</v>
      </c>
      <c r="K54" s="229">
        <v>0</v>
      </c>
      <c r="L54" s="229">
        <v>0</v>
      </c>
      <c r="M54" s="229">
        <v>0</v>
      </c>
      <c r="N54" s="229">
        <v>0</v>
      </c>
      <c r="O54" s="229">
        <v>0</v>
      </c>
      <c r="P54" s="229">
        <v>0</v>
      </c>
      <c r="Q54" s="229">
        <v>0</v>
      </c>
      <c r="R54" s="229">
        <v>0</v>
      </c>
      <c r="S54" s="229">
        <v>0</v>
      </c>
      <c r="T54" s="229">
        <v>0</v>
      </c>
      <c r="U54" s="229">
        <v>0</v>
      </c>
      <c r="V54" s="229">
        <v>0</v>
      </c>
      <c r="W54" s="229">
        <v>0</v>
      </c>
      <c r="X54" s="229">
        <v>0</v>
      </c>
      <c r="Y54" s="229">
        <v>0</v>
      </c>
      <c r="DA54" s="73" t="s">
        <v>2861</v>
      </c>
    </row>
    <row r="55" spans="1:105" ht="12" customHeight="1" x14ac:dyDescent="0.25">
      <c r="A55" s="64" t="s">
        <v>38</v>
      </c>
      <c r="B55" s="229">
        <v>0</v>
      </c>
      <c r="C55" s="229">
        <v>0</v>
      </c>
      <c r="D55" s="229">
        <v>0</v>
      </c>
      <c r="E55" s="229">
        <v>0</v>
      </c>
      <c r="F55" s="229">
        <v>0</v>
      </c>
      <c r="G55" s="229">
        <v>0</v>
      </c>
      <c r="H55" s="229">
        <v>0</v>
      </c>
      <c r="I55" s="229">
        <v>0</v>
      </c>
      <c r="J55" s="229">
        <v>0</v>
      </c>
      <c r="K55" s="229">
        <v>0</v>
      </c>
      <c r="L55" s="229">
        <v>0</v>
      </c>
      <c r="M55" s="229">
        <v>0</v>
      </c>
      <c r="N55" s="229">
        <v>0</v>
      </c>
      <c r="O55" s="229">
        <v>0</v>
      </c>
      <c r="P55" s="229">
        <v>0</v>
      </c>
      <c r="Q55" s="229">
        <v>0</v>
      </c>
      <c r="R55" s="229">
        <v>0</v>
      </c>
      <c r="S55" s="229">
        <v>0</v>
      </c>
      <c r="T55" s="229">
        <v>0</v>
      </c>
      <c r="U55" s="229">
        <v>0</v>
      </c>
      <c r="V55" s="229">
        <v>0</v>
      </c>
      <c r="W55" s="229">
        <v>0</v>
      </c>
      <c r="X55" s="229">
        <v>0</v>
      </c>
      <c r="Y55" s="229">
        <v>0</v>
      </c>
      <c r="DA55" s="73" t="s">
        <v>2862</v>
      </c>
    </row>
    <row r="56" spans="1:105" ht="12" customHeight="1" x14ac:dyDescent="0.25">
      <c r="A56" s="64" t="s">
        <v>39</v>
      </c>
      <c r="B56" s="229">
        <v>0</v>
      </c>
      <c r="C56" s="229">
        <v>0</v>
      </c>
      <c r="D56" s="229">
        <v>0</v>
      </c>
      <c r="E56" s="229">
        <v>0</v>
      </c>
      <c r="F56" s="229">
        <v>0</v>
      </c>
      <c r="G56" s="229">
        <v>0</v>
      </c>
      <c r="H56" s="229">
        <v>0</v>
      </c>
      <c r="I56" s="229">
        <v>0</v>
      </c>
      <c r="J56" s="229">
        <v>0</v>
      </c>
      <c r="K56" s="229">
        <v>0</v>
      </c>
      <c r="L56" s="229">
        <v>0</v>
      </c>
      <c r="M56" s="229">
        <v>0</v>
      </c>
      <c r="N56" s="229">
        <v>0</v>
      </c>
      <c r="O56" s="229">
        <v>0</v>
      </c>
      <c r="P56" s="229">
        <v>0</v>
      </c>
      <c r="Q56" s="229">
        <v>0</v>
      </c>
      <c r="R56" s="229">
        <v>0</v>
      </c>
      <c r="S56" s="229">
        <v>0</v>
      </c>
      <c r="T56" s="229">
        <v>0</v>
      </c>
      <c r="U56" s="229">
        <v>0</v>
      </c>
      <c r="V56" s="229">
        <v>0</v>
      </c>
      <c r="W56" s="229">
        <v>0</v>
      </c>
      <c r="X56" s="229">
        <v>0</v>
      </c>
      <c r="Y56" s="229">
        <v>0</v>
      </c>
      <c r="DA56" s="73" t="s">
        <v>2863</v>
      </c>
    </row>
    <row r="57" spans="1:105" ht="12" customHeight="1" x14ac:dyDescent="0.25">
      <c r="A57" s="60" t="s">
        <v>2753</v>
      </c>
      <c r="B57" s="329">
        <v>0</v>
      </c>
      <c r="C57" s="329">
        <v>0</v>
      </c>
      <c r="D57" s="329">
        <v>0</v>
      </c>
      <c r="E57" s="329">
        <v>0</v>
      </c>
      <c r="F57" s="329">
        <v>0</v>
      </c>
      <c r="G57" s="329">
        <v>0</v>
      </c>
      <c r="H57" s="329">
        <v>0</v>
      </c>
      <c r="I57" s="329">
        <v>0</v>
      </c>
      <c r="J57" s="329">
        <v>0</v>
      </c>
      <c r="K57" s="329">
        <v>0</v>
      </c>
      <c r="L57" s="329">
        <v>0</v>
      </c>
      <c r="M57" s="329">
        <v>0</v>
      </c>
      <c r="N57" s="329">
        <v>0</v>
      </c>
      <c r="O57" s="329">
        <v>0</v>
      </c>
      <c r="P57" s="329">
        <v>0</v>
      </c>
      <c r="Q57" s="329">
        <v>0</v>
      </c>
      <c r="R57" s="329">
        <v>0</v>
      </c>
      <c r="S57" s="329">
        <v>0</v>
      </c>
      <c r="T57" s="329">
        <v>0</v>
      </c>
      <c r="U57" s="329">
        <v>0</v>
      </c>
      <c r="V57" s="329">
        <v>0</v>
      </c>
      <c r="W57" s="329">
        <v>0</v>
      </c>
      <c r="X57" s="329">
        <v>0</v>
      </c>
      <c r="Y57" s="329">
        <v>0</v>
      </c>
      <c r="DA57" s="72" t="s">
        <v>2864</v>
      </c>
    </row>
    <row r="58" spans="1:105" ht="12" customHeight="1" x14ac:dyDescent="0.25">
      <c r="A58" s="60" t="s">
        <v>2755</v>
      </c>
      <c r="B58" s="329">
        <v>0</v>
      </c>
      <c r="C58" s="329">
        <v>0</v>
      </c>
      <c r="D58" s="329">
        <v>0</v>
      </c>
      <c r="E58" s="329">
        <v>0</v>
      </c>
      <c r="F58" s="329">
        <v>0</v>
      </c>
      <c r="G58" s="329">
        <v>0</v>
      </c>
      <c r="H58" s="329">
        <v>0</v>
      </c>
      <c r="I58" s="329">
        <v>0</v>
      </c>
      <c r="J58" s="329">
        <v>0</v>
      </c>
      <c r="K58" s="329">
        <v>0</v>
      </c>
      <c r="L58" s="329">
        <v>0</v>
      </c>
      <c r="M58" s="329">
        <v>0</v>
      </c>
      <c r="N58" s="329">
        <v>0</v>
      </c>
      <c r="O58" s="329">
        <v>0</v>
      </c>
      <c r="P58" s="329">
        <v>0</v>
      </c>
      <c r="Q58" s="329">
        <v>0</v>
      </c>
      <c r="R58" s="329">
        <v>0</v>
      </c>
      <c r="S58" s="329">
        <v>0</v>
      </c>
      <c r="T58" s="329">
        <v>0</v>
      </c>
      <c r="U58" s="329">
        <v>0</v>
      </c>
      <c r="V58" s="329">
        <v>0</v>
      </c>
      <c r="W58" s="329">
        <v>0</v>
      </c>
      <c r="X58" s="329">
        <v>0</v>
      </c>
      <c r="Y58" s="329">
        <v>0</v>
      </c>
      <c r="DA58" s="72" t="s">
        <v>2865</v>
      </c>
    </row>
    <row r="59" spans="1:105" ht="12" customHeight="1" x14ac:dyDescent="0.25">
      <c r="A59" s="132" t="s">
        <v>2757</v>
      </c>
      <c r="B59" s="316">
        <v>0</v>
      </c>
      <c r="C59" s="316">
        <v>0</v>
      </c>
      <c r="D59" s="316">
        <v>0</v>
      </c>
      <c r="E59" s="316">
        <v>0</v>
      </c>
      <c r="F59" s="316">
        <v>0</v>
      </c>
      <c r="G59" s="316">
        <v>0</v>
      </c>
      <c r="H59" s="316">
        <v>0</v>
      </c>
      <c r="I59" s="316">
        <v>0</v>
      </c>
      <c r="J59" s="316">
        <v>0</v>
      </c>
      <c r="K59" s="316">
        <v>0</v>
      </c>
      <c r="L59" s="316">
        <v>0</v>
      </c>
      <c r="M59" s="316">
        <v>0</v>
      </c>
      <c r="N59" s="316">
        <v>0</v>
      </c>
      <c r="O59" s="316">
        <v>0</v>
      </c>
      <c r="P59" s="316">
        <v>0</v>
      </c>
      <c r="Q59" s="316">
        <v>0</v>
      </c>
      <c r="R59" s="316">
        <v>0</v>
      </c>
      <c r="S59" s="316">
        <v>0</v>
      </c>
      <c r="T59" s="316">
        <v>0</v>
      </c>
      <c r="U59" s="316">
        <v>0</v>
      </c>
      <c r="V59" s="316">
        <v>0</v>
      </c>
      <c r="W59" s="316">
        <v>0</v>
      </c>
      <c r="X59" s="316">
        <v>0</v>
      </c>
      <c r="Y59" s="316">
        <v>0</v>
      </c>
      <c r="DA59" s="139" t="s">
        <v>2866</v>
      </c>
    </row>
    <row r="60" spans="1:105" ht="12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DA60" s="176"/>
    </row>
    <row r="61" spans="1:105" ht="15" customHeight="1" x14ac:dyDescent="0.25">
      <c r="A61" s="32" t="s">
        <v>429</v>
      </c>
      <c r="B61" s="257"/>
      <c r="C61" s="257"/>
      <c r="D61" s="257"/>
      <c r="E61" s="257"/>
      <c r="F61" s="257"/>
      <c r="G61" s="257"/>
      <c r="H61" s="257"/>
      <c r="I61" s="257"/>
      <c r="J61" s="257"/>
      <c r="K61" s="257"/>
      <c r="L61" s="257"/>
      <c r="M61" s="257"/>
      <c r="N61" s="257"/>
      <c r="O61" s="257"/>
      <c r="P61" s="257"/>
      <c r="Q61" s="257"/>
      <c r="R61" s="257"/>
      <c r="S61" s="257"/>
      <c r="T61" s="257"/>
      <c r="U61" s="257"/>
      <c r="V61" s="257"/>
      <c r="W61" s="257"/>
      <c r="X61" s="257"/>
      <c r="Y61" s="257"/>
      <c r="DA61" s="88"/>
    </row>
    <row r="62" spans="1:105" ht="12" customHeight="1" x14ac:dyDescent="0.25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DA62" s="176"/>
    </row>
    <row r="63" spans="1:105" ht="12" customHeight="1" x14ac:dyDescent="0.25">
      <c r="A63" s="35" t="s">
        <v>25</v>
      </c>
      <c r="B63" s="232">
        <f t="shared" ref="B63:Y63" si="1">SUM(B$64:B$71,B$73:B$77)</f>
        <v>1</v>
      </c>
      <c r="C63" s="232">
        <f t="shared" si="1"/>
        <v>0.99999999999999989</v>
      </c>
      <c r="D63" s="232">
        <f t="shared" si="1"/>
        <v>1.0000000000000002</v>
      </c>
      <c r="E63" s="232">
        <f t="shared" si="1"/>
        <v>0.99999999999999989</v>
      </c>
      <c r="F63" s="232">
        <f t="shared" si="1"/>
        <v>0.99999999999999978</v>
      </c>
      <c r="G63" s="232">
        <f t="shared" si="1"/>
        <v>1</v>
      </c>
      <c r="H63" s="232">
        <f t="shared" si="1"/>
        <v>0.99999999999999978</v>
      </c>
      <c r="I63" s="232">
        <f t="shared" si="1"/>
        <v>1.0000000000000002</v>
      </c>
      <c r="J63" s="232">
        <f t="shared" si="1"/>
        <v>0.99999999999999989</v>
      </c>
      <c r="K63" s="232">
        <f t="shared" si="1"/>
        <v>0.99999999999999989</v>
      </c>
      <c r="L63" s="232">
        <f t="shared" si="1"/>
        <v>1</v>
      </c>
      <c r="M63" s="232">
        <f t="shared" si="1"/>
        <v>1</v>
      </c>
      <c r="N63" s="232">
        <f t="shared" si="1"/>
        <v>1</v>
      </c>
      <c r="O63" s="232">
        <f t="shared" si="1"/>
        <v>0.99999999999999989</v>
      </c>
      <c r="P63" s="232">
        <f t="shared" si="1"/>
        <v>1.0000000000000002</v>
      </c>
      <c r="Q63" s="232">
        <f t="shared" si="1"/>
        <v>0.99999999999999989</v>
      </c>
      <c r="R63" s="232">
        <f t="shared" si="1"/>
        <v>1</v>
      </c>
      <c r="S63" s="232">
        <f t="shared" si="1"/>
        <v>0.99999999999999989</v>
      </c>
      <c r="T63" s="232">
        <f t="shared" si="1"/>
        <v>1.0000000000000002</v>
      </c>
      <c r="U63" s="232">
        <f t="shared" si="1"/>
        <v>1</v>
      </c>
      <c r="V63" s="232">
        <f t="shared" si="1"/>
        <v>0.99999999999999978</v>
      </c>
      <c r="W63" s="232">
        <f t="shared" si="1"/>
        <v>0.99999999999999989</v>
      </c>
      <c r="X63" s="232">
        <f t="shared" si="1"/>
        <v>1.0000000000000002</v>
      </c>
      <c r="Y63" s="232">
        <f t="shared" si="1"/>
        <v>0.99999999999999978</v>
      </c>
      <c r="DA63" s="95"/>
    </row>
    <row r="64" spans="1:105" ht="12" customHeight="1" x14ac:dyDescent="0.25">
      <c r="A64" s="55" t="s">
        <v>91</v>
      </c>
      <c r="B64" s="299">
        <f t="shared" ref="B64:Y64" si="2">IF(B$6=0,0,B$6/B$5)</f>
        <v>0</v>
      </c>
      <c r="C64" s="299">
        <f t="shared" si="2"/>
        <v>0</v>
      </c>
      <c r="D64" s="299">
        <f t="shared" si="2"/>
        <v>0</v>
      </c>
      <c r="E64" s="299">
        <f t="shared" si="2"/>
        <v>0</v>
      </c>
      <c r="F64" s="299">
        <f t="shared" si="2"/>
        <v>0</v>
      </c>
      <c r="G64" s="299">
        <f t="shared" si="2"/>
        <v>0</v>
      </c>
      <c r="H64" s="299">
        <f t="shared" si="2"/>
        <v>0</v>
      </c>
      <c r="I64" s="299">
        <f t="shared" si="2"/>
        <v>0</v>
      </c>
      <c r="J64" s="299">
        <f t="shared" si="2"/>
        <v>0</v>
      </c>
      <c r="K64" s="299">
        <f t="shared" si="2"/>
        <v>0</v>
      </c>
      <c r="L64" s="299">
        <f t="shared" si="2"/>
        <v>0</v>
      </c>
      <c r="M64" s="299">
        <f t="shared" si="2"/>
        <v>0</v>
      </c>
      <c r="N64" s="299">
        <f t="shared" si="2"/>
        <v>0</v>
      </c>
      <c r="O64" s="299">
        <f t="shared" si="2"/>
        <v>0</v>
      </c>
      <c r="P64" s="299">
        <f t="shared" si="2"/>
        <v>0</v>
      </c>
      <c r="Q64" s="299">
        <f t="shared" si="2"/>
        <v>0</v>
      </c>
      <c r="R64" s="299">
        <f t="shared" si="2"/>
        <v>0</v>
      </c>
      <c r="S64" s="299">
        <f t="shared" si="2"/>
        <v>0</v>
      </c>
      <c r="T64" s="299">
        <f t="shared" si="2"/>
        <v>0</v>
      </c>
      <c r="U64" s="299">
        <f t="shared" si="2"/>
        <v>0</v>
      </c>
      <c r="V64" s="299">
        <f t="shared" si="2"/>
        <v>0</v>
      </c>
      <c r="W64" s="299">
        <f t="shared" si="2"/>
        <v>0</v>
      </c>
      <c r="X64" s="299">
        <f t="shared" si="2"/>
        <v>0</v>
      </c>
      <c r="Y64" s="299">
        <f t="shared" si="2"/>
        <v>0</v>
      </c>
      <c r="DA64" s="67"/>
    </row>
    <row r="65" spans="1:105" ht="12" customHeight="1" x14ac:dyDescent="0.25">
      <c r="A65" s="173" t="s">
        <v>92</v>
      </c>
      <c r="B65" s="233">
        <f t="shared" ref="B65:Y65" si="3">IF(B$7=0,0,B$7/B$5)</f>
        <v>0</v>
      </c>
      <c r="C65" s="233">
        <f t="shared" si="3"/>
        <v>0</v>
      </c>
      <c r="D65" s="233">
        <f t="shared" si="3"/>
        <v>0</v>
      </c>
      <c r="E65" s="233">
        <f t="shared" si="3"/>
        <v>0</v>
      </c>
      <c r="F65" s="233">
        <f t="shared" si="3"/>
        <v>0</v>
      </c>
      <c r="G65" s="233">
        <f t="shared" si="3"/>
        <v>0</v>
      </c>
      <c r="H65" s="233">
        <f t="shared" si="3"/>
        <v>0</v>
      </c>
      <c r="I65" s="233">
        <f t="shared" si="3"/>
        <v>0</v>
      </c>
      <c r="J65" s="233">
        <f t="shared" si="3"/>
        <v>0</v>
      </c>
      <c r="K65" s="233">
        <f t="shared" si="3"/>
        <v>0</v>
      </c>
      <c r="L65" s="233">
        <f t="shared" si="3"/>
        <v>0</v>
      </c>
      <c r="M65" s="233">
        <f t="shared" si="3"/>
        <v>0</v>
      </c>
      <c r="N65" s="233">
        <f t="shared" si="3"/>
        <v>0</v>
      </c>
      <c r="O65" s="233">
        <f t="shared" si="3"/>
        <v>0</v>
      </c>
      <c r="P65" s="233">
        <f t="shared" si="3"/>
        <v>0</v>
      </c>
      <c r="Q65" s="233">
        <f t="shared" si="3"/>
        <v>0</v>
      </c>
      <c r="R65" s="233">
        <f t="shared" si="3"/>
        <v>0</v>
      </c>
      <c r="S65" s="233">
        <f t="shared" si="3"/>
        <v>0</v>
      </c>
      <c r="T65" s="233">
        <f t="shared" si="3"/>
        <v>0</v>
      </c>
      <c r="U65" s="233">
        <f t="shared" si="3"/>
        <v>0</v>
      </c>
      <c r="V65" s="233">
        <f t="shared" si="3"/>
        <v>0</v>
      </c>
      <c r="W65" s="233">
        <f t="shared" si="3"/>
        <v>0</v>
      </c>
      <c r="X65" s="233">
        <f t="shared" si="3"/>
        <v>0</v>
      </c>
      <c r="Y65" s="233">
        <f t="shared" si="3"/>
        <v>0</v>
      </c>
      <c r="DA65" s="177"/>
    </row>
    <row r="66" spans="1:105" ht="12" customHeight="1" x14ac:dyDescent="0.25">
      <c r="A66" s="173" t="s">
        <v>93</v>
      </c>
      <c r="B66" s="233">
        <f t="shared" ref="B66:Y66" si="4">IF(B$8=0,0,B$8/B$5)</f>
        <v>0</v>
      </c>
      <c r="C66" s="233">
        <f t="shared" si="4"/>
        <v>0</v>
      </c>
      <c r="D66" s="233">
        <f t="shared" si="4"/>
        <v>0</v>
      </c>
      <c r="E66" s="233">
        <f t="shared" si="4"/>
        <v>0</v>
      </c>
      <c r="F66" s="233">
        <f t="shared" si="4"/>
        <v>0</v>
      </c>
      <c r="G66" s="233">
        <f t="shared" si="4"/>
        <v>0</v>
      </c>
      <c r="H66" s="233">
        <f t="shared" si="4"/>
        <v>0</v>
      </c>
      <c r="I66" s="233">
        <f t="shared" si="4"/>
        <v>0</v>
      </c>
      <c r="J66" s="233">
        <f t="shared" si="4"/>
        <v>0</v>
      </c>
      <c r="K66" s="233">
        <f t="shared" si="4"/>
        <v>0</v>
      </c>
      <c r="L66" s="233">
        <f t="shared" si="4"/>
        <v>0</v>
      </c>
      <c r="M66" s="233">
        <f t="shared" si="4"/>
        <v>0</v>
      </c>
      <c r="N66" s="233">
        <f t="shared" si="4"/>
        <v>0</v>
      </c>
      <c r="O66" s="233">
        <f t="shared" si="4"/>
        <v>0</v>
      </c>
      <c r="P66" s="233">
        <f t="shared" si="4"/>
        <v>0</v>
      </c>
      <c r="Q66" s="233">
        <f t="shared" si="4"/>
        <v>0</v>
      </c>
      <c r="R66" s="233">
        <f t="shared" si="4"/>
        <v>0</v>
      </c>
      <c r="S66" s="233">
        <f t="shared" si="4"/>
        <v>0</v>
      </c>
      <c r="T66" s="233">
        <f t="shared" si="4"/>
        <v>0</v>
      </c>
      <c r="U66" s="233">
        <f t="shared" si="4"/>
        <v>0</v>
      </c>
      <c r="V66" s="233">
        <f t="shared" si="4"/>
        <v>0</v>
      </c>
      <c r="W66" s="233">
        <f t="shared" si="4"/>
        <v>0</v>
      </c>
      <c r="X66" s="233">
        <f t="shared" si="4"/>
        <v>0</v>
      </c>
      <c r="Y66" s="233">
        <f t="shared" si="4"/>
        <v>0</v>
      </c>
      <c r="DA66" s="177"/>
    </row>
    <row r="67" spans="1:105" ht="12" customHeight="1" x14ac:dyDescent="0.25">
      <c r="A67" s="173" t="s">
        <v>94</v>
      </c>
      <c r="B67" s="233">
        <f t="shared" ref="B67:Y67" si="5">IF(B$9=0,0,B$9/B$5)</f>
        <v>0</v>
      </c>
      <c r="C67" s="233">
        <f t="shared" si="5"/>
        <v>0</v>
      </c>
      <c r="D67" s="233">
        <f t="shared" si="5"/>
        <v>0</v>
      </c>
      <c r="E67" s="233">
        <f t="shared" si="5"/>
        <v>0</v>
      </c>
      <c r="F67" s="233">
        <f t="shared" si="5"/>
        <v>0</v>
      </c>
      <c r="G67" s="233">
        <f t="shared" si="5"/>
        <v>0</v>
      </c>
      <c r="H67" s="233">
        <f t="shared" si="5"/>
        <v>0</v>
      </c>
      <c r="I67" s="233">
        <f t="shared" si="5"/>
        <v>0</v>
      </c>
      <c r="J67" s="233">
        <f t="shared" si="5"/>
        <v>0</v>
      </c>
      <c r="K67" s="233">
        <f t="shared" si="5"/>
        <v>0</v>
      </c>
      <c r="L67" s="233">
        <f t="shared" si="5"/>
        <v>0</v>
      </c>
      <c r="M67" s="233">
        <f t="shared" si="5"/>
        <v>0</v>
      </c>
      <c r="N67" s="233">
        <f t="shared" si="5"/>
        <v>0</v>
      </c>
      <c r="O67" s="233">
        <f t="shared" si="5"/>
        <v>0</v>
      </c>
      <c r="P67" s="233">
        <f t="shared" si="5"/>
        <v>0</v>
      </c>
      <c r="Q67" s="233">
        <f t="shared" si="5"/>
        <v>0</v>
      </c>
      <c r="R67" s="233">
        <f t="shared" si="5"/>
        <v>0</v>
      </c>
      <c r="S67" s="233">
        <f t="shared" si="5"/>
        <v>0</v>
      </c>
      <c r="T67" s="233">
        <f t="shared" si="5"/>
        <v>0</v>
      </c>
      <c r="U67" s="233">
        <f t="shared" si="5"/>
        <v>0</v>
      </c>
      <c r="V67" s="233">
        <f t="shared" si="5"/>
        <v>0</v>
      </c>
      <c r="W67" s="233">
        <f t="shared" si="5"/>
        <v>0</v>
      </c>
      <c r="X67" s="233">
        <f t="shared" si="5"/>
        <v>0</v>
      </c>
      <c r="Y67" s="233">
        <f t="shared" si="5"/>
        <v>0</v>
      </c>
      <c r="DA67" s="177"/>
    </row>
    <row r="68" spans="1:105" ht="12" customHeight="1" x14ac:dyDescent="0.25">
      <c r="A68" s="56" t="s">
        <v>95</v>
      </c>
      <c r="B68" s="300">
        <f t="shared" ref="B68:Y68" si="6">IF(B$10=0,0,B$10/B$5)</f>
        <v>8.0557320273974956E-2</v>
      </c>
      <c r="C68" s="300">
        <f t="shared" si="6"/>
        <v>0.14828424911773477</v>
      </c>
      <c r="D68" s="300">
        <f t="shared" si="6"/>
        <v>0.14710174407471427</v>
      </c>
      <c r="E68" s="300">
        <f t="shared" si="6"/>
        <v>0.16171063670704489</v>
      </c>
      <c r="F68" s="300">
        <f t="shared" si="6"/>
        <v>0.14972615152606444</v>
      </c>
      <c r="G68" s="300">
        <f t="shared" si="6"/>
        <v>0.1612172568572405</v>
      </c>
      <c r="H68" s="300">
        <f t="shared" si="6"/>
        <v>0.16056826414353326</v>
      </c>
      <c r="I68" s="300">
        <f t="shared" si="6"/>
        <v>0.19408963611888455</v>
      </c>
      <c r="J68" s="300">
        <f t="shared" si="6"/>
        <v>0.17644575354413911</v>
      </c>
      <c r="K68" s="300">
        <f t="shared" si="6"/>
        <v>0.1734016550320614</v>
      </c>
      <c r="L68" s="300">
        <f t="shared" si="6"/>
        <v>0.12703808579684517</v>
      </c>
      <c r="M68" s="300">
        <f t="shared" si="6"/>
        <v>4.3749150705885691E-2</v>
      </c>
      <c r="N68" s="300">
        <f t="shared" si="6"/>
        <v>4.7632021880698969E-2</v>
      </c>
      <c r="O68" s="300">
        <f t="shared" si="6"/>
        <v>3.5049761876245228E-2</v>
      </c>
      <c r="P68" s="300">
        <f t="shared" si="6"/>
        <v>3.9978961210733695E-2</v>
      </c>
      <c r="Q68" s="300">
        <f t="shared" si="6"/>
        <v>4.728723596592431E-2</v>
      </c>
      <c r="R68" s="300">
        <f t="shared" si="6"/>
        <v>7.6586535590206437E-2</v>
      </c>
      <c r="S68" s="300">
        <f t="shared" si="6"/>
        <v>0.10252363246429061</v>
      </c>
      <c r="T68" s="300">
        <f t="shared" si="6"/>
        <v>9.0503019233905135E-2</v>
      </c>
      <c r="U68" s="300">
        <f t="shared" si="6"/>
        <v>8.0986361144875563E-2</v>
      </c>
      <c r="V68" s="300">
        <f t="shared" si="6"/>
        <v>8.6114780185343701E-2</v>
      </c>
      <c r="W68" s="300">
        <f t="shared" si="6"/>
        <v>7.567493194653005E-2</v>
      </c>
      <c r="X68" s="300">
        <f t="shared" si="6"/>
        <v>0.12276262170409782</v>
      </c>
      <c r="Y68" s="300">
        <f t="shared" si="6"/>
        <v>4.6360718928855627E-2</v>
      </c>
      <c r="DA68" s="68"/>
    </row>
    <row r="69" spans="1:105" ht="12" customHeight="1" x14ac:dyDescent="0.25">
      <c r="A69" s="174" t="s">
        <v>2707</v>
      </c>
      <c r="B69" s="301">
        <f t="shared" ref="B69:Y69" si="7">IF(B$16=0,0,B$16/B$5)</f>
        <v>5.7187779238109603E-2</v>
      </c>
      <c r="C69" s="301">
        <f t="shared" si="7"/>
        <v>6.0924648346653051E-2</v>
      </c>
      <c r="D69" s="301">
        <f t="shared" si="7"/>
        <v>6.0209633117832485E-2</v>
      </c>
      <c r="E69" s="301">
        <f t="shared" si="7"/>
        <v>6.3301469008536643E-2</v>
      </c>
      <c r="F69" s="301">
        <f t="shared" si="7"/>
        <v>6.0206433102385132E-2</v>
      </c>
      <c r="G69" s="301">
        <f t="shared" si="7"/>
        <v>6.0027484373466958E-2</v>
      </c>
      <c r="H69" s="301">
        <f t="shared" si="7"/>
        <v>5.8772310228036889E-2</v>
      </c>
      <c r="I69" s="301">
        <f t="shared" si="7"/>
        <v>5.8870890891693894E-2</v>
      </c>
      <c r="J69" s="301">
        <f t="shared" si="7"/>
        <v>5.3503501273490267E-2</v>
      </c>
      <c r="K69" s="301">
        <f t="shared" si="7"/>
        <v>4.8021053409823169E-2</v>
      </c>
      <c r="L69" s="301">
        <f t="shared" si="7"/>
        <v>5.6589724478361754E-2</v>
      </c>
      <c r="M69" s="301">
        <f t="shared" si="7"/>
        <v>7.0211006762395903E-2</v>
      </c>
      <c r="N69" s="301">
        <f t="shared" si="7"/>
        <v>6.9959914385188116E-2</v>
      </c>
      <c r="O69" s="301">
        <f t="shared" si="7"/>
        <v>7.4690236298290788E-2</v>
      </c>
      <c r="P69" s="301">
        <f t="shared" si="7"/>
        <v>7.2975667608642963E-2</v>
      </c>
      <c r="Q69" s="301">
        <f t="shared" si="7"/>
        <v>7.0890782904384192E-2</v>
      </c>
      <c r="R69" s="301">
        <f t="shared" si="7"/>
        <v>7.0390312477823749E-2</v>
      </c>
      <c r="S69" s="301">
        <f t="shared" si="7"/>
        <v>6.5134260760503923E-2</v>
      </c>
      <c r="T69" s="301">
        <f t="shared" si="7"/>
        <v>6.5665215779342284E-2</v>
      </c>
      <c r="U69" s="301">
        <f t="shared" si="7"/>
        <v>6.878145085290796E-2</v>
      </c>
      <c r="V69" s="301">
        <f t="shared" si="7"/>
        <v>6.5090237949249979E-2</v>
      </c>
      <c r="W69" s="301">
        <f t="shared" si="7"/>
        <v>6.9481179621953618E-2</v>
      </c>
      <c r="X69" s="301">
        <f t="shared" si="7"/>
        <v>5.9699358328717388E-2</v>
      </c>
      <c r="Y69" s="301">
        <f t="shared" si="7"/>
        <v>5.886895553034599E-2</v>
      </c>
      <c r="DA69" s="178"/>
    </row>
    <row r="70" spans="1:105" ht="12" customHeight="1" x14ac:dyDescent="0.25">
      <c r="A70" s="174" t="s">
        <v>2719</v>
      </c>
      <c r="B70" s="301">
        <f t="shared" ref="B70:Y70" si="8">IF(B$27=0,0,B$27/B$5)</f>
        <v>0.48609612352393189</v>
      </c>
      <c r="C70" s="301">
        <f t="shared" si="8"/>
        <v>0.51785951094655114</v>
      </c>
      <c r="D70" s="301">
        <f t="shared" si="8"/>
        <v>0.51178188150157622</v>
      </c>
      <c r="E70" s="301">
        <f t="shared" si="8"/>
        <v>0.53806248657256117</v>
      </c>
      <c r="F70" s="301">
        <f t="shared" si="8"/>
        <v>0.51175468137027369</v>
      </c>
      <c r="G70" s="301">
        <f t="shared" si="8"/>
        <v>0.51023361717446925</v>
      </c>
      <c r="H70" s="301">
        <f t="shared" si="8"/>
        <v>0.49956463693831366</v>
      </c>
      <c r="I70" s="301">
        <f t="shared" si="8"/>
        <v>0.50040257257939835</v>
      </c>
      <c r="J70" s="301">
        <f t="shared" si="8"/>
        <v>0.45477976082466742</v>
      </c>
      <c r="K70" s="301">
        <f t="shared" si="8"/>
        <v>0.40817895398349707</v>
      </c>
      <c r="L70" s="301">
        <f t="shared" si="8"/>
        <v>0.48101265806607496</v>
      </c>
      <c r="M70" s="301">
        <f t="shared" si="8"/>
        <v>0.59679355748036533</v>
      </c>
      <c r="N70" s="301">
        <f t="shared" si="8"/>
        <v>0.5946592722740992</v>
      </c>
      <c r="O70" s="301">
        <f t="shared" si="8"/>
        <v>0.63486700853547162</v>
      </c>
      <c r="P70" s="301">
        <f t="shared" si="8"/>
        <v>0.62029317467346556</v>
      </c>
      <c r="Q70" s="301">
        <f t="shared" si="8"/>
        <v>0.6025716546872657</v>
      </c>
      <c r="R70" s="301">
        <f t="shared" si="8"/>
        <v>0.59831765606150189</v>
      </c>
      <c r="S70" s="301">
        <f t="shared" si="8"/>
        <v>0.55364121646428333</v>
      </c>
      <c r="T70" s="301">
        <f t="shared" si="8"/>
        <v>0.5581543341244094</v>
      </c>
      <c r="U70" s="301">
        <f t="shared" si="8"/>
        <v>0.58464233224971773</v>
      </c>
      <c r="V70" s="301">
        <f t="shared" si="8"/>
        <v>0.55326702256862492</v>
      </c>
      <c r="W70" s="301">
        <f t="shared" si="8"/>
        <v>0.59059002678660555</v>
      </c>
      <c r="X70" s="301">
        <f t="shared" si="8"/>
        <v>0.50744454579409792</v>
      </c>
      <c r="Y70" s="301">
        <f t="shared" si="8"/>
        <v>0.50038612200794064</v>
      </c>
      <c r="DA70" s="178"/>
    </row>
    <row r="71" spans="1:105" ht="12" customHeight="1" x14ac:dyDescent="0.25">
      <c r="A71" s="174" t="s">
        <v>2731</v>
      </c>
      <c r="B71" s="301">
        <f t="shared" ref="B71:Y71" si="9">IF(B$38=0,0,B$38/B$5)</f>
        <v>0</v>
      </c>
      <c r="C71" s="301">
        <f t="shared" si="9"/>
        <v>0</v>
      </c>
      <c r="D71" s="301">
        <f t="shared" si="9"/>
        <v>0</v>
      </c>
      <c r="E71" s="301">
        <f t="shared" si="9"/>
        <v>0</v>
      </c>
      <c r="F71" s="301">
        <f t="shared" si="9"/>
        <v>0</v>
      </c>
      <c r="G71" s="301">
        <f t="shared" si="9"/>
        <v>0</v>
      </c>
      <c r="H71" s="301">
        <f t="shared" si="9"/>
        <v>0</v>
      </c>
      <c r="I71" s="301">
        <f t="shared" si="9"/>
        <v>0</v>
      </c>
      <c r="J71" s="301">
        <f t="shared" si="9"/>
        <v>0</v>
      </c>
      <c r="K71" s="301">
        <f t="shared" si="9"/>
        <v>0</v>
      </c>
      <c r="L71" s="301">
        <f t="shared" si="9"/>
        <v>0</v>
      </c>
      <c r="M71" s="301">
        <f t="shared" si="9"/>
        <v>0</v>
      </c>
      <c r="N71" s="301">
        <f t="shared" si="9"/>
        <v>0</v>
      </c>
      <c r="O71" s="301">
        <f t="shared" si="9"/>
        <v>0</v>
      </c>
      <c r="P71" s="301">
        <f t="shared" si="9"/>
        <v>0</v>
      </c>
      <c r="Q71" s="301">
        <f t="shared" si="9"/>
        <v>0</v>
      </c>
      <c r="R71" s="301">
        <f t="shared" si="9"/>
        <v>0</v>
      </c>
      <c r="S71" s="301">
        <f t="shared" si="9"/>
        <v>0</v>
      </c>
      <c r="T71" s="301">
        <f t="shared" si="9"/>
        <v>0</v>
      </c>
      <c r="U71" s="301">
        <f t="shared" si="9"/>
        <v>0</v>
      </c>
      <c r="V71" s="301">
        <f t="shared" si="9"/>
        <v>0</v>
      </c>
      <c r="W71" s="301">
        <f t="shared" si="9"/>
        <v>0</v>
      </c>
      <c r="X71" s="301">
        <f t="shared" si="9"/>
        <v>0</v>
      </c>
      <c r="Y71" s="301">
        <f t="shared" si="9"/>
        <v>0</v>
      </c>
      <c r="DA71" s="178"/>
    </row>
    <row r="72" spans="1:105" ht="12" customHeight="1" x14ac:dyDescent="0.25">
      <c r="A72" s="174" t="s">
        <v>2733</v>
      </c>
      <c r="B72" s="301">
        <f t="shared" ref="B72:Y72" si="10">IF(B$39=0,0,B$39/B$5)</f>
        <v>0.37615877696398359</v>
      </c>
      <c r="C72" s="301">
        <f t="shared" si="10"/>
        <v>0.272931591589061</v>
      </c>
      <c r="D72" s="301">
        <f t="shared" si="10"/>
        <v>0.28090674130587706</v>
      </c>
      <c r="E72" s="301">
        <f t="shared" si="10"/>
        <v>0.2369254077118573</v>
      </c>
      <c r="F72" s="301">
        <f t="shared" si="10"/>
        <v>0.27831273400127648</v>
      </c>
      <c r="G72" s="301">
        <f t="shared" si="10"/>
        <v>0.26852164159482345</v>
      </c>
      <c r="H72" s="301">
        <f t="shared" si="10"/>
        <v>0.281094788690116</v>
      </c>
      <c r="I72" s="301">
        <f t="shared" si="10"/>
        <v>0.24663690041002356</v>
      </c>
      <c r="J72" s="301">
        <f t="shared" si="10"/>
        <v>0.31527098435770318</v>
      </c>
      <c r="K72" s="301">
        <f t="shared" si="10"/>
        <v>0.37039833757461832</v>
      </c>
      <c r="L72" s="301">
        <f t="shared" si="10"/>
        <v>0.33535953165871824</v>
      </c>
      <c r="M72" s="301">
        <f t="shared" si="10"/>
        <v>0.28924628505135302</v>
      </c>
      <c r="N72" s="301">
        <f t="shared" si="10"/>
        <v>0.28774879146001381</v>
      </c>
      <c r="O72" s="301">
        <f t="shared" si="10"/>
        <v>0.25539299328999227</v>
      </c>
      <c r="P72" s="301">
        <f t="shared" si="10"/>
        <v>0.26675219650715787</v>
      </c>
      <c r="Q72" s="301">
        <f t="shared" si="10"/>
        <v>0.27925032644242564</v>
      </c>
      <c r="R72" s="301">
        <f t="shared" si="10"/>
        <v>0.25470549587046809</v>
      </c>
      <c r="S72" s="301">
        <f t="shared" si="10"/>
        <v>0.2787008903109221</v>
      </c>
      <c r="T72" s="301">
        <f t="shared" si="10"/>
        <v>0.28567743086234332</v>
      </c>
      <c r="U72" s="301">
        <f t="shared" si="10"/>
        <v>0.26558985575249883</v>
      </c>
      <c r="V72" s="301">
        <f t="shared" si="10"/>
        <v>0.29552795929678122</v>
      </c>
      <c r="W72" s="301">
        <f t="shared" si="10"/>
        <v>0.26425386164491077</v>
      </c>
      <c r="X72" s="301">
        <f t="shared" si="10"/>
        <v>0.31009347417308697</v>
      </c>
      <c r="Y72" s="301">
        <f t="shared" si="10"/>
        <v>0.39438420353285741</v>
      </c>
      <c r="DA72" s="178"/>
    </row>
    <row r="73" spans="1:105" ht="12" customHeight="1" x14ac:dyDescent="0.25">
      <c r="A73" s="62" t="s">
        <v>2734</v>
      </c>
      <c r="B73" s="302">
        <f t="shared" ref="B73:Y73" si="11">IF(B$40=0,0,B$40/B$5)</f>
        <v>0.31515847910999994</v>
      </c>
      <c r="C73" s="302">
        <f t="shared" si="11"/>
        <v>0.20794530001929773</v>
      </c>
      <c r="D73" s="302">
        <f t="shared" si="11"/>
        <v>0.21668313264685576</v>
      </c>
      <c r="E73" s="302">
        <f t="shared" si="11"/>
        <v>0.1694038407694182</v>
      </c>
      <c r="F73" s="302">
        <f t="shared" si="11"/>
        <v>0.21409253869206568</v>
      </c>
      <c r="G73" s="302">
        <f t="shared" si="11"/>
        <v>0.204492324929792</v>
      </c>
      <c r="H73" s="302">
        <f t="shared" si="11"/>
        <v>0.21840432444687666</v>
      </c>
      <c r="I73" s="302">
        <f t="shared" si="11"/>
        <v>0.18384128345888334</v>
      </c>
      <c r="J73" s="302">
        <f t="shared" si="11"/>
        <v>0.25820058299931348</v>
      </c>
      <c r="K73" s="302">
        <f t="shared" si="11"/>
        <v>0.31917588060414021</v>
      </c>
      <c r="L73" s="302">
        <f t="shared" si="11"/>
        <v>0.27499715888179904</v>
      </c>
      <c r="M73" s="302">
        <f t="shared" si="11"/>
        <v>0.21435454450479735</v>
      </c>
      <c r="N73" s="302">
        <f t="shared" si="11"/>
        <v>0.21312488278247979</v>
      </c>
      <c r="O73" s="302">
        <f t="shared" si="11"/>
        <v>0.17572340790514873</v>
      </c>
      <c r="P73" s="302">
        <f t="shared" si="11"/>
        <v>0.18891148439127198</v>
      </c>
      <c r="Q73" s="302">
        <f t="shared" si="11"/>
        <v>0.20363349134441588</v>
      </c>
      <c r="R73" s="302">
        <f t="shared" si="11"/>
        <v>0.17962249589412274</v>
      </c>
      <c r="S73" s="302">
        <f t="shared" si="11"/>
        <v>0.20922434549971783</v>
      </c>
      <c r="T73" s="302">
        <f t="shared" si="11"/>
        <v>0.21563453403104491</v>
      </c>
      <c r="U73" s="302">
        <f t="shared" si="11"/>
        <v>0.19222297484273027</v>
      </c>
      <c r="V73" s="302">
        <f t="shared" si="11"/>
        <v>0.22609837215091458</v>
      </c>
      <c r="W73" s="302">
        <f t="shared" si="11"/>
        <v>0.19014060338149352</v>
      </c>
      <c r="X73" s="302">
        <f t="shared" si="11"/>
        <v>0.24641415862245508</v>
      </c>
      <c r="Y73" s="302">
        <f t="shared" si="11"/>
        <v>0.33159065096715507</v>
      </c>
      <c r="DA73" s="72"/>
    </row>
    <row r="74" spans="1:105" ht="12" customHeight="1" x14ac:dyDescent="0.25">
      <c r="A74" s="62" t="s">
        <v>2741</v>
      </c>
      <c r="B74" s="302">
        <f t="shared" ref="B74:Y74" si="12">IF(B$46=0,0,B$46/B$5)</f>
        <v>6.1000297853983622E-2</v>
      </c>
      <c r="C74" s="302">
        <f t="shared" si="12"/>
        <v>6.4986291569763308E-2</v>
      </c>
      <c r="D74" s="302">
        <f t="shared" si="12"/>
        <v>6.4223608659021339E-2</v>
      </c>
      <c r="E74" s="302">
        <f t="shared" si="12"/>
        <v>6.752156694243909E-2</v>
      </c>
      <c r="F74" s="302">
        <f t="shared" si="12"/>
        <v>6.4220195309210831E-2</v>
      </c>
      <c r="G74" s="302">
        <f t="shared" si="12"/>
        <v>6.4029316665031422E-2</v>
      </c>
      <c r="H74" s="302">
        <f t="shared" si="12"/>
        <v>6.2690464243239347E-2</v>
      </c>
      <c r="I74" s="302">
        <f t="shared" si="12"/>
        <v>6.2795616951140193E-2</v>
      </c>
      <c r="J74" s="302">
        <f t="shared" si="12"/>
        <v>5.7070401358389637E-2</v>
      </c>
      <c r="K74" s="302">
        <f t="shared" si="12"/>
        <v>5.1222456970478066E-2</v>
      </c>
      <c r="L74" s="302">
        <f t="shared" si="12"/>
        <v>6.0362372776919221E-2</v>
      </c>
      <c r="M74" s="302">
        <f t="shared" si="12"/>
        <v>7.4891740546555646E-2</v>
      </c>
      <c r="N74" s="302">
        <f t="shared" si="12"/>
        <v>7.4623908677534018E-2</v>
      </c>
      <c r="O74" s="302">
        <f t="shared" si="12"/>
        <v>7.9669585384843519E-2</v>
      </c>
      <c r="P74" s="302">
        <f t="shared" si="12"/>
        <v>7.7840712115885891E-2</v>
      </c>
      <c r="Q74" s="302">
        <f t="shared" si="12"/>
        <v>7.5616835098009802E-2</v>
      </c>
      <c r="R74" s="302">
        <f t="shared" si="12"/>
        <v>7.5082999976345349E-2</v>
      </c>
      <c r="S74" s="302">
        <f t="shared" si="12"/>
        <v>6.947654481120423E-2</v>
      </c>
      <c r="T74" s="302">
        <f t="shared" si="12"/>
        <v>7.0042896831298454E-2</v>
      </c>
      <c r="U74" s="302">
        <f t="shared" si="12"/>
        <v>7.3366880909768548E-2</v>
      </c>
      <c r="V74" s="302">
        <f t="shared" si="12"/>
        <v>6.9429587145866667E-2</v>
      </c>
      <c r="W74" s="302">
        <f t="shared" si="12"/>
        <v>7.411325826341722E-2</v>
      </c>
      <c r="X74" s="302">
        <f t="shared" si="12"/>
        <v>6.3679315550631929E-2</v>
      </c>
      <c r="Y74" s="302">
        <f t="shared" si="12"/>
        <v>6.2793552565702349E-2</v>
      </c>
      <c r="DA74" s="72"/>
    </row>
    <row r="75" spans="1:105" ht="12" customHeight="1" x14ac:dyDescent="0.25">
      <c r="A75" s="62" t="s">
        <v>2753</v>
      </c>
      <c r="B75" s="302">
        <f t="shared" ref="B75:Y75" si="13">IF(B$57=0,0,B$57/B$5)</f>
        <v>0</v>
      </c>
      <c r="C75" s="302">
        <f t="shared" si="13"/>
        <v>0</v>
      </c>
      <c r="D75" s="302">
        <f t="shared" si="13"/>
        <v>0</v>
      </c>
      <c r="E75" s="302">
        <f t="shared" si="13"/>
        <v>0</v>
      </c>
      <c r="F75" s="302">
        <f t="shared" si="13"/>
        <v>0</v>
      </c>
      <c r="G75" s="302">
        <f t="shared" si="13"/>
        <v>0</v>
      </c>
      <c r="H75" s="302">
        <f t="shared" si="13"/>
        <v>0</v>
      </c>
      <c r="I75" s="302">
        <f t="shared" si="13"/>
        <v>0</v>
      </c>
      <c r="J75" s="302">
        <f t="shared" si="13"/>
        <v>0</v>
      </c>
      <c r="K75" s="302">
        <f t="shared" si="13"/>
        <v>0</v>
      </c>
      <c r="L75" s="302">
        <f t="shared" si="13"/>
        <v>0</v>
      </c>
      <c r="M75" s="302">
        <f t="shared" si="13"/>
        <v>0</v>
      </c>
      <c r="N75" s="302">
        <f t="shared" si="13"/>
        <v>0</v>
      </c>
      <c r="O75" s="302">
        <f t="shared" si="13"/>
        <v>0</v>
      </c>
      <c r="P75" s="302">
        <f t="shared" si="13"/>
        <v>0</v>
      </c>
      <c r="Q75" s="302">
        <f t="shared" si="13"/>
        <v>0</v>
      </c>
      <c r="R75" s="302">
        <f t="shared" si="13"/>
        <v>0</v>
      </c>
      <c r="S75" s="302">
        <f t="shared" si="13"/>
        <v>0</v>
      </c>
      <c r="T75" s="302">
        <f t="shared" si="13"/>
        <v>0</v>
      </c>
      <c r="U75" s="302">
        <f t="shared" si="13"/>
        <v>0</v>
      </c>
      <c r="V75" s="302">
        <f t="shared" si="13"/>
        <v>0</v>
      </c>
      <c r="W75" s="302">
        <f t="shared" si="13"/>
        <v>0</v>
      </c>
      <c r="X75" s="302">
        <f t="shared" si="13"/>
        <v>0</v>
      </c>
      <c r="Y75" s="302">
        <f t="shared" si="13"/>
        <v>0</v>
      </c>
      <c r="DA75" s="72"/>
    </row>
    <row r="76" spans="1:105" ht="12" customHeight="1" x14ac:dyDescent="0.25">
      <c r="A76" s="62" t="s">
        <v>2755</v>
      </c>
      <c r="B76" s="302">
        <f t="shared" ref="B76:Y76" si="14">IF(B$58=0,0,B$58/B$5)</f>
        <v>0</v>
      </c>
      <c r="C76" s="302">
        <f t="shared" si="14"/>
        <v>0</v>
      </c>
      <c r="D76" s="302">
        <f t="shared" si="14"/>
        <v>0</v>
      </c>
      <c r="E76" s="302">
        <f t="shared" si="14"/>
        <v>0</v>
      </c>
      <c r="F76" s="302">
        <f t="shared" si="14"/>
        <v>0</v>
      </c>
      <c r="G76" s="302">
        <f t="shared" si="14"/>
        <v>0</v>
      </c>
      <c r="H76" s="302">
        <f t="shared" si="14"/>
        <v>0</v>
      </c>
      <c r="I76" s="302">
        <f t="shared" si="14"/>
        <v>0</v>
      </c>
      <c r="J76" s="302">
        <f t="shared" si="14"/>
        <v>0</v>
      </c>
      <c r="K76" s="302">
        <f t="shared" si="14"/>
        <v>0</v>
      </c>
      <c r="L76" s="302">
        <f t="shared" si="14"/>
        <v>0</v>
      </c>
      <c r="M76" s="302">
        <f t="shared" si="14"/>
        <v>0</v>
      </c>
      <c r="N76" s="302">
        <f t="shared" si="14"/>
        <v>0</v>
      </c>
      <c r="O76" s="302">
        <f t="shared" si="14"/>
        <v>0</v>
      </c>
      <c r="P76" s="302">
        <f t="shared" si="14"/>
        <v>0</v>
      </c>
      <c r="Q76" s="302">
        <f t="shared" si="14"/>
        <v>0</v>
      </c>
      <c r="R76" s="302">
        <f t="shared" si="14"/>
        <v>0</v>
      </c>
      <c r="S76" s="302">
        <f t="shared" si="14"/>
        <v>0</v>
      </c>
      <c r="T76" s="302">
        <f t="shared" si="14"/>
        <v>0</v>
      </c>
      <c r="U76" s="302">
        <f t="shared" si="14"/>
        <v>0</v>
      </c>
      <c r="V76" s="302">
        <f t="shared" si="14"/>
        <v>0</v>
      </c>
      <c r="W76" s="302">
        <f t="shared" si="14"/>
        <v>0</v>
      </c>
      <c r="X76" s="302">
        <f t="shared" si="14"/>
        <v>0</v>
      </c>
      <c r="Y76" s="302">
        <f t="shared" si="14"/>
        <v>0</v>
      </c>
      <c r="DA76" s="72"/>
    </row>
    <row r="77" spans="1:105" ht="12" customHeight="1" x14ac:dyDescent="0.25">
      <c r="A77" s="41" t="s">
        <v>2757</v>
      </c>
      <c r="B77" s="235">
        <f t="shared" ref="B77:Y77" si="15">IF(B$59=0,0,B$59/B$5)</f>
        <v>0</v>
      </c>
      <c r="C77" s="235">
        <f t="shared" si="15"/>
        <v>0</v>
      </c>
      <c r="D77" s="235">
        <f t="shared" si="15"/>
        <v>0</v>
      </c>
      <c r="E77" s="235">
        <f t="shared" si="15"/>
        <v>0</v>
      </c>
      <c r="F77" s="235">
        <f t="shared" si="15"/>
        <v>0</v>
      </c>
      <c r="G77" s="235">
        <f t="shared" si="15"/>
        <v>0</v>
      </c>
      <c r="H77" s="235">
        <f t="shared" si="15"/>
        <v>0</v>
      </c>
      <c r="I77" s="235">
        <f t="shared" si="15"/>
        <v>0</v>
      </c>
      <c r="J77" s="235">
        <f t="shared" si="15"/>
        <v>0</v>
      </c>
      <c r="K77" s="235">
        <f t="shared" si="15"/>
        <v>0</v>
      </c>
      <c r="L77" s="235">
        <f t="shared" si="15"/>
        <v>0</v>
      </c>
      <c r="M77" s="235">
        <f t="shared" si="15"/>
        <v>0</v>
      </c>
      <c r="N77" s="235">
        <f t="shared" si="15"/>
        <v>0</v>
      </c>
      <c r="O77" s="235">
        <f t="shared" si="15"/>
        <v>0</v>
      </c>
      <c r="P77" s="235">
        <f t="shared" si="15"/>
        <v>0</v>
      </c>
      <c r="Q77" s="235">
        <f t="shared" si="15"/>
        <v>0</v>
      </c>
      <c r="R77" s="235">
        <f t="shared" si="15"/>
        <v>0</v>
      </c>
      <c r="S77" s="235">
        <f t="shared" si="15"/>
        <v>0</v>
      </c>
      <c r="T77" s="235">
        <f t="shared" si="15"/>
        <v>0</v>
      </c>
      <c r="U77" s="235">
        <f t="shared" si="15"/>
        <v>0</v>
      </c>
      <c r="V77" s="235">
        <f t="shared" si="15"/>
        <v>0</v>
      </c>
      <c r="W77" s="235">
        <f t="shared" si="15"/>
        <v>0</v>
      </c>
      <c r="X77" s="235">
        <f t="shared" si="15"/>
        <v>0</v>
      </c>
      <c r="Y77" s="235">
        <f t="shared" si="15"/>
        <v>0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DA78" s="175"/>
    </row>
    <row r="79" spans="1:105" ht="15" customHeight="1" x14ac:dyDescent="0.25">
      <c r="A79" s="32" t="s">
        <v>430</v>
      </c>
      <c r="B79" s="257"/>
      <c r="C79" s="257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7"/>
      <c r="P79" s="257"/>
      <c r="Q79" s="257"/>
      <c r="R79" s="257"/>
      <c r="S79" s="257"/>
      <c r="T79" s="257"/>
      <c r="U79" s="257"/>
      <c r="V79" s="257"/>
      <c r="W79" s="257"/>
      <c r="X79" s="257"/>
      <c r="Y79" s="257"/>
      <c r="DA79" s="88"/>
    </row>
    <row r="80" spans="1:105" ht="12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DA80" s="176"/>
    </row>
    <row r="81" spans="1:105" ht="12" customHeight="1" x14ac:dyDescent="0.25">
      <c r="A81" s="35" t="s">
        <v>25</v>
      </c>
      <c r="B81" s="322">
        <f>IF(B$5=0,0,B$5/TEL_fec!B$5)</f>
        <v>0.46968461900080261</v>
      </c>
      <c r="C81" s="322">
        <f>IF(C$5=0,0,C$5/TEL_fec!C$5)</f>
        <v>0.81702705396462871</v>
      </c>
      <c r="D81" s="322">
        <f>IF(D$5=0,0,D$5/TEL_fec!D$5)</f>
        <v>0.77358449021566134</v>
      </c>
      <c r="E81" s="322">
        <f>IF(E$5=0,0,E$5/TEL_fec!E$5)</f>
        <v>1.0942974031419586</v>
      </c>
      <c r="F81" s="322">
        <f>IF(F$5=0,0,F$5/TEL_fec!F$5)</f>
        <v>0.76719586208025947</v>
      </c>
      <c r="G81" s="322">
        <f>IF(G$5=0,0,G$5/TEL_fec!G$5)</f>
        <v>0.90305895330774999</v>
      </c>
      <c r="H81" s="322">
        <f>IF(H$5=0,0,H$5/TEL_fec!H$5)</f>
        <v>0.84407214528343666</v>
      </c>
      <c r="I81" s="322">
        <f>IF(I$5=0,0,I$5/TEL_fec!I$5)</f>
        <v>1.0481629700014701</v>
      </c>
      <c r="J81" s="322">
        <f>IF(J$5=0,0,J$5/TEL_fec!J$5)</f>
        <v>0.61921909186443946</v>
      </c>
      <c r="K81" s="322">
        <f>IF(K$5=0,0,K$5/TEL_fec!K$5)</f>
        <v>0.42917189359948438</v>
      </c>
      <c r="L81" s="322">
        <f>IF(L$5=0,0,L$5/TEL_fec!L$5)</f>
        <v>0.42943942588492717</v>
      </c>
      <c r="M81" s="322">
        <f>IF(M$5=0,0,M$5/TEL_fec!M$5)</f>
        <v>0.50854372280094429</v>
      </c>
      <c r="N81" s="322">
        <f>IF(N$5=0,0,N$5/TEL_fec!N$5)</f>
        <v>0.52765245512112169</v>
      </c>
      <c r="O81" s="322">
        <f>IF(O$5=0,0,O$5/TEL_fec!O$5)</f>
        <v>0.58349357422719617</v>
      </c>
      <c r="P81" s="322">
        <f>IF(P$5=0,0,P$5/TEL_fec!P$5)</f>
        <v>0.56324226748294715</v>
      </c>
      <c r="Q81" s="322">
        <f>IF(Q$5=0,0,Q$5/TEL_fec!Q$5)</f>
        <v>0.5717728781220579</v>
      </c>
      <c r="R81" s="322">
        <f>IF(R$5=0,0,R$5/TEL_fec!R$5)</f>
        <v>0.76211895825611986</v>
      </c>
      <c r="S81" s="322">
        <f>IF(S$5=0,0,S$5/TEL_fec!S$5)</f>
        <v>0.55062711138108977</v>
      </c>
      <c r="T81" s="322">
        <f>IF(T$5=0,0,T$5/TEL_fec!T$5)</f>
        <v>0.50428955590897362</v>
      </c>
      <c r="U81" s="322">
        <f>IF(U$5=0,0,U$5/TEL_fec!U$5)</f>
        <v>0.81221267266584796</v>
      </c>
      <c r="V81" s="322">
        <f>IF(V$5=0,0,V$5/TEL_fec!V$5)</f>
        <v>0.49946085801179096</v>
      </c>
      <c r="W81" s="322">
        <f>IF(W$5=0,0,W$5/TEL_fec!W$5)</f>
        <v>0.64309819241182009</v>
      </c>
      <c r="X81" s="322">
        <f>IF(X$5=0,0,X$5/TEL_fec!X$5)</f>
        <v>0.52570728104673836</v>
      </c>
      <c r="Y81" s="322">
        <f>IF(Y$5=0,0,Y$5/TEL_fec!Y$5)</f>
        <v>0.52865691057384645</v>
      </c>
      <c r="DA81" s="95"/>
    </row>
    <row r="82" spans="1:105" ht="12" customHeight="1" x14ac:dyDescent="0.25">
      <c r="A82" s="55" t="s">
        <v>91</v>
      </c>
      <c r="B82" s="334">
        <f>IF(B$6=0,0,B$6/TEL_fec!B$6)</f>
        <v>0</v>
      </c>
      <c r="C82" s="334">
        <f>IF(C$6=0,0,C$6/TEL_fec!C$6)</f>
        <v>0</v>
      </c>
      <c r="D82" s="334">
        <f>IF(D$6=0,0,D$6/TEL_fec!D$6)</f>
        <v>0</v>
      </c>
      <c r="E82" s="334">
        <f>IF(E$6=0,0,E$6/TEL_fec!E$6)</f>
        <v>0</v>
      </c>
      <c r="F82" s="334">
        <f>IF(F$6=0,0,F$6/TEL_fec!F$6)</f>
        <v>0</v>
      </c>
      <c r="G82" s="334">
        <f>IF(G$6=0,0,G$6/TEL_fec!G$6)</f>
        <v>0</v>
      </c>
      <c r="H82" s="334">
        <f>IF(H$6=0,0,H$6/TEL_fec!H$6)</f>
        <v>0</v>
      </c>
      <c r="I82" s="334">
        <f>IF(I$6=0,0,I$6/TEL_fec!I$6)</f>
        <v>0</v>
      </c>
      <c r="J82" s="334">
        <f>IF(J$6=0,0,J$6/TEL_fec!J$6)</f>
        <v>0</v>
      </c>
      <c r="K82" s="334">
        <f>IF(K$6=0,0,K$6/TEL_fec!K$6)</f>
        <v>0</v>
      </c>
      <c r="L82" s="334">
        <f>IF(L$6=0,0,L$6/TEL_fec!L$6)</f>
        <v>0</v>
      </c>
      <c r="M82" s="334">
        <f>IF(M$6=0,0,M$6/TEL_fec!M$6)</f>
        <v>0</v>
      </c>
      <c r="N82" s="334">
        <f>IF(N$6=0,0,N$6/TEL_fec!N$6)</f>
        <v>0</v>
      </c>
      <c r="O82" s="334">
        <f>IF(O$6=0,0,O$6/TEL_fec!O$6)</f>
        <v>0</v>
      </c>
      <c r="P82" s="334">
        <f>IF(P$6=0,0,P$6/TEL_fec!P$6)</f>
        <v>0</v>
      </c>
      <c r="Q82" s="334">
        <f>IF(Q$6=0,0,Q$6/TEL_fec!Q$6)</f>
        <v>0</v>
      </c>
      <c r="R82" s="334">
        <f>IF(R$6=0,0,R$6/TEL_fec!R$6)</f>
        <v>0</v>
      </c>
      <c r="S82" s="334">
        <f>IF(S$6=0,0,S$6/TEL_fec!S$6)</f>
        <v>0</v>
      </c>
      <c r="T82" s="334">
        <f>IF(T$6=0,0,T$6/TEL_fec!T$6)</f>
        <v>0</v>
      </c>
      <c r="U82" s="334">
        <f>IF(U$6=0,0,U$6/TEL_fec!U$6)</f>
        <v>0</v>
      </c>
      <c r="V82" s="334">
        <f>IF(V$6=0,0,V$6/TEL_fec!V$6)</f>
        <v>0</v>
      </c>
      <c r="W82" s="334">
        <f>IF(W$6=0,0,W$6/TEL_fec!W$6)</f>
        <v>0</v>
      </c>
      <c r="X82" s="334">
        <f>IF(X$6=0,0,X$6/TEL_fec!X$6)</f>
        <v>0</v>
      </c>
      <c r="Y82" s="334">
        <f>IF(Y$6=0,0,Y$6/TEL_fec!Y$6)</f>
        <v>0</v>
      </c>
      <c r="DA82" s="67"/>
    </row>
    <row r="83" spans="1:105" ht="12" customHeight="1" x14ac:dyDescent="0.25">
      <c r="A83" s="173" t="s">
        <v>92</v>
      </c>
      <c r="B83" s="335">
        <f>IF(B$7=0,0,B$7/TEL_fec!B$7)</f>
        <v>0</v>
      </c>
      <c r="C83" s="335">
        <f>IF(C$7=0,0,C$7/TEL_fec!C$7)</f>
        <v>0</v>
      </c>
      <c r="D83" s="335">
        <f>IF(D$7=0,0,D$7/TEL_fec!D$7)</f>
        <v>0</v>
      </c>
      <c r="E83" s="335">
        <f>IF(E$7=0,0,E$7/TEL_fec!E$7)</f>
        <v>0</v>
      </c>
      <c r="F83" s="335">
        <f>IF(F$7=0,0,F$7/TEL_fec!F$7)</f>
        <v>0</v>
      </c>
      <c r="G83" s="335">
        <f>IF(G$7=0,0,G$7/TEL_fec!G$7)</f>
        <v>0</v>
      </c>
      <c r="H83" s="335">
        <f>IF(H$7=0,0,H$7/TEL_fec!H$7)</f>
        <v>0</v>
      </c>
      <c r="I83" s="335">
        <f>IF(I$7=0,0,I$7/TEL_fec!I$7)</f>
        <v>0</v>
      </c>
      <c r="J83" s="335">
        <f>IF(J$7=0,0,J$7/TEL_fec!J$7)</f>
        <v>0</v>
      </c>
      <c r="K83" s="335">
        <f>IF(K$7=0,0,K$7/TEL_fec!K$7)</f>
        <v>0</v>
      </c>
      <c r="L83" s="335">
        <f>IF(L$7=0,0,L$7/TEL_fec!L$7)</f>
        <v>0</v>
      </c>
      <c r="M83" s="335">
        <f>IF(M$7=0,0,M$7/TEL_fec!M$7)</f>
        <v>0</v>
      </c>
      <c r="N83" s="335">
        <f>IF(N$7=0,0,N$7/TEL_fec!N$7)</f>
        <v>0</v>
      </c>
      <c r="O83" s="335">
        <f>IF(O$7=0,0,O$7/TEL_fec!O$7)</f>
        <v>0</v>
      </c>
      <c r="P83" s="335">
        <f>IF(P$7=0,0,P$7/TEL_fec!P$7)</f>
        <v>0</v>
      </c>
      <c r="Q83" s="335">
        <f>IF(Q$7=0,0,Q$7/TEL_fec!Q$7)</f>
        <v>0</v>
      </c>
      <c r="R83" s="335">
        <f>IF(R$7=0,0,R$7/TEL_fec!R$7)</f>
        <v>0</v>
      </c>
      <c r="S83" s="335">
        <f>IF(S$7=0,0,S$7/TEL_fec!S$7)</f>
        <v>0</v>
      </c>
      <c r="T83" s="335">
        <f>IF(T$7=0,0,T$7/TEL_fec!T$7)</f>
        <v>0</v>
      </c>
      <c r="U83" s="335">
        <f>IF(U$7=0,0,U$7/TEL_fec!U$7)</f>
        <v>0</v>
      </c>
      <c r="V83" s="335">
        <f>IF(V$7=0,0,V$7/TEL_fec!V$7)</f>
        <v>0</v>
      </c>
      <c r="W83" s="335">
        <f>IF(W$7=0,0,W$7/TEL_fec!W$7)</f>
        <v>0</v>
      </c>
      <c r="X83" s="335">
        <f>IF(X$7=0,0,X$7/TEL_fec!X$7)</f>
        <v>0</v>
      </c>
      <c r="Y83" s="335">
        <f>IF(Y$7=0,0,Y$7/TEL_fec!Y$7)</f>
        <v>0</v>
      </c>
      <c r="DA83" s="177"/>
    </row>
    <row r="84" spans="1:105" ht="12" customHeight="1" x14ac:dyDescent="0.25">
      <c r="A84" s="173" t="s">
        <v>93</v>
      </c>
      <c r="B84" s="335">
        <f>IF(B$8=0,0,B$8/TEL_fec!B$8)</f>
        <v>0</v>
      </c>
      <c r="C84" s="335">
        <f>IF(C$8=0,0,C$8/TEL_fec!C$8)</f>
        <v>0</v>
      </c>
      <c r="D84" s="335">
        <f>IF(D$8=0,0,D$8/TEL_fec!D$8)</f>
        <v>0</v>
      </c>
      <c r="E84" s="335">
        <f>IF(E$8=0,0,E$8/TEL_fec!E$8)</f>
        <v>0</v>
      </c>
      <c r="F84" s="335">
        <f>IF(F$8=0,0,F$8/TEL_fec!F$8)</f>
        <v>0</v>
      </c>
      <c r="G84" s="335">
        <f>IF(G$8=0,0,G$8/TEL_fec!G$8)</f>
        <v>0</v>
      </c>
      <c r="H84" s="335">
        <f>IF(H$8=0,0,H$8/TEL_fec!H$8)</f>
        <v>0</v>
      </c>
      <c r="I84" s="335">
        <f>IF(I$8=0,0,I$8/TEL_fec!I$8)</f>
        <v>0</v>
      </c>
      <c r="J84" s="335">
        <f>IF(J$8=0,0,J$8/TEL_fec!J$8)</f>
        <v>0</v>
      </c>
      <c r="K84" s="335">
        <f>IF(K$8=0,0,K$8/TEL_fec!K$8)</f>
        <v>0</v>
      </c>
      <c r="L84" s="335">
        <f>IF(L$8=0,0,L$8/TEL_fec!L$8)</f>
        <v>0</v>
      </c>
      <c r="M84" s="335">
        <f>IF(M$8=0,0,M$8/TEL_fec!M$8)</f>
        <v>0</v>
      </c>
      <c r="N84" s="335">
        <f>IF(N$8=0,0,N$8/TEL_fec!N$8)</f>
        <v>0</v>
      </c>
      <c r="O84" s="335">
        <f>IF(O$8=0,0,O$8/TEL_fec!O$8)</f>
        <v>0</v>
      </c>
      <c r="P84" s="335">
        <f>IF(P$8=0,0,P$8/TEL_fec!P$8)</f>
        <v>0</v>
      </c>
      <c r="Q84" s="335">
        <f>IF(Q$8=0,0,Q$8/TEL_fec!Q$8)</f>
        <v>0</v>
      </c>
      <c r="R84" s="335">
        <f>IF(R$8=0,0,R$8/TEL_fec!R$8)</f>
        <v>0</v>
      </c>
      <c r="S84" s="335">
        <f>IF(S$8=0,0,S$8/TEL_fec!S$8)</f>
        <v>0</v>
      </c>
      <c r="T84" s="335">
        <f>IF(T$8=0,0,T$8/TEL_fec!T$8)</f>
        <v>0</v>
      </c>
      <c r="U84" s="335">
        <f>IF(U$8=0,0,U$8/TEL_fec!U$8)</f>
        <v>0</v>
      </c>
      <c r="V84" s="335">
        <f>IF(V$8=0,0,V$8/TEL_fec!V$8)</f>
        <v>0</v>
      </c>
      <c r="W84" s="335">
        <f>IF(W$8=0,0,W$8/TEL_fec!W$8)</f>
        <v>0</v>
      </c>
      <c r="X84" s="335">
        <f>IF(X$8=0,0,X$8/TEL_fec!X$8)</f>
        <v>0</v>
      </c>
      <c r="Y84" s="335">
        <f>IF(Y$8=0,0,Y$8/TEL_fec!Y$8)</f>
        <v>0</v>
      </c>
      <c r="DA84" s="177"/>
    </row>
    <row r="85" spans="1:105" ht="12" customHeight="1" x14ac:dyDescent="0.25">
      <c r="A85" s="173" t="s">
        <v>94</v>
      </c>
      <c r="B85" s="335">
        <f>IF(B$9=0,0,B$9/TEL_fec!B$9)</f>
        <v>0</v>
      </c>
      <c r="C85" s="335">
        <f>IF(C$9=0,0,C$9/TEL_fec!C$9)</f>
        <v>0</v>
      </c>
      <c r="D85" s="335">
        <f>IF(D$9=0,0,D$9/TEL_fec!D$9)</f>
        <v>0</v>
      </c>
      <c r="E85" s="335">
        <f>IF(E$9=0,0,E$9/TEL_fec!E$9)</f>
        <v>0</v>
      </c>
      <c r="F85" s="335">
        <f>IF(F$9=0,0,F$9/TEL_fec!F$9)</f>
        <v>0</v>
      </c>
      <c r="G85" s="335">
        <f>IF(G$9=0,0,G$9/TEL_fec!G$9)</f>
        <v>0</v>
      </c>
      <c r="H85" s="335">
        <f>IF(H$9=0,0,H$9/TEL_fec!H$9)</f>
        <v>0</v>
      </c>
      <c r="I85" s="335">
        <f>IF(I$9=0,0,I$9/TEL_fec!I$9)</f>
        <v>0</v>
      </c>
      <c r="J85" s="335">
        <f>IF(J$9=0,0,J$9/TEL_fec!J$9)</f>
        <v>0</v>
      </c>
      <c r="K85" s="335">
        <f>IF(K$9=0,0,K$9/TEL_fec!K$9)</f>
        <v>0</v>
      </c>
      <c r="L85" s="335">
        <f>IF(L$9=0,0,L$9/TEL_fec!L$9)</f>
        <v>0</v>
      </c>
      <c r="M85" s="335">
        <f>IF(M$9=0,0,M$9/TEL_fec!M$9)</f>
        <v>0</v>
      </c>
      <c r="N85" s="335">
        <f>IF(N$9=0,0,N$9/TEL_fec!N$9)</f>
        <v>0</v>
      </c>
      <c r="O85" s="335">
        <f>IF(O$9=0,0,O$9/TEL_fec!O$9)</f>
        <v>0</v>
      </c>
      <c r="P85" s="335">
        <f>IF(P$9=0,0,P$9/TEL_fec!P$9)</f>
        <v>0</v>
      </c>
      <c r="Q85" s="335">
        <f>IF(Q$9=0,0,Q$9/TEL_fec!Q$9)</f>
        <v>0</v>
      </c>
      <c r="R85" s="335">
        <f>IF(R$9=0,0,R$9/TEL_fec!R$9)</f>
        <v>0</v>
      </c>
      <c r="S85" s="335">
        <f>IF(S$9=0,0,S$9/TEL_fec!S$9)</f>
        <v>0</v>
      </c>
      <c r="T85" s="335">
        <f>IF(T$9=0,0,T$9/TEL_fec!T$9)</f>
        <v>0</v>
      </c>
      <c r="U85" s="335">
        <f>IF(U$9=0,0,U$9/TEL_fec!U$9)</f>
        <v>0</v>
      </c>
      <c r="V85" s="335">
        <f>IF(V$9=0,0,V$9/TEL_fec!V$9)</f>
        <v>0</v>
      </c>
      <c r="W85" s="335">
        <f>IF(W$9=0,0,W$9/TEL_fec!W$9)</f>
        <v>0</v>
      </c>
      <c r="X85" s="335">
        <f>IF(X$9=0,0,X$9/TEL_fec!X$9)</f>
        <v>0</v>
      </c>
      <c r="Y85" s="335">
        <f>IF(Y$9=0,0,Y$9/TEL_fec!Y$9)</f>
        <v>0</v>
      </c>
      <c r="DA85" s="177"/>
    </row>
    <row r="86" spans="1:105" ht="12" customHeight="1" x14ac:dyDescent="0.25">
      <c r="A86" s="56" t="s">
        <v>95</v>
      </c>
      <c r="B86" s="336">
        <f>IF(B$10=0,0,B$10/TEL_fec!B$10)</f>
        <v>0.57635075059316732</v>
      </c>
      <c r="C86" s="336">
        <f>IF(C$10=0,0,C$10/TEL_fec!C$10)</f>
        <v>1.6525944939791526</v>
      </c>
      <c r="D86" s="336">
        <f>IF(D$10=0,0,D$10/TEL_fec!D$10)</f>
        <v>1.5764647494423565</v>
      </c>
      <c r="E86" s="336">
        <f>IF(E$10=0,0,E$10/TEL_fec!E$10)</f>
        <v>2.0813259663271908</v>
      </c>
      <c r="F86" s="336">
        <f>IF(F$10=0,0,F$10/TEL_fec!F$10)</f>
        <v>1.5864854724853348</v>
      </c>
      <c r="G86" s="336">
        <f>IF(G$10=0,0,G$10/TEL_fec!G$10)</f>
        <v>1.9120876269137892</v>
      </c>
      <c r="H86" s="336">
        <f>IF(H$10=0,0,H$10/TEL_fec!H$10)</f>
        <v>1.841918372386335</v>
      </c>
      <c r="I86" s="336">
        <f>IF(I$10=0,0,I$10/TEL_fec!I$10)</f>
        <v>2.3555836936392365</v>
      </c>
      <c r="J86" s="336">
        <f>IF(J$10=0,0,J$10/TEL_fec!J$10)</f>
        <v>1.5743210030038672</v>
      </c>
      <c r="K86" s="336">
        <f>IF(K$10=0,0,K$10/TEL_fec!K$10)</f>
        <v>1.1281948789702343</v>
      </c>
      <c r="L86" s="336">
        <f>IF(L$10=0,0,L$10/TEL_fec!L$10)</f>
        <v>0.78203572017477196</v>
      </c>
      <c r="M86" s="336">
        <f>IF(M$10=0,0,M$10/TEL_fec!M$10)</f>
        <v>0.28751632409028793</v>
      </c>
      <c r="N86" s="336">
        <f>IF(N$10=0,0,N$10/TEL_fec!N$10)</f>
        <v>0.32882695952635527</v>
      </c>
      <c r="O86" s="336">
        <f>IF(O$10=0,0,O$10/TEL_fec!O$10)</f>
        <v>0.25638924332967516</v>
      </c>
      <c r="P86" s="336">
        <f>IF(P$10=0,0,P$10/TEL_fec!P$10)</f>
        <v>0.28702000823244433</v>
      </c>
      <c r="Q86" s="336">
        <f>IF(Q$10=0,0,Q$10/TEL_fec!Q$10)</f>
        <v>0.35566542853335753</v>
      </c>
      <c r="R86" s="336">
        <f>IF(R$10=0,0,R$10/TEL_fec!R$10)</f>
        <v>0.80192592843334787</v>
      </c>
      <c r="S86" s="336">
        <f>IF(S$10=0,0,S$10/TEL_fec!S$10)</f>
        <v>0.77321495941518958</v>
      </c>
      <c r="T86" s="336">
        <f>IF(T$10=0,0,T$10/TEL_fec!T$10)</f>
        <v>0.618984519012998</v>
      </c>
      <c r="U86" s="336">
        <f>IF(U$10=0,0,U$10/TEL_fec!U$10)</f>
        <v>0.9375174636910627</v>
      </c>
      <c r="V86" s="336">
        <f>IF(V$10=0,0,V$10/TEL_fec!V$10)</f>
        <v>0.58971479263218773</v>
      </c>
      <c r="W86" s="336">
        <f>IF(W$10=0,0,W$10/TEL_fec!W$10)</f>
        <v>0.6624093486577638</v>
      </c>
      <c r="X86" s="336">
        <f>IF(X$10=0,0,X$10/TEL_fec!X$10)</f>
        <v>0.9299075266791027</v>
      </c>
      <c r="Y86" s="336">
        <f>IF(Y$10=0,0,Y$10/TEL_fec!Y$10)</f>
        <v>0.42566948144160383</v>
      </c>
      <c r="DA86" s="68"/>
    </row>
    <row r="87" spans="1:105" ht="12" customHeight="1" x14ac:dyDescent="0.25">
      <c r="A87" s="174" t="s">
        <v>2707</v>
      </c>
      <c r="B87" s="349">
        <f>IF(B$16=0,0,B$16/TEL_fec!B$16)</f>
        <v>0.67085207180908824</v>
      </c>
      <c r="C87" s="349">
        <f>IF(C$16=0,0,C$16/TEL_fec!C$16)</f>
        <v>1.0952760625081799</v>
      </c>
      <c r="D87" s="349">
        <f>IF(D$16=0,0,D$16/TEL_fec!D$16)</f>
        <v>1.0191197551947135</v>
      </c>
      <c r="E87" s="349">
        <f>IF(E$16=0,0,E$16/TEL_fec!E$16)</f>
        <v>1.4308344386566505</v>
      </c>
      <c r="F87" s="349">
        <f>IF(F$16=0,0,F$16/TEL_fec!F$16)</f>
        <v>1.0453694304655508</v>
      </c>
      <c r="G87" s="349">
        <f>IF(G$16=0,0,G$16/TEL_fec!G$16)</f>
        <v>1.1308772913187872</v>
      </c>
      <c r="H87" s="349">
        <f>IF(H$16=0,0,H$16/TEL_fec!H$16)</f>
        <v>1.0343796677008008</v>
      </c>
      <c r="I87" s="349">
        <f>IF(I$16=0,0,I$16/TEL_fec!I$16)</f>
        <v>1.2364635860106934</v>
      </c>
      <c r="J87" s="349">
        <f>IF(J$16=0,0,J$16/TEL_fec!J$16)</f>
        <v>0.71382715563228571</v>
      </c>
      <c r="K87" s="349">
        <f>IF(K$16=0,0,K$16/TEL_fec!K$16)</f>
        <v>0.47673471339687601</v>
      </c>
      <c r="L87" s="349">
        <f>IF(L$16=0,0,L$16/TEL_fec!L$16)</f>
        <v>0.65138609355725186</v>
      </c>
      <c r="M87" s="349">
        <f>IF(M$16=0,0,M$16/TEL_fec!M$16)</f>
        <v>1.2803544301394918</v>
      </c>
      <c r="N87" s="349">
        <f>IF(N$16=0,0,N$16/TEL_fec!N$16)</f>
        <v>1.2818413749166069</v>
      </c>
      <c r="O87" s="349">
        <f>IF(O$16=0,0,O$16/TEL_fec!O$16)</f>
        <v>1.720190773167938</v>
      </c>
      <c r="P87" s="349">
        <f>IF(P$16=0,0,P$16/TEL_fec!P$16)</f>
        <v>1.5412690747738682</v>
      </c>
      <c r="Q87" s="349">
        <f>IF(Q$16=0,0,Q$16/TEL_fec!Q$16)</f>
        <v>1.386119870814311</v>
      </c>
      <c r="R87" s="349">
        <f>IF(R$16=0,0,R$16/TEL_fec!R$16)</f>
        <v>1.5533220157249168</v>
      </c>
      <c r="S87" s="349">
        <f>IF(S$16=0,0,S$16/TEL_fec!S$16)</f>
        <v>1.0656668329310688</v>
      </c>
      <c r="T87" s="349">
        <f>IF(T$16=0,0,T$16/TEL_fec!T$16)</f>
        <v>1.0377880434946567</v>
      </c>
      <c r="U87" s="349">
        <f>IF(U$16=0,0,U$16/TEL_fec!U$16)</f>
        <v>1.4419912077219295</v>
      </c>
      <c r="V87" s="349">
        <f>IF(V$16=0,0,V$16/TEL_fec!V$16)</f>
        <v>0.98829436413941774</v>
      </c>
      <c r="W87" s="349">
        <f>IF(W$16=0,0,W$16/TEL_fec!W$16)</f>
        <v>1.3635121315011769</v>
      </c>
      <c r="X87" s="349">
        <f>IF(X$16=0,0,X$16/TEL_fec!X$16)</f>
        <v>0.79825485655084527</v>
      </c>
      <c r="Y87" s="349">
        <f>IF(Y$16=0,0,Y$16/TEL_fec!Y$16)</f>
        <v>0.68403071092250345</v>
      </c>
      <c r="DA87" s="178"/>
    </row>
    <row r="88" spans="1:105" ht="12" customHeight="1" x14ac:dyDescent="0.25">
      <c r="A88" s="174" t="s">
        <v>2719</v>
      </c>
      <c r="B88" s="349">
        <f>IF(B$27=0,0,B$27/TEL_fec!B$27)</f>
        <v>0.67085207180908824</v>
      </c>
      <c r="C88" s="349">
        <f>IF(C$27=0,0,C$27/TEL_fec!C$27)</f>
        <v>1.0952760625081799</v>
      </c>
      <c r="D88" s="349">
        <f>IF(D$27=0,0,D$27/TEL_fec!D$27)</f>
        <v>1.0191197551947142</v>
      </c>
      <c r="E88" s="349">
        <f>IF(E$27=0,0,E$27/TEL_fec!E$27)</f>
        <v>1.4308344386566501</v>
      </c>
      <c r="F88" s="349">
        <f>IF(F$27=0,0,F$27/TEL_fec!F$27)</f>
        <v>1.0453694304655505</v>
      </c>
      <c r="G88" s="349">
        <f>IF(G$27=0,0,G$27/TEL_fec!G$27)</f>
        <v>1.1308772913187879</v>
      </c>
      <c r="H88" s="349">
        <f>IF(H$27=0,0,H$27/TEL_fec!H$27)</f>
        <v>1.0343796677008008</v>
      </c>
      <c r="I88" s="349">
        <f>IF(I$27=0,0,I$27/TEL_fec!I$27)</f>
        <v>1.2364635860106938</v>
      </c>
      <c r="J88" s="349">
        <f>IF(J$27=0,0,J$27/TEL_fec!J$27)</f>
        <v>0.71382715563228571</v>
      </c>
      <c r="K88" s="349">
        <f>IF(K$27=0,0,K$27/TEL_fec!K$27)</f>
        <v>0.47673471339687618</v>
      </c>
      <c r="L88" s="349">
        <f>IF(L$27=0,0,L$27/TEL_fec!L$27)</f>
        <v>0.65138609355725186</v>
      </c>
      <c r="M88" s="349">
        <f>IF(M$27=0,0,M$27/TEL_fec!M$27)</f>
        <v>1.280354430139492</v>
      </c>
      <c r="N88" s="349">
        <f>IF(N$27=0,0,N$27/TEL_fec!N$27)</f>
        <v>1.2818413749166071</v>
      </c>
      <c r="O88" s="349">
        <f>IF(O$27=0,0,O$27/TEL_fec!O$27)</f>
        <v>1.7201907731679382</v>
      </c>
      <c r="P88" s="349">
        <f>IF(P$27=0,0,P$27/TEL_fec!P$27)</f>
        <v>1.5412690747738684</v>
      </c>
      <c r="Q88" s="349">
        <f>IF(Q$27=0,0,Q$27/TEL_fec!Q$27)</f>
        <v>1.3861198708143112</v>
      </c>
      <c r="R88" s="349">
        <f>IF(R$27=0,0,R$27/TEL_fec!R$27)</f>
        <v>1.5533220157249166</v>
      </c>
      <c r="S88" s="349">
        <f>IF(S$27=0,0,S$27/TEL_fec!S$27)</f>
        <v>1.0656668329310686</v>
      </c>
      <c r="T88" s="349">
        <f>IF(T$27=0,0,T$27/TEL_fec!T$27)</f>
        <v>1.0377880434946565</v>
      </c>
      <c r="U88" s="349">
        <f>IF(U$27=0,0,U$27/TEL_fec!U$27)</f>
        <v>1.4419912077219297</v>
      </c>
      <c r="V88" s="349">
        <f>IF(V$27=0,0,V$27/TEL_fec!V$27)</f>
        <v>0.98829436413941785</v>
      </c>
      <c r="W88" s="349">
        <f>IF(W$27=0,0,W$27/TEL_fec!W$27)</f>
        <v>1.3635121315011771</v>
      </c>
      <c r="X88" s="349">
        <f>IF(X$27=0,0,X$27/TEL_fec!X$27)</f>
        <v>0.79825485655084549</v>
      </c>
      <c r="Y88" s="349">
        <f>IF(Y$27=0,0,Y$27/TEL_fec!Y$27)</f>
        <v>0.68403071092250334</v>
      </c>
      <c r="DA88" s="178"/>
    </row>
    <row r="89" spans="1:105" ht="12" customHeight="1" x14ac:dyDescent="0.25">
      <c r="A89" s="174" t="s">
        <v>2731</v>
      </c>
      <c r="B89" s="349">
        <f>IF(B$38=0,0,B$38/TEL_fec!B$38)</f>
        <v>0</v>
      </c>
      <c r="C89" s="349">
        <f>IF(C$38=0,0,C$38/TEL_fec!C$38)</f>
        <v>0</v>
      </c>
      <c r="D89" s="349">
        <f>IF(D$38=0,0,D$38/TEL_fec!D$38)</f>
        <v>0</v>
      </c>
      <c r="E89" s="349">
        <f>IF(E$38=0,0,E$38/TEL_fec!E$38)</f>
        <v>0</v>
      </c>
      <c r="F89" s="349">
        <f>IF(F$38=0,0,F$38/TEL_fec!F$38)</f>
        <v>0</v>
      </c>
      <c r="G89" s="349">
        <f>IF(G$38=0,0,G$38/TEL_fec!G$38)</f>
        <v>0</v>
      </c>
      <c r="H89" s="349">
        <f>IF(H$38=0,0,H$38/TEL_fec!H$38)</f>
        <v>0</v>
      </c>
      <c r="I89" s="349">
        <f>IF(I$38=0,0,I$38/TEL_fec!I$38)</f>
        <v>0</v>
      </c>
      <c r="J89" s="349">
        <f>IF(J$38=0,0,J$38/TEL_fec!J$38)</f>
        <v>0</v>
      </c>
      <c r="K89" s="349">
        <f>IF(K$38=0,0,K$38/TEL_fec!K$38)</f>
        <v>0</v>
      </c>
      <c r="L89" s="349">
        <f>IF(L$38=0,0,L$38/TEL_fec!L$38)</f>
        <v>0</v>
      </c>
      <c r="M89" s="349">
        <f>IF(M$38=0,0,M$38/TEL_fec!M$38)</f>
        <v>0</v>
      </c>
      <c r="N89" s="349">
        <f>IF(N$38=0,0,N$38/TEL_fec!N$38)</f>
        <v>0</v>
      </c>
      <c r="O89" s="349">
        <f>IF(O$38=0,0,O$38/TEL_fec!O$38)</f>
        <v>0</v>
      </c>
      <c r="P89" s="349">
        <f>IF(P$38=0,0,P$38/TEL_fec!P$38)</f>
        <v>0</v>
      </c>
      <c r="Q89" s="349">
        <f>IF(Q$38=0,0,Q$38/TEL_fec!Q$38)</f>
        <v>0</v>
      </c>
      <c r="R89" s="349">
        <f>IF(R$38=0,0,R$38/TEL_fec!R$38)</f>
        <v>0</v>
      </c>
      <c r="S89" s="349">
        <f>IF(S$38=0,0,S$38/TEL_fec!S$38)</f>
        <v>0</v>
      </c>
      <c r="T89" s="349">
        <f>IF(T$38=0,0,T$38/TEL_fec!T$38)</f>
        <v>0</v>
      </c>
      <c r="U89" s="349">
        <f>IF(U$38=0,0,U$38/TEL_fec!U$38)</f>
        <v>0</v>
      </c>
      <c r="V89" s="349">
        <f>IF(V$38=0,0,V$38/TEL_fec!V$38)</f>
        <v>0</v>
      </c>
      <c r="W89" s="349">
        <f>IF(W$38=0,0,W$38/TEL_fec!W$38)</f>
        <v>0</v>
      </c>
      <c r="X89" s="349">
        <f>IF(X$38=0,0,X$38/TEL_fec!X$38)</f>
        <v>0</v>
      </c>
      <c r="Y89" s="349">
        <f>IF(Y$38=0,0,Y$38/TEL_fec!Y$38)</f>
        <v>0</v>
      </c>
      <c r="DA89" s="178"/>
    </row>
    <row r="90" spans="1:105" ht="12" customHeight="1" x14ac:dyDescent="0.25">
      <c r="A90" s="174" t="s">
        <v>2733</v>
      </c>
      <c r="B90" s="349">
        <f>IF(B$39=0,0,B$39/TEL_fec!B$39)</f>
        <v>0.62851437747425054</v>
      </c>
      <c r="C90" s="349">
        <f>IF(C$39=0,0,C$39/TEL_fec!C$39)</f>
        <v>0.834155564195595</v>
      </c>
      <c r="D90" s="349">
        <f>IF(D$39=0,0,D$39/TEL_fec!D$39)</f>
        <v>0.81443280938599882</v>
      </c>
      <c r="E90" s="349">
        <f>IF(E$39=0,0,E$39/TEL_fec!E$39)</f>
        <v>1.0082179561134412</v>
      </c>
      <c r="F90" s="349">
        <f>IF(F$39=0,0,F$39/TEL_fec!F$39)</f>
        <v>0.78957145153562791</v>
      </c>
      <c r="G90" s="349">
        <f>IF(G$39=0,0,G$39/TEL_fec!G$39)</f>
        <v>0.93213287405982004</v>
      </c>
      <c r="H90" s="349">
        <f>IF(H$39=0,0,H$39/TEL_fec!H$39)</f>
        <v>0.91079148507642838</v>
      </c>
      <c r="I90" s="349">
        <f>IF(I$39=0,0,I$39/TEL_fec!I$39)</f>
        <v>1.0269905829296975</v>
      </c>
      <c r="J90" s="349">
        <f>IF(J$39=0,0,J$39/TEL_fec!J$39)</f>
        <v>0.73980129983959264</v>
      </c>
      <c r="K90" s="349">
        <f>IF(K$39=0,0,K$39/TEL_fec!K$39)</f>
        <v>0.58686615512496199</v>
      </c>
      <c r="L90" s="349">
        <f>IF(L$39=0,0,L$39/TEL_fec!L$39)</f>
        <v>0.5029185566916492</v>
      </c>
      <c r="M90" s="349">
        <f>IF(M$39=0,0,M$39/TEL_fec!M$39)</f>
        <v>0.47720822797924656</v>
      </c>
      <c r="N90" s="349">
        <f>IF(N$39=0,0,N$39/TEL_fec!N$39)</f>
        <v>0.49538275731589104</v>
      </c>
      <c r="O90" s="349">
        <f>IF(O$39=0,0,O$39/TEL_fec!O$39)</f>
        <v>0.4746549832075771</v>
      </c>
      <c r="P90" s="349">
        <f>IF(P$39=0,0,P$39/TEL_fec!P$39)</f>
        <v>0.48287796241378544</v>
      </c>
      <c r="Q90" s="349">
        <f>IF(Q$39=0,0,Q$39/TEL_fec!Q$39)</f>
        <v>0.52208012564317874</v>
      </c>
      <c r="R90" s="349">
        <f>IF(R$39=0,0,R$39/TEL_fec!R$39)</f>
        <v>0.65763554638843147</v>
      </c>
      <c r="S90" s="349">
        <f>IF(S$39=0,0,S$39/TEL_fec!S$39)</f>
        <v>0.5184155616420234</v>
      </c>
      <c r="T90" s="349">
        <f>IF(T$39=0,0,T$39/TEL_fec!T$39)</f>
        <v>0.48052899958564727</v>
      </c>
      <c r="U90" s="349">
        <f>IF(U$39=0,0,U$39/TEL_fec!U$39)</f>
        <v>0.75408283947646826</v>
      </c>
      <c r="V90" s="349">
        <f>IF(V$39=0,0,V$39/TEL_fec!V$39)</f>
        <v>0.49598062559208578</v>
      </c>
      <c r="W90" s="349">
        <f>IF(W$39=0,0,W$39/TEL_fec!W$39)</f>
        <v>0.56891605945888946</v>
      </c>
      <c r="X90" s="349">
        <f>IF(X$39=0,0,X$39/TEL_fec!X$39)</f>
        <v>0.57675432452420794</v>
      </c>
      <c r="Y90" s="349">
        <f>IF(Y$39=0,0,Y$39/TEL_fec!Y$39)</f>
        <v>0.7676653887301399</v>
      </c>
      <c r="DA90" s="178"/>
    </row>
    <row r="91" spans="1:105" ht="12" customHeight="1" x14ac:dyDescent="0.25">
      <c r="A91" s="41" t="s">
        <v>2757</v>
      </c>
      <c r="B91" s="337">
        <f>IF(B$59=0,0,B$59/TEL_fec!B$59)</f>
        <v>0</v>
      </c>
      <c r="C91" s="337">
        <f>IF(C$59=0,0,C$59/TEL_fec!C$59)</f>
        <v>0</v>
      </c>
      <c r="D91" s="337">
        <f>IF(D$59=0,0,D$59/TEL_fec!D$59)</f>
        <v>0</v>
      </c>
      <c r="E91" s="337">
        <f>IF(E$59=0,0,E$59/TEL_fec!E$59)</f>
        <v>0</v>
      </c>
      <c r="F91" s="337">
        <f>IF(F$59=0,0,F$59/TEL_fec!F$59)</f>
        <v>0</v>
      </c>
      <c r="G91" s="337">
        <f>IF(G$59=0,0,G$59/TEL_fec!G$59)</f>
        <v>0</v>
      </c>
      <c r="H91" s="337">
        <f>IF(H$59=0,0,H$59/TEL_fec!H$59)</f>
        <v>0</v>
      </c>
      <c r="I91" s="337">
        <f>IF(I$59=0,0,I$59/TEL_fec!I$59)</f>
        <v>0</v>
      </c>
      <c r="J91" s="337">
        <f>IF(J$59=0,0,J$59/TEL_fec!J$59)</f>
        <v>0</v>
      </c>
      <c r="K91" s="337">
        <f>IF(K$59=0,0,K$59/TEL_fec!K$59)</f>
        <v>0</v>
      </c>
      <c r="L91" s="337">
        <f>IF(L$59=0,0,L$59/TEL_fec!L$59)</f>
        <v>0</v>
      </c>
      <c r="M91" s="337">
        <f>IF(M$59=0,0,M$59/TEL_fec!M$59)</f>
        <v>0</v>
      </c>
      <c r="N91" s="337">
        <f>IF(N$59=0,0,N$59/TEL_fec!N$59)</f>
        <v>0</v>
      </c>
      <c r="O91" s="337">
        <f>IF(O$59=0,0,O$59/TEL_fec!O$59)</f>
        <v>0</v>
      </c>
      <c r="P91" s="337">
        <f>IF(P$59=0,0,P$59/TEL_fec!P$59)</f>
        <v>0</v>
      </c>
      <c r="Q91" s="337">
        <f>IF(Q$59=0,0,Q$59/TEL_fec!Q$59)</f>
        <v>0</v>
      </c>
      <c r="R91" s="337">
        <f>IF(R$59=0,0,R$59/TEL_fec!R$59)</f>
        <v>0</v>
      </c>
      <c r="S91" s="337">
        <f>IF(S$59=0,0,S$59/TEL_fec!S$59)</f>
        <v>0</v>
      </c>
      <c r="T91" s="337">
        <f>IF(T$59=0,0,T$59/TEL_fec!T$59)</f>
        <v>0</v>
      </c>
      <c r="U91" s="337">
        <f>IF(U$59=0,0,U$59/TEL_fec!U$59)</f>
        <v>0</v>
      </c>
      <c r="V91" s="337">
        <f>IF(V$59=0,0,V$59/TEL_fec!V$59)</f>
        <v>0</v>
      </c>
      <c r="W91" s="337">
        <f>IF(W$59=0,0,W$59/TEL_fec!W$59)</f>
        <v>0</v>
      </c>
      <c r="X91" s="337">
        <f>IF(X$59=0,0,X$59/TEL_fec!X$59)</f>
        <v>0</v>
      </c>
      <c r="Y91" s="337">
        <f>IF(Y$59=0,0,Y$59/TEL_fec!Y$59)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products"</f>
        <v>EE: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401.93551464766432</v>
      </c>
      <c r="C3" s="203">
        <v>456.92707975392119</v>
      </c>
      <c r="D3" s="203">
        <v>490.16413844147598</v>
      </c>
      <c r="E3" s="203">
        <v>548.53720977458875</v>
      </c>
      <c r="F3" s="203">
        <v>577.69501903913135</v>
      </c>
      <c r="G3" s="203">
        <v>587.55870113975379</v>
      </c>
      <c r="H3" s="203">
        <v>614.69588057179078</v>
      </c>
      <c r="I3" s="203">
        <v>620.55087552768964</v>
      </c>
      <c r="J3" s="203">
        <v>498.84179535541671</v>
      </c>
      <c r="K3" s="203">
        <v>427.77913555185</v>
      </c>
      <c r="L3" s="203">
        <v>534.81663763066194</v>
      </c>
      <c r="M3" s="203">
        <v>587.17856279579371</v>
      </c>
      <c r="N3" s="203">
        <v>594.06357255810929</v>
      </c>
      <c r="O3" s="203">
        <v>613.87086355535291</v>
      </c>
      <c r="P3" s="203">
        <v>699.1598901376309</v>
      </c>
      <c r="Q3" s="203">
        <v>752.78446799999995</v>
      </c>
      <c r="R3" s="203">
        <v>755.99187728283107</v>
      </c>
      <c r="S3" s="203">
        <v>802.33094724696878</v>
      </c>
      <c r="T3" s="203">
        <v>799.88392621870889</v>
      </c>
      <c r="U3" s="203">
        <v>778.9005362069413</v>
      </c>
      <c r="V3" s="203">
        <v>817.21367988472923</v>
      </c>
      <c r="W3" s="203">
        <v>1153.1666587782149</v>
      </c>
      <c r="X3" s="203">
        <v>1046.1919348778961</v>
      </c>
      <c r="Y3" s="203">
        <v>752.2</v>
      </c>
      <c r="DA3" s="112" t="s">
        <v>2867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613.7226115463319</v>
      </c>
      <c r="C5" s="203">
        <v>756.08346442896254</v>
      </c>
      <c r="D5" s="203">
        <v>873.04758161524649</v>
      </c>
      <c r="E5" s="203">
        <v>991.73572774890351</v>
      </c>
      <c r="F5" s="203">
        <v>997.58492281832378</v>
      </c>
      <c r="G5" s="203">
        <v>1094.6340457990759</v>
      </c>
      <c r="H5" s="203">
        <v>870.81649408866735</v>
      </c>
      <c r="I5" s="203">
        <v>731.00831848877158</v>
      </c>
      <c r="J5" s="203">
        <v>830.83351238855732</v>
      </c>
      <c r="K5" s="203">
        <v>531.55292386388373</v>
      </c>
      <c r="L5" s="203">
        <v>665.09286928967276</v>
      </c>
      <c r="M5" s="203">
        <v>693.86241917906955</v>
      </c>
      <c r="N5" s="203">
        <v>515.21519590969331</v>
      </c>
      <c r="O5" s="203">
        <v>577.57890906869363</v>
      </c>
      <c r="P5" s="203">
        <v>632.25254971523486</v>
      </c>
      <c r="Q5" s="203">
        <v>691.65878892597755</v>
      </c>
      <c r="R5" s="203">
        <v>290.97992277428392</v>
      </c>
      <c r="S5" s="203">
        <v>312.53399249371631</v>
      </c>
      <c r="T5" s="203">
        <v>340.17104125625542</v>
      </c>
      <c r="U5" s="203">
        <v>390.50701212659811</v>
      </c>
      <c r="V5" s="203">
        <v>431.63668508370182</v>
      </c>
      <c r="W5" s="203">
        <v>413.06773726847331</v>
      </c>
      <c r="X5" s="203">
        <v>475.92130611164129</v>
      </c>
      <c r="Y5" s="203">
        <v>474.33214870288242</v>
      </c>
      <c r="DA5" s="112" t="s">
        <v>2868</v>
      </c>
    </row>
    <row r="6" spans="1:105" ht="12" customHeight="1" x14ac:dyDescent="0.25">
      <c r="A6" s="154" t="s">
        <v>2112</v>
      </c>
      <c r="B6" s="338">
        <v>767.15326443291485</v>
      </c>
      <c r="C6" s="338">
        <v>805.51092765456065</v>
      </c>
      <c r="D6" s="338">
        <v>920.58391731949791</v>
      </c>
      <c r="E6" s="338">
        <v>1074.0145702060811</v>
      </c>
      <c r="F6" s="338">
        <v>1074.0145702060811</v>
      </c>
      <c r="G6" s="338">
        <v>1189.0875598710179</v>
      </c>
      <c r="H6" s="338">
        <v>1189.0875598710179</v>
      </c>
      <c r="I6" s="338">
        <v>1150.729896649372</v>
      </c>
      <c r="J6" s="338">
        <v>1112.372233427727</v>
      </c>
      <c r="K6" s="338">
        <v>1112.372233427727</v>
      </c>
      <c r="L6" s="338">
        <v>1074.0145702060811</v>
      </c>
      <c r="M6" s="338">
        <v>1035.656906984435</v>
      </c>
      <c r="N6" s="338">
        <v>1035.656906984435</v>
      </c>
      <c r="O6" s="338">
        <v>997.29924376278962</v>
      </c>
      <c r="P6" s="338">
        <v>958.94158054114382</v>
      </c>
      <c r="Q6" s="338">
        <v>958.94158054114382</v>
      </c>
      <c r="R6" s="338">
        <v>920.58391731949803</v>
      </c>
      <c r="S6" s="338">
        <v>920.58391731949803</v>
      </c>
      <c r="T6" s="338">
        <v>882.22625409785223</v>
      </c>
      <c r="U6" s="338">
        <v>843.86859087620644</v>
      </c>
      <c r="V6" s="338">
        <v>805.51092765456065</v>
      </c>
      <c r="W6" s="338">
        <v>805.51092765456065</v>
      </c>
      <c r="X6" s="338">
        <v>767.15326443291485</v>
      </c>
      <c r="Y6" s="338">
        <v>728.79560121126906</v>
      </c>
      <c r="DA6" s="160" t="s">
        <v>2869</v>
      </c>
    </row>
    <row r="7" spans="1:105" ht="12" customHeight="1" x14ac:dyDescent="0.25">
      <c r="A7" s="156" t="s">
        <v>2114</v>
      </c>
      <c r="B7" s="339">
        <v>0</v>
      </c>
      <c r="C7" s="340">
        <v>76.715326443291488</v>
      </c>
      <c r="D7" s="340">
        <v>153.430652886583</v>
      </c>
      <c r="E7" s="340">
        <v>153.430652886583</v>
      </c>
      <c r="F7" s="340">
        <v>38.357663221645737</v>
      </c>
      <c r="G7" s="340">
        <v>153.430652886583</v>
      </c>
      <c r="H7" s="340">
        <v>0</v>
      </c>
      <c r="I7" s="340">
        <v>0</v>
      </c>
      <c r="J7" s="340">
        <v>0</v>
      </c>
      <c r="K7" s="340">
        <v>0</v>
      </c>
      <c r="L7" s="340">
        <v>0</v>
      </c>
      <c r="M7" s="340">
        <v>0</v>
      </c>
      <c r="N7" s="340">
        <v>0</v>
      </c>
      <c r="O7" s="340">
        <v>0</v>
      </c>
      <c r="P7" s="340">
        <v>0</v>
      </c>
      <c r="Q7" s="340">
        <v>0</v>
      </c>
      <c r="R7" s="340">
        <v>0</v>
      </c>
      <c r="S7" s="340">
        <v>0</v>
      </c>
      <c r="T7" s="340">
        <v>0</v>
      </c>
      <c r="U7" s="340">
        <v>0</v>
      </c>
      <c r="V7" s="340">
        <v>0</v>
      </c>
      <c r="W7" s="340">
        <v>0</v>
      </c>
      <c r="X7" s="340">
        <v>0</v>
      </c>
      <c r="Y7" s="340">
        <v>0</v>
      </c>
      <c r="DA7" s="161" t="s">
        <v>2870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38.35766322164568</v>
      </c>
      <c r="D8" s="342">
        <f t="shared" si="0"/>
        <v>38.35766322164568</v>
      </c>
      <c r="E8" s="342">
        <f t="shared" si="0"/>
        <v>0</v>
      </c>
      <c r="F8" s="342">
        <f t="shared" si="0"/>
        <v>38.35766322164568</v>
      </c>
      <c r="G8" s="342">
        <f t="shared" si="0"/>
        <v>38.357663221646135</v>
      </c>
      <c r="H8" s="342">
        <f t="shared" si="0"/>
        <v>0</v>
      </c>
      <c r="I8" s="342">
        <f t="shared" si="0"/>
        <v>38.357663221645907</v>
      </c>
      <c r="J8" s="342">
        <f t="shared" si="0"/>
        <v>38.357663221644998</v>
      </c>
      <c r="K8" s="342">
        <f t="shared" si="0"/>
        <v>0</v>
      </c>
      <c r="L8" s="342">
        <f t="shared" si="0"/>
        <v>38.357663221645907</v>
      </c>
      <c r="M8" s="342">
        <f t="shared" si="0"/>
        <v>38.357663221646135</v>
      </c>
      <c r="N8" s="342">
        <f t="shared" si="0"/>
        <v>0</v>
      </c>
      <c r="O8" s="342">
        <f t="shared" si="0"/>
        <v>38.357663221645339</v>
      </c>
      <c r="P8" s="342">
        <f t="shared" si="0"/>
        <v>38.357663221645794</v>
      </c>
      <c r="Q8" s="342">
        <f t="shared" si="0"/>
        <v>0</v>
      </c>
      <c r="R8" s="342">
        <f t="shared" si="0"/>
        <v>38.357663221645794</v>
      </c>
      <c r="S8" s="342">
        <f t="shared" si="0"/>
        <v>0</v>
      </c>
      <c r="T8" s="342">
        <f t="shared" si="0"/>
        <v>38.357663221645794</v>
      </c>
      <c r="U8" s="342">
        <f t="shared" si="0"/>
        <v>38.357663221645794</v>
      </c>
      <c r="V8" s="342">
        <f t="shared" si="0"/>
        <v>38.357663221645794</v>
      </c>
      <c r="W8" s="342">
        <f t="shared" si="0"/>
        <v>0</v>
      </c>
      <c r="X8" s="342">
        <f t="shared" si="0"/>
        <v>38.357663221645794</v>
      </c>
      <c r="Y8" s="342">
        <f t="shared" si="0"/>
        <v>38.357663221645794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153.43065288658295</v>
      </c>
      <c r="C9" s="343">
        <f t="shared" si="1"/>
        <v>49.427463225598103</v>
      </c>
      <c r="D9" s="343">
        <f t="shared" si="1"/>
        <v>47.536335704251428</v>
      </c>
      <c r="E9" s="343">
        <f t="shared" si="1"/>
        <v>82.278842457177575</v>
      </c>
      <c r="F9" s="343">
        <f t="shared" si="1"/>
        <v>76.429647387757313</v>
      </c>
      <c r="G9" s="343">
        <f t="shared" si="1"/>
        <v>94.453514071941981</v>
      </c>
      <c r="H9" s="343">
        <f t="shared" si="1"/>
        <v>318.27106578235055</v>
      </c>
      <c r="I9" s="343">
        <f t="shared" si="1"/>
        <v>419.72157816060042</v>
      </c>
      <c r="J9" s="343">
        <f t="shared" si="1"/>
        <v>281.53872103916967</v>
      </c>
      <c r="K9" s="343">
        <f t="shared" si="1"/>
        <v>580.81930956384326</v>
      </c>
      <c r="L9" s="343">
        <f t="shared" si="1"/>
        <v>408.92170091640833</v>
      </c>
      <c r="M9" s="343">
        <f t="shared" si="1"/>
        <v>341.79448780536541</v>
      </c>
      <c r="N9" s="343">
        <f t="shared" si="1"/>
        <v>520.44171107474165</v>
      </c>
      <c r="O9" s="343">
        <f t="shared" si="1"/>
        <v>419.72033469409598</v>
      </c>
      <c r="P9" s="343">
        <f t="shared" si="1"/>
        <v>326.68903082590896</v>
      </c>
      <c r="Q9" s="343">
        <f t="shared" si="1"/>
        <v>267.28279161516627</v>
      </c>
      <c r="R9" s="343">
        <f t="shared" si="1"/>
        <v>629.60399454521416</v>
      </c>
      <c r="S9" s="343">
        <f t="shared" si="1"/>
        <v>608.04992482578177</v>
      </c>
      <c r="T9" s="343">
        <f t="shared" si="1"/>
        <v>542.05521284159681</v>
      </c>
      <c r="U9" s="343">
        <f t="shared" si="1"/>
        <v>453.36157874960833</v>
      </c>
      <c r="V9" s="343">
        <f t="shared" si="1"/>
        <v>373.87424257085883</v>
      </c>
      <c r="W9" s="343">
        <f t="shared" si="1"/>
        <v>392.44319038608734</v>
      </c>
      <c r="X9" s="343">
        <f t="shared" si="1"/>
        <v>291.23195832127357</v>
      </c>
      <c r="Y9" s="343">
        <f t="shared" si="1"/>
        <v>254.46345250838664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69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76.203697334479784</v>
      </c>
      <c r="C12" s="210">
        <v>89.837145313843507</v>
      </c>
      <c r="D12" s="210">
        <v>108.92803095442819</v>
      </c>
      <c r="E12" s="210">
        <v>136.3785898538263</v>
      </c>
      <c r="F12" s="210">
        <v>149.2476354256234</v>
      </c>
      <c r="G12" s="210">
        <v>159.31255374032671</v>
      </c>
      <c r="H12" s="210">
        <v>117.6984522785899</v>
      </c>
      <c r="I12" s="210">
        <v>101.51195184866729</v>
      </c>
      <c r="J12" s="210">
        <v>125.87179707652621</v>
      </c>
      <c r="K12" s="210">
        <v>90.226397248495275</v>
      </c>
      <c r="L12" s="210">
        <v>114.8299226139295</v>
      </c>
      <c r="M12" s="210">
        <v>122.8408426483233</v>
      </c>
      <c r="N12" s="210">
        <v>98.999226139294919</v>
      </c>
      <c r="O12" s="210">
        <v>115.7518486672399</v>
      </c>
      <c r="P12" s="210">
        <v>121.7073086844368</v>
      </c>
      <c r="Q12" s="210">
        <v>130.95055889939809</v>
      </c>
      <c r="R12" s="210">
        <v>57.900085984522789</v>
      </c>
      <c r="S12" s="210">
        <v>61.199312123817712</v>
      </c>
      <c r="T12" s="210">
        <v>66.559071367153905</v>
      </c>
      <c r="U12" s="210">
        <v>72.944024075666391</v>
      </c>
      <c r="V12" s="210">
        <v>82.497936371453136</v>
      </c>
      <c r="W12" s="210">
        <v>69.345141874462598</v>
      </c>
      <c r="X12" s="210">
        <v>74.23104041272569</v>
      </c>
      <c r="Y12" s="210">
        <v>77.034221840068781</v>
      </c>
      <c r="DA12" s="109" t="s">
        <v>2871</v>
      </c>
    </row>
    <row r="13" spans="1:105" ht="12" customHeight="1" x14ac:dyDescent="0.25">
      <c r="A13" s="24" t="s">
        <v>28</v>
      </c>
      <c r="B13" s="213">
        <v>0</v>
      </c>
      <c r="C13" s="213">
        <v>0</v>
      </c>
      <c r="D13" s="213">
        <v>0</v>
      </c>
      <c r="E13" s="213">
        <v>0</v>
      </c>
      <c r="F13" s="213">
        <v>0</v>
      </c>
      <c r="G13" s="213">
        <v>0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</v>
      </c>
      <c r="U13" s="213">
        <v>0</v>
      </c>
      <c r="V13" s="213">
        <v>0</v>
      </c>
      <c r="W13" s="213">
        <v>0</v>
      </c>
      <c r="X13" s="213">
        <v>0</v>
      </c>
      <c r="Y13" s="213">
        <v>0</v>
      </c>
      <c r="DA13" s="85" t="s">
        <v>2872</v>
      </c>
    </row>
    <row r="14" spans="1:105" ht="12" customHeight="1" x14ac:dyDescent="0.25">
      <c r="A14" s="14" t="s">
        <v>29</v>
      </c>
      <c r="B14" s="204">
        <f t="shared" ref="B14:Y14" si="2">B15+B16+B17+B18+B19</f>
        <v>20.1609630266552</v>
      </c>
      <c r="C14" s="204">
        <f t="shared" si="2"/>
        <v>22.119518486672398</v>
      </c>
      <c r="D14" s="204">
        <f t="shared" si="2"/>
        <v>14.595872742906277</v>
      </c>
      <c r="E14" s="204">
        <f t="shared" si="2"/>
        <v>14.760619088564058</v>
      </c>
      <c r="F14" s="204">
        <f t="shared" si="2"/>
        <v>19.274892519346519</v>
      </c>
      <c r="G14" s="204">
        <f t="shared" si="2"/>
        <v>14.285382631126398</v>
      </c>
      <c r="H14" s="204">
        <f t="shared" si="2"/>
        <v>10.678761822871882</v>
      </c>
      <c r="I14" s="204">
        <f t="shared" si="2"/>
        <v>9.0307824591573507</v>
      </c>
      <c r="J14" s="204">
        <f t="shared" si="2"/>
        <v>3.0309544282029228</v>
      </c>
      <c r="K14" s="204">
        <f t="shared" si="2"/>
        <v>2.020636285468616</v>
      </c>
      <c r="L14" s="204">
        <f t="shared" si="2"/>
        <v>3.9791917454858119</v>
      </c>
      <c r="M14" s="204">
        <f t="shared" si="2"/>
        <v>6.0619088564058474</v>
      </c>
      <c r="N14" s="204">
        <f t="shared" si="2"/>
        <v>6.0619088564058474</v>
      </c>
      <c r="O14" s="204">
        <f t="shared" si="2"/>
        <v>6.0619088564058474</v>
      </c>
      <c r="P14" s="204">
        <f t="shared" si="2"/>
        <v>4.9044711951848656</v>
      </c>
      <c r="Q14" s="204">
        <f t="shared" si="2"/>
        <v>5.9147893379191743</v>
      </c>
      <c r="R14" s="204">
        <f t="shared" si="2"/>
        <v>5.8411865864144445</v>
      </c>
      <c r="S14" s="204">
        <f t="shared" si="2"/>
        <v>4.041272570937231</v>
      </c>
      <c r="T14" s="204">
        <f t="shared" si="2"/>
        <v>2.020636285468616</v>
      </c>
      <c r="U14" s="204">
        <f t="shared" si="2"/>
        <v>6.8254514187446258</v>
      </c>
      <c r="V14" s="204">
        <f t="shared" si="2"/>
        <v>10.461392949269129</v>
      </c>
      <c r="W14" s="204">
        <f t="shared" si="2"/>
        <v>7.2508168529664658</v>
      </c>
      <c r="X14" s="204">
        <f t="shared" si="2"/>
        <v>9.7868443680137567</v>
      </c>
      <c r="Y14" s="204">
        <f t="shared" si="2"/>
        <v>7.8141874462596714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2873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</v>
      </c>
      <c r="E16" s="204">
        <v>0</v>
      </c>
      <c r="F16" s="204">
        <v>0</v>
      </c>
      <c r="G16" s="204">
        <v>0</v>
      </c>
      <c r="H16" s="204">
        <v>0</v>
      </c>
      <c r="I16" s="204">
        <v>0</v>
      </c>
      <c r="J16" s="204">
        <v>0</v>
      </c>
      <c r="K16" s="204">
        <v>0</v>
      </c>
      <c r="L16" s="204">
        <v>0</v>
      </c>
      <c r="M16" s="204">
        <v>0</v>
      </c>
      <c r="N16" s="204">
        <v>0</v>
      </c>
      <c r="O16" s="204">
        <v>0</v>
      </c>
      <c r="P16" s="204">
        <v>0</v>
      </c>
      <c r="Q16" s="204">
        <v>0</v>
      </c>
      <c r="R16" s="204">
        <v>0</v>
      </c>
      <c r="S16" s="204">
        <v>0</v>
      </c>
      <c r="T16" s="204">
        <v>0</v>
      </c>
      <c r="U16" s="204">
        <v>0.30429922613929489</v>
      </c>
      <c r="V16" s="204">
        <v>2.010490111779879</v>
      </c>
      <c r="W16" s="204">
        <v>0.54333619948409284</v>
      </c>
      <c r="X16" s="204">
        <v>0.33688736027515048</v>
      </c>
      <c r="Y16" s="204">
        <v>1.0998280309544279</v>
      </c>
      <c r="DA16" s="71" t="s">
        <v>2874</v>
      </c>
    </row>
    <row r="17" spans="1:105" ht="12" customHeight="1" x14ac:dyDescent="0.25">
      <c r="A17" s="18" t="s">
        <v>71</v>
      </c>
      <c r="B17" s="204">
        <v>4.041272570937231</v>
      </c>
      <c r="C17" s="204">
        <v>5.0515907136715388</v>
      </c>
      <c r="D17" s="204">
        <v>6.0619088564058474</v>
      </c>
      <c r="E17" s="204">
        <v>7.0722269991401543</v>
      </c>
      <c r="F17" s="204">
        <v>5.0515907136715388</v>
      </c>
      <c r="G17" s="204">
        <v>1.010318142734308</v>
      </c>
      <c r="H17" s="204">
        <v>4.041272570937231</v>
      </c>
      <c r="I17" s="204">
        <v>8.082545141874462</v>
      </c>
      <c r="J17" s="204">
        <v>3.0309544282029228</v>
      </c>
      <c r="K17" s="204">
        <v>2.020636285468616</v>
      </c>
      <c r="L17" s="204">
        <v>3.0309544282029228</v>
      </c>
      <c r="M17" s="204">
        <v>6.0619088564058474</v>
      </c>
      <c r="N17" s="204">
        <v>6.0619088564058474</v>
      </c>
      <c r="O17" s="204">
        <v>6.0619088564058474</v>
      </c>
      <c r="P17" s="204">
        <v>3.0309544282029228</v>
      </c>
      <c r="Q17" s="204">
        <v>4.041272570937231</v>
      </c>
      <c r="R17" s="204">
        <v>3.0309544282029228</v>
      </c>
      <c r="S17" s="204">
        <v>4.041272570937231</v>
      </c>
      <c r="T17" s="204">
        <v>2.020636285468616</v>
      </c>
      <c r="U17" s="204">
        <v>3.334049871023216</v>
      </c>
      <c r="V17" s="204">
        <v>0.98005159071367143</v>
      </c>
      <c r="W17" s="204">
        <v>2.020636285468616</v>
      </c>
      <c r="X17" s="204">
        <v>4.041272570937231</v>
      </c>
      <c r="Y17" s="204">
        <v>3.336113499570077</v>
      </c>
      <c r="DA17" s="71" t="s">
        <v>2875</v>
      </c>
    </row>
    <row r="18" spans="1:105" ht="12" customHeight="1" x14ac:dyDescent="0.25">
      <c r="A18" s="18" t="s">
        <v>32</v>
      </c>
      <c r="B18" s="204">
        <v>16.119690455717969</v>
      </c>
      <c r="C18" s="204">
        <v>17.067927773000861</v>
      </c>
      <c r="D18" s="204">
        <v>8.5339638865004286</v>
      </c>
      <c r="E18" s="204">
        <v>6.6374892519346513</v>
      </c>
      <c r="F18" s="204">
        <v>14.22330180567498</v>
      </c>
      <c r="G18" s="204">
        <v>13.27506448839209</v>
      </c>
      <c r="H18" s="204">
        <v>6.6374892519346513</v>
      </c>
      <c r="I18" s="204">
        <v>0.94823731728288907</v>
      </c>
      <c r="J18" s="204">
        <v>0</v>
      </c>
      <c r="K18" s="204">
        <v>0</v>
      </c>
      <c r="L18" s="204">
        <v>0.94823731728288907</v>
      </c>
      <c r="M18" s="204">
        <v>0</v>
      </c>
      <c r="N18" s="204">
        <v>0</v>
      </c>
      <c r="O18" s="204">
        <v>0</v>
      </c>
      <c r="P18" s="204">
        <v>1.873516766981943</v>
      </c>
      <c r="Q18" s="204">
        <v>1.873516766981943</v>
      </c>
      <c r="R18" s="204">
        <v>2.8102321582115222</v>
      </c>
      <c r="S18" s="204">
        <v>0</v>
      </c>
      <c r="T18" s="204">
        <v>0</v>
      </c>
      <c r="U18" s="204">
        <v>3.187102321582115</v>
      </c>
      <c r="V18" s="204">
        <v>7.4708512467755792</v>
      </c>
      <c r="W18" s="204">
        <v>4.686844368013757</v>
      </c>
      <c r="X18" s="204">
        <v>5.4086844368013756</v>
      </c>
      <c r="Y18" s="204">
        <v>3.378245915735167</v>
      </c>
      <c r="DA18" s="71" t="s">
        <v>2876</v>
      </c>
    </row>
    <row r="19" spans="1:105" ht="12" customHeight="1" x14ac:dyDescent="0.25">
      <c r="A19" s="18" t="s">
        <v>33</v>
      </c>
      <c r="B19" s="204">
        <v>0</v>
      </c>
      <c r="C19" s="204">
        <v>0</v>
      </c>
      <c r="D19" s="204">
        <v>0</v>
      </c>
      <c r="E19" s="204">
        <v>1.050902837489252</v>
      </c>
      <c r="F19" s="204">
        <v>0</v>
      </c>
      <c r="G19" s="204">
        <v>0</v>
      </c>
      <c r="H19" s="204">
        <v>0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0</v>
      </c>
      <c r="O19" s="204">
        <v>0</v>
      </c>
      <c r="P19" s="204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0</v>
      </c>
      <c r="V19" s="204">
        <v>0</v>
      </c>
      <c r="W19" s="204">
        <v>0</v>
      </c>
      <c r="X19" s="204">
        <v>0</v>
      </c>
      <c r="Y19" s="204">
        <v>0</v>
      </c>
      <c r="DA19" s="71" t="s">
        <v>2877</v>
      </c>
    </row>
    <row r="20" spans="1:105" ht="12" customHeight="1" x14ac:dyDescent="0.25">
      <c r="A20" s="14" t="s">
        <v>34</v>
      </c>
      <c r="B20" s="204">
        <f t="shared" ref="B20:Y20" si="3">B21+B22</f>
        <v>3.4393809114359408</v>
      </c>
      <c r="C20" s="204">
        <f t="shared" si="3"/>
        <v>4.6001719690455714</v>
      </c>
      <c r="D20" s="204">
        <f t="shared" si="3"/>
        <v>5.4385210662080823</v>
      </c>
      <c r="E20" s="204">
        <f t="shared" si="3"/>
        <v>10.46861564918315</v>
      </c>
      <c r="F20" s="204">
        <f t="shared" si="3"/>
        <v>7.287188306104901</v>
      </c>
      <c r="G20" s="204">
        <f t="shared" si="3"/>
        <v>7.1797076526225272</v>
      </c>
      <c r="H20" s="204">
        <f t="shared" si="3"/>
        <v>10.46861564918315</v>
      </c>
      <c r="I20" s="204">
        <f t="shared" si="3"/>
        <v>8.7274290627687012</v>
      </c>
      <c r="J20" s="204">
        <f t="shared" si="3"/>
        <v>9.6087704213241611</v>
      </c>
      <c r="K20" s="204">
        <f t="shared" si="3"/>
        <v>7.6956147893379194</v>
      </c>
      <c r="L20" s="204">
        <f t="shared" si="3"/>
        <v>8.963886500429922</v>
      </c>
      <c r="M20" s="204">
        <f t="shared" si="3"/>
        <v>7.6741186586414436</v>
      </c>
      <c r="N20" s="204">
        <f t="shared" si="3"/>
        <v>7.1582115219260531</v>
      </c>
      <c r="O20" s="204">
        <f t="shared" si="3"/>
        <v>7.5021496130696468</v>
      </c>
      <c r="P20" s="204">
        <f t="shared" si="3"/>
        <v>8.104041272570937</v>
      </c>
      <c r="Q20" s="204">
        <f t="shared" si="3"/>
        <v>8.0395528804815122</v>
      </c>
      <c r="R20" s="204">
        <f t="shared" si="3"/>
        <v>9.5872742906276862</v>
      </c>
      <c r="S20" s="204">
        <f t="shared" si="3"/>
        <v>9.1882201203783307</v>
      </c>
      <c r="T20" s="204">
        <f t="shared" si="3"/>
        <v>10.193515558738939</v>
      </c>
      <c r="U20" s="204">
        <f t="shared" si="3"/>
        <v>12.29389153502348</v>
      </c>
      <c r="V20" s="204">
        <f t="shared" si="3"/>
        <v>11.629984286954601</v>
      </c>
      <c r="W20" s="204">
        <f t="shared" si="3"/>
        <v>10.35674904460914</v>
      </c>
      <c r="X20" s="204">
        <f t="shared" si="3"/>
        <v>4.5504373550614936</v>
      </c>
      <c r="Y20" s="204">
        <f t="shared" si="3"/>
        <v>0.80208002624581665</v>
      </c>
      <c r="DA20" s="71"/>
    </row>
    <row r="21" spans="1:105" ht="12" customHeight="1" x14ac:dyDescent="0.25">
      <c r="A21" s="18" t="s">
        <v>73</v>
      </c>
      <c r="B21" s="204">
        <v>3.4393809114359408</v>
      </c>
      <c r="C21" s="204">
        <v>4.6001719690455714</v>
      </c>
      <c r="D21" s="204">
        <v>5.4385210662080823</v>
      </c>
      <c r="E21" s="204">
        <v>10.46861564918315</v>
      </c>
      <c r="F21" s="204">
        <v>7.287188306104901</v>
      </c>
      <c r="G21" s="204">
        <v>7.1797076526225272</v>
      </c>
      <c r="H21" s="204">
        <v>10.46861564918315</v>
      </c>
      <c r="I21" s="204">
        <v>8.7274290627687012</v>
      </c>
      <c r="J21" s="204">
        <v>9.6087704213241611</v>
      </c>
      <c r="K21" s="204">
        <v>7.6956147893379194</v>
      </c>
      <c r="L21" s="204">
        <v>8.963886500429922</v>
      </c>
      <c r="M21" s="204">
        <v>7.6741186586414436</v>
      </c>
      <c r="N21" s="204">
        <v>7.1582115219260531</v>
      </c>
      <c r="O21" s="204">
        <v>7.5021496130696468</v>
      </c>
      <c r="P21" s="204">
        <v>8.104041272570937</v>
      </c>
      <c r="Q21" s="204">
        <v>8.0395528804815122</v>
      </c>
      <c r="R21" s="204">
        <v>9.5872742906276862</v>
      </c>
      <c r="S21" s="204">
        <v>9.1882201203783307</v>
      </c>
      <c r="T21" s="204">
        <v>10.193515558738939</v>
      </c>
      <c r="U21" s="204">
        <v>12.29389153502348</v>
      </c>
      <c r="V21" s="204">
        <v>11.629984286954601</v>
      </c>
      <c r="W21" s="204">
        <v>10.35674904460914</v>
      </c>
      <c r="X21" s="204">
        <v>4.5504373550614936</v>
      </c>
      <c r="Y21" s="204">
        <v>0.80208002624581665</v>
      </c>
      <c r="DA21" s="71" t="s">
        <v>2878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2879</v>
      </c>
    </row>
    <row r="23" spans="1:105" ht="12" customHeight="1" x14ac:dyDescent="0.25">
      <c r="A23" s="14" t="s">
        <v>37</v>
      </c>
      <c r="B23" s="204">
        <f t="shared" ref="B23:Y23" si="4">B24+B25+B26+B27+B28+B29</f>
        <v>32.626311263972482</v>
      </c>
      <c r="C23" s="204">
        <f t="shared" si="4"/>
        <v>43.541616509028373</v>
      </c>
      <c r="D23" s="204">
        <f t="shared" si="4"/>
        <v>67.450042992261388</v>
      </c>
      <c r="E23" s="204">
        <f t="shared" si="4"/>
        <v>84.599226139294927</v>
      </c>
      <c r="F23" s="204">
        <f t="shared" si="4"/>
        <v>92.218400687876169</v>
      </c>
      <c r="G23" s="204">
        <f t="shared" si="4"/>
        <v>105.1877042132416</v>
      </c>
      <c r="H23" s="204">
        <f t="shared" si="4"/>
        <v>63.413585554600168</v>
      </c>
      <c r="I23" s="204">
        <f t="shared" si="4"/>
        <v>53.453740326741183</v>
      </c>
      <c r="J23" s="204">
        <f t="shared" si="4"/>
        <v>87.083233018056745</v>
      </c>
      <c r="K23" s="204">
        <f t="shared" si="4"/>
        <v>59.090455717970762</v>
      </c>
      <c r="L23" s="204">
        <f t="shared" si="4"/>
        <v>76.167927773000855</v>
      </c>
      <c r="M23" s="204">
        <f t="shared" si="4"/>
        <v>81.112037833190016</v>
      </c>
      <c r="N23" s="204">
        <f t="shared" si="4"/>
        <v>57.633533963886499</v>
      </c>
      <c r="O23" s="204">
        <f t="shared" si="4"/>
        <v>72.083662940670678</v>
      </c>
      <c r="P23" s="204">
        <f t="shared" si="4"/>
        <v>76.21573516766982</v>
      </c>
      <c r="Q23" s="204">
        <f t="shared" si="4"/>
        <v>83.596044711951848</v>
      </c>
      <c r="R23" s="204">
        <f t="shared" si="4"/>
        <v>5.1829750644883914</v>
      </c>
      <c r="S23" s="204">
        <f t="shared" si="4"/>
        <v>3.5827171109200342</v>
      </c>
      <c r="T23" s="204">
        <f t="shared" si="4"/>
        <v>6.3751000904442066</v>
      </c>
      <c r="U23" s="204">
        <f t="shared" si="4"/>
        <v>3.9144489636867581</v>
      </c>
      <c r="V23" s="204">
        <f t="shared" si="4"/>
        <v>9.2218643802852966</v>
      </c>
      <c r="W23" s="204">
        <f t="shared" si="4"/>
        <v>5.9614796742214633</v>
      </c>
      <c r="X23" s="204">
        <f t="shared" si="4"/>
        <v>9.7016692657467587</v>
      </c>
      <c r="Y23" s="204">
        <f t="shared" si="4"/>
        <v>20.893534763092102</v>
      </c>
      <c r="DA23" s="71"/>
    </row>
    <row r="24" spans="1:105" ht="12" customHeight="1" x14ac:dyDescent="0.25">
      <c r="A24" s="18" t="s">
        <v>38</v>
      </c>
      <c r="B24" s="204">
        <v>32.626311263972482</v>
      </c>
      <c r="C24" s="204">
        <v>43.541616509028373</v>
      </c>
      <c r="D24" s="204">
        <v>67.450042992261388</v>
      </c>
      <c r="E24" s="204">
        <v>84.599226139294927</v>
      </c>
      <c r="F24" s="204">
        <v>92.218400687876169</v>
      </c>
      <c r="G24" s="204">
        <v>105.1877042132416</v>
      </c>
      <c r="H24" s="204">
        <v>63.413585554600168</v>
      </c>
      <c r="I24" s="204">
        <v>53.453740326741183</v>
      </c>
      <c r="J24" s="204">
        <v>87.083233018056745</v>
      </c>
      <c r="K24" s="204">
        <v>59.090455717970762</v>
      </c>
      <c r="L24" s="204">
        <v>76.167927773000855</v>
      </c>
      <c r="M24" s="204">
        <v>81.112037833190016</v>
      </c>
      <c r="N24" s="204">
        <v>57.633533963886499</v>
      </c>
      <c r="O24" s="204">
        <v>72.083662940670678</v>
      </c>
      <c r="P24" s="204">
        <v>76.21573516766982</v>
      </c>
      <c r="Q24" s="204">
        <v>83.596044711951848</v>
      </c>
      <c r="R24" s="204">
        <v>5.1829750644883914</v>
      </c>
      <c r="S24" s="204">
        <v>3.5827171109200342</v>
      </c>
      <c r="T24" s="204">
        <v>6.3294067067927768</v>
      </c>
      <c r="U24" s="204">
        <v>3.8214961306964752</v>
      </c>
      <c r="V24" s="204">
        <v>9.0761822871883044</v>
      </c>
      <c r="W24" s="204">
        <v>5.7776440240756664</v>
      </c>
      <c r="X24" s="204">
        <v>9.5982803095442808</v>
      </c>
      <c r="Y24" s="204">
        <v>20.862252794496989</v>
      </c>
      <c r="DA24" s="71" t="s">
        <v>2880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4.5693383651430053E-2</v>
      </c>
      <c r="U25" s="204">
        <v>9.2952832990282869E-2</v>
      </c>
      <c r="V25" s="204">
        <v>0.14568209309699159</v>
      </c>
      <c r="W25" s="204">
        <v>0.1838356501457965</v>
      </c>
      <c r="X25" s="204">
        <v>0.1033889562024785</v>
      </c>
      <c r="Y25" s="204">
        <v>3.1281968595111863E-2</v>
      </c>
      <c r="DA25" s="71" t="s">
        <v>2881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2882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2883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2884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2885</v>
      </c>
    </row>
    <row r="30" spans="1:105" ht="12" customHeight="1" x14ac:dyDescent="0.25">
      <c r="A30" s="14" t="s">
        <v>39</v>
      </c>
      <c r="B30" s="204">
        <v>1.146431642304385</v>
      </c>
      <c r="C30" s="204">
        <v>0.57325881341358553</v>
      </c>
      <c r="D30" s="204">
        <v>0.5493551160791057</v>
      </c>
      <c r="E30" s="204">
        <v>0.66878761822871879</v>
      </c>
      <c r="F30" s="204">
        <v>1.146431642304385</v>
      </c>
      <c r="G30" s="204">
        <v>1.791315563198624</v>
      </c>
      <c r="H30" s="204">
        <v>1.8391229578675841</v>
      </c>
      <c r="I30" s="204">
        <v>1.4092003439380909</v>
      </c>
      <c r="J30" s="204">
        <v>1.385296646603611</v>
      </c>
      <c r="K30" s="204">
        <v>1.385296646603611</v>
      </c>
      <c r="L30" s="204">
        <v>1.8152192605331039</v>
      </c>
      <c r="M30" s="204">
        <v>3.0572656921754078</v>
      </c>
      <c r="N30" s="204">
        <v>1.146431642304385</v>
      </c>
      <c r="O30" s="204">
        <v>0.95537403267411869</v>
      </c>
      <c r="P30" s="204">
        <v>1.098710232158211</v>
      </c>
      <c r="Q30" s="204">
        <v>1.241960447119518</v>
      </c>
      <c r="R30" s="204">
        <v>1.863026655202064</v>
      </c>
      <c r="S30" s="204">
        <v>1.4808254514187451</v>
      </c>
      <c r="T30" s="204">
        <v>1.6241616509028369</v>
      </c>
      <c r="U30" s="204">
        <v>1.5525365434221841</v>
      </c>
      <c r="V30" s="204">
        <v>1.3136715391229581</v>
      </c>
      <c r="W30" s="204">
        <v>1.1226139294926909</v>
      </c>
      <c r="X30" s="204">
        <v>1.241960447119518</v>
      </c>
      <c r="Y30" s="204">
        <v>5.7783319002579532</v>
      </c>
      <c r="DA30" s="71" t="s">
        <v>2886</v>
      </c>
    </row>
    <row r="31" spans="1:105" ht="12" customHeight="1" x14ac:dyDescent="0.25">
      <c r="A31" s="21" t="s">
        <v>40</v>
      </c>
      <c r="B31" s="207">
        <v>18.830610490111781</v>
      </c>
      <c r="C31" s="207">
        <v>19.00257953568358</v>
      </c>
      <c r="D31" s="207">
        <v>20.894239036973339</v>
      </c>
      <c r="E31" s="207">
        <v>25.88134135855546</v>
      </c>
      <c r="F31" s="207">
        <v>29.3207222699914</v>
      </c>
      <c r="G31" s="207">
        <v>30.86844368013757</v>
      </c>
      <c r="H31" s="207">
        <v>31.298366294067069</v>
      </c>
      <c r="I31" s="207">
        <v>28.890799656061908</v>
      </c>
      <c r="J31" s="207">
        <v>24.763542562338781</v>
      </c>
      <c r="K31" s="207">
        <v>20.034393809114359</v>
      </c>
      <c r="L31" s="207">
        <v>23.903697334479791</v>
      </c>
      <c r="M31" s="207">
        <v>24.93551160791057</v>
      </c>
      <c r="N31" s="207">
        <v>26.999140154772139</v>
      </c>
      <c r="O31" s="207">
        <v>29.1487532244196</v>
      </c>
      <c r="P31" s="207">
        <v>31.384350816852969</v>
      </c>
      <c r="Q31" s="207">
        <v>32.158211521926049</v>
      </c>
      <c r="R31" s="207">
        <v>35.425623387790203</v>
      </c>
      <c r="S31" s="207">
        <v>42.906276870163367</v>
      </c>
      <c r="T31" s="207">
        <v>46.345657781599307</v>
      </c>
      <c r="U31" s="207">
        <v>48.357695614789343</v>
      </c>
      <c r="V31" s="207">
        <v>49.871023215821147</v>
      </c>
      <c r="W31" s="207">
        <v>44.653482373172828</v>
      </c>
      <c r="X31" s="207">
        <v>48.950128976784171</v>
      </c>
      <c r="Y31" s="207">
        <v>41.746087704213238</v>
      </c>
      <c r="DA31" s="86" t="s">
        <v>2887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WWP_emi!B5</f>
        <v>72.853318079019417</v>
      </c>
      <c r="C33" s="203">
        <f>WWP_emi!C5</f>
        <v>81.787049999059576</v>
      </c>
      <c r="D33" s="203">
        <f>WWP_emi!D5</f>
        <v>59.235569999622733</v>
      </c>
      <c r="E33" s="203">
        <f>WWP_emi!E5</f>
        <v>71.088120719553345</v>
      </c>
      <c r="F33" s="203">
        <f>WWP_emi!F5</f>
        <v>78.880052879477276</v>
      </c>
      <c r="G33" s="203">
        <f>WWP_emi!G5</f>
        <v>63.017040959754681</v>
      </c>
      <c r="H33" s="203">
        <f>WWP_emi!H5</f>
        <v>58.635686159427891</v>
      </c>
      <c r="I33" s="203">
        <f>WWP_emi!I5</f>
        <v>48.647221920502638</v>
      </c>
      <c r="J33" s="203">
        <f>WWP_emi!J5</f>
        <v>31.9723199998264</v>
      </c>
      <c r="K33" s="203">
        <f>WWP_emi!K5</f>
        <v>24.344279999766378</v>
      </c>
      <c r="L33" s="203">
        <f>WWP_emi!L5</f>
        <v>33.5304619198212</v>
      </c>
      <c r="M33" s="203">
        <f>WWP_emi!M5</f>
        <v>36.831509999804346</v>
      </c>
      <c r="N33" s="203">
        <f>WWP_emi!N5</f>
        <v>35.619749999753722</v>
      </c>
      <c r="O33" s="203">
        <f>WWP_emi!O5</f>
        <v>36.427589999801427</v>
      </c>
      <c r="P33" s="203">
        <f>WWP_emi!P5</f>
        <v>34.509306959826922</v>
      </c>
      <c r="Q33" s="203">
        <f>WWP_emi!Q5</f>
        <v>37.492266959726081</v>
      </c>
      <c r="R33" s="203">
        <f>WWP_emi!R5</f>
        <v>41.028621121379842</v>
      </c>
      <c r="S33" s="203">
        <f>WWP_emi!S5</f>
        <v>34.118963641796867</v>
      </c>
      <c r="T33" s="203">
        <f>WWP_emi!T5</f>
        <v>30.211336338868779</v>
      </c>
      <c r="U33" s="203">
        <f>WWP_emi!U5</f>
        <v>50.351436990328487</v>
      </c>
      <c r="V33" s="203">
        <f>WWP_emi!V5</f>
        <v>59.878347258274559</v>
      </c>
      <c r="W33" s="203">
        <f>WWP_emi!W5</f>
        <v>47.218271462789339</v>
      </c>
      <c r="X33" s="203">
        <f>WWP_emi!X5</f>
        <v>41.643068398222297</v>
      </c>
      <c r="Y33" s="203">
        <f>WWP_emi!Y5</f>
        <v>26.087033155486509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189.59184883495493</v>
      </c>
      <c r="C35" s="284">
        <f t="shared" si="5"/>
        <v>196.61155859316861</v>
      </c>
      <c r="D35" s="284">
        <f t="shared" si="5"/>
        <v>222.22766296362551</v>
      </c>
      <c r="E35" s="284">
        <f t="shared" si="5"/>
        <v>248.62231298742444</v>
      </c>
      <c r="F35" s="284">
        <f t="shared" si="5"/>
        <v>258.35022028381695</v>
      </c>
      <c r="G35" s="284">
        <f t="shared" si="5"/>
        <v>271.14321246760568</v>
      </c>
      <c r="H35" s="284">
        <f t="shared" si="5"/>
        <v>191.47428183365514</v>
      </c>
      <c r="I35" s="284">
        <f t="shared" si="5"/>
        <v>163.58360909948911</v>
      </c>
      <c r="J35" s="284">
        <f t="shared" si="5"/>
        <v>252.32808928298516</v>
      </c>
      <c r="K35" s="284">
        <f t="shared" si="5"/>
        <v>210.91818125280955</v>
      </c>
      <c r="L35" s="284">
        <f t="shared" si="5"/>
        <v>214.7089573029134</v>
      </c>
      <c r="M35" s="284">
        <f t="shared" si="5"/>
        <v>209.20525787492744</v>
      </c>
      <c r="N35" s="284">
        <f t="shared" si="5"/>
        <v>166.64752850101939</v>
      </c>
      <c r="O35" s="284">
        <f t="shared" si="5"/>
        <v>188.56058421935924</v>
      </c>
      <c r="P35" s="284">
        <f t="shared" si="5"/>
        <v>174.07650295911353</v>
      </c>
      <c r="Q35" s="284">
        <f t="shared" si="5"/>
        <v>173.95491600312627</v>
      </c>
      <c r="R35" s="284">
        <f t="shared" si="5"/>
        <v>76.58823821312204</v>
      </c>
      <c r="S35" s="284">
        <f t="shared" si="5"/>
        <v>76.276893386463996</v>
      </c>
      <c r="T35" s="284">
        <f t="shared" si="5"/>
        <v>83.210912465510575</v>
      </c>
      <c r="U35" s="284">
        <f t="shared" si="5"/>
        <v>93.649985697642833</v>
      </c>
      <c r="V35" s="284">
        <f t="shared" si="5"/>
        <v>100.95026356275601</v>
      </c>
      <c r="W35" s="284">
        <f t="shared" si="5"/>
        <v>60.134535929033952</v>
      </c>
      <c r="X35" s="284">
        <f t="shared" si="5"/>
        <v>70.95355826977331</v>
      </c>
      <c r="Y35" s="284">
        <f t="shared" si="5"/>
        <v>102.41188758318104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124.16635121602802</v>
      </c>
      <c r="C36" s="344">
        <f t="shared" si="6"/>
        <v>118.81908485023364</v>
      </c>
      <c r="D36" s="344">
        <f t="shared" si="6"/>
        <v>124.76757653104978</v>
      </c>
      <c r="E36" s="344">
        <f t="shared" si="6"/>
        <v>137.51505167952953</v>
      </c>
      <c r="F36" s="344">
        <f t="shared" si="6"/>
        <v>149.60895259320571</v>
      </c>
      <c r="G36" s="344">
        <f t="shared" si="6"/>
        <v>145.53955666894095</v>
      </c>
      <c r="H36" s="344">
        <f t="shared" si="6"/>
        <v>135.158731004245</v>
      </c>
      <c r="I36" s="344">
        <f t="shared" si="6"/>
        <v>138.86565895518814</v>
      </c>
      <c r="J36" s="344">
        <f t="shared" si="6"/>
        <v>151.50062581690798</v>
      </c>
      <c r="K36" s="344">
        <f t="shared" si="6"/>
        <v>169.74113620264799</v>
      </c>
      <c r="L36" s="344">
        <f t="shared" si="6"/>
        <v>172.65246391315131</v>
      </c>
      <c r="M36" s="344">
        <f t="shared" si="6"/>
        <v>177.03919286140351</v>
      </c>
      <c r="N36" s="344">
        <f t="shared" si="6"/>
        <v>192.15121550228395</v>
      </c>
      <c r="O36" s="344">
        <f t="shared" si="6"/>
        <v>200.40871792545508</v>
      </c>
      <c r="P36" s="344">
        <f t="shared" si="6"/>
        <v>192.49793257338936</v>
      </c>
      <c r="Q36" s="344">
        <f t="shared" si="6"/>
        <v>189.32826560729589</v>
      </c>
      <c r="R36" s="344">
        <f t="shared" si="6"/>
        <v>198.98309626481162</v>
      </c>
      <c r="S36" s="344">
        <f t="shared" si="6"/>
        <v>195.81649866469536</v>
      </c>
      <c r="T36" s="344">
        <f t="shared" si="6"/>
        <v>195.66354361426684</v>
      </c>
      <c r="U36" s="344">
        <f t="shared" si="6"/>
        <v>186.79312230126803</v>
      </c>
      <c r="V36" s="344">
        <f t="shared" si="6"/>
        <v>191.12818539845694</v>
      </c>
      <c r="W36" s="344">
        <f t="shared" si="6"/>
        <v>167.87837833336215</v>
      </c>
      <c r="X36" s="344">
        <f t="shared" si="6"/>
        <v>155.97334992040183</v>
      </c>
      <c r="Y36" s="344">
        <f t="shared" si="6"/>
        <v>162.40565192708951</v>
      </c>
      <c r="DA36" s="119"/>
    </row>
    <row r="37" spans="1:105" ht="12" customHeight="1" x14ac:dyDescent="0.25">
      <c r="A37" s="158" t="s">
        <v>2136</v>
      </c>
      <c r="B37" s="344">
        <f>IF(WWP_ued!B$5=0,"",WWP_ued!B$5/B$5*1000)</f>
        <v>47.279584247130693</v>
      </c>
      <c r="C37" s="344">
        <f>IF(WWP_ued!C$5=0,"",WWP_ued!C$5/C$5*1000)</f>
        <v>44.772637872212684</v>
      </c>
      <c r="D37" s="344">
        <f>IF(WWP_ued!D$5=0,"",WWP_ued!D$5/D$5*1000)</f>
        <v>46.696386916959298</v>
      </c>
      <c r="E37" s="344">
        <f>IF(WWP_ued!E$5=0,"",WWP_ued!E$5/E$5*1000)</f>
        <v>51.635583985375384</v>
      </c>
      <c r="F37" s="344">
        <f>IF(WWP_ued!F$5=0,"",WWP_ued!F$5/F$5*1000)</f>
        <v>55.987931228758839</v>
      </c>
      <c r="G37" s="344">
        <f>IF(WWP_ued!G$5=0,"",WWP_ued!G$5/G$5*1000)</f>
        <v>54.325480765488976</v>
      </c>
      <c r="H37" s="344">
        <f>IF(WWP_ued!H$5=0,"",WWP_ued!H$5/H$5*1000)</f>
        <v>51.931358753049395</v>
      </c>
      <c r="I37" s="344">
        <f>IF(WWP_ued!I$5=0,"",WWP_ued!I$5/I$5*1000)</f>
        <v>53.764618610547139</v>
      </c>
      <c r="J37" s="344">
        <f>IF(WWP_ued!J$5=0,"",WWP_ued!J$5/J$5*1000)</f>
        <v>56.923484189505189</v>
      </c>
      <c r="K37" s="344">
        <f>IF(WWP_ued!K$5=0,"",WWP_ued!K$5/K$5*1000)</f>
        <v>64.334404735102126</v>
      </c>
      <c r="L37" s="344">
        <f>IF(WWP_ued!L$5=0,"",WWP_ued!L$5/L$5*1000)</f>
        <v>65.148410431558105</v>
      </c>
      <c r="M37" s="344">
        <f>IF(WWP_ued!M$5=0,"",WWP_ued!M$5/M$5*1000)</f>
        <v>66.780317805063078</v>
      </c>
      <c r="N37" s="344">
        <f>IF(WWP_ued!N$5=0,"",WWP_ued!N$5/N$5*1000)</f>
        <v>73.866419456920838</v>
      </c>
      <c r="O37" s="344">
        <f>IF(WWP_ued!O$5=0,"",WWP_ued!O$5/O$5*1000)</f>
        <v>76.428933938688516</v>
      </c>
      <c r="P37" s="344">
        <f>IF(WWP_ued!P$5=0,"",WWP_ued!P$5/P$5*1000)</f>
        <v>73.434353556586132</v>
      </c>
      <c r="Q37" s="344">
        <f>IF(WWP_ued!Q$5=0,"",WWP_ued!Q$5/Q$5*1000)</f>
        <v>71.964550506660729</v>
      </c>
      <c r="R37" s="344">
        <f>IF(WWP_ued!R$5=0,"",WWP_ued!R$5/R$5*1000)</f>
        <v>85.192196757709297</v>
      </c>
      <c r="S37" s="344">
        <f>IF(WWP_ued!S$5=0,"",WWP_ued!S$5/S$5*1000)</f>
        <v>85.542247717057748</v>
      </c>
      <c r="T37" s="344">
        <f>IF(WWP_ued!T$5=0,"",WWP_ued!T$5/T$5*1000)</f>
        <v>85.174954970214074</v>
      </c>
      <c r="U37" s="344">
        <f>IF(WWP_ued!U$5=0,"",WWP_ued!U$5/U$5*1000)</f>
        <v>80.939530937585133</v>
      </c>
      <c r="V37" s="344">
        <f>IF(WWP_ued!V$5=0,"",WWP_ued!V$5/V$5*1000)</f>
        <v>81.234651363431766</v>
      </c>
      <c r="W37" s="344">
        <f>IF(WWP_ued!W$5=0,"",WWP_ued!W$5/W$5*1000)</f>
        <v>72.114919235750207</v>
      </c>
      <c r="X37" s="344">
        <f>IF(WWP_ued!X$5=0,"",WWP_ued!X$5/X$5*1000)</f>
        <v>66.589683641276523</v>
      </c>
      <c r="Y37" s="344">
        <f>IF(WWP_ued!Y$5=0,"",WWP_ued!Y$5/Y$5*1000)</f>
        <v>67.410890385001878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0.95603390159988433</v>
      </c>
      <c r="C38" s="345">
        <f t="shared" si="7"/>
        <v>0.91039235177541367</v>
      </c>
      <c r="D38" s="345">
        <f t="shared" si="7"/>
        <v>0.54380465230666741</v>
      </c>
      <c r="E38" s="345">
        <f t="shared" si="7"/>
        <v>0.52125572493268357</v>
      </c>
      <c r="F38" s="345">
        <f t="shared" si="7"/>
        <v>0.52851794036486854</v>
      </c>
      <c r="G38" s="345">
        <f t="shared" si="7"/>
        <v>0.39555602794786665</v>
      </c>
      <c r="H38" s="345">
        <f t="shared" si="7"/>
        <v>0.4981857027366714</v>
      </c>
      <c r="I38" s="345">
        <f t="shared" si="7"/>
        <v>0.47922654460457315</v>
      </c>
      <c r="J38" s="345">
        <f t="shared" si="7"/>
        <v>0.25400701938328729</v>
      </c>
      <c r="K38" s="345">
        <f t="shared" si="7"/>
        <v>0.26981327795588528</v>
      </c>
      <c r="L38" s="345">
        <f t="shared" si="7"/>
        <v>0.29200108435633282</v>
      </c>
      <c r="M38" s="345">
        <f t="shared" si="7"/>
        <v>0.29983114089544283</v>
      </c>
      <c r="N38" s="345">
        <f t="shared" si="7"/>
        <v>0.35979826700499307</v>
      </c>
      <c r="O38" s="345">
        <f t="shared" si="7"/>
        <v>0.31470417465661754</v>
      </c>
      <c r="P38" s="345">
        <f t="shared" si="7"/>
        <v>0.28354342342170091</v>
      </c>
      <c r="Q38" s="345">
        <f t="shared" si="7"/>
        <v>0.28630856771317231</v>
      </c>
      <c r="R38" s="345">
        <f t="shared" si="7"/>
        <v>0.70861071143050047</v>
      </c>
      <c r="S38" s="345">
        <f t="shared" si="7"/>
        <v>0.55750567216781444</v>
      </c>
      <c r="T38" s="345">
        <f t="shared" si="7"/>
        <v>0.453902611895179</v>
      </c>
      <c r="U38" s="345">
        <f t="shared" si="7"/>
        <v>0.69027501057657403</v>
      </c>
      <c r="V38" s="345">
        <f t="shared" si="7"/>
        <v>0.72581630392144381</v>
      </c>
      <c r="W38" s="345">
        <f t="shared" si="7"/>
        <v>0.68091679080085898</v>
      </c>
      <c r="X38" s="345">
        <f t="shared" si="7"/>
        <v>0.56099265437593515</v>
      </c>
      <c r="Y38" s="345">
        <f t="shared" si="7"/>
        <v>0.33864213244921143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EE: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76.20369733447977</v>
      </c>
      <c r="C5" s="223">
        <v>89.837145313843507</v>
      </c>
      <c r="D5" s="223">
        <v>108.92803095442819</v>
      </c>
      <c r="E5" s="223">
        <v>136.3785898538263</v>
      </c>
      <c r="F5" s="223">
        <v>149.2476354256234</v>
      </c>
      <c r="G5" s="223">
        <v>159.31255374032671</v>
      </c>
      <c r="H5" s="223">
        <v>117.6984522785899</v>
      </c>
      <c r="I5" s="223">
        <v>101.51195184866729</v>
      </c>
      <c r="J5" s="223">
        <v>125.87179707652621</v>
      </c>
      <c r="K5" s="223">
        <v>90.226397248495275</v>
      </c>
      <c r="L5" s="223">
        <v>114.8299226139295</v>
      </c>
      <c r="M5" s="223">
        <v>122.8408426483233</v>
      </c>
      <c r="N5" s="223">
        <v>98.999226139294947</v>
      </c>
      <c r="O5" s="223">
        <v>115.7518486672399</v>
      </c>
      <c r="P5" s="223">
        <v>121.7073086844368</v>
      </c>
      <c r="Q5" s="223">
        <v>130.95055889939809</v>
      </c>
      <c r="R5" s="223">
        <v>57.900085984522789</v>
      </c>
      <c r="S5" s="223">
        <v>61.199312123817712</v>
      </c>
      <c r="T5" s="223">
        <v>66.559071367153905</v>
      </c>
      <c r="U5" s="223">
        <v>72.94402407566642</v>
      </c>
      <c r="V5" s="223">
        <v>82.497936371453136</v>
      </c>
      <c r="W5" s="223">
        <v>69.345141874462598</v>
      </c>
      <c r="X5" s="223">
        <v>74.231040412725704</v>
      </c>
      <c r="Y5" s="223">
        <v>77.034221840068781</v>
      </c>
      <c r="DA5" s="89" t="s">
        <v>2871</v>
      </c>
    </row>
    <row r="6" spans="1:105" ht="12" customHeight="1" x14ac:dyDescent="0.25">
      <c r="A6" s="55" t="s">
        <v>91</v>
      </c>
      <c r="B6" s="259">
        <v>0.78875959116117245</v>
      </c>
      <c r="C6" s="259">
        <v>0.80199683487905593</v>
      </c>
      <c r="D6" s="259">
        <v>0.88399584350888882</v>
      </c>
      <c r="E6" s="259">
        <v>1.099421916748029</v>
      </c>
      <c r="F6" s="259">
        <v>1.2336906677897921</v>
      </c>
      <c r="G6" s="259">
        <v>1.2884196445781919</v>
      </c>
      <c r="H6" s="259">
        <v>1.310960286322159</v>
      </c>
      <c r="I6" s="259">
        <v>1.2129813547201711</v>
      </c>
      <c r="J6" s="259">
        <v>1.042667090915268</v>
      </c>
      <c r="K6" s="259">
        <v>0.84111168543180437</v>
      </c>
      <c r="L6" s="259">
        <v>1.005637378116774</v>
      </c>
      <c r="M6" s="259">
        <v>1.0512757523734171</v>
      </c>
      <c r="N6" s="259">
        <v>1.130459877626071</v>
      </c>
      <c r="O6" s="259">
        <v>1.220615597855061</v>
      </c>
      <c r="P6" s="259">
        <v>1.30818098589446</v>
      </c>
      <c r="Q6" s="259">
        <v>1.342432856128329</v>
      </c>
      <c r="R6" s="259">
        <v>1.4674492624158371</v>
      </c>
      <c r="S6" s="259">
        <v>1.7745450369924209</v>
      </c>
      <c r="T6" s="259">
        <v>1.9145695214764089</v>
      </c>
      <c r="U6" s="259">
        <v>2.0011095432202861</v>
      </c>
      <c r="V6" s="259">
        <v>2.060309346920334</v>
      </c>
      <c r="W6" s="259">
        <v>1.8457952829674451</v>
      </c>
      <c r="X6" s="259">
        <v>2.0172445034436799</v>
      </c>
      <c r="Y6" s="259">
        <v>1.7163432772529581</v>
      </c>
      <c r="DA6" s="67" t="s">
        <v>2888</v>
      </c>
    </row>
    <row r="7" spans="1:105" ht="12" customHeight="1" x14ac:dyDescent="0.25">
      <c r="A7" s="173" t="s">
        <v>92</v>
      </c>
      <c r="B7" s="224">
        <v>0.85734738169692659</v>
      </c>
      <c r="C7" s="224">
        <v>0.87173569008593033</v>
      </c>
      <c r="D7" s="224">
        <v>0.96086504729227074</v>
      </c>
      <c r="E7" s="224">
        <v>1.195023822552205</v>
      </c>
      <c r="F7" s="224">
        <v>1.3409681171628169</v>
      </c>
      <c r="G7" s="224">
        <v>1.4004561354110781</v>
      </c>
      <c r="H7" s="224">
        <v>1.4249568329588691</v>
      </c>
      <c r="I7" s="224">
        <v>1.318457994261055</v>
      </c>
      <c r="J7" s="224">
        <v>1.1333337944731181</v>
      </c>
      <c r="K7" s="224">
        <v>0.91425183199109206</v>
      </c>
      <c r="L7" s="224">
        <v>1.0930841066486681</v>
      </c>
      <c r="M7" s="224">
        <v>1.1426910351884969</v>
      </c>
      <c r="N7" s="224">
        <v>1.228760736550077</v>
      </c>
      <c r="O7" s="224">
        <v>1.3267560846250659</v>
      </c>
      <c r="P7" s="224">
        <v>1.421935854233108</v>
      </c>
      <c r="Q7" s="224">
        <v>1.4591661479655751</v>
      </c>
      <c r="R7" s="224">
        <v>1.5950535461041699</v>
      </c>
      <c r="S7" s="224">
        <v>1.9288533010787181</v>
      </c>
      <c r="T7" s="224">
        <v>2.0810538276917492</v>
      </c>
      <c r="U7" s="224">
        <v>2.1751190687177022</v>
      </c>
      <c r="V7" s="224">
        <v>2.239466681435148</v>
      </c>
      <c r="W7" s="224">
        <v>2.0062992206167891</v>
      </c>
      <c r="X7" s="224">
        <v>2.1926570689605209</v>
      </c>
      <c r="Y7" s="224">
        <v>1.8655905187532149</v>
      </c>
      <c r="DA7" s="177" t="s">
        <v>2889</v>
      </c>
    </row>
    <row r="8" spans="1:105" ht="12" customHeight="1" x14ac:dyDescent="0.25">
      <c r="A8" s="173" t="s">
        <v>93</v>
      </c>
      <c r="B8" s="224">
        <v>2.1262215066083781</v>
      </c>
      <c r="C8" s="224">
        <v>2.1619045114131068</v>
      </c>
      <c r="D8" s="224">
        <v>2.3829453172848298</v>
      </c>
      <c r="E8" s="224">
        <v>2.9636590799294691</v>
      </c>
      <c r="F8" s="224">
        <v>3.3256009305637848</v>
      </c>
      <c r="G8" s="224">
        <v>3.473131215819472</v>
      </c>
      <c r="H8" s="224">
        <v>3.533892945737994</v>
      </c>
      <c r="I8" s="224">
        <v>3.2697758257674172</v>
      </c>
      <c r="J8" s="224">
        <v>2.8106678102933311</v>
      </c>
      <c r="K8" s="224">
        <v>2.267344543337908</v>
      </c>
      <c r="L8" s="224">
        <v>2.7108485844886951</v>
      </c>
      <c r="M8" s="224">
        <v>2.8338737672674741</v>
      </c>
      <c r="N8" s="224">
        <v>3.0473266266441921</v>
      </c>
      <c r="O8" s="224">
        <v>3.2903550898701641</v>
      </c>
      <c r="P8" s="224">
        <v>3.526400918498108</v>
      </c>
      <c r="Q8" s="224">
        <v>3.6187320469546238</v>
      </c>
      <c r="R8" s="224">
        <v>3.955732794338342</v>
      </c>
      <c r="S8" s="224">
        <v>4.7835561866752201</v>
      </c>
      <c r="T8" s="224">
        <v>5.1610134926755364</v>
      </c>
      <c r="U8" s="224">
        <v>5.3942952904199011</v>
      </c>
      <c r="V8" s="224">
        <v>5.5538773699591646</v>
      </c>
      <c r="W8" s="224">
        <v>4.9756220671296347</v>
      </c>
      <c r="X8" s="224">
        <v>5.4377895310220934</v>
      </c>
      <c r="Y8" s="224">
        <v>4.6266644865079734</v>
      </c>
      <c r="DA8" s="177" t="s">
        <v>2890</v>
      </c>
    </row>
    <row r="9" spans="1:105" ht="12" customHeight="1" x14ac:dyDescent="0.25">
      <c r="A9" s="173" t="s">
        <v>94</v>
      </c>
      <c r="B9" s="224">
        <v>6.5158401008966402</v>
      </c>
      <c r="C9" s="224">
        <v>6.6251912446530712</v>
      </c>
      <c r="D9" s="224">
        <v>7.3025743594212544</v>
      </c>
      <c r="E9" s="224">
        <v>9.0821810513967609</v>
      </c>
      <c r="F9" s="224">
        <v>10.19135769043741</v>
      </c>
      <c r="G9" s="224">
        <v>10.643466629124189</v>
      </c>
      <c r="H9" s="224">
        <v>10.8296719304874</v>
      </c>
      <c r="I9" s="224">
        <v>10.02028075638402</v>
      </c>
      <c r="J9" s="224">
        <v>8.6133368379956927</v>
      </c>
      <c r="K9" s="224">
        <v>6.9483139231323001</v>
      </c>
      <c r="L9" s="224">
        <v>8.3074392105298731</v>
      </c>
      <c r="M9" s="224">
        <v>8.6844518674325766</v>
      </c>
      <c r="N9" s="224">
        <v>9.338581597780589</v>
      </c>
      <c r="O9" s="224">
        <v>10.083346243150499</v>
      </c>
      <c r="P9" s="224">
        <v>10.80671249217162</v>
      </c>
      <c r="Q9" s="224">
        <v>11.089662724538369</v>
      </c>
      <c r="R9" s="224">
        <v>12.12240695039169</v>
      </c>
      <c r="S9" s="224">
        <v>14.659285088198249</v>
      </c>
      <c r="T9" s="224">
        <v>15.816009090457291</v>
      </c>
      <c r="U9" s="224">
        <v>16.530904922254528</v>
      </c>
      <c r="V9" s="224">
        <v>17.019946778907119</v>
      </c>
      <c r="W9" s="224">
        <v>15.247874076687591</v>
      </c>
      <c r="X9" s="224">
        <v>16.66419372409996</v>
      </c>
      <c r="Y9" s="224">
        <v>14.178487942524431</v>
      </c>
      <c r="DA9" s="177" t="s">
        <v>2891</v>
      </c>
    </row>
    <row r="10" spans="1:105" ht="12" customHeight="1" x14ac:dyDescent="0.25">
      <c r="A10" s="56" t="s">
        <v>95</v>
      </c>
      <c r="B10" s="260">
        <v>1.464891230922778</v>
      </c>
      <c r="C10" s="260">
        <v>1.604438986293192</v>
      </c>
      <c r="D10" s="260">
        <v>1.815181688700519</v>
      </c>
      <c r="E10" s="260">
        <v>2.2949269576633919</v>
      </c>
      <c r="F10" s="260">
        <v>2.457949582261906</v>
      </c>
      <c r="G10" s="260">
        <v>2.479020925077041</v>
      </c>
      <c r="H10" s="260">
        <v>2.3231402639650409</v>
      </c>
      <c r="I10" s="260">
        <v>2.0800356839829339</v>
      </c>
      <c r="J10" s="260">
        <v>1.981866194011803</v>
      </c>
      <c r="K10" s="260">
        <v>1.535263423531789</v>
      </c>
      <c r="L10" s="260">
        <v>1.890695829622119</v>
      </c>
      <c r="M10" s="260">
        <v>1.999312158001068</v>
      </c>
      <c r="N10" s="260">
        <v>1.954648248283408</v>
      </c>
      <c r="O10" s="260">
        <v>2.1504547234825528</v>
      </c>
      <c r="P10" s="260">
        <v>2.296396782003884</v>
      </c>
      <c r="Q10" s="260">
        <v>2.3813279949966009</v>
      </c>
      <c r="R10" s="260">
        <v>2.3244596585357109</v>
      </c>
      <c r="S10" s="260">
        <v>2.8444592948403158</v>
      </c>
      <c r="T10" s="260">
        <v>3.1201127393034032</v>
      </c>
      <c r="U10" s="260">
        <v>3.193778004260325</v>
      </c>
      <c r="V10" s="260">
        <v>3.383604320689376</v>
      </c>
      <c r="W10" s="260">
        <v>2.9961098320772268</v>
      </c>
      <c r="X10" s="260">
        <v>3.4058218035211771</v>
      </c>
      <c r="Y10" s="260">
        <v>3.000923493555876</v>
      </c>
      <c r="DA10" s="68" t="s">
        <v>2892</v>
      </c>
    </row>
    <row r="11" spans="1:105" ht="12" customHeight="1" x14ac:dyDescent="0.25">
      <c r="A11" s="37" t="s">
        <v>159</v>
      </c>
      <c r="B11" s="226">
        <v>0.24382254151584079</v>
      </c>
      <c r="C11" s="226">
        <v>0.37574975213534051</v>
      </c>
      <c r="D11" s="226">
        <v>0.46872918214403619</v>
      </c>
      <c r="E11" s="226">
        <v>0.50321383348258586</v>
      </c>
      <c r="F11" s="226">
        <v>0.41132792460936191</v>
      </c>
      <c r="G11" s="226">
        <v>8.8115312327376821E-2</v>
      </c>
      <c r="H11" s="226">
        <v>0.1775992519921939</v>
      </c>
      <c r="I11" s="226">
        <v>0.28315525388233509</v>
      </c>
      <c r="J11" s="226">
        <v>0.18483786256098661</v>
      </c>
      <c r="K11" s="226">
        <v>0.1040832646281581</v>
      </c>
      <c r="L11" s="226">
        <v>0.17764867078329921</v>
      </c>
      <c r="M11" s="226">
        <v>0.35779514191385142</v>
      </c>
      <c r="N11" s="226">
        <v>0.2251975037522139</v>
      </c>
      <c r="O11" s="226">
        <v>0.256443804405172</v>
      </c>
      <c r="P11" s="226">
        <v>0.12579707321429151</v>
      </c>
      <c r="Q11" s="226">
        <v>0.1829566801370919</v>
      </c>
      <c r="R11" s="226">
        <v>1.1193777472115359E-2</v>
      </c>
      <c r="S11" s="226">
        <v>6.9770946445144562E-3</v>
      </c>
      <c r="T11" s="226">
        <v>3.6396937833251758E-3</v>
      </c>
      <c r="U11" s="226">
        <v>8.1727989544249594E-3</v>
      </c>
      <c r="V11" s="226">
        <v>4.016939842508534E-3</v>
      </c>
      <c r="W11" s="226">
        <v>5.9093592324278264E-3</v>
      </c>
      <c r="X11" s="226">
        <v>1.0510894206263759E-2</v>
      </c>
      <c r="Y11" s="226">
        <v>1.9836541643951041E-2</v>
      </c>
      <c r="DA11" s="69" t="s">
        <v>2893</v>
      </c>
    </row>
    <row r="12" spans="1:105" ht="12" customHeight="1" x14ac:dyDescent="0.25">
      <c r="A12" s="37" t="s">
        <v>35</v>
      </c>
      <c r="B12" s="226">
        <v>0.20750854597092819</v>
      </c>
      <c r="C12" s="226">
        <v>0.34217211471048031</v>
      </c>
      <c r="D12" s="226">
        <v>0.42052653575333743</v>
      </c>
      <c r="E12" s="226">
        <v>0.74487883558060641</v>
      </c>
      <c r="F12" s="226">
        <v>0.59336241039393056</v>
      </c>
      <c r="G12" s="226">
        <v>0.62618115568816712</v>
      </c>
      <c r="H12" s="226">
        <v>0.46005763680956607</v>
      </c>
      <c r="I12" s="226">
        <v>0.30574742839422342</v>
      </c>
      <c r="J12" s="226">
        <v>0.58597535152312807</v>
      </c>
      <c r="K12" s="226">
        <v>0.39640222060511288</v>
      </c>
      <c r="L12" s="226">
        <v>0.52538649444422525</v>
      </c>
      <c r="M12" s="226">
        <v>0.45295342433774788</v>
      </c>
      <c r="N12" s="226">
        <v>0.26592471187761418</v>
      </c>
      <c r="O12" s="226">
        <v>0.3173719423312234</v>
      </c>
      <c r="P12" s="226">
        <v>0.33635103972899211</v>
      </c>
      <c r="Q12" s="226">
        <v>0.36396701261315112</v>
      </c>
      <c r="R12" s="226">
        <v>3.540726774867696E-2</v>
      </c>
      <c r="S12" s="226">
        <v>1.5863092694003631E-2</v>
      </c>
      <c r="T12" s="226">
        <v>1.8443490004507589E-2</v>
      </c>
      <c r="U12" s="226">
        <v>3.036402951838826E-2</v>
      </c>
      <c r="V12" s="226">
        <v>4.8264952480381318E-2</v>
      </c>
      <c r="W12" s="226">
        <v>3.0825983839388491E-2</v>
      </c>
      <c r="X12" s="226">
        <v>1.2104077404677021E-2</v>
      </c>
      <c r="Y12" s="226">
        <v>4.9551731130486228E-3</v>
      </c>
      <c r="DA12" s="69" t="s">
        <v>2894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2895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2896</v>
      </c>
    </row>
    <row r="15" spans="1:105" ht="12" customHeight="1" x14ac:dyDescent="0.25">
      <c r="A15" s="37" t="s">
        <v>40</v>
      </c>
      <c r="B15" s="226">
        <v>1.0135601434360091</v>
      </c>
      <c r="C15" s="226">
        <v>0.88651711944737188</v>
      </c>
      <c r="D15" s="226">
        <v>0.92592597080314554</v>
      </c>
      <c r="E15" s="226">
        <v>1.0468342886002</v>
      </c>
      <c r="F15" s="226">
        <v>1.4532592472586141</v>
      </c>
      <c r="G15" s="226">
        <v>1.7647244570614971</v>
      </c>
      <c r="H15" s="226">
        <v>1.685483375163281</v>
      </c>
      <c r="I15" s="226">
        <v>1.491133001706376</v>
      </c>
      <c r="J15" s="226">
        <v>1.2110529799276879</v>
      </c>
      <c r="K15" s="226">
        <v>1.0347779382985181</v>
      </c>
      <c r="L15" s="226">
        <v>1.1876606643945951</v>
      </c>
      <c r="M15" s="226">
        <v>1.1885635917494679</v>
      </c>
      <c r="N15" s="226">
        <v>1.4635260326535799</v>
      </c>
      <c r="O15" s="226">
        <v>1.5766389767461571</v>
      </c>
      <c r="P15" s="226">
        <v>1.8342486690605999</v>
      </c>
      <c r="Q15" s="226">
        <v>1.8344043022463581</v>
      </c>
      <c r="R15" s="226">
        <v>2.277858613314919</v>
      </c>
      <c r="S15" s="226">
        <v>2.8216191075017978</v>
      </c>
      <c r="T15" s="226">
        <v>3.0980295555155699</v>
      </c>
      <c r="U15" s="226">
        <v>3.155241175787511</v>
      </c>
      <c r="V15" s="226">
        <v>3.331322428366486</v>
      </c>
      <c r="W15" s="226">
        <v>2.9593744890054108</v>
      </c>
      <c r="X15" s="226">
        <v>3.3832068319102362</v>
      </c>
      <c r="Y15" s="226">
        <v>2.9761317787988761</v>
      </c>
      <c r="DA15" s="69" t="s">
        <v>2897</v>
      </c>
    </row>
    <row r="16" spans="1:105" ht="12" customHeight="1" x14ac:dyDescent="0.25">
      <c r="A16" s="57" t="s">
        <v>2898</v>
      </c>
      <c r="B16" s="261">
        <v>48.62515461433145</v>
      </c>
      <c r="C16" s="261">
        <v>59.956513646001731</v>
      </c>
      <c r="D16" s="261">
        <v>74.99956258471876</v>
      </c>
      <c r="E16" s="261">
        <v>94.100750779634723</v>
      </c>
      <c r="F16" s="261">
        <v>102.36436538822311</v>
      </c>
      <c r="G16" s="261">
        <v>110.4203709743966</v>
      </c>
      <c r="H16" s="261">
        <v>73.700158365192991</v>
      </c>
      <c r="I16" s="261">
        <v>61.908232335611423</v>
      </c>
      <c r="J16" s="261">
        <v>87.317271275231803</v>
      </c>
      <c r="K16" s="261">
        <v>60.500396560713902</v>
      </c>
      <c r="L16" s="261">
        <v>78.289819759779078</v>
      </c>
      <c r="M16" s="261">
        <v>84.291406280999965</v>
      </c>
      <c r="N16" s="261">
        <v>61.728678233340098</v>
      </c>
      <c r="O16" s="261">
        <v>74.482266843689743</v>
      </c>
      <c r="P16" s="261">
        <v>77.90213137127401</v>
      </c>
      <c r="Q16" s="261">
        <v>85.214792696960984</v>
      </c>
      <c r="R16" s="261">
        <v>19.085033077668839</v>
      </c>
      <c r="S16" s="261">
        <v>15.542632290678901</v>
      </c>
      <c r="T16" s="261">
        <v>17.193382279234701</v>
      </c>
      <c r="U16" s="261">
        <v>20.875304490558211</v>
      </c>
      <c r="V16" s="261">
        <v>27.72024237921153</v>
      </c>
      <c r="W16" s="261">
        <v>20.974657895726882</v>
      </c>
      <c r="X16" s="261">
        <v>21.51571628919967</v>
      </c>
      <c r="Y16" s="261">
        <v>30.275281628520471</v>
      </c>
      <c r="DA16" s="70" t="s">
        <v>2899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2900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2901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0.25240646510587578</v>
      </c>
      <c r="V19" s="229">
        <v>1.6411271801631611</v>
      </c>
      <c r="W19" s="229">
        <v>0.44653642139878158</v>
      </c>
      <c r="X19" s="229">
        <v>0.26842183285353022</v>
      </c>
      <c r="Y19" s="229">
        <v>0.71826008421816911</v>
      </c>
      <c r="DA19" s="73" t="s">
        <v>2902</v>
      </c>
    </row>
    <row r="20" spans="1:105" ht="12" customHeight="1" x14ac:dyDescent="0.25">
      <c r="A20" s="46" t="s">
        <v>159</v>
      </c>
      <c r="B20" s="229">
        <v>2.8516456852145522</v>
      </c>
      <c r="C20" s="229">
        <v>3.443297727865724</v>
      </c>
      <c r="D20" s="229">
        <v>3.5338762110677</v>
      </c>
      <c r="E20" s="229">
        <v>4.0825581673262521</v>
      </c>
      <c r="F20" s="229">
        <v>2.9043811444477861</v>
      </c>
      <c r="G20" s="229">
        <v>0.50924553973706566</v>
      </c>
      <c r="H20" s="229">
        <v>2.5125895151564648</v>
      </c>
      <c r="I20" s="229">
        <v>5.0681709600546334</v>
      </c>
      <c r="J20" s="229">
        <v>1.3138079104724349</v>
      </c>
      <c r="K20" s="229">
        <v>0.94767225152524337</v>
      </c>
      <c r="L20" s="229">
        <v>1.433869970272194</v>
      </c>
      <c r="M20" s="229">
        <v>2.8376622002062679</v>
      </c>
      <c r="N20" s="229">
        <v>3.3720197254477329</v>
      </c>
      <c r="O20" s="229">
        <v>3.09127901250638</v>
      </c>
      <c r="P20" s="229">
        <v>1.477748024852112</v>
      </c>
      <c r="Q20" s="229">
        <v>1.938111183492756</v>
      </c>
      <c r="R20" s="229">
        <v>2.467164469609036</v>
      </c>
      <c r="S20" s="229">
        <v>3.3170155338882288</v>
      </c>
      <c r="T20" s="229">
        <v>1.6211245430696171</v>
      </c>
      <c r="U20" s="229">
        <v>2.7587085441790369</v>
      </c>
      <c r="V20" s="229">
        <v>0.79671965802785905</v>
      </c>
      <c r="W20" s="229">
        <v>1.6557868822129831</v>
      </c>
      <c r="X20" s="229">
        <v>3.2115910676500059</v>
      </c>
      <c r="Y20" s="229">
        <v>2.1657470986836409</v>
      </c>
      <c r="DA20" s="73" t="s">
        <v>2903</v>
      </c>
    </row>
    <row r="21" spans="1:105" ht="12" customHeight="1" x14ac:dyDescent="0.25">
      <c r="A21" s="46" t="s">
        <v>32</v>
      </c>
      <c r="B21" s="229">
        <v>12.104871789970311</v>
      </c>
      <c r="C21" s="229">
        <v>12.568852833853221</v>
      </c>
      <c r="D21" s="229">
        <v>5.3919190372802897</v>
      </c>
      <c r="E21" s="229">
        <v>4.12511518437341</v>
      </c>
      <c r="F21" s="229">
        <v>8.9024892455459455</v>
      </c>
      <c r="G21" s="229">
        <v>7.3305645542686566</v>
      </c>
      <c r="H21" s="229">
        <v>4.316432711737086</v>
      </c>
      <c r="I21" s="229">
        <v>0.61618009917613781</v>
      </c>
      <c r="J21" s="229">
        <v>0</v>
      </c>
      <c r="K21" s="229">
        <v>0</v>
      </c>
      <c r="L21" s="229">
        <v>0.47651711016477122</v>
      </c>
      <c r="M21" s="229">
        <v>0</v>
      </c>
      <c r="N21" s="229">
        <v>0</v>
      </c>
      <c r="O21" s="229">
        <v>0</v>
      </c>
      <c r="P21" s="229">
        <v>0.95298992916139813</v>
      </c>
      <c r="Q21" s="229">
        <v>0.94110588695019193</v>
      </c>
      <c r="R21" s="229">
        <v>2.295978302258753</v>
      </c>
      <c r="S21" s="229">
        <v>0</v>
      </c>
      <c r="T21" s="229">
        <v>0</v>
      </c>
      <c r="U21" s="229">
        <v>2.643599331905734</v>
      </c>
      <c r="V21" s="229">
        <v>6.0983224777887441</v>
      </c>
      <c r="W21" s="229">
        <v>3.8518447946834611</v>
      </c>
      <c r="X21" s="229">
        <v>4.309478956606843</v>
      </c>
      <c r="Y21" s="229">
        <v>2.206216906328486</v>
      </c>
      <c r="DA21" s="73" t="s">
        <v>2904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0.97214478985787267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2905</v>
      </c>
    </row>
    <row r="23" spans="1:105" ht="12" customHeight="1" x14ac:dyDescent="0.25">
      <c r="A23" s="46" t="s">
        <v>35</v>
      </c>
      <c r="B23" s="229">
        <v>2.4269324980549372</v>
      </c>
      <c r="C23" s="229">
        <v>3.1355987819713418</v>
      </c>
      <c r="D23" s="229">
        <v>3.170463409220313</v>
      </c>
      <c r="E23" s="229">
        <v>6.0431788069540593</v>
      </c>
      <c r="F23" s="229">
        <v>4.1897242892246789</v>
      </c>
      <c r="G23" s="229">
        <v>3.6188938355782958</v>
      </c>
      <c r="H23" s="229">
        <v>6.5086760312829712</v>
      </c>
      <c r="I23" s="229">
        <v>5.4725463026121854</v>
      </c>
      <c r="J23" s="229">
        <v>4.1650506097955908</v>
      </c>
      <c r="K23" s="229">
        <v>3.6092198515535858</v>
      </c>
      <c r="L23" s="229">
        <v>4.2405941674007446</v>
      </c>
      <c r="M23" s="229">
        <v>3.5923595938781459</v>
      </c>
      <c r="N23" s="229">
        <v>3.9818530800499832</v>
      </c>
      <c r="O23" s="229">
        <v>3.82573182753449</v>
      </c>
      <c r="P23" s="229">
        <v>3.9511418820513899</v>
      </c>
      <c r="Q23" s="229">
        <v>3.8556041629058022</v>
      </c>
      <c r="R23" s="229">
        <v>7.8039386769193628</v>
      </c>
      <c r="S23" s="229">
        <v>7.5415524028885592</v>
      </c>
      <c r="T23" s="229">
        <v>8.2147554399070675</v>
      </c>
      <c r="U23" s="229">
        <v>10.249304814078339</v>
      </c>
      <c r="V23" s="229">
        <v>9.572868388013104</v>
      </c>
      <c r="W23" s="229">
        <v>8.6373594268018241</v>
      </c>
      <c r="X23" s="229">
        <v>3.698386275435936</v>
      </c>
      <c r="Y23" s="229">
        <v>0.54100417228386932</v>
      </c>
      <c r="DA23" s="73" t="s">
        <v>2906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2907</v>
      </c>
    </row>
    <row r="25" spans="1:105" ht="12" customHeight="1" x14ac:dyDescent="0.25">
      <c r="A25" s="46" t="s">
        <v>38</v>
      </c>
      <c r="B25" s="229">
        <v>30.18119028312346</v>
      </c>
      <c r="C25" s="229">
        <v>40.278467353043709</v>
      </c>
      <c r="D25" s="229">
        <v>62.39511925505083</v>
      </c>
      <c r="E25" s="229">
        <v>78.259087313735265</v>
      </c>
      <c r="F25" s="229">
        <v>85.307256351029665</v>
      </c>
      <c r="G25" s="229">
        <v>97.304598446615401</v>
      </c>
      <c r="H25" s="229">
        <v>58.661166954488259</v>
      </c>
      <c r="I25" s="229">
        <v>49.44774464802105</v>
      </c>
      <c r="J25" s="229">
        <v>80.556934706413145</v>
      </c>
      <c r="K25" s="229">
        <v>54.662026409090558</v>
      </c>
      <c r="L25" s="229">
        <v>70.459657636577958</v>
      </c>
      <c r="M25" s="229">
        <v>75.033240144894378</v>
      </c>
      <c r="N25" s="229">
        <v>53.314291069867721</v>
      </c>
      <c r="O25" s="229">
        <v>66.681480781907894</v>
      </c>
      <c r="P25" s="229">
        <v>70.503882191008429</v>
      </c>
      <c r="Q25" s="229">
        <v>77.331087537521313</v>
      </c>
      <c r="R25" s="229">
        <v>4.7945461991058647</v>
      </c>
      <c r="S25" s="229">
        <v>3.314216737150216</v>
      </c>
      <c r="T25" s="229">
        <v>5.8550605570794474</v>
      </c>
      <c r="U25" s="229">
        <v>3.5351008870655081</v>
      </c>
      <c r="V25" s="229">
        <v>8.3959839175842959</v>
      </c>
      <c r="W25" s="229">
        <v>5.3446487492099797</v>
      </c>
      <c r="X25" s="229">
        <v>8.878954230526217</v>
      </c>
      <c r="Y25" s="229">
        <v>19.298768293354438</v>
      </c>
      <c r="DA25" s="73" t="s">
        <v>2908</v>
      </c>
    </row>
    <row r="26" spans="1:105" ht="12" customHeight="1" x14ac:dyDescent="0.25">
      <c r="A26" s="46" t="s">
        <v>39</v>
      </c>
      <c r="B26" s="229">
        <v>1.0605143579681979</v>
      </c>
      <c r="C26" s="229">
        <v>0.53029694926774162</v>
      </c>
      <c r="D26" s="229">
        <v>0.50818467209962681</v>
      </c>
      <c r="E26" s="229">
        <v>0.61866651738786882</v>
      </c>
      <c r="F26" s="229">
        <v>1.0605143579750851</v>
      </c>
      <c r="G26" s="229">
        <v>1.65706859819717</v>
      </c>
      <c r="H26" s="229">
        <v>1.7012931525282029</v>
      </c>
      <c r="I26" s="229">
        <v>1.3035903257474131</v>
      </c>
      <c r="J26" s="229">
        <v>1.2814780485506421</v>
      </c>
      <c r="K26" s="229">
        <v>1.2814780485445141</v>
      </c>
      <c r="L26" s="229">
        <v>1.6791808753634121</v>
      </c>
      <c r="M26" s="229">
        <v>2.828144342021178</v>
      </c>
      <c r="N26" s="229">
        <v>1.060514357974671</v>
      </c>
      <c r="O26" s="229">
        <v>0.883775221740977</v>
      </c>
      <c r="P26" s="229">
        <v>1.01636934420069</v>
      </c>
      <c r="Q26" s="229">
        <v>1.1488839260909109</v>
      </c>
      <c r="R26" s="229">
        <v>1.723405429775819</v>
      </c>
      <c r="S26" s="229">
        <v>1.3698476167518909</v>
      </c>
      <c r="T26" s="229">
        <v>1.5024417391785689</v>
      </c>
      <c r="U26" s="229">
        <v>1.4361844482237149</v>
      </c>
      <c r="V26" s="229">
        <v>1.2152207576343641</v>
      </c>
      <c r="W26" s="229">
        <v>1.0384816214198509</v>
      </c>
      <c r="X26" s="229">
        <v>1.1488839261271431</v>
      </c>
      <c r="Y26" s="229">
        <v>5.3452850736518673</v>
      </c>
      <c r="DA26" s="73" t="s">
        <v>2909</v>
      </c>
    </row>
    <row r="27" spans="1:105" ht="12" customHeight="1" x14ac:dyDescent="0.25">
      <c r="A27" s="57" t="s">
        <v>2910</v>
      </c>
      <c r="B27" s="261">
        <v>4.0123857463416179</v>
      </c>
      <c r="C27" s="261">
        <v>4.0797230296021549</v>
      </c>
      <c r="D27" s="261">
        <v>4.4968484213278268</v>
      </c>
      <c r="E27" s="261">
        <v>5.5927114895443237</v>
      </c>
      <c r="F27" s="261">
        <v>6.2757307883219839</v>
      </c>
      <c r="G27" s="261">
        <v>6.5541347137238457</v>
      </c>
      <c r="H27" s="261">
        <v>6.6687979782475084</v>
      </c>
      <c r="I27" s="261">
        <v>6.1703834131417397</v>
      </c>
      <c r="J27" s="261">
        <v>5.3040021581341907</v>
      </c>
      <c r="K27" s="261">
        <v>4.2786985737183114</v>
      </c>
      <c r="L27" s="261">
        <v>5.1156336191157656</v>
      </c>
      <c r="M27" s="261">
        <v>5.3477940446821668</v>
      </c>
      <c r="N27" s="261">
        <v>5.750600247054364</v>
      </c>
      <c r="O27" s="261">
        <v>6.2092184760453124</v>
      </c>
      <c r="P27" s="261">
        <v>6.6546597978109476</v>
      </c>
      <c r="Q27" s="261">
        <v>6.8288975724788896</v>
      </c>
      <c r="R27" s="261">
        <v>7.4648505957675173</v>
      </c>
      <c r="S27" s="261">
        <v>9.027033449048405</v>
      </c>
      <c r="T27" s="261">
        <v>9.7393319135973879</v>
      </c>
      <c r="U27" s="261">
        <v>10.17955724159885</v>
      </c>
      <c r="V27" s="261">
        <v>10.48070406911649</v>
      </c>
      <c r="W27" s="261">
        <v>9.3894803524865704</v>
      </c>
      <c r="X27" s="261">
        <v>10.261635082735239</v>
      </c>
      <c r="Y27" s="261">
        <v>8.7309636277650498</v>
      </c>
      <c r="DA27" s="70" t="s">
        <v>2911</v>
      </c>
    </row>
    <row r="28" spans="1:105" ht="12" customHeight="1" x14ac:dyDescent="0.25">
      <c r="A28" s="57" t="s">
        <v>2912</v>
      </c>
      <c r="B28" s="261">
        <f t="shared" ref="B28:Y28" si="0">B29+B35+B46+B47</f>
        <v>8.6395400944314691</v>
      </c>
      <c r="C28" s="261">
        <f t="shared" si="0"/>
        <v>10.50882454049318</v>
      </c>
      <c r="D28" s="261">
        <f t="shared" si="0"/>
        <v>12.529319633116772</v>
      </c>
      <c r="E28" s="261">
        <f t="shared" si="0"/>
        <v>15.626414574798147</v>
      </c>
      <c r="F28" s="261">
        <f t="shared" si="0"/>
        <v>17.094244678372604</v>
      </c>
      <c r="G28" s="261">
        <f t="shared" si="0"/>
        <v>17.869625071358687</v>
      </c>
      <c r="H28" s="261">
        <f t="shared" si="0"/>
        <v>12.63225346279734</v>
      </c>
      <c r="I28" s="261">
        <f t="shared" si="0"/>
        <v>10.651400373241794</v>
      </c>
      <c r="J28" s="261">
        <f t="shared" si="0"/>
        <v>13.473503541849258</v>
      </c>
      <c r="K28" s="261">
        <f t="shared" si="0"/>
        <v>9.5568221253399148</v>
      </c>
      <c r="L28" s="261">
        <f t="shared" si="0"/>
        <v>12.370603996457781</v>
      </c>
      <c r="M28" s="261">
        <f t="shared" si="0"/>
        <v>13.260252606524382</v>
      </c>
      <c r="N28" s="261">
        <f t="shared" si="0"/>
        <v>10.271789829602371</v>
      </c>
      <c r="O28" s="261">
        <f t="shared" si="0"/>
        <v>12.077715285673358</v>
      </c>
      <c r="P28" s="261">
        <f t="shared" si="0"/>
        <v>12.527452724521355</v>
      </c>
      <c r="Q28" s="261">
        <f t="shared" si="0"/>
        <v>13.614297446065359</v>
      </c>
      <c r="R28" s="261">
        <f t="shared" si="0"/>
        <v>3.9808498930414888</v>
      </c>
      <c r="S28" s="261">
        <f t="shared" si="0"/>
        <v>3.4991040970324878</v>
      </c>
      <c r="T28" s="261">
        <f t="shared" si="0"/>
        <v>3.8303696541336465</v>
      </c>
      <c r="U28" s="261">
        <f t="shared" si="0"/>
        <v>4.5425347698711533</v>
      </c>
      <c r="V28" s="261">
        <f t="shared" si="0"/>
        <v>5.7501755572136215</v>
      </c>
      <c r="W28" s="261">
        <f t="shared" si="0"/>
        <v>4.4827859517353499</v>
      </c>
      <c r="X28" s="261">
        <f t="shared" si="0"/>
        <v>4.6196430032790721</v>
      </c>
      <c r="Y28" s="261">
        <f t="shared" si="0"/>
        <v>5.7342970009718934</v>
      </c>
      <c r="DA28" s="70"/>
    </row>
    <row r="29" spans="1:105" ht="12" customHeight="1" x14ac:dyDescent="0.25">
      <c r="A29" s="60" t="s">
        <v>2913</v>
      </c>
      <c r="B29" s="329">
        <v>4.3572473718518703</v>
      </c>
      <c r="C29" s="329">
        <v>5.3027695026305146</v>
      </c>
      <c r="D29" s="329">
        <v>6.0689043049632359</v>
      </c>
      <c r="E29" s="329">
        <v>7.5248581331882018</v>
      </c>
      <c r="F29" s="329">
        <v>8.264836012985306</v>
      </c>
      <c r="G29" s="329">
        <v>8.3637660816253003</v>
      </c>
      <c r="H29" s="329">
        <v>6.0914723023191044</v>
      </c>
      <c r="I29" s="329">
        <v>5.1085384511302276</v>
      </c>
      <c r="J29" s="329">
        <v>5.9461848716476098</v>
      </c>
      <c r="K29" s="329">
        <v>4.2896981032548709</v>
      </c>
      <c r="L29" s="329">
        <v>5.5907417480551631</v>
      </c>
      <c r="M29" s="329">
        <v>5.9743306754121601</v>
      </c>
      <c r="N29" s="329">
        <v>4.7793533376822843</v>
      </c>
      <c r="O29" s="329">
        <v>5.512852117350926</v>
      </c>
      <c r="P29" s="329">
        <v>5.6474582471847992</v>
      </c>
      <c r="Q29" s="329">
        <v>6.1269775687128973</v>
      </c>
      <c r="R29" s="329">
        <v>1.7966596737084819</v>
      </c>
      <c r="S29" s="329">
        <v>1.4683806188455091</v>
      </c>
      <c r="T29" s="329">
        <v>1.605030900762155</v>
      </c>
      <c r="U29" s="329">
        <v>1.9812799864386861</v>
      </c>
      <c r="V29" s="329">
        <v>2.6086409341142418</v>
      </c>
      <c r="W29" s="329">
        <v>1.981010018253806</v>
      </c>
      <c r="X29" s="329">
        <v>1.9994902308251681</v>
      </c>
      <c r="Y29" s="329">
        <v>2.5353170281485711</v>
      </c>
      <c r="DA29" s="72" t="s">
        <v>2914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2915</v>
      </c>
    </row>
    <row r="31" spans="1:105" ht="12" customHeight="1" x14ac:dyDescent="0.25">
      <c r="A31" s="59" t="s">
        <v>31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3.1444119431680073E-2</v>
      </c>
      <c r="V31" s="295">
        <v>0.2364074563342014</v>
      </c>
      <c r="W31" s="295">
        <v>6.0623750514448377E-2</v>
      </c>
      <c r="X31" s="295">
        <v>4.6719405127590569E-2</v>
      </c>
      <c r="Y31" s="295">
        <v>0.32337830000663181</v>
      </c>
      <c r="DA31" s="122" t="s">
        <v>2916</v>
      </c>
    </row>
    <row r="32" spans="1:105" ht="12" customHeight="1" x14ac:dyDescent="0.25">
      <c r="A32" s="59" t="s">
        <v>159</v>
      </c>
      <c r="B32" s="295">
        <v>0.71477903905619811</v>
      </c>
      <c r="C32" s="295">
        <v>0.95358539805724762</v>
      </c>
      <c r="D32" s="295">
        <v>1.7730074362404009</v>
      </c>
      <c r="E32" s="295">
        <v>2.1557076508553901</v>
      </c>
      <c r="F32" s="295">
        <v>1.5005839904946821</v>
      </c>
      <c r="G32" s="295">
        <v>0.3717009007864695</v>
      </c>
      <c r="H32" s="295">
        <v>1.1475270427032049</v>
      </c>
      <c r="I32" s="295">
        <v>2.3206224263466648</v>
      </c>
      <c r="J32" s="295">
        <v>1.425870862078763</v>
      </c>
      <c r="K32" s="295">
        <v>0.8921053577565442</v>
      </c>
      <c r="L32" s="295">
        <v>1.303271198705316</v>
      </c>
      <c r="M32" s="295">
        <v>2.6365590774119392</v>
      </c>
      <c r="N32" s="295">
        <v>2.1915083597177301</v>
      </c>
      <c r="O32" s="295">
        <v>2.463746905060161</v>
      </c>
      <c r="P32" s="295">
        <v>1.307689972952859</v>
      </c>
      <c r="Q32" s="295">
        <v>1.7631891531332069</v>
      </c>
      <c r="R32" s="295">
        <v>0.35271951797373963</v>
      </c>
      <c r="S32" s="295">
        <v>0.44855282489642417</v>
      </c>
      <c r="T32" s="295">
        <v>0.26453708159452571</v>
      </c>
      <c r="U32" s="295">
        <v>0.34367250024271517</v>
      </c>
      <c r="V32" s="295">
        <v>0.1147689649178165</v>
      </c>
      <c r="W32" s="295">
        <v>0.22479691698592999</v>
      </c>
      <c r="X32" s="295">
        <v>0.55898442611248433</v>
      </c>
      <c r="Y32" s="295">
        <v>0.97507244298414875</v>
      </c>
      <c r="DA32" s="122" t="s">
        <v>2917</v>
      </c>
    </row>
    <row r="33" spans="1:105" ht="12" customHeight="1" x14ac:dyDescent="0.25">
      <c r="A33" s="59" t="s">
        <v>32</v>
      </c>
      <c r="B33" s="295">
        <v>3.034145746364866</v>
      </c>
      <c r="C33" s="295">
        <v>3.480812720810496</v>
      </c>
      <c r="D33" s="295">
        <v>2.705219984436233</v>
      </c>
      <c r="E33" s="295">
        <v>2.1781789748356242</v>
      </c>
      <c r="F33" s="295">
        <v>4.5995797979046813</v>
      </c>
      <c r="G33" s="295">
        <v>5.350616226313706</v>
      </c>
      <c r="H33" s="295">
        <v>1.9713619096347239</v>
      </c>
      <c r="I33" s="295">
        <v>0.28213755378158012</v>
      </c>
      <c r="J33" s="295">
        <v>0</v>
      </c>
      <c r="K33" s="295">
        <v>0</v>
      </c>
      <c r="L33" s="295">
        <v>0.43311530211497679</v>
      </c>
      <c r="M33" s="295">
        <v>0</v>
      </c>
      <c r="N33" s="295">
        <v>0</v>
      </c>
      <c r="O33" s="295">
        <v>0</v>
      </c>
      <c r="P33" s="295">
        <v>0.84332061605301989</v>
      </c>
      <c r="Q33" s="295">
        <v>0.85616744072958684</v>
      </c>
      <c r="R33" s="295">
        <v>0.32824579391709752</v>
      </c>
      <c r="S33" s="295">
        <v>0</v>
      </c>
      <c r="T33" s="295">
        <v>0</v>
      </c>
      <c r="U33" s="295">
        <v>0.32933250377356732</v>
      </c>
      <c r="V33" s="295">
        <v>0.87847482041969993</v>
      </c>
      <c r="W33" s="295">
        <v>0.52294340766601521</v>
      </c>
      <c r="X33" s="295">
        <v>0.75007420641675082</v>
      </c>
      <c r="Y33" s="295">
        <v>0.99329294261281842</v>
      </c>
      <c r="DA33" s="122" t="s">
        <v>2918</v>
      </c>
    </row>
    <row r="34" spans="1:105" ht="12" customHeight="1" x14ac:dyDescent="0.25">
      <c r="A34" s="59" t="s">
        <v>35</v>
      </c>
      <c r="B34" s="295">
        <v>0.60832258643080672</v>
      </c>
      <c r="C34" s="295">
        <v>0.86837138376277045</v>
      </c>
      <c r="D34" s="295">
        <v>1.590676884286601</v>
      </c>
      <c r="E34" s="295">
        <v>3.1909715074971881</v>
      </c>
      <c r="F34" s="295">
        <v>2.164672224585944</v>
      </c>
      <c r="G34" s="295">
        <v>2.6414489545251238</v>
      </c>
      <c r="H34" s="295">
        <v>2.9725833499811749</v>
      </c>
      <c r="I34" s="295">
        <v>2.505778471001983</v>
      </c>
      <c r="J34" s="295">
        <v>4.520314009568847</v>
      </c>
      <c r="K34" s="295">
        <v>3.397592745498327</v>
      </c>
      <c r="L34" s="295">
        <v>3.8543552472348712</v>
      </c>
      <c r="M34" s="295">
        <v>3.3377715980002201</v>
      </c>
      <c r="N34" s="295">
        <v>2.5878449779645538</v>
      </c>
      <c r="O34" s="295">
        <v>3.0491052122907658</v>
      </c>
      <c r="P34" s="295">
        <v>3.496447658178921</v>
      </c>
      <c r="Q34" s="295">
        <v>3.507620974850103</v>
      </c>
      <c r="R34" s="295">
        <v>1.1156943618176449</v>
      </c>
      <c r="S34" s="295">
        <v>1.019827793949085</v>
      </c>
      <c r="T34" s="295">
        <v>1.340493819167629</v>
      </c>
      <c r="U34" s="295">
        <v>1.276830862990723</v>
      </c>
      <c r="V34" s="295">
        <v>1.378989692442524</v>
      </c>
      <c r="W34" s="295">
        <v>1.1726459430874121</v>
      </c>
      <c r="X34" s="295">
        <v>0.64371219316834261</v>
      </c>
      <c r="Y34" s="295">
        <v>0.24357334254497209</v>
      </c>
      <c r="DA34" s="122" t="s">
        <v>2919</v>
      </c>
    </row>
    <row r="35" spans="1:105" ht="12" customHeight="1" x14ac:dyDescent="0.25">
      <c r="A35" s="60" t="s">
        <v>2920</v>
      </c>
      <c r="B35" s="329">
        <v>3.939353769900829</v>
      </c>
      <c r="C35" s="329">
        <v>4.8573607618282919</v>
      </c>
      <c r="D35" s="329">
        <v>6.0760693092366287</v>
      </c>
      <c r="E35" s="329">
        <v>7.6235469125890631</v>
      </c>
      <c r="F35" s="329">
        <v>8.2930214185221711</v>
      </c>
      <c r="G35" s="329">
        <v>8.9456765355689551</v>
      </c>
      <c r="H35" s="329">
        <v>5.9707984272946879</v>
      </c>
      <c r="I35" s="329">
        <v>5.0154787244071439</v>
      </c>
      <c r="J35" s="329">
        <v>7.0739851524124013</v>
      </c>
      <c r="K35" s="329">
        <v>4.9014232892886067</v>
      </c>
      <c r="L35" s="329">
        <v>6.3426286057431511</v>
      </c>
      <c r="M35" s="329">
        <v>6.8288455170368234</v>
      </c>
      <c r="N35" s="329">
        <v>5.000932197300056</v>
      </c>
      <c r="O35" s="329">
        <v>6.0341607344724064</v>
      </c>
      <c r="P35" s="329">
        <v>6.3112201356433131</v>
      </c>
      <c r="Q35" s="329">
        <v>6.9036534181662326</v>
      </c>
      <c r="R35" s="329">
        <v>1.546168800891339</v>
      </c>
      <c r="S35" s="329">
        <v>1.2591821577554909</v>
      </c>
      <c r="T35" s="329">
        <v>1.3929172222947921</v>
      </c>
      <c r="U35" s="329">
        <v>1.691207155945387</v>
      </c>
      <c r="V35" s="329">
        <v>2.2457479505253208</v>
      </c>
      <c r="W35" s="329">
        <v>1.699256245234829</v>
      </c>
      <c r="X35" s="329">
        <v>1.743089944869695</v>
      </c>
      <c r="Y35" s="329">
        <v>2.4527437653220359</v>
      </c>
      <c r="DA35" s="72" t="s">
        <v>2921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2922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2923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2.044864160841383E-2</v>
      </c>
      <c r="V38" s="229">
        <v>0.1329554753160008</v>
      </c>
      <c r="W38" s="229">
        <v>3.617602759286366E-2</v>
      </c>
      <c r="X38" s="229">
        <v>2.174612230155441E-2</v>
      </c>
      <c r="Y38" s="229">
        <v>5.8189646757445798E-2</v>
      </c>
      <c r="DA38" s="73" t="s">
        <v>2924</v>
      </c>
    </row>
    <row r="39" spans="1:105" ht="12" customHeight="1" x14ac:dyDescent="0.25">
      <c r="A39" s="64" t="s">
        <v>159</v>
      </c>
      <c r="B39" s="229">
        <v>0.23102530510330649</v>
      </c>
      <c r="C39" s="229">
        <v>0.27895783556358972</v>
      </c>
      <c r="D39" s="229">
        <v>0.28629602691956019</v>
      </c>
      <c r="E39" s="229">
        <v>0.33074734743477818</v>
      </c>
      <c r="F39" s="229">
        <v>0.2352976540919238</v>
      </c>
      <c r="G39" s="229">
        <v>4.1256389880498782E-2</v>
      </c>
      <c r="H39" s="229">
        <v>0.20355676104786419</v>
      </c>
      <c r="I39" s="229">
        <v>0.41059650167382061</v>
      </c>
      <c r="J39" s="229">
        <v>0.10643779307428081</v>
      </c>
      <c r="K39" s="229">
        <v>7.6775411539279137E-2</v>
      </c>
      <c r="L39" s="229">
        <v>0.1161645884263071</v>
      </c>
      <c r="M39" s="229">
        <v>0.22989243684158789</v>
      </c>
      <c r="N39" s="229">
        <v>0.27318326744625648</v>
      </c>
      <c r="O39" s="229">
        <v>0.25043913440108961</v>
      </c>
      <c r="P39" s="229">
        <v>0.1197193571688699</v>
      </c>
      <c r="Q39" s="229">
        <v>0.15701555414548521</v>
      </c>
      <c r="R39" s="229">
        <v>0.199876663249832</v>
      </c>
      <c r="S39" s="229">
        <v>0.26872711772089569</v>
      </c>
      <c r="T39" s="229">
        <v>0.13133496707356149</v>
      </c>
      <c r="U39" s="229">
        <v>0.22349602771990559</v>
      </c>
      <c r="V39" s="229">
        <v>6.4546027941700557E-2</v>
      </c>
      <c r="W39" s="229">
        <v>0.13414312711872781</v>
      </c>
      <c r="X39" s="229">
        <v>0.26018618305838842</v>
      </c>
      <c r="Y39" s="229">
        <v>0.1754574163418007</v>
      </c>
      <c r="DA39" s="73" t="s">
        <v>2925</v>
      </c>
    </row>
    <row r="40" spans="1:105" ht="12" customHeight="1" x14ac:dyDescent="0.25">
      <c r="A40" s="64" t="s">
        <v>32</v>
      </c>
      <c r="B40" s="229">
        <v>0.98067291915471388</v>
      </c>
      <c r="C40" s="229">
        <v>1.0182622181272249</v>
      </c>
      <c r="D40" s="229">
        <v>0.43682486472238041</v>
      </c>
      <c r="E40" s="229">
        <v>0.33419509267836961</v>
      </c>
      <c r="F40" s="229">
        <v>0.72123276211869769</v>
      </c>
      <c r="G40" s="229">
        <v>0.59388370775171606</v>
      </c>
      <c r="H40" s="229">
        <v>0.34969463049261168</v>
      </c>
      <c r="I40" s="229">
        <v>4.9919664335873679E-2</v>
      </c>
      <c r="J40" s="229">
        <v>0</v>
      </c>
      <c r="K40" s="229">
        <v>0</v>
      </c>
      <c r="L40" s="229">
        <v>3.8604904996982298E-2</v>
      </c>
      <c r="M40" s="229">
        <v>0</v>
      </c>
      <c r="N40" s="229">
        <v>0</v>
      </c>
      <c r="O40" s="229">
        <v>0</v>
      </c>
      <c r="P40" s="229">
        <v>7.720622175693817E-2</v>
      </c>
      <c r="Q40" s="229">
        <v>7.6243439286472189E-2</v>
      </c>
      <c r="R40" s="229">
        <v>0.18600806213061921</v>
      </c>
      <c r="S40" s="229">
        <v>0</v>
      </c>
      <c r="T40" s="229">
        <v>0</v>
      </c>
      <c r="U40" s="229">
        <v>0.2141704859727232</v>
      </c>
      <c r="V40" s="229">
        <v>0.49405394869155961</v>
      </c>
      <c r="W40" s="229">
        <v>0.3120561658540611</v>
      </c>
      <c r="X40" s="229">
        <v>0.34913127389859028</v>
      </c>
      <c r="Y40" s="229">
        <v>0.1787360668793127</v>
      </c>
      <c r="DA40" s="73" t="s">
        <v>2926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7.8758047623510116E-2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2927</v>
      </c>
    </row>
    <row r="42" spans="1:105" ht="12" customHeight="1" x14ac:dyDescent="0.25">
      <c r="A42" s="64" t="s">
        <v>35</v>
      </c>
      <c r="B42" s="229">
        <v>0.19661728093898431</v>
      </c>
      <c r="C42" s="229">
        <v>0.25402968855577968</v>
      </c>
      <c r="D42" s="229">
        <v>0.256854236917194</v>
      </c>
      <c r="E42" s="229">
        <v>0.4895864990903861</v>
      </c>
      <c r="F42" s="229">
        <v>0.3394293818602645</v>
      </c>
      <c r="G42" s="229">
        <v>0.293183706810353</v>
      </c>
      <c r="H42" s="229">
        <v>0.52729863101228669</v>
      </c>
      <c r="I42" s="229">
        <v>0.44335686084992337</v>
      </c>
      <c r="J42" s="229">
        <v>0.33743045038442199</v>
      </c>
      <c r="K42" s="229">
        <v>0.29239997160704179</v>
      </c>
      <c r="L42" s="229">
        <v>0.34355059130333382</v>
      </c>
      <c r="M42" s="229">
        <v>0.29103404238456337</v>
      </c>
      <c r="N42" s="229">
        <v>0.32258875198440928</v>
      </c>
      <c r="O42" s="229">
        <v>0.30994063087227031</v>
      </c>
      <c r="P42" s="229">
        <v>0.3201006925720849</v>
      </c>
      <c r="Q42" s="229">
        <v>0.31236073005538012</v>
      </c>
      <c r="R42" s="229">
        <v>0.63223398446400769</v>
      </c>
      <c r="S42" s="229">
        <v>0.61097683133057878</v>
      </c>
      <c r="T42" s="229">
        <v>0.66551619357675929</v>
      </c>
      <c r="U42" s="229">
        <v>0.83034466169701826</v>
      </c>
      <c r="V42" s="229">
        <v>0.77554334731039076</v>
      </c>
      <c r="W42" s="229">
        <v>0.69975334145121171</v>
      </c>
      <c r="X42" s="229">
        <v>0.29962376535855773</v>
      </c>
      <c r="Y42" s="229">
        <v>4.3829306919887963E-2</v>
      </c>
      <c r="DA42" s="73" t="s">
        <v>2928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2929</v>
      </c>
    </row>
    <row r="44" spans="1:105" ht="12" customHeight="1" x14ac:dyDescent="0.25">
      <c r="A44" s="64" t="s">
        <v>38</v>
      </c>
      <c r="B44" s="229">
        <v>2.4451209803839791</v>
      </c>
      <c r="C44" s="229">
        <v>3.263149155442985</v>
      </c>
      <c r="D44" s="229">
        <v>5.0549237367021558</v>
      </c>
      <c r="E44" s="229">
        <v>6.3401388249261776</v>
      </c>
      <c r="F44" s="229">
        <v>6.9111443361308806</v>
      </c>
      <c r="G44" s="229">
        <v>7.883105766133327</v>
      </c>
      <c r="H44" s="229">
        <v>4.752418599422537</v>
      </c>
      <c r="I44" s="229">
        <v>4.0059956793404936</v>
      </c>
      <c r="J44" s="229">
        <v>6.5262983109123613</v>
      </c>
      <c r="K44" s="229">
        <v>4.4284293081014452</v>
      </c>
      <c r="L44" s="229">
        <v>5.7082701358602446</v>
      </c>
      <c r="M44" s="229">
        <v>6.0787976876796597</v>
      </c>
      <c r="N44" s="229">
        <v>4.3192428935490197</v>
      </c>
      <c r="O44" s="229">
        <v>5.4021821582724048</v>
      </c>
      <c r="P44" s="229">
        <v>5.7118529761946277</v>
      </c>
      <c r="Q44" s="229">
        <v>6.2649571736617107</v>
      </c>
      <c r="R44" s="229">
        <v>0.38842886555767658</v>
      </c>
      <c r="S44" s="229">
        <v>0.26850037395897819</v>
      </c>
      <c r="T44" s="229">
        <v>0.47434614987795859</v>
      </c>
      <c r="U44" s="229">
        <v>0.28639524371479969</v>
      </c>
      <c r="V44" s="229">
        <v>0.68019836975519288</v>
      </c>
      <c r="W44" s="229">
        <v>0.43299527509966301</v>
      </c>
      <c r="X44" s="229">
        <v>0.71932607923248393</v>
      </c>
      <c r="Y44" s="229">
        <v>1.563484501671105</v>
      </c>
      <c r="DA44" s="73" t="s">
        <v>2930</v>
      </c>
    </row>
    <row r="45" spans="1:105" ht="12" customHeight="1" x14ac:dyDescent="0.25">
      <c r="A45" s="64" t="s">
        <v>39</v>
      </c>
      <c r="B45" s="229">
        <v>8.5917284319845855E-2</v>
      </c>
      <c r="C45" s="229">
        <v>4.2961864138712301E-2</v>
      </c>
      <c r="D45" s="229">
        <v>4.1170443975338027E-2</v>
      </c>
      <c r="E45" s="229">
        <v>5.0121100835842057E-2</v>
      </c>
      <c r="F45" s="229">
        <v>8.591728432040377E-2</v>
      </c>
      <c r="G45" s="229">
        <v>0.13424696499306041</v>
      </c>
      <c r="H45" s="229">
        <v>0.13782980531938799</v>
      </c>
      <c r="I45" s="229">
        <v>0.1056100182070326</v>
      </c>
      <c r="J45" s="229">
        <v>0.10381859804133679</v>
      </c>
      <c r="K45" s="229">
        <v>0.1038185980408403</v>
      </c>
      <c r="L45" s="229">
        <v>0.136038385156283</v>
      </c>
      <c r="M45" s="229">
        <v>0.22912135013101201</v>
      </c>
      <c r="N45" s="229">
        <v>8.5917284320370185E-2</v>
      </c>
      <c r="O45" s="229">
        <v>7.1598810926642137E-2</v>
      </c>
      <c r="P45" s="229">
        <v>8.2340887950792363E-2</v>
      </c>
      <c r="Q45" s="229">
        <v>9.3076521017185082E-2</v>
      </c>
      <c r="R45" s="229">
        <v>0.13962122548920311</v>
      </c>
      <c r="S45" s="229">
        <v>0.1109778347450386</v>
      </c>
      <c r="T45" s="229">
        <v>0.12171991176651251</v>
      </c>
      <c r="U45" s="229">
        <v>0.11635209523252681</v>
      </c>
      <c r="V45" s="229">
        <v>9.8450781510476343E-2</v>
      </c>
      <c r="W45" s="229">
        <v>8.4132308118302163E-2</v>
      </c>
      <c r="X45" s="229">
        <v>9.3076521020120387E-2</v>
      </c>
      <c r="Y45" s="229">
        <v>0.43304682675248368</v>
      </c>
      <c r="DA45" s="73" t="s">
        <v>2931</v>
      </c>
    </row>
    <row r="46" spans="1:105" ht="12" customHeight="1" x14ac:dyDescent="0.25">
      <c r="A46" s="60" t="s">
        <v>2932</v>
      </c>
      <c r="B46" s="329">
        <v>0.34293895267877061</v>
      </c>
      <c r="C46" s="329">
        <v>0.34869427603437209</v>
      </c>
      <c r="D46" s="329">
        <v>0.38434601891690823</v>
      </c>
      <c r="E46" s="329">
        <v>0.47800952902088217</v>
      </c>
      <c r="F46" s="329">
        <v>0.53638724686512684</v>
      </c>
      <c r="G46" s="329">
        <v>0.56018245416443102</v>
      </c>
      <c r="H46" s="329">
        <v>0.56998273318354753</v>
      </c>
      <c r="I46" s="329">
        <v>0.52738319770442232</v>
      </c>
      <c r="J46" s="329">
        <v>0.45333351778924702</v>
      </c>
      <c r="K46" s="329">
        <v>0.36570073279643678</v>
      </c>
      <c r="L46" s="329">
        <v>0.43723364265946713</v>
      </c>
      <c r="M46" s="329">
        <v>0.45707641407539878</v>
      </c>
      <c r="N46" s="329">
        <v>0.49150429462003092</v>
      </c>
      <c r="O46" s="329">
        <v>0.53070243385002658</v>
      </c>
      <c r="P46" s="329">
        <v>0.56877434169324326</v>
      </c>
      <c r="Q46" s="329">
        <v>0.58366645918622961</v>
      </c>
      <c r="R46" s="329">
        <v>0.63802141844166804</v>
      </c>
      <c r="S46" s="329">
        <v>0.77154132043148738</v>
      </c>
      <c r="T46" s="329">
        <v>0.83242153107669958</v>
      </c>
      <c r="U46" s="329">
        <v>0.87004762748708064</v>
      </c>
      <c r="V46" s="329">
        <v>0.89578667257405908</v>
      </c>
      <c r="W46" s="329">
        <v>0.80251968824671527</v>
      </c>
      <c r="X46" s="329">
        <v>0.87706282758420873</v>
      </c>
      <c r="Y46" s="329">
        <v>0.74623620750128594</v>
      </c>
      <c r="DA46" s="72" t="s">
        <v>2933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2935</v>
      </c>
    </row>
    <row r="48" spans="1:105" ht="12" customHeight="1" x14ac:dyDescent="0.25">
      <c r="A48" s="132" t="s">
        <v>2936</v>
      </c>
      <c r="B48" s="316">
        <v>3.173557068089345</v>
      </c>
      <c r="C48" s="316">
        <v>3.226816830422083</v>
      </c>
      <c r="D48" s="316">
        <v>3.556738059057071</v>
      </c>
      <c r="E48" s="316">
        <v>4.4235001815592474</v>
      </c>
      <c r="F48" s="316">
        <v>4.963727582489887</v>
      </c>
      <c r="G48" s="316">
        <v>5.183928430837649</v>
      </c>
      <c r="H48" s="316">
        <v>5.2746202128805519</v>
      </c>
      <c r="I48" s="316">
        <v>4.8804041115567269</v>
      </c>
      <c r="J48" s="316">
        <v>4.1951483736216941</v>
      </c>
      <c r="K48" s="316">
        <v>3.384194581298229</v>
      </c>
      <c r="L48" s="316">
        <v>4.046160129170711</v>
      </c>
      <c r="M48" s="316">
        <v>4.229785135853743</v>
      </c>
      <c r="N48" s="316">
        <v>4.5483807424137694</v>
      </c>
      <c r="O48" s="316">
        <v>4.9111203228481486</v>
      </c>
      <c r="P48" s="316">
        <v>5.2634377580292746</v>
      </c>
      <c r="Q48" s="316">
        <v>5.4012494133093734</v>
      </c>
      <c r="R48" s="316">
        <v>5.9042502062592002</v>
      </c>
      <c r="S48" s="316">
        <v>7.139843379272989</v>
      </c>
      <c r="T48" s="316">
        <v>7.703228848583783</v>
      </c>
      <c r="U48" s="316">
        <v>8.0514207447654513</v>
      </c>
      <c r="V48" s="316">
        <v>8.2896098680003476</v>
      </c>
      <c r="W48" s="316">
        <v>7.4265171950351077</v>
      </c>
      <c r="X48" s="316">
        <v>8.116339406464272</v>
      </c>
      <c r="Y48" s="316">
        <v>6.9056698642169039</v>
      </c>
      <c r="DA48" s="139" t="s">
        <v>2937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99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0.99999999999999989</v>
      </c>
      <c r="C52" s="232">
        <f t="shared" si="1"/>
        <v>1.0000000000000002</v>
      </c>
      <c r="D52" s="232">
        <f t="shared" si="1"/>
        <v>1</v>
      </c>
      <c r="E52" s="232">
        <f t="shared" si="1"/>
        <v>1.0000000000000002</v>
      </c>
      <c r="F52" s="232">
        <f t="shared" si="1"/>
        <v>0.99999999999999922</v>
      </c>
      <c r="G52" s="232">
        <f t="shared" si="1"/>
        <v>1.0000000000000004</v>
      </c>
      <c r="H52" s="232">
        <f t="shared" si="1"/>
        <v>0.99999999999999967</v>
      </c>
      <c r="I52" s="232">
        <f t="shared" si="1"/>
        <v>0.99999999999999978</v>
      </c>
      <c r="J52" s="232">
        <f t="shared" si="1"/>
        <v>0.99999999999999978</v>
      </c>
      <c r="K52" s="232">
        <f t="shared" si="1"/>
        <v>0.99999999999999967</v>
      </c>
      <c r="L52" s="232">
        <f t="shared" si="1"/>
        <v>0.99999999999999967</v>
      </c>
      <c r="M52" s="232">
        <f t="shared" si="1"/>
        <v>1</v>
      </c>
      <c r="N52" s="232">
        <f t="shared" si="1"/>
        <v>1</v>
      </c>
      <c r="O52" s="232">
        <f t="shared" si="1"/>
        <v>1</v>
      </c>
      <c r="P52" s="232">
        <f t="shared" si="1"/>
        <v>0.99999999999999978</v>
      </c>
      <c r="Q52" s="232">
        <f t="shared" si="1"/>
        <v>1.0000000000000002</v>
      </c>
      <c r="R52" s="232">
        <f t="shared" si="1"/>
        <v>1</v>
      </c>
      <c r="S52" s="232">
        <f t="shared" si="1"/>
        <v>0.99999999999999989</v>
      </c>
      <c r="T52" s="232">
        <f t="shared" si="1"/>
        <v>1</v>
      </c>
      <c r="U52" s="232">
        <f t="shared" si="1"/>
        <v>0.99999999999999978</v>
      </c>
      <c r="V52" s="232">
        <f t="shared" si="1"/>
        <v>1</v>
      </c>
      <c r="W52" s="232">
        <f t="shared" si="1"/>
        <v>1</v>
      </c>
      <c r="X52" s="232">
        <f t="shared" si="1"/>
        <v>0.99999999999999967</v>
      </c>
      <c r="Y52" s="232">
        <f t="shared" si="1"/>
        <v>0.99999999999999989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1.0350673507337597E-2</v>
      </c>
      <c r="C53" s="299">
        <f t="shared" si="2"/>
        <v>8.9272297341740203E-3</v>
      </c>
      <c r="D53" s="299">
        <f t="shared" si="2"/>
        <v>8.1154119445959946E-3</v>
      </c>
      <c r="E53" s="299">
        <f t="shared" si="2"/>
        <v>8.0615433692811655E-3</v>
      </c>
      <c r="F53" s="299">
        <f t="shared" si="2"/>
        <v>8.2660650821807756E-3</v>
      </c>
      <c r="G53" s="299">
        <f t="shared" si="2"/>
        <v>8.0873704822927266E-3</v>
      </c>
      <c r="H53" s="299">
        <f t="shared" si="2"/>
        <v>1.1138296731541908E-2</v>
      </c>
      <c r="I53" s="299">
        <f t="shared" si="2"/>
        <v>1.1949148180388336E-2</v>
      </c>
      <c r="J53" s="299">
        <f t="shared" si="2"/>
        <v>8.2835640320711255E-3</v>
      </c>
      <c r="K53" s="299">
        <f t="shared" si="2"/>
        <v>9.3222350784468652E-3</v>
      </c>
      <c r="L53" s="299">
        <f t="shared" si="2"/>
        <v>8.7576248004436492E-3</v>
      </c>
      <c r="M53" s="299">
        <f t="shared" si="2"/>
        <v>8.5580311052007117E-3</v>
      </c>
      <c r="N53" s="299">
        <f t="shared" si="2"/>
        <v>1.141887590146896E-2</v>
      </c>
      <c r="O53" s="299">
        <f t="shared" si="2"/>
        <v>1.0545106725371201E-2</v>
      </c>
      <c r="P53" s="299">
        <f t="shared" si="2"/>
        <v>1.0748581987679286E-2</v>
      </c>
      <c r="Q53" s="299">
        <f t="shared" si="2"/>
        <v>1.0251448084002789E-2</v>
      </c>
      <c r="R53" s="299">
        <f t="shared" si="2"/>
        <v>2.5344509208640887E-2</v>
      </c>
      <c r="S53" s="299">
        <f t="shared" si="2"/>
        <v>2.8996159849022204E-2</v>
      </c>
      <c r="T53" s="299">
        <f t="shared" si="2"/>
        <v>2.8764967451472372E-2</v>
      </c>
      <c r="U53" s="299">
        <f t="shared" si="2"/>
        <v>2.7433495321624864E-2</v>
      </c>
      <c r="V53" s="299">
        <f t="shared" si="2"/>
        <v>2.4974071322749661E-2</v>
      </c>
      <c r="W53" s="299">
        <f t="shared" si="2"/>
        <v>2.6617513975368868E-2</v>
      </c>
      <c r="X53" s="299">
        <f t="shared" si="2"/>
        <v>2.7175215276894545E-2</v>
      </c>
      <c r="Y53" s="299">
        <f t="shared" si="2"/>
        <v>2.2280270200123121E-2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1.1250732073193041E-2</v>
      </c>
      <c r="C54" s="233">
        <f t="shared" si="3"/>
        <v>9.7035105806239346E-3</v>
      </c>
      <c r="D54" s="233">
        <f t="shared" si="3"/>
        <v>8.8210999397782576E-3</v>
      </c>
      <c r="E54" s="233">
        <f t="shared" si="3"/>
        <v>8.762547140523002E-3</v>
      </c>
      <c r="F54" s="233">
        <f t="shared" si="3"/>
        <v>8.9848533501964908E-3</v>
      </c>
      <c r="G54" s="233">
        <f t="shared" si="3"/>
        <v>8.7906200894486159E-3</v>
      </c>
      <c r="H54" s="233">
        <f t="shared" si="3"/>
        <v>1.2106844273415122E-2</v>
      </c>
      <c r="I54" s="233">
        <f t="shared" si="3"/>
        <v>1.2988204543900359E-2</v>
      </c>
      <c r="J54" s="233">
        <f t="shared" si="3"/>
        <v>9.0038739479034041E-3</v>
      </c>
      <c r="K54" s="233">
        <f t="shared" si="3"/>
        <v>1.0132864215703119E-2</v>
      </c>
      <c r="L54" s="233">
        <f t="shared" si="3"/>
        <v>9.5191573917865809E-3</v>
      </c>
      <c r="M54" s="233">
        <f t="shared" si="3"/>
        <v>9.3022077230442528E-3</v>
      </c>
      <c r="N54" s="233">
        <f t="shared" si="3"/>
        <v>1.2411821632031476E-2</v>
      </c>
      <c r="O54" s="233">
        <f t="shared" si="3"/>
        <v>1.146207252757739E-2</v>
      </c>
      <c r="P54" s="233">
        <f t="shared" si="3"/>
        <v>1.1683241290955739E-2</v>
      </c>
      <c r="Q54" s="233">
        <f t="shared" si="3"/>
        <v>1.1142878352176946E-2</v>
      </c>
      <c r="R54" s="233">
        <f t="shared" si="3"/>
        <v>2.7548379574609646E-2</v>
      </c>
      <c r="S54" s="233">
        <f t="shared" si="3"/>
        <v>3.1517565053284999E-2</v>
      </c>
      <c r="T54" s="233">
        <f t="shared" si="3"/>
        <v>3.1266268968991713E-2</v>
      </c>
      <c r="U54" s="233">
        <f t="shared" si="3"/>
        <v>2.9819016653940069E-2</v>
      </c>
      <c r="V54" s="233">
        <f t="shared" si="3"/>
        <v>2.7145729698640965E-2</v>
      </c>
      <c r="W54" s="233">
        <f t="shared" si="3"/>
        <v>2.8932080408009653E-2</v>
      </c>
      <c r="X54" s="233">
        <f t="shared" si="3"/>
        <v>2.9538277474885365E-2</v>
      </c>
      <c r="Y54" s="233">
        <f t="shared" si="3"/>
        <v>2.4217685000133819E-2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2.7901815541518743E-2</v>
      </c>
      <c r="C55" s="233">
        <f t="shared" si="4"/>
        <v>2.4064706239947352E-2</v>
      </c>
      <c r="D55" s="233">
        <f t="shared" si="4"/>
        <v>2.1876327850650065E-2</v>
      </c>
      <c r="E55" s="233">
        <f t="shared" si="4"/>
        <v>2.173111690849705E-2</v>
      </c>
      <c r="F55" s="233">
        <f t="shared" si="4"/>
        <v>2.228243630848729E-2</v>
      </c>
      <c r="G55" s="233">
        <f t="shared" si="4"/>
        <v>2.1800737821832557E-2</v>
      </c>
      <c r="H55" s="233">
        <f t="shared" si="4"/>
        <v>3.0024973798069489E-2</v>
      </c>
      <c r="I55" s="233">
        <f t="shared" si="4"/>
        <v>3.2210747268872901E-2</v>
      </c>
      <c r="J55" s="233">
        <f t="shared" si="4"/>
        <v>2.2329607390800428E-2</v>
      </c>
      <c r="K55" s="233">
        <f t="shared" si="4"/>
        <v>2.512950325494373E-2</v>
      </c>
      <c r="L55" s="233">
        <f t="shared" si="4"/>
        <v>2.3607510331630707E-2</v>
      </c>
      <c r="M55" s="233">
        <f t="shared" si="4"/>
        <v>2.3069475153149763E-2</v>
      </c>
      <c r="N55" s="233">
        <f t="shared" si="4"/>
        <v>3.0781317647438071E-2</v>
      </c>
      <c r="O55" s="233">
        <f t="shared" si="4"/>
        <v>2.8425939868391932E-2</v>
      </c>
      <c r="P55" s="233">
        <f t="shared" si="4"/>
        <v>2.8974438401570234E-2</v>
      </c>
      <c r="Q55" s="233">
        <f t="shared" si="4"/>
        <v>2.7634338313398808E-2</v>
      </c>
      <c r="R55" s="233">
        <f t="shared" si="4"/>
        <v>6.8319981345031935E-2</v>
      </c>
      <c r="S55" s="233">
        <f t="shared" si="4"/>
        <v>7.8163561332146789E-2</v>
      </c>
      <c r="T55" s="233">
        <f t="shared" si="4"/>
        <v>7.7540347043099436E-2</v>
      </c>
      <c r="U55" s="233">
        <f t="shared" si="4"/>
        <v>7.3951161301771359E-2</v>
      </c>
      <c r="V55" s="233">
        <f t="shared" si="4"/>
        <v>6.732140965262956E-2</v>
      </c>
      <c r="W55" s="233">
        <f t="shared" si="4"/>
        <v>7.1751559411863911E-2</v>
      </c>
      <c r="X55" s="233">
        <f t="shared" si="4"/>
        <v>7.3254928137715725E-2</v>
      </c>
      <c r="Y55" s="233">
        <f t="shared" si="4"/>
        <v>6.0059858800331878E-2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8.5505563756267083E-2</v>
      </c>
      <c r="C56" s="233">
        <f t="shared" si="5"/>
        <v>7.3746680412741905E-2</v>
      </c>
      <c r="D56" s="233">
        <f t="shared" si="5"/>
        <v>6.7040359542314729E-2</v>
      </c>
      <c r="E56" s="233">
        <f t="shared" si="5"/>
        <v>6.6595358267974844E-2</v>
      </c>
      <c r="F56" s="233">
        <f t="shared" si="5"/>
        <v>6.8284885461493347E-2</v>
      </c>
      <c r="G56" s="233">
        <f t="shared" si="5"/>
        <v>6.6808712679809451E-2</v>
      </c>
      <c r="H56" s="233">
        <f t="shared" si="5"/>
        <v>9.2012016477954886E-2</v>
      </c>
      <c r="I56" s="233">
        <f t="shared" si="5"/>
        <v>9.8710354533642741E-2</v>
      </c>
      <c r="J56" s="233">
        <f t="shared" si="5"/>
        <v>6.8429442004065824E-2</v>
      </c>
      <c r="K56" s="233">
        <f t="shared" si="5"/>
        <v>7.7009768039343701E-2</v>
      </c>
      <c r="L56" s="233">
        <f t="shared" si="5"/>
        <v>7.2345596177577978E-2</v>
      </c>
      <c r="M56" s="233">
        <f t="shared" si="5"/>
        <v>7.0696778695136325E-2</v>
      </c>
      <c r="N56" s="233">
        <f t="shared" si="5"/>
        <v>9.4329844403439264E-2</v>
      </c>
      <c r="O56" s="233">
        <f t="shared" si="5"/>
        <v>8.7111751209588154E-2</v>
      </c>
      <c r="P56" s="233">
        <f t="shared" si="5"/>
        <v>8.8792633811263608E-2</v>
      </c>
      <c r="Q56" s="233">
        <f t="shared" si="5"/>
        <v>8.4685875476544784E-2</v>
      </c>
      <c r="R56" s="233">
        <f t="shared" si="5"/>
        <v>0.2093676847670333</v>
      </c>
      <c r="S56" s="233">
        <f t="shared" si="5"/>
        <v>0.23953349440496585</v>
      </c>
      <c r="T56" s="233">
        <f t="shared" si="5"/>
        <v>0.23762364416433701</v>
      </c>
      <c r="U56" s="233">
        <f t="shared" si="5"/>
        <v>0.22662452656994439</v>
      </c>
      <c r="V56" s="233">
        <f t="shared" si="5"/>
        <v>0.20630754570967128</v>
      </c>
      <c r="W56" s="233">
        <f t="shared" si="5"/>
        <v>0.21988381110087327</v>
      </c>
      <c r="X56" s="233">
        <f t="shared" si="5"/>
        <v>0.22449090880912878</v>
      </c>
      <c r="Y56" s="233">
        <f t="shared" si="5"/>
        <v>0.184054406001017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1.9223361623688054E-2</v>
      </c>
      <c r="C57" s="300">
        <f t="shared" si="6"/>
        <v>1.7859416399398378E-2</v>
      </c>
      <c r="D57" s="300">
        <f t="shared" si="6"/>
        <v>1.666404572630097E-2</v>
      </c>
      <c r="E57" s="300">
        <f t="shared" si="6"/>
        <v>1.6827619057530566E-2</v>
      </c>
      <c r="F57" s="300">
        <f t="shared" si="6"/>
        <v>1.6468934836068538E-2</v>
      </c>
      <c r="G57" s="300">
        <f t="shared" si="6"/>
        <v>1.5560738101767856E-2</v>
      </c>
      <c r="H57" s="300">
        <f t="shared" si="6"/>
        <v>1.9738069779084384E-2</v>
      </c>
      <c r="I57" s="300">
        <f t="shared" si="6"/>
        <v>2.0490549596404412E-2</v>
      </c>
      <c r="J57" s="300">
        <f t="shared" si="6"/>
        <v>1.5745117175111824E-2</v>
      </c>
      <c r="K57" s="300">
        <f t="shared" si="6"/>
        <v>1.7015679117758333E-2</v>
      </c>
      <c r="L57" s="300">
        <f t="shared" si="6"/>
        <v>1.6465184218392631E-2</v>
      </c>
      <c r="M57" s="300">
        <f t="shared" si="6"/>
        <v>1.6275630440966835E-2</v>
      </c>
      <c r="N57" s="300">
        <f t="shared" si="6"/>
        <v>1.9744076034828372E-2</v>
      </c>
      <c r="O57" s="300">
        <f t="shared" si="6"/>
        <v>1.857814582006909E-2</v>
      </c>
      <c r="P57" s="300">
        <f t="shared" si="6"/>
        <v>1.8868191292915618E-2</v>
      </c>
      <c r="Q57" s="300">
        <f t="shared" si="6"/>
        <v>1.8184939529933893E-2</v>
      </c>
      <c r="R57" s="300">
        <f t="shared" si="6"/>
        <v>4.0146048473176009E-2</v>
      </c>
      <c r="S57" s="300">
        <f t="shared" si="6"/>
        <v>4.6478615463609131E-2</v>
      </c>
      <c r="T57" s="300">
        <f t="shared" si="6"/>
        <v>4.6877347823742942E-2</v>
      </c>
      <c r="U57" s="300">
        <f t="shared" si="6"/>
        <v>4.378395687283923E-2</v>
      </c>
      <c r="V57" s="300">
        <f t="shared" si="6"/>
        <v>4.101441162666717E-2</v>
      </c>
      <c r="W57" s="300">
        <f t="shared" si="6"/>
        <v>4.3205763966871195E-2</v>
      </c>
      <c r="X57" s="300">
        <f t="shared" si="6"/>
        <v>4.5881369634384168E-2</v>
      </c>
      <c r="Y57" s="300">
        <f t="shared" si="6"/>
        <v>3.8955718924325755E-2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0.6380944273727529</v>
      </c>
      <c r="C58" s="301">
        <f t="shared" si="7"/>
        <v>0.66739112687235735</v>
      </c>
      <c r="D58" s="301">
        <f t="shared" si="7"/>
        <v>0.68852399081826832</v>
      </c>
      <c r="E58" s="301">
        <f t="shared" si="7"/>
        <v>0.68999650810654423</v>
      </c>
      <c r="F58" s="301">
        <f t="shared" si="7"/>
        <v>0.68586926081811006</v>
      </c>
      <c r="G58" s="301">
        <f t="shared" si="7"/>
        <v>0.69310527250964504</v>
      </c>
      <c r="H58" s="301">
        <f t="shared" si="7"/>
        <v>0.62617780385714994</v>
      </c>
      <c r="I58" s="301">
        <f t="shared" si="7"/>
        <v>0.60986151096674224</v>
      </c>
      <c r="J58" s="301">
        <f t="shared" si="7"/>
        <v>0.6937000448332804</v>
      </c>
      <c r="K58" s="301">
        <f t="shared" si="7"/>
        <v>0.67053986866047544</v>
      </c>
      <c r="L58" s="301">
        <f t="shared" si="7"/>
        <v>0.68178936271687507</v>
      </c>
      <c r="M58" s="301">
        <f t="shared" si="7"/>
        <v>0.68618388203600045</v>
      </c>
      <c r="N58" s="301">
        <f t="shared" si="7"/>
        <v>0.62352687632614379</v>
      </c>
      <c r="O58" s="301">
        <f t="shared" si="7"/>
        <v>0.64346503059151339</v>
      </c>
      <c r="P58" s="301">
        <f t="shared" si="7"/>
        <v>0.64007767662712001</v>
      </c>
      <c r="Q58" s="301">
        <f t="shared" si="7"/>
        <v>0.65074019853879883</v>
      </c>
      <c r="R58" s="301">
        <f t="shared" si="7"/>
        <v>0.32962011632885035</v>
      </c>
      <c r="S58" s="301">
        <f t="shared" si="7"/>
        <v>0.25396743445797615</v>
      </c>
      <c r="T58" s="301">
        <f t="shared" si="7"/>
        <v>0.25831764064724355</v>
      </c>
      <c r="U58" s="301">
        <f t="shared" si="7"/>
        <v>0.28618251810324863</v>
      </c>
      <c r="V58" s="301">
        <f t="shared" si="7"/>
        <v>0.33601134280982575</v>
      </c>
      <c r="W58" s="301">
        <f t="shared" si="7"/>
        <v>0.30246758934746831</v>
      </c>
      <c r="X58" s="301">
        <f t="shared" si="7"/>
        <v>0.28984796884931108</v>
      </c>
      <c r="Y58" s="301">
        <f t="shared" si="7"/>
        <v>0.3930108061761845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5.2653426102543449E-2</v>
      </c>
      <c r="C59" s="301">
        <f t="shared" si="8"/>
        <v>4.5412429517320024E-2</v>
      </c>
      <c r="D59" s="301">
        <f t="shared" si="8"/>
        <v>4.1282747718162247E-2</v>
      </c>
      <c r="E59" s="301">
        <f t="shared" si="8"/>
        <v>4.1008720617647682E-2</v>
      </c>
      <c r="F59" s="301">
        <f t="shared" si="8"/>
        <v>4.2049113678919586E-2</v>
      </c>
      <c r="G59" s="301">
        <f t="shared" si="8"/>
        <v>4.114010201861952E-2</v>
      </c>
      <c r="H59" s="301">
        <f t="shared" si="8"/>
        <v>5.666003119958278E-2</v>
      </c>
      <c r="I59" s="301">
        <f t="shared" si="8"/>
        <v>6.0784797265453702E-2</v>
      </c>
      <c r="J59" s="301">
        <f t="shared" si="8"/>
        <v>4.2138130076187913E-2</v>
      </c>
      <c r="K59" s="301">
        <f t="shared" si="8"/>
        <v>4.7421804529490602E-2</v>
      </c>
      <c r="L59" s="301">
        <f t="shared" si="8"/>
        <v>4.4549656593561193E-2</v>
      </c>
      <c r="M59" s="301">
        <f t="shared" si="8"/>
        <v>4.3534332143847117E-2</v>
      </c>
      <c r="N59" s="301">
        <f t="shared" si="8"/>
        <v>5.8087325237907349E-2</v>
      </c>
      <c r="O59" s="301">
        <f t="shared" si="8"/>
        <v>5.364249942906222E-2</v>
      </c>
      <c r="P59" s="301">
        <f t="shared" si="8"/>
        <v>5.4677569241672878E-2</v>
      </c>
      <c r="Q59" s="301">
        <f t="shared" si="8"/>
        <v>5.2148670688188091E-2</v>
      </c>
      <c r="R59" s="301">
        <f t="shared" si="8"/>
        <v>0.12892641640917318</v>
      </c>
      <c r="S59" s="301">
        <f t="shared" si="8"/>
        <v>0.14750220444937387</v>
      </c>
      <c r="T59" s="301">
        <f t="shared" si="8"/>
        <v>0.14632613877488126</v>
      </c>
      <c r="U59" s="301">
        <f t="shared" si="8"/>
        <v>0.13955299794043957</v>
      </c>
      <c r="V59" s="301">
        <f t="shared" si="8"/>
        <v>0.12704201498963968</v>
      </c>
      <c r="W59" s="301">
        <f t="shared" si="8"/>
        <v>0.13540213630948514</v>
      </c>
      <c r="X59" s="301">
        <f t="shared" si="8"/>
        <v>0.13823913858246353</v>
      </c>
      <c r="Y59" s="301">
        <f t="shared" si="8"/>
        <v>0.11333876580062634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0.11337429018056779</v>
      </c>
      <c r="C60" s="301">
        <f t="shared" si="9"/>
        <v>0.11697638547819948</v>
      </c>
      <c r="D60" s="301">
        <f t="shared" si="9"/>
        <v>0.11502383292284624</v>
      </c>
      <c r="E60" s="301">
        <f t="shared" si="9"/>
        <v>0.11458114203664151</v>
      </c>
      <c r="F60" s="301">
        <f t="shared" si="9"/>
        <v>0.11453611730345578</v>
      </c>
      <c r="G60" s="301">
        <f t="shared" si="9"/>
        <v>0.1121670869734816</v>
      </c>
      <c r="H60" s="301">
        <f t="shared" si="9"/>
        <v>0.10732726912072767</v>
      </c>
      <c r="I60" s="301">
        <f t="shared" si="9"/>
        <v>0.1049275497048935</v>
      </c>
      <c r="J60" s="301">
        <f t="shared" si="9"/>
        <v>0.10704148073501946</v>
      </c>
      <c r="K60" s="301">
        <f t="shared" si="9"/>
        <v>0.10592046692299127</v>
      </c>
      <c r="L60" s="301">
        <f t="shared" si="9"/>
        <v>0.10772979476829465</v>
      </c>
      <c r="M60" s="301">
        <f t="shared" si="9"/>
        <v>0.10794661059503385</v>
      </c>
      <c r="N60" s="301">
        <f t="shared" si="9"/>
        <v>0.10375626386361493</v>
      </c>
      <c r="O60" s="301">
        <f t="shared" si="9"/>
        <v>0.10434144616034624</v>
      </c>
      <c r="P60" s="301">
        <f t="shared" si="9"/>
        <v>0.1029309813842206</v>
      </c>
      <c r="Q60" s="301">
        <f t="shared" si="9"/>
        <v>0.10396517250853778</v>
      </c>
      <c r="R60" s="301">
        <f t="shared" si="9"/>
        <v>6.8753782060109639E-2</v>
      </c>
      <c r="S60" s="301">
        <f t="shared" si="9"/>
        <v>5.7175546188381048E-2</v>
      </c>
      <c r="T60" s="301">
        <f t="shared" si="9"/>
        <v>5.7548423910611941E-2</v>
      </c>
      <c r="U60" s="301">
        <f t="shared" si="9"/>
        <v>6.2274255189967084E-2</v>
      </c>
      <c r="V60" s="301">
        <f t="shared" si="9"/>
        <v>6.9700841137686473E-2</v>
      </c>
      <c r="W60" s="301">
        <f t="shared" si="9"/>
        <v>6.4644556641771087E-2</v>
      </c>
      <c r="X60" s="301">
        <f t="shared" si="9"/>
        <v>6.2233305334180783E-2</v>
      </c>
      <c r="Y60" s="301">
        <f t="shared" si="9"/>
        <v>7.443830630076205E-2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5.7178949634512727E-2</v>
      </c>
      <c r="C61" s="302">
        <f t="shared" si="10"/>
        <v>5.9026469330758904E-2</v>
      </c>
      <c r="D61" s="302">
        <f t="shared" si="10"/>
        <v>5.5714807766076853E-2</v>
      </c>
      <c r="E61" s="302">
        <f t="shared" si="10"/>
        <v>5.5176242409116547E-2</v>
      </c>
      <c r="F61" s="302">
        <f t="shared" si="10"/>
        <v>5.537666301657445E-2</v>
      </c>
      <c r="G61" s="302">
        <f t="shared" si="10"/>
        <v>5.2499102457788202E-2</v>
      </c>
      <c r="H61" s="302">
        <f t="shared" si="10"/>
        <v>5.1754905730626861E-2</v>
      </c>
      <c r="I61" s="302">
        <f t="shared" si="10"/>
        <v>5.0324502268914807E-2</v>
      </c>
      <c r="J61" s="302">
        <f t="shared" si="10"/>
        <v>4.7240009356762508E-2</v>
      </c>
      <c r="K61" s="302">
        <f t="shared" si="10"/>
        <v>4.7543714855869536E-2</v>
      </c>
      <c r="L61" s="302">
        <f t="shared" si="10"/>
        <v>4.8687150707676048E-2</v>
      </c>
      <c r="M61" s="302">
        <f t="shared" si="10"/>
        <v>4.8634725606009233E-2</v>
      </c>
      <c r="N61" s="302">
        <f t="shared" si="10"/>
        <v>4.8276673708111492E-2</v>
      </c>
      <c r="O61" s="302">
        <f t="shared" si="10"/>
        <v>4.7626471463096155E-2</v>
      </c>
      <c r="P61" s="302">
        <f t="shared" si="10"/>
        <v>4.6401964748292578E-2</v>
      </c>
      <c r="Q61" s="302">
        <f t="shared" si="10"/>
        <v>4.6788479714851068E-2</v>
      </c>
      <c r="R61" s="302">
        <f t="shared" si="10"/>
        <v>3.1030345519499663E-2</v>
      </c>
      <c r="S61" s="302">
        <f t="shared" si="10"/>
        <v>2.3993417048131179E-2</v>
      </c>
      <c r="T61" s="302">
        <f t="shared" si="10"/>
        <v>2.4114382424425145E-2</v>
      </c>
      <c r="U61" s="302">
        <f t="shared" si="10"/>
        <v>2.7161649107587775E-2</v>
      </c>
      <c r="V61" s="302">
        <f t="shared" si="10"/>
        <v>3.1620681060052711E-2</v>
      </c>
      <c r="W61" s="302">
        <f t="shared" si="10"/>
        <v>2.8567394408682334E-2</v>
      </c>
      <c r="X61" s="302">
        <f t="shared" si="10"/>
        <v>2.6936039421082775E-2</v>
      </c>
      <c r="Y61" s="302">
        <f t="shared" si="10"/>
        <v>3.2911567970559351E-2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5.1695047716777853E-2</v>
      </c>
      <c r="C62" s="302">
        <f t="shared" si="11"/>
        <v>5.4068511915190985E-2</v>
      </c>
      <c r="D62" s="302">
        <f t="shared" si="11"/>
        <v>5.5780585180858093E-2</v>
      </c>
      <c r="E62" s="302">
        <f t="shared" si="11"/>
        <v>5.589988077131576E-2</v>
      </c>
      <c r="F62" s="302">
        <f t="shared" si="11"/>
        <v>5.5565512946802731E-2</v>
      </c>
      <c r="G62" s="302">
        <f t="shared" si="11"/>
        <v>5.615173647991395E-2</v>
      </c>
      <c r="H62" s="302">
        <f t="shared" si="11"/>
        <v>5.0729625680734754E-2</v>
      </c>
      <c r="I62" s="302">
        <f t="shared" si="11"/>
        <v>4.9407765618418559E-2</v>
      </c>
      <c r="J62" s="302">
        <f t="shared" si="11"/>
        <v>5.6199921799095588E-2</v>
      </c>
      <c r="K62" s="302">
        <f t="shared" si="11"/>
        <v>5.4323606380840488E-2</v>
      </c>
      <c r="L62" s="302">
        <f t="shared" si="11"/>
        <v>5.5234981103903971E-2</v>
      </c>
      <c r="M62" s="302">
        <f t="shared" si="11"/>
        <v>5.5591001899806917E-2</v>
      </c>
      <c r="N62" s="302">
        <f t="shared" si="11"/>
        <v>5.0514861502690848E-2</v>
      </c>
      <c r="O62" s="302">
        <f t="shared" si="11"/>
        <v>5.213014568621914E-2</v>
      </c>
      <c r="P62" s="302">
        <f t="shared" si="11"/>
        <v>5.1855720119545742E-2</v>
      </c>
      <c r="Q62" s="302">
        <f t="shared" si="11"/>
        <v>5.2719541452815939E-2</v>
      </c>
      <c r="R62" s="302">
        <f t="shared" si="11"/>
        <v>2.6704084710766126E-2</v>
      </c>
      <c r="S62" s="302">
        <f t="shared" si="11"/>
        <v>2.0575103118935859E-2</v>
      </c>
      <c r="T62" s="302">
        <f t="shared" si="11"/>
        <v>2.0927533898590117E-2</v>
      </c>
      <c r="U62" s="302">
        <f t="shared" si="11"/>
        <v>2.3184999420803286E-2</v>
      </c>
      <c r="V62" s="302">
        <f t="shared" si="11"/>
        <v>2.7221868198177377E-2</v>
      </c>
      <c r="W62" s="302">
        <f t="shared" si="11"/>
        <v>2.4504330069884908E-2</v>
      </c>
      <c r="X62" s="302">
        <f t="shared" si="11"/>
        <v>2.3481954923143859E-2</v>
      </c>
      <c r="Y62" s="302">
        <f t="shared" si="11"/>
        <v>3.1839664330149169E-2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4.5002928292772158E-3</v>
      </c>
      <c r="C63" s="302">
        <f t="shared" si="12"/>
        <v>3.8814042322495731E-3</v>
      </c>
      <c r="D63" s="302">
        <f t="shared" si="12"/>
        <v>3.5284399759113023E-3</v>
      </c>
      <c r="E63" s="302">
        <f t="shared" si="12"/>
        <v>3.5050188562092024E-3</v>
      </c>
      <c r="F63" s="302">
        <f t="shared" si="12"/>
        <v>3.593941340078597E-3</v>
      </c>
      <c r="G63" s="302">
        <f t="shared" si="12"/>
        <v>3.516248035779445E-3</v>
      </c>
      <c r="H63" s="302">
        <f t="shared" si="12"/>
        <v>4.8427377093660474E-3</v>
      </c>
      <c r="I63" s="302">
        <f t="shared" si="12"/>
        <v>5.1952818175601467E-3</v>
      </c>
      <c r="J63" s="302">
        <f t="shared" si="12"/>
        <v>3.6015495791613598E-3</v>
      </c>
      <c r="K63" s="302">
        <f t="shared" si="12"/>
        <v>4.0531456862812464E-3</v>
      </c>
      <c r="L63" s="302">
        <f t="shared" si="12"/>
        <v>3.8076629567146314E-3</v>
      </c>
      <c r="M63" s="302">
        <f t="shared" si="12"/>
        <v>3.7208830892177013E-3</v>
      </c>
      <c r="N63" s="302">
        <f t="shared" si="12"/>
        <v>4.964728652812592E-3</v>
      </c>
      <c r="O63" s="302">
        <f t="shared" si="12"/>
        <v>4.5848290110309577E-3</v>
      </c>
      <c r="P63" s="302">
        <f t="shared" si="12"/>
        <v>4.6732965163822958E-3</v>
      </c>
      <c r="Q63" s="302">
        <f t="shared" si="12"/>
        <v>4.4571513408707755E-3</v>
      </c>
      <c r="R63" s="302">
        <f t="shared" si="12"/>
        <v>1.101935182984386E-2</v>
      </c>
      <c r="S63" s="302">
        <f t="shared" si="12"/>
        <v>1.2607026021314001E-2</v>
      </c>
      <c r="T63" s="302">
        <f t="shared" si="12"/>
        <v>1.2506507587596685E-2</v>
      </c>
      <c r="U63" s="302">
        <f t="shared" si="12"/>
        <v>1.1927606661576023E-2</v>
      </c>
      <c r="V63" s="302">
        <f t="shared" si="12"/>
        <v>1.0858291879456384E-2</v>
      </c>
      <c r="W63" s="302">
        <f t="shared" si="12"/>
        <v>1.1572832163203855E-2</v>
      </c>
      <c r="X63" s="302">
        <f t="shared" si="12"/>
        <v>1.1815310989954151E-2</v>
      </c>
      <c r="Y63" s="302">
        <f t="shared" si="12"/>
        <v>9.6870740000535287E-3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4.1645709842131381E-2</v>
      </c>
      <c r="C65" s="235">
        <f t="shared" si="14"/>
        <v>3.5918514765237587E-2</v>
      </c>
      <c r="D65" s="235">
        <f t="shared" si="14"/>
        <v>3.2652183537083213E-2</v>
      </c>
      <c r="E65" s="235">
        <f t="shared" si="14"/>
        <v>3.2435444495359983E-2</v>
      </c>
      <c r="F65" s="235">
        <f t="shared" si="14"/>
        <v>3.325833316108736E-2</v>
      </c>
      <c r="G65" s="235">
        <f t="shared" si="14"/>
        <v>3.2539359323103006E-2</v>
      </c>
      <c r="H65" s="235">
        <f t="shared" si="14"/>
        <v>4.4814694762473434E-2</v>
      </c>
      <c r="I65" s="235">
        <f t="shared" si="14"/>
        <v>4.8077137939701628E-2</v>
      </c>
      <c r="J65" s="235">
        <f t="shared" si="14"/>
        <v>3.332873980555924E-2</v>
      </c>
      <c r="K65" s="235">
        <f t="shared" si="14"/>
        <v>3.7507810180846694E-2</v>
      </c>
      <c r="L65" s="235">
        <f t="shared" si="14"/>
        <v>3.5236113001437218E-2</v>
      </c>
      <c r="M65" s="235">
        <f t="shared" si="14"/>
        <v>3.4433052107620633E-2</v>
      </c>
      <c r="N65" s="235">
        <f t="shared" si="14"/>
        <v>4.5943598953127759E-2</v>
      </c>
      <c r="O65" s="235">
        <f t="shared" si="14"/>
        <v>4.2428007668080504E-2</v>
      </c>
      <c r="P65" s="235">
        <f t="shared" si="14"/>
        <v>4.3246685962601783E-2</v>
      </c>
      <c r="Q65" s="235">
        <f t="shared" si="14"/>
        <v>4.1246478508418186E-2</v>
      </c>
      <c r="R65" s="235">
        <f t="shared" si="14"/>
        <v>0.10197308183337515</v>
      </c>
      <c r="S65" s="235">
        <f t="shared" si="14"/>
        <v>0.11666541880123985</v>
      </c>
      <c r="T65" s="235">
        <f t="shared" si="14"/>
        <v>0.1157352212156198</v>
      </c>
      <c r="U65" s="235">
        <f t="shared" si="14"/>
        <v>0.11037807204622462</v>
      </c>
      <c r="V65" s="235">
        <f t="shared" si="14"/>
        <v>0.10048263305248945</v>
      </c>
      <c r="W65" s="235">
        <f t="shared" si="14"/>
        <v>0.10709498883828855</v>
      </c>
      <c r="X65" s="235">
        <f t="shared" si="14"/>
        <v>0.10933888790103577</v>
      </c>
      <c r="Y65" s="235">
        <f t="shared" si="14"/>
        <v>8.96441827964954E-2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56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 t="shared" ref="B69:Y69" si="15">SUM(B$70:B$78)</f>
        <v>124.16635121602799</v>
      </c>
      <c r="C69" s="322">
        <f t="shared" si="15"/>
        <v>118.81908485023364</v>
      </c>
      <c r="D69" s="322">
        <f t="shared" si="15"/>
        <v>124.76757653104977</v>
      </c>
      <c r="E69" s="322">
        <f t="shared" si="15"/>
        <v>137.51505167952953</v>
      </c>
      <c r="F69" s="322">
        <f t="shared" si="15"/>
        <v>149.60895259320563</v>
      </c>
      <c r="G69" s="322">
        <f t="shared" si="15"/>
        <v>145.53955666894097</v>
      </c>
      <c r="H69" s="322">
        <f t="shared" si="15"/>
        <v>135.15873100424497</v>
      </c>
      <c r="I69" s="322">
        <f t="shared" si="15"/>
        <v>138.86565895518811</v>
      </c>
      <c r="J69" s="322">
        <f t="shared" si="15"/>
        <v>151.50062581690793</v>
      </c>
      <c r="K69" s="322">
        <f t="shared" si="15"/>
        <v>169.74113620264797</v>
      </c>
      <c r="L69" s="322">
        <f t="shared" si="15"/>
        <v>172.65246391315125</v>
      </c>
      <c r="M69" s="322">
        <f t="shared" si="15"/>
        <v>177.03919286140348</v>
      </c>
      <c r="N69" s="322">
        <f t="shared" si="15"/>
        <v>192.151215502284</v>
      </c>
      <c r="O69" s="322">
        <f t="shared" si="15"/>
        <v>200.40871792545508</v>
      </c>
      <c r="P69" s="322">
        <f t="shared" si="15"/>
        <v>192.49793257338933</v>
      </c>
      <c r="Q69" s="322">
        <f t="shared" si="15"/>
        <v>189.32826560729592</v>
      </c>
      <c r="R69" s="322">
        <f t="shared" si="15"/>
        <v>198.98309626481162</v>
      </c>
      <c r="S69" s="322">
        <f t="shared" si="15"/>
        <v>195.81649866469536</v>
      </c>
      <c r="T69" s="322">
        <f t="shared" si="15"/>
        <v>195.66354361426687</v>
      </c>
      <c r="U69" s="322">
        <f t="shared" si="15"/>
        <v>186.79312230126803</v>
      </c>
      <c r="V69" s="322">
        <f t="shared" si="15"/>
        <v>191.12818539845691</v>
      </c>
      <c r="W69" s="322">
        <f t="shared" si="15"/>
        <v>167.87837833336215</v>
      </c>
      <c r="X69" s="322">
        <f t="shared" si="15"/>
        <v>155.97334992040177</v>
      </c>
      <c r="Y69" s="322">
        <f t="shared" si="15"/>
        <v>162.40565192708948</v>
      </c>
      <c r="DA69" s="95"/>
    </row>
    <row r="70" spans="1:105" ht="12" customHeight="1" x14ac:dyDescent="0.25">
      <c r="A70" s="55" t="s">
        <v>91</v>
      </c>
      <c r="B70" s="334">
        <f>IF(B$6=0,0,B$6/WWP!B$5*1000)</f>
        <v>1.2852053620345165</v>
      </c>
      <c r="C70" s="334">
        <f>IF(C$6=0,0,C$6/WWP!C$5*1000)</f>
        <v>1.0607252672623515</v>
      </c>
      <c r="D70" s="334">
        <f>IF(D$6=0,0,D$6/WWP!D$5*1000)</f>
        <v>1.0125402808783763</v>
      </c>
      <c r="E70" s="334">
        <f>IF(E$6=0,0,E$6/WWP!E$5*1000)</f>
        <v>1.108583553043468</v>
      </c>
      <c r="F70" s="334">
        <f>IF(F$6=0,0,F$6/WWP!F$5*1000)</f>
        <v>1.2366773390123369</v>
      </c>
      <c r="G70" s="334">
        <f>IF(G$6=0,0,G$6/WWP!G$5*1000)</f>
        <v>1.1770323146103625</v>
      </c>
      <c r="H70" s="334">
        <f>IF(H$6=0,0,H$6/WWP!H$5*1000)</f>
        <v>1.5054380517839339</v>
      </c>
      <c r="I70" s="334">
        <f>IF(I$6=0,0,I$6/WWP!I$5*1000)</f>
        <v>1.6593263360228134</v>
      </c>
      <c r="J70" s="334">
        <f>IF(J$6=0,0,J$6/WWP!J$5*1000)</f>
        <v>1.2549651348532052</v>
      </c>
      <c r="K70" s="334">
        <f>IF(K$6=0,0,K$6/WWP!K$5*1000)</f>
        <v>1.5823667741637524</v>
      </c>
      <c r="L70" s="334">
        <f>IF(L$6=0,0,L$6/WWP!L$5*1000)</f>
        <v>1.5120254998235163</v>
      </c>
      <c r="M70" s="334">
        <f>IF(M$6=0,0,M$6/WWP!M$5*1000)</f>
        <v>1.5151069193475191</v>
      </c>
      <c r="N70" s="334">
        <f>IF(N$6=0,0,N$6/WWP!N$5*1000)</f>
        <v>2.1941508841369997</v>
      </c>
      <c r="O70" s="334">
        <f>IF(O$6=0,0,O$6/WWP!O$5*1000)</f>
        <v>2.1133313192187364</v>
      </c>
      <c r="P70" s="334">
        <f>IF(P$6=0,0,P$6/WWP!P$5*1000)</f>
        <v>2.0690798107238346</v>
      </c>
      <c r="Q70" s="334">
        <f>IF(Q$6=0,0,Q$6/WWP!Q$5*1000)</f>
        <v>1.9408888857074849</v>
      </c>
      <c r="R70" s="334">
        <f>IF(R$6=0,0,R$6/WWP!R$5*1000)</f>
        <v>5.0431289156473946</v>
      </c>
      <c r="S70" s="334">
        <f>IF(S$6=0,0,S$6/WWP!S$5*1000)</f>
        <v>5.6779264963573501</v>
      </c>
      <c r="T70" s="334">
        <f>IF(T$6=0,0,T$6/WWP!T$5*1000)</f>
        <v>5.6282554635041313</v>
      </c>
      <c r="U70" s="334">
        <f>IF(U$6=0,0,U$6/WWP!U$5*1000)</f>
        <v>5.1243882467635391</v>
      </c>
      <c r="V70" s="334">
        <f>IF(V$6=0,0,V$6/WWP!V$5*1000)</f>
        <v>4.7732489339287838</v>
      </c>
      <c r="W70" s="334">
        <f>IF(W$6=0,0,W$6/WWP!W$5*1000)</f>
        <v>4.4685050814505285</v>
      </c>
      <c r="X70" s="334">
        <f>IF(X$6=0,0,X$6/WWP!X$5*1000)</f>
        <v>4.238609361545322</v>
      </c>
      <c r="Y70" s="334">
        <f>IF(Y$6=0,0,Y$6/WWP!Y$5*1000)</f>
        <v>3.6184418069627005</v>
      </c>
      <c r="DA70" s="67"/>
    </row>
    <row r="71" spans="1:105" ht="12" customHeight="1" x14ac:dyDescent="0.25">
      <c r="A71" s="173" t="s">
        <v>92</v>
      </c>
      <c r="B71" s="335">
        <f>IF(B$7=0,0,B$7/WWP!B$5*1000)</f>
        <v>1.3969623500375179</v>
      </c>
      <c r="C71" s="335">
        <f>IF(C$7=0,0,C$7/WWP!C$5*1000)</f>
        <v>1.1529622470242951</v>
      </c>
      <c r="D71" s="335">
        <f>IF(D$7=0,0,D$7/WWP!D$5*1000)</f>
        <v>1.1005872618243222</v>
      </c>
      <c r="E71" s="335">
        <f>IF(E$7=0,0,E$7/WWP!E$5*1000)</f>
        <v>1.2049821228733344</v>
      </c>
      <c r="F71" s="335">
        <f>IF(F$7=0,0,F$7/WWP!F$5*1000)</f>
        <v>1.3442144989264524</v>
      </c>
      <c r="G71" s="335">
        <f>IF(G$7=0,0,G$7/WWP!G$5*1000)</f>
        <v>1.2793829506634373</v>
      </c>
      <c r="H71" s="335">
        <f>IF(H$7=0,0,H$7/WWP!H$5*1000)</f>
        <v>1.6363457084607984</v>
      </c>
      <c r="I71" s="335">
        <f>IF(I$7=0,0,I$7/WWP!I$5*1000)</f>
        <v>1.8036155826334919</v>
      </c>
      <c r="J71" s="335">
        <f>IF(J$7=0,0,J$7/WWP!J$5*1000)</f>
        <v>1.3640925378839197</v>
      </c>
      <c r="K71" s="335">
        <f>IF(K$7=0,0,K$7/WWP!K$5*1000)</f>
        <v>1.7199638849606009</v>
      </c>
      <c r="L71" s="335">
        <f>IF(L$7=0,0,L$7/WWP!L$5*1000)</f>
        <v>1.6435059780690404</v>
      </c>
      <c r="M71" s="335">
        <f>IF(M$7=0,0,M$7/WWP!M$5*1000)</f>
        <v>1.646855347116869</v>
      </c>
      <c r="N71" s="335">
        <f>IF(N$7=0,0,N$7/WWP!N$5*1000)</f>
        <v>2.3849466131923904</v>
      </c>
      <c r="O71" s="335">
        <f>IF(O$7=0,0,O$7/WWP!O$5*1000)</f>
        <v>2.297099260020365</v>
      </c>
      <c r="P71" s="335">
        <f>IF(P$7=0,0,P$7/WWP!P$5*1000)</f>
        <v>2.2489997942650364</v>
      </c>
      <c r="Q71" s="335">
        <f>IF(Q$7=0,0,Q$7/WWP!Q$5*1000)</f>
        <v>2.1096618322907448</v>
      </c>
      <c r="R71" s="335">
        <f>IF(R$7=0,0,R$7/WWP!R$5*1000)</f>
        <v>5.4816618648341215</v>
      </c>
      <c r="S71" s="335">
        <f>IF(S$7=0,0,S$7/WWP!S$5*1000)</f>
        <v>6.1716592351710311</v>
      </c>
      <c r="T71" s="335">
        <f>IF(T$7=0,0,T$7/WWP!T$5*1000)</f>
        <v>6.1176689820697092</v>
      </c>
      <c r="U71" s="335">
        <f>IF(U$7=0,0,U$7/WWP!U$5*1000)</f>
        <v>5.5699872247429774</v>
      </c>
      <c r="V71" s="335">
        <f>IF(V$7=0,0,V$7/WWP!V$5*1000)</f>
        <v>5.188314058618249</v>
      </c>
      <c r="W71" s="335">
        <f>IF(W$7=0,0,W$7/WWP!W$5*1000)</f>
        <v>4.8570707407070994</v>
      </c>
      <c r="X71" s="335">
        <f>IF(X$7=0,0,X$7/WWP!X$5*1000)</f>
        <v>4.6071840886362185</v>
      </c>
      <c r="Y71" s="335">
        <f>IF(Y$7=0,0,Y$7/WWP!Y$5*1000)</f>
        <v>3.9330889206116297</v>
      </c>
      <c r="DA71" s="177"/>
    </row>
    <row r="72" spans="1:105" ht="12" customHeight="1" x14ac:dyDescent="0.25">
      <c r="A72" s="173" t="s">
        <v>93</v>
      </c>
      <c r="B72" s="335">
        <f>IF(B$8=0,0,B$8/WWP!B$5*1000)</f>
        <v>3.464466628093045</v>
      </c>
      <c r="C72" s="335">
        <f>IF(C$8=0,0,C$8/WWP!C$5*1000)</f>
        <v>2.859346372620251</v>
      </c>
      <c r="D72" s="335">
        <f>IF(D$8=0,0,D$8/WWP!D$5*1000)</f>
        <v>2.7294564093243179</v>
      </c>
      <c r="E72" s="335">
        <f>IF(E$8=0,0,E$8/WWP!E$5*1000)</f>
        <v>2.9883556647258702</v>
      </c>
      <c r="F72" s="335">
        <f>IF(F$8=0,0,F$8/WWP!F$5*1000)</f>
        <v>3.3336519573376009</v>
      </c>
      <c r="G72" s="335">
        <f>IF(G$8=0,0,G$8/WWP!G$5*1000)</f>
        <v>3.1728697176453236</v>
      </c>
      <c r="H72" s="335">
        <f>IF(H$8=0,0,H$8/WWP!H$5*1000)</f>
        <v>4.0581373569827779</v>
      </c>
      <c r="I72" s="335">
        <f>IF(I$8=0,0,I$8/WWP!I$5*1000)</f>
        <v>4.472966644931061</v>
      </c>
      <c r="J72" s="335">
        <f>IF(J$8=0,0,J$8/WWP!J$5*1000)</f>
        <v>3.3829494939521183</v>
      </c>
      <c r="K72" s="335">
        <f>IF(K$8=0,0,K$8/WWP!K$5*1000)</f>
        <v>4.2655104347022901</v>
      </c>
      <c r="L72" s="335">
        <f>IF(L$8=0,0,L$8/WWP!L$5*1000)</f>
        <v>4.0758948256112175</v>
      </c>
      <c r="M72" s="335">
        <f>IF(M$8=0,0,M$8/WWP!M$5*1000)</f>
        <v>4.084201260849837</v>
      </c>
      <c r="N72" s="335">
        <f>IF(N$8=0,0,N$8/WWP!N$5*1000)</f>
        <v>5.9146676007171308</v>
      </c>
      <c r="O72" s="335">
        <f>IF(O$8=0,0,O$8/WWP!O$5*1000)</f>
        <v>5.6968061648505071</v>
      </c>
      <c r="P72" s="335">
        <f>IF(P$8=0,0,P$8/WWP!P$5*1000)</f>
        <v>5.5775194897772913</v>
      </c>
      <c r="Q72" s="335">
        <f>IF(Q$8=0,0,Q$8/WWP!Q$5*1000)</f>
        <v>5.2319613440810429</v>
      </c>
      <c r="R72" s="335">
        <f>IF(R$8=0,0,R$8/WWP!R$5*1000)</f>
        <v>13.594521424788624</v>
      </c>
      <c r="S72" s="335">
        <f>IF(S$8=0,0,S$8/WWP!S$5*1000)</f>
        <v>15.305714903224155</v>
      </c>
      <c r="T72" s="335">
        <f>IF(T$8=0,0,T$8/WWP!T$5*1000)</f>
        <v>15.171819075532875</v>
      </c>
      <c r="U72" s="335">
        <f>IF(U$8=0,0,U$8/WWP!U$5*1000)</f>
        <v>13.813568317362581</v>
      </c>
      <c r="V72" s="335">
        <f>IF(V$8=0,0,V$8/WWP!V$5*1000)</f>
        <v>12.867018865373252</v>
      </c>
      <c r="W72" s="335">
        <f>IF(W$8=0,0,W$8/WWP!W$5*1000)</f>
        <v>12.045535436953601</v>
      </c>
      <c r="X72" s="335">
        <f>IF(X$8=0,0,X$8/WWP!X$5*1000)</f>
        <v>11.425816539817825</v>
      </c>
      <c r="Y72" s="335">
        <f>IF(Y$8=0,0,Y$8/WWP!Y$5*1000)</f>
        <v>9.7540605231168431</v>
      </c>
      <c r="DA72" s="177"/>
    </row>
    <row r="73" spans="1:105" ht="12" customHeight="1" x14ac:dyDescent="0.25">
      <c r="A73" s="173" t="s">
        <v>94</v>
      </c>
      <c r="B73" s="335">
        <f>IF(B$9=0,0,B$9/WWP!B$5*1000)</f>
        <v>10.616913860285134</v>
      </c>
      <c r="C73" s="335">
        <f>IF(C$9=0,0,C$9/WWP!C$5*1000)</f>
        <v>8.7625130773846429</v>
      </c>
      <c r="D73" s="335">
        <f>IF(D$9=0,0,D$9/WWP!D$5*1000)</f>
        <v>8.3644631898648463</v>
      </c>
      <c r="E73" s="335">
        <f>IF(E$9=0,0,E$9/WWP!E$5*1000)</f>
        <v>9.1578641338373448</v>
      </c>
      <c r="F73" s="335">
        <f>IF(F$9=0,0,F$9/WWP!F$5*1000)</f>
        <v>10.216030191841041</v>
      </c>
      <c r="G73" s="335">
        <f>IF(G$9=0,0,G$9/WWP!G$5*1000)</f>
        <v>9.7233104250421203</v>
      </c>
      <c r="H73" s="335">
        <f>IF(H$9=0,0,H$9/WWP!H$5*1000)</f>
        <v>12.436227384302063</v>
      </c>
      <c r="I73" s="335">
        <f>IF(I$9=0,0,I$9/WWP!I$5*1000)</f>
        <v>13.707478428014541</v>
      </c>
      <c r="J73" s="335">
        <f>IF(J$9=0,0,J$9/WWP!J$5*1000)</f>
        <v>10.367103287917782</v>
      </c>
      <c r="K73" s="335">
        <f>IF(K$9=0,0,K$9/WWP!K$5*1000)</f>
        <v>13.07172552570057</v>
      </c>
      <c r="L73" s="335">
        <f>IF(L$9=0,0,L$9/WWP!L$5*1000)</f>
        <v>12.490645433324701</v>
      </c>
      <c r="M73" s="335">
        <f>IF(M$9=0,0,M$9/WWP!M$5*1000)</f>
        <v>12.516100638088203</v>
      </c>
      <c r="N73" s="335">
        <f>IF(N$9=0,0,N$9/WWP!N$5*1000)</f>
        <v>18.125594260262176</v>
      </c>
      <c r="O73" s="335">
        <f>IF(O$9=0,0,O$9/WWP!O$5*1000)</f>
        <v>17.45795437615477</v>
      </c>
      <c r="P73" s="335">
        <f>IF(P$9=0,0,P$9/WWP!P$5*1000)</f>
        <v>17.092398436414278</v>
      </c>
      <c r="Q73" s="335">
        <f>IF(Q$9=0,0,Q$9/WWP!Q$5*1000)</f>
        <v>16.033429925409656</v>
      </c>
      <c r="R73" s="335">
        <f>IF(R$9=0,0,R$9/WWP!R$5*1000)</f>
        <v>41.660630172739317</v>
      </c>
      <c r="S73" s="335">
        <f>IF(S$9=0,0,S$9/WWP!S$5*1000)</f>
        <v>46.904610187299816</v>
      </c>
      <c r="T73" s="335">
        <f>IF(T$9=0,0,T$9/WWP!T$5*1000)</f>
        <v>46.494284263729782</v>
      </c>
      <c r="U73" s="335">
        <f>IF(U$9=0,0,U$9/WWP!U$5*1000)</f>
        <v>42.331902908046601</v>
      </c>
      <c r="V73" s="335">
        <f>IF(V$9=0,0,V$9/WWP!V$5*1000)</f>
        <v>39.431186845498679</v>
      </c>
      <c r="W73" s="335">
        <f>IF(W$9=0,0,W$9/WWP!W$5*1000)</f>
        <v>36.913737629373934</v>
      </c>
      <c r="X73" s="335">
        <f>IF(X$9=0,0,X$9/WWP!X$5*1000)</f>
        <v>35.014599073635267</v>
      </c>
      <c r="Y73" s="335">
        <f>IF(Y$9=0,0,Y$9/WWP!Y$5*1000)</f>
        <v>29.891475796648379</v>
      </c>
      <c r="DA73" s="177"/>
    </row>
    <row r="74" spans="1:105" ht="12" customHeight="1" x14ac:dyDescent="0.25">
      <c r="A74" s="56" t="s">
        <v>95</v>
      </c>
      <c r="B74" s="336">
        <f>IF(B$10=0,0,B$10/WWP!B$5*1000)</f>
        <v>2.3868946709195651</v>
      </c>
      <c r="C74" s="336">
        <f>IF(C$10=0,0,C$10/WWP!C$5*1000)</f>
        <v>2.1220395125357703</v>
      </c>
      <c r="D74" s="336">
        <f>IF(D$10=0,0,D$10/WWP!D$5*1000)</f>
        <v>2.0791326004731694</v>
      </c>
      <c r="E74" s="336">
        <f>IF(E$10=0,0,E$10/WWP!E$5*1000)</f>
        <v>2.3140509043397519</v>
      </c>
      <c r="F74" s="336">
        <f>IF(F$10=0,0,F$10/WWP!F$5*1000)</f>
        <v>2.4639000911499722</v>
      </c>
      <c r="G74" s="336">
        <f>IF(G$10=0,0,G$10/WWP!G$5*1000)</f>
        <v>2.2647029247727914</v>
      </c>
      <c r="H74" s="336">
        <f>IF(H$10=0,0,H$10/WWP!H$5*1000)</f>
        <v>2.6677724638142841</v>
      </c>
      <c r="I74" s="336">
        <f>IF(I$10=0,0,I$10/WWP!I$5*1000)</f>
        <v>2.8454336720586633</v>
      </c>
      <c r="J74" s="336">
        <f>IF(J$10=0,0,J$10/WWP!J$5*1000)</f>
        <v>2.3853951055899874</v>
      </c>
      <c r="K74" s="336">
        <f>IF(K$10=0,0,K$10/WWP!K$5*1000)</f>
        <v>2.8882607067079711</v>
      </c>
      <c r="L74" s="336">
        <f>IF(L$10=0,0,L$10/WWP!L$5*1000)</f>
        <v>2.8427546240894221</v>
      </c>
      <c r="M74" s="336">
        <f>IF(M$10=0,0,M$10/WWP!M$5*1000)</f>
        <v>2.8814244765792578</v>
      </c>
      <c r="N74" s="336">
        <f>IF(N$10=0,0,N$10/WWP!N$5*1000)</f>
        <v>3.7938482090617875</v>
      </c>
      <c r="O74" s="336">
        <f>IF(O$10=0,0,O$10/WWP!O$5*1000)</f>
        <v>3.7232223852321988</v>
      </c>
      <c r="P74" s="336">
        <f>IF(P$10=0,0,P$10/WWP!P$5*1000)</f>
        <v>3.6320878152854839</v>
      </c>
      <c r="Q74" s="336">
        <f>IF(Q$10=0,0,Q$10/WWP!Q$5*1000)</f>
        <v>3.4429230613759385</v>
      </c>
      <c r="R74" s="336">
        <f>IF(R$10=0,0,R$10/WWP!R$5*1000)</f>
        <v>7.9883850279897759</v>
      </c>
      <c r="S74" s="336">
        <f>IF(S$10=0,0,S$10/WWP!S$5*1000)</f>
        <v>9.1012797428667085</v>
      </c>
      <c r="T74" s="336">
        <f>IF(T$10=0,0,T$10/WWP!T$5*1000)</f>
        <v>9.1721879904320858</v>
      </c>
      <c r="U74" s="336">
        <f>IF(U$10=0,0,U$10/WWP!U$5*1000)</f>
        <v>8.1785420109817064</v>
      </c>
      <c r="V74" s="336">
        <f>IF(V$10=0,0,V$10/WWP!V$5*1000)</f>
        <v>7.8390100693902713</v>
      </c>
      <c r="W74" s="336">
        <f>IF(W$10=0,0,W$10/WWP!W$5*1000)</f>
        <v>7.2533135894123477</v>
      </c>
      <c r="X74" s="336">
        <f>IF(X$10=0,0,X$10/WWP!X$5*1000)</f>
        <v>7.1562709208111013</v>
      </c>
      <c r="Y74" s="336">
        <f>IF(Y$10=0,0,Y$10/WWP!Y$5*1000)</f>
        <v>6.3266289281935828</v>
      </c>
      <c r="DA74" s="68"/>
    </row>
    <row r="75" spans="1:105" ht="12" customHeight="1" x14ac:dyDescent="0.25">
      <c r="A75" s="174" t="s">
        <v>2898</v>
      </c>
      <c r="B75" s="349">
        <f>IF(B$16=0,0,B$16/WWP!B$5*1000)</f>
        <v>79.229856778155508</v>
      </c>
      <c r="C75" s="349">
        <f>IF(C$16=0,0,C$16/WWP!C$5*1000)</f>
        <v>79.298802932139665</v>
      </c>
      <c r="D75" s="349">
        <f>IF(D$16=0,0,D$16/WWP!D$5*1000)</f>
        <v>85.905469717882099</v>
      </c>
      <c r="E75" s="349">
        <f>IF(E$16=0,0,E$16/WWP!E$5*1000)</f>
        <v>94.884905470966345</v>
      </c>
      <c r="F75" s="349">
        <f>IF(F$16=0,0,F$16/WWP!F$5*1000)</f>
        <v>102.6121817268737</v>
      </c>
      <c r="G75" s="349">
        <f>IF(G$16=0,0,G$16/WWP!G$5*1000)</f>
        <v>100.87423408595923</v>
      </c>
      <c r="H75" s="349">
        <f>IF(H$16=0,0,H$16/WWP!H$5*1000)</f>
        <v>84.63339735235742</v>
      </c>
      <c r="I75" s="349">
        <f>IF(I$16=0,0,I$16/WWP!I$5*1000)</f>
        <v>84.688820591803349</v>
      </c>
      <c r="J75" s="349">
        <f>IF(J$16=0,0,J$16/WWP!J$5*1000)</f>
        <v>105.09599092145911</v>
      </c>
      <c r="K75" s="349">
        <f>IF(K$16=0,0,K$16/WWP!K$5*1000)</f>
        <v>113.81819917560345</v>
      </c>
      <c r="L75" s="349">
        <f>IF(L$16=0,0,L$16/WWP!L$5*1000)</f>
        <v>117.71261334284571</v>
      </c>
      <c r="M75" s="349">
        <f>IF(M$16=0,0,M$16/WWP!M$5*1000)</f>
        <v>121.48144063015803</v>
      </c>
      <c r="N75" s="349">
        <f>IF(N$16=0,0,N$16/WWP!N$5*1000)</f>
        <v>119.81144718441084</v>
      </c>
      <c r="O75" s="349">
        <f>IF(O$16=0,0,O$16/WWP!O$5*1000)</f>
        <v>128.95600181070893</v>
      </c>
      <c r="P75" s="349">
        <f>IF(P$16=0,0,P$16/WWP!P$5*1000)</f>
        <v>123.21362943709907</v>
      </c>
      <c r="Q75" s="349">
        <f>IF(Q$16=0,0,Q$16/WWP!Q$5*1000)</f>
        <v>123.20351315029818</v>
      </c>
      <c r="R75" s="349">
        <f>IF(R$16=0,0,R$16/WWP!R$5*1000)</f>
        <v>65.588831338282034</v>
      </c>
      <c r="S75" s="349">
        <f>IF(S$16=0,0,S$16/WWP!S$5*1000)</f>
        <v>49.731013790416398</v>
      </c>
      <c r="T75" s="349">
        <f>IF(T$16=0,0,T$16/WWP!T$5*1000)</f>
        <v>50.543344947116459</v>
      </c>
      <c r="U75" s="349">
        <f>IF(U$16=0,0,U$16/WWP!U$5*1000)</f>
        <v>53.456926104544991</v>
      </c>
      <c r="V75" s="349">
        <f>IF(V$16=0,0,V$16/WWP!V$5*1000)</f>
        <v>64.221238224540841</v>
      </c>
      <c r="W75" s="349">
        <f>IF(W$16=0,0,W$16/WWP!W$5*1000)</f>
        <v>50.777768398054306</v>
      </c>
      <c r="X75" s="349">
        <f>IF(X$16=0,0,X$16/WWP!X$5*1000)</f>
        <v>45.208558669051321</v>
      </c>
      <c r="Y75" s="349">
        <f>IF(Y$16=0,0,Y$16/WWP!Y$5*1000)</f>
        <v>63.827176191434255</v>
      </c>
      <c r="DA75" s="178"/>
    </row>
    <row r="76" spans="1:105" ht="12" customHeight="1" x14ac:dyDescent="0.25">
      <c r="A76" s="174" t="s">
        <v>2910</v>
      </c>
      <c r="B76" s="349">
        <f>IF(B$27=0,0,B$27/WWP!B$5*1000)</f>
        <v>6.5377837981755862</v>
      </c>
      <c r="C76" s="349">
        <f>IF(C$27=0,0,C$27/WWP!C$5*1000)</f>
        <v>5.3958633160737026</v>
      </c>
      <c r="D76" s="349">
        <f>IF(D$27=0,0,D$27/WWP!D$5*1000)</f>
        <v>5.1507483853378284</v>
      </c>
      <c r="E76" s="349">
        <f>IF(E$27=0,0,E$27/WWP!E$5*1000)</f>
        <v>5.6393163350472095</v>
      </c>
      <c r="F76" s="349">
        <f>IF(F$27=0,0,F$27/WWP!F$5*1000)</f>
        <v>6.2909238549757989</v>
      </c>
      <c r="G76" s="349">
        <f>IF(G$27=0,0,G$27/WWP!G$5*1000)</f>
        <v>5.9875122091048878</v>
      </c>
      <c r="H76" s="349">
        <f>IF(H$27=0,0,H$27/WWP!H$5*1000)</f>
        <v>7.6580979155965379</v>
      </c>
      <c r="I76" s="349">
        <f>IF(I$27=0,0,I$27/WWP!I$5*1000)</f>
        <v>8.4409209267247451</v>
      </c>
      <c r="J76" s="349">
        <f>IF(J$27=0,0,J$27/WWP!J$5*1000)</f>
        <v>6.3839530772967414</v>
      </c>
      <c r="K76" s="349">
        <f>IF(K$27=0,0,K$27/WWP!K$5*1000)</f>
        <v>8.0494309816156129</v>
      </c>
      <c r="L76" s="349">
        <f>IF(L$27=0,0,L$27/WWP!L$5*1000)</f>
        <v>7.6916079773631072</v>
      </c>
      <c r="M76" s="349">
        <f>IF(M$27=0,0,M$27/WWP!M$5*1000)</f>
        <v>7.7072830245069479</v>
      </c>
      <c r="N76" s="349">
        <f>IF(N$27=0,0,N$27/WWP!N$5*1000)</f>
        <v>11.161550149740394</v>
      </c>
      <c r="O76" s="349">
        <f>IF(O$27=0,0,O$27/WWP!O$5*1000)</f>
        <v>10.750424536895316</v>
      </c>
      <c r="P76" s="349">
        <f>IF(P$27=0,0,P$27/WWP!P$5*1000)</f>
        <v>10.525319037160374</v>
      </c>
      <c r="Q76" s="349">
        <f>IF(Q$27=0,0,Q$27/WWP!Q$5*1000)</f>
        <v>9.8732173751206815</v>
      </c>
      <c r="R76" s="349">
        <f>IF(R$27=0,0,R$27/WWP!R$5*1000)</f>
        <v>25.654177527423695</v>
      </c>
      <c r="S76" s="349">
        <f>IF(S$27=0,0,S$27/WWP!S$5*1000)</f>
        <v>28.883365220600442</v>
      </c>
      <c r="T76" s="349">
        <f>IF(T$27=0,0,T$27/WWP!T$5*1000)</f>
        <v>28.630690836086245</v>
      </c>
      <c r="U76" s="349">
        <f>IF(U$27=0,0,U$27/WWP!U$5*1000)</f>
        <v>26.067540211797141</v>
      </c>
      <c r="V76" s="349">
        <f>IF(V$27=0,0,V$27/WWP!V$5*1000)</f>
        <v>24.281309794333399</v>
      </c>
      <c r="W76" s="349">
        <f>IF(W$27=0,0,W$27/WWP!W$5*1000)</f>
        <v>22.731091066509215</v>
      </c>
      <c r="X76" s="349">
        <f>IF(X$27=0,0,X$27/WWP!X$5*1000)</f>
        <v>21.561621534817505</v>
      </c>
      <c r="Y76" s="349">
        <f>IF(Y$27=0,0,Y$27/WWP!Y$5*1000)</f>
        <v>18.406856148462435</v>
      </c>
      <c r="DA76" s="178"/>
    </row>
    <row r="77" spans="1:105" ht="12" customHeight="1" x14ac:dyDescent="0.25">
      <c r="A77" s="174" t="s">
        <v>2912</v>
      </c>
      <c r="B77" s="349">
        <f>IF(B$28=0,0,B$28/WWP!B$5*1000)</f>
        <v>14.077271933428253</v>
      </c>
      <c r="C77" s="349">
        <f>IF(C$28=0,0,C$28/WWP!C$5*1000)</f>
        <v>13.899027071607822</v>
      </c>
      <c r="D77" s="349">
        <f>IF(D$28=0,0,D$28/WWP!D$5*1000)</f>
        <v>14.351244877095901</v>
      </c>
      <c r="E77" s="349">
        <f>IF(E$28=0,0,E$28/WWP!E$5*1000)</f>
        <v>15.75663166866827</v>
      </c>
      <c r="F77" s="349">
        <f>IF(F$28=0,0,F$28/WWP!F$5*1000)</f>
        <v>17.135628543862566</v>
      </c>
      <c r="G77" s="349">
        <f>IF(G$28=0,0,G$28/WWP!G$5*1000)</f>
        <v>16.32474811096705</v>
      </c>
      <c r="H77" s="349">
        <f>IF(H$28=0,0,H$28/WWP!H$5*1000)</f>
        <v>14.506217496508642</v>
      </c>
      <c r="I77" s="349">
        <f>IF(I$28=0,0,I$28/WWP!I$5*1000)</f>
        <v>14.570833332323293</v>
      </c>
      <c r="J77" s="349">
        <f>IF(J$28=0,0,J$28/WWP!J$5*1000)</f>
        <v>16.216851319723947</v>
      </c>
      <c r="K77" s="349">
        <f>IF(K$28=0,0,K$28/WWP!K$5*1000)</f>
        <v>17.979060402623539</v>
      </c>
      <c r="L77" s="349">
        <f>IF(L$28=0,0,L$28/WWP!L$5*1000)</f>
        <v>18.59981450360419</v>
      </c>
      <c r="M77" s="349">
        <f>IF(M$28=0,0,M$28/WWP!M$5*1000)</f>
        <v>19.11078081186902</v>
      </c>
      <c r="N77" s="349">
        <f>IF(N$28=0,0,N$28/WWP!N$5*1000)</f>
        <v>19.936892217369316</v>
      </c>
      <c r="O77" s="349">
        <f>IF(O$28=0,0,O$28/WWP!O$5*1000)</f>
        <v>20.910935451482892</v>
      </c>
      <c r="P77" s="349">
        <f>IF(P$28=0,0,P$28/WWP!P$5*1000)</f>
        <v>19.814001114212495</v>
      </c>
      <c r="Q77" s="349">
        <f>IF(Q$28=0,0,Q$28/WWP!Q$5*1000)</f>
        <v>19.683545794604779</v>
      </c>
      <c r="R77" s="349">
        <f>IF(R$28=0,0,R$28/WWP!R$5*1000)</f>
        <v>13.680840434236675</v>
      </c>
      <c r="S77" s="349">
        <f>IF(S$28=0,0,S$28/WWP!S$5*1000)</f>
        <v>11.195915263850345</v>
      </c>
      <c r="T77" s="349">
        <f>IF(T$28=0,0,T$28/WWP!T$5*1000)</f>
        <v>11.260128551766337</v>
      </c>
      <c r="U77" s="349">
        <f>IF(U$28=0,0,U$28/WWP!U$5*1000)</f>
        <v>11.6324025659199</v>
      </c>
      <c r="V77" s="349">
        <f>IF(V$28=0,0,V$28/WWP!V$5*1000)</f>
        <v>13.321795287392133</v>
      </c>
      <c r="W77" s="349">
        <f>IF(W$28=0,0,W$28/WWP!W$5*1000)</f>
        <v>10.852423337099706</v>
      </c>
      <c r="X77" s="349">
        <f>IF(X$28=0,0,X$28/WWP!X$5*1000)</f>
        <v>9.7067371095913906</v>
      </c>
      <c r="Y77" s="349">
        <f>IF(Y$28=0,0,Y$28/WWP!Y$5*1000)</f>
        <v>12.089201663123635</v>
      </c>
      <c r="DA77" s="178"/>
    </row>
    <row r="78" spans="1:105" ht="12" customHeight="1" x14ac:dyDescent="0.25">
      <c r="A78" s="41" t="s">
        <v>2936</v>
      </c>
      <c r="B78" s="337">
        <f>IF(B$48=0,0,B$48/WWP!B$5*1000)</f>
        <v>5.1709958348988794</v>
      </c>
      <c r="C78" s="337">
        <f>IF(C$48=0,0,C$48/WWP!C$5*1000)</f>
        <v>4.2678050535851346</v>
      </c>
      <c r="D78" s="337">
        <f>IF(D$48=0,0,D$48/WWP!D$5*1000)</f>
        <v>4.0739338083689134</v>
      </c>
      <c r="E78" s="337">
        <f>IF(E$48=0,0,E$48/WWP!E$5*1000)</f>
        <v>4.4603618260279401</v>
      </c>
      <c r="F78" s="337">
        <f>IF(F$48=0,0,F$48/WWP!F$5*1000)</f>
        <v>4.9757443892261604</v>
      </c>
      <c r="G78" s="337">
        <f>IF(G$48=0,0,G$48/WWP!G$5*1000)</f>
        <v>4.7357639301757821</v>
      </c>
      <c r="H78" s="337">
        <f>IF(H$48=0,0,H$48/WWP!H$5*1000)</f>
        <v>6.0570972744384939</v>
      </c>
      <c r="I78" s="337">
        <f>IF(I$48=0,0,I$48/WWP!I$5*1000)</f>
        <v>6.6762634406761414</v>
      </c>
      <c r="J78" s="337">
        <f>IF(J$48=0,0,J$48/WWP!J$5*1000)</f>
        <v>5.0493249382311172</v>
      </c>
      <c r="K78" s="337">
        <f>IF(K$48=0,0,K$48/WWP!K$5*1000)</f>
        <v>6.3666183165701664</v>
      </c>
      <c r="L78" s="337">
        <f>IF(L$48=0,0,L$48/WWP!L$5*1000)</f>
        <v>6.0836017284203612</v>
      </c>
      <c r="M78" s="337">
        <f>IF(M$48=0,0,M$48/WWP!M$5*1000)</f>
        <v>6.0959997528878054</v>
      </c>
      <c r="N78" s="337">
        <f>IF(N$48=0,0,N$48/WWP!N$5*1000)</f>
        <v>8.8281183833929617</v>
      </c>
      <c r="O78" s="337">
        <f>IF(O$48=0,0,O$48/WWP!O$5*1000)</f>
        <v>8.5029426208913907</v>
      </c>
      <c r="P78" s="337">
        <f>IF(P$48=0,0,P$48/WWP!P$5*1000)</f>
        <v>8.3248976384514624</v>
      </c>
      <c r="Q78" s="337">
        <f>IF(Q$48=0,0,Q$48/WWP!Q$5*1000)</f>
        <v>7.8091242384074206</v>
      </c>
      <c r="R78" s="337">
        <f>IF(R$48=0,0,R$48/WWP!R$5*1000)</f>
        <v>20.290919558870002</v>
      </c>
      <c r="S78" s="337">
        <f>IF(S$48=0,0,S$48/WWP!S$5*1000)</f>
        <v>22.84501382490911</v>
      </c>
      <c r="T78" s="337">
        <f>IF(T$48=0,0,T$48/WWP!T$5*1000)</f>
        <v>22.645163504029249</v>
      </c>
      <c r="U78" s="337">
        <f>IF(U$48=0,0,U$48/WWP!U$5*1000)</f>
        <v>20.617864711108616</v>
      </c>
      <c r="V78" s="337">
        <f>IF(V$48=0,0,V$48/WWP!V$5*1000)</f>
        <v>19.205063319381317</v>
      </c>
      <c r="W78" s="337">
        <f>IF(W$48=0,0,W$48/WWP!W$5*1000)</f>
        <v>17.978933053801399</v>
      </c>
      <c r="X78" s="337">
        <f>IF(X$48=0,0,X$48/WWP!X$5*1000)</f>
        <v>17.053952622495842</v>
      </c>
      <c r="Y78" s="337">
        <f>IF(Y$48=0,0,Y$48/WWP!Y$5*1000)</f>
        <v>14.558721948536018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EE: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29.016549916973862</v>
      </c>
      <c r="C5" s="223">
        <v>33.851851154045939</v>
      </c>
      <c r="D5" s="223">
        <v>40.76816766802115</v>
      </c>
      <c r="E5" s="223">
        <v>51.208853461475883</v>
      </c>
      <c r="F5" s="223">
        <v>55.852716053599003</v>
      </c>
      <c r="G5" s="223">
        <v>59.466520800307073</v>
      </c>
      <c r="H5" s="223">
        <v>45.222683762591302</v>
      </c>
      <c r="I5" s="223">
        <v>39.302383444686178</v>
      </c>
      <c r="J5" s="223">
        <v>47.293938306561103</v>
      </c>
      <c r="K5" s="223">
        <v>34.197140941986021</v>
      </c>
      <c r="L5" s="223">
        <v>43.329743223586227</v>
      </c>
      <c r="M5" s="223">
        <v>46.336352865768163</v>
      </c>
      <c r="N5" s="223">
        <v>38.057101771645051</v>
      </c>
      <c r="O5" s="223">
        <v>44.143740285590972</v>
      </c>
      <c r="P5" s="223">
        <v>46.429057272841611</v>
      </c>
      <c r="Q5" s="223">
        <v>49.774913849039301</v>
      </c>
      <c r="R5" s="223">
        <v>24.789218833529851</v>
      </c>
      <c r="S5" s="223">
        <v>26.734860205898549</v>
      </c>
      <c r="T5" s="223">
        <v>28.974053121172389</v>
      </c>
      <c r="U5" s="223">
        <v>31.607454389364719</v>
      </c>
      <c r="V5" s="223">
        <v>35.063855628441907</v>
      </c>
      <c r="W5" s="223">
        <v>29.78834651201004</v>
      </c>
      <c r="X5" s="223">
        <v>31.69144921211732</v>
      </c>
      <c r="Y5" s="223">
        <v>31.975152482292419</v>
      </c>
      <c r="DA5" s="89" t="s">
        <v>2938</v>
      </c>
    </row>
    <row r="6" spans="1:105" ht="12" customHeight="1" x14ac:dyDescent="0.25">
      <c r="A6" s="55" t="s">
        <v>91</v>
      </c>
      <c r="B6" s="259">
        <v>0.33289970272133362</v>
      </c>
      <c r="C6" s="259">
        <v>0.33848654381704169</v>
      </c>
      <c r="D6" s="259">
        <v>0.37309461185476861</v>
      </c>
      <c r="E6" s="259">
        <v>0.464016201326864</v>
      </c>
      <c r="F6" s="259">
        <v>0.52068496048675628</v>
      </c>
      <c r="G6" s="259">
        <v>0.54378358306740804</v>
      </c>
      <c r="H6" s="259">
        <v>0.55329696714514476</v>
      </c>
      <c r="I6" s="259">
        <v>0.5119444973067262</v>
      </c>
      <c r="J6" s="259">
        <v>0.440062559609604</v>
      </c>
      <c r="K6" s="259">
        <v>0.35499515083357258</v>
      </c>
      <c r="L6" s="259">
        <v>0.42443399480910821</v>
      </c>
      <c r="M6" s="259">
        <v>0.44369588574897628</v>
      </c>
      <c r="N6" s="259">
        <v>0.47711591899136258</v>
      </c>
      <c r="O6" s="259">
        <v>0.51516656560052143</v>
      </c>
      <c r="P6" s="259">
        <v>0.55212395030132755</v>
      </c>
      <c r="Q6" s="259">
        <v>0.56658011355598736</v>
      </c>
      <c r="R6" s="259">
        <v>0.61934387700783089</v>
      </c>
      <c r="S6" s="259">
        <v>0.74895509595100929</v>
      </c>
      <c r="T6" s="259">
        <v>0.80805308953585386</v>
      </c>
      <c r="U6" s="259">
        <v>0.84457771355928146</v>
      </c>
      <c r="V6" s="259">
        <v>0.86956326970813913</v>
      </c>
      <c r="W6" s="259">
        <v>0.77902659805342966</v>
      </c>
      <c r="X6" s="259">
        <v>0.85138754956251927</v>
      </c>
      <c r="Y6" s="259">
        <v>0.72439076895930532</v>
      </c>
      <c r="DA6" s="67" t="s">
        <v>2939</v>
      </c>
    </row>
    <row r="7" spans="1:105" ht="12" customHeight="1" x14ac:dyDescent="0.25">
      <c r="A7" s="173" t="s">
        <v>92</v>
      </c>
      <c r="B7" s="224">
        <v>9.3875059218354068E-2</v>
      </c>
      <c r="C7" s="224">
        <v>9.5450503817480561E-2</v>
      </c>
      <c r="D7" s="224">
        <v>0.10520970278917199</v>
      </c>
      <c r="E7" s="224">
        <v>0.13084886535419421</v>
      </c>
      <c r="F7" s="224">
        <v>0.14682900315088859</v>
      </c>
      <c r="G7" s="224">
        <v>0.15334263036321519</v>
      </c>
      <c r="H7" s="224">
        <v>0.1560253287446316</v>
      </c>
      <c r="I7" s="224">
        <v>0.14436426229376631</v>
      </c>
      <c r="J7" s="224">
        <v>0.1240941295694485</v>
      </c>
      <c r="K7" s="224">
        <v>0.10010579923715431</v>
      </c>
      <c r="L7" s="224">
        <v>0.1196869990308774</v>
      </c>
      <c r="M7" s="224">
        <v>0.12511869854234031</v>
      </c>
      <c r="N7" s="224">
        <v>0.13454288118372451</v>
      </c>
      <c r="O7" s="224">
        <v>0.1452728598365487</v>
      </c>
      <c r="P7" s="224">
        <v>0.15569454735679211</v>
      </c>
      <c r="Q7" s="224">
        <v>0.15977107001664381</v>
      </c>
      <c r="R7" s="224">
        <v>0.17465003019033701</v>
      </c>
      <c r="S7" s="224">
        <v>0.21119935947537691</v>
      </c>
      <c r="T7" s="224">
        <v>0.2278645219916296</v>
      </c>
      <c r="U7" s="224">
        <v>0.23816417445481469</v>
      </c>
      <c r="V7" s="224">
        <v>0.24520990187332489</v>
      </c>
      <c r="W7" s="224">
        <v>0.21967928306068779</v>
      </c>
      <c r="X7" s="224">
        <v>0.24008449385686101</v>
      </c>
      <c r="Y7" s="224">
        <v>0.20427241531725759</v>
      </c>
      <c r="DA7" s="177" t="s">
        <v>2940</v>
      </c>
    </row>
    <row r="8" spans="1:105" ht="12" customHeight="1" x14ac:dyDescent="0.25">
      <c r="A8" s="173" t="s">
        <v>93</v>
      </c>
      <c r="B8" s="224">
        <v>1.273508505447994</v>
      </c>
      <c r="C8" s="224">
        <v>1.294880977684554</v>
      </c>
      <c r="D8" s="224">
        <v>1.427274213974288</v>
      </c>
      <c r="E8" s="224">
        <v>1.7750949436866561</v>
      </c>
      <c r="F8" s="224">
        <v>1.991881399767446</v>
      </c>
      <c r="G8" s="224">
        <v>2.0802452285126369</v>
      </c>
      <c r="H8" s="224">
        <v>2.1166386990971788</v>
      </c>
      <c r="I8" s="224">
        <v>1.958444739685353</v>
      </c>
      <c r="J8" s="224">
        <v>1.6834602374552721</v>
      </c>
      <c r="K8" s="224">
        <v>1.3580346881768981</v>
      </c>
      <c r="L8" s="224">
        <v>1.6236731302915339</v>
      </c>
      <c r="M8" s="224">
        <v>1.6973595341615551</v>
      </c>
      <c r="N8" s="224">
        <v>1.825207940869688</v>
      </c>
      <c r="O8" s="224">
        <v>1.970770768647647</v>
      </c>
      <c r="P8" s="224">
        <v>2.112151320720379</v>
      </c>
      <c r="Q8" s="224">
        <v>2.167453403331022</v>
      </c>
      <c r="R8" s="224">
        <v>2.3693012902052781</v>
      </c>
      <c r="S8" s="224">
        <v>2.8651292779634701</v>
      </c>
      <c r="T8" s="224">
        <v>3.091208775391594</v>
      </c>
      <c r="U8" s="224">
        <v>3.2309338005925392</v>
      </c>
      <c r="V8" s="224">
        <v>3.326516097629177</v>
      </c>
      <c r="W8" s="224">
        <v>2.9801678718281428</v>
      </c>
      <c r="X8" s="224">
        <v>3.2569848423926229</v>
      </c>
      <c r="Y8" s="224">
        <v>2.771158393944007</v>
      </c>
      <c r="DA8" s="177" t="s">
        <v>2941</v>
      </c>
    </row>
    <row r="9" spans="1:105" ht="12" customHeight="1" x14ac:dyDescent="0.25">
      <c r="A9" s="173" t="s">
        <v>94</v>
      </c>
      <c r="B9" s="224">
        <v>2.9052954230257582</v>
      </c>
      <c r="C9" s="224">
        <v>2.9540531231133449</v>
      </c>
      <c r="D9" s="224">
        <v>3.2560860202527522</v>
      </c>
      <c r="E9" s="224">
        <v>4.0495805039910753</v>
      </c>
      <c r="F9" s="224">
        <v>4.5441423352871562</v>
      </c>
      <c r="G9" s="224">
        <v>4.7457295458288939</v>
      </c>
      <c r="H9" s="224">
        <v>4.8287551267849436</v>
      </c>
      <c r="I9" s="224">
        <v>4.4678622200918507</v>
      </c>
      <c r="J9" s="224">
        <v>3.840531336698159</v>
      </c>
      <c r="K9" s="224">
        <v>3.098127689757844</v>
      </c>
      <c r="L9" s="224">
        <v>3.7041371092111182</v>
      </c>
      <c r="M9" s="224">
        <v>3.8722402439659871</v>
      </c>
      <c r="N9" s="224">
        <v>4.1639048769553133</v>
      </c>
      <c r="O9" s="224">
        <v>4.4959819816600248</v>
      </c>
      <c r="P9" s="224">
        <v>4.8185179278940602</v>
      </c>
      <c r="Q9" s="224">
        <v>4.9446803263430423</v>
      </c>
      <c r="R9" s="224">
        <v>5.405162324990469</v>
      </c>
      <c r="S9" s="224">
        <v>6.5363104698826806</v>
      </c>
      <c r="T9" s="224">
        <v>7.0520728117186593</v>
      </c>
      <c r="U9" s="224">
        <v>7.3708319518907608</v>
      </c>
      <c r="V9" s="224">
        <v>7.5888868835342276</v>
      </c>
      <c r="W9" s="224">
        <v>6.7987516697620514</v>
      </c>
      <c r="X9" s="224">
        <v>7.4302630213991758</v>
      </c>
      <c r="Y9" s="224">
        <v>6.3219317059627729</v>
      </c>
      <c r="DA9" s="177" t="s">
        <v>2942</v>
      </c>
    </row>
    <row r="10" spans="1:105" ht="12" customHeight="1" x14ac:dyDescent="0.25">
      <c r="A10" s="56" t="s">
        <v>95</v>
      </c>
      <c r="B10" s="260">
        <v>1.0075977637782989</v>
      </c>
      <c r="C10" s="260">
        <v>1.0643996385152561</v>
      </c>
      <c r="D10" s="260">
        <v>1.1903455091984809</v>
      </c>
      <c r="E10" s="260">
        <v>1.492047474996389</v>
      </c>
      <c r="F10" s="260">
        <v>1.6542406332265731</v>
      </c>
      <c r="G10" s="260">
        <v>1.731484696008917</v>
      </c>
      <c r="H10" s="260">
        <v>1.6216747336592541</v>
      </c>
      <c r="I10" s="260">
        <v>1.442040021678539</v>
      </c>
      <c r="J10" s="260">
        <v>1.3482213452319409</v>
      </c>
      <c r="K10" s="260">
        <v>1.060877539935017</v>
      </c>
      <c r="L10" s="260">
        <v>1.2908626874341851</v>
      </c>
      <c r="M10" s="260">
        <v>1.3451542762763851</v>
      </c>
      <c r="N10" s="260">
        <v>1.3666499107611161</v>
      </c>
      <c r="O10" s="260">
        <v>1.498130610417199</v>
      </c>
      <c r="P10" s="260">
        <v>1.63059521448947</v>
      </c>
      <c r="Q10" s="260">
        <v>1.677888543535252</v>
      </c>
      <c r="R10" s="260">
        <v>1.719122107645134</v>
      </c>
      <c r="S10" s="260">
        <v>2.1091118499688322</v>
      </c>
      <c r="T10" s="260">
        <v>2.3141751926736291</v>
      </c>
      <c r="U10" s="260">
        <v>2.3662143486697929</v>
      </c>
      <c r="V10" s="260">
        <v>2.5054463455010132</v>
      </c>
      <c r="W10" s="260">
        <v>2.2197831983534759</v>
      </c>
      <c r="X10" s="260">
        <v>2.5259186435763841</v>
      </c>
      <c r="Y10" s="260">
        <v>2.2242915786222008</v>
      </c>
      <c r="DA10" s="68" t="s">
        <v>2943</v>
      </c>
    </row>
    <row r="11" spans="1:105" ht="12" customHeight="1" x14ac:dyDescent="0.25">
      <c r="A11" s="37" t="s">
        <v>159</v>
      </c>
      <c r="B11" s="226">
        <v>0.13101767164612399</v>
      </c>
      <c r="C11" s="226">
        <v>0.2019085575120303</v>
      </c>
      <c r="D11" s="226">
        <v>0.25187091273557971</v>
      </c>
      <c r="E11" s="226">
        <v>0.27040118765526611</v>
      </c>
      <c r="F11" s="226">
        <v>0.2210264343497946</v>
      </c>
      <c r="G11" s="226">
        <v>4.7348628989472993E-2</v>
      </c>
      <c r="H11" s="226">
        <v>9.5432687796008303E-2</v>
      </c>
      <c r="I11" s="226">
        <v>0.15215304478163039</v>
      </c>
      <c r="J11" s="226">
        <v>9.9322344169779753E-2</v>
      </c>
      <c r="K11" s="226">
        <v>5.5928983859036253E-2</v>
      </c>
      <c r="L11" s="226">
        <v>9.5459242908205594E-2</v>
      </c>
      <c r="M11" s="226">
        <v>0.19226067503197519</v>
      </c>
      <c r="N11" s="226">
        <v>0.1210095359465255</v>
      </c>
      <c r="O11" s="226">
        <v>0.1377996880532755</v>
      </c>
      <c r="P11" s="226">
        <v>6.7596865859765792E-2</v>
      </c>
      <c r="Q11" s="226">
        <v>9.8311493656992863E-2</v>
      </c>
      <c r="R11" s="226">
        <v>6.0149592904891799E-3</v>
      </c>
      <c r="S11" s="226">
        <v>3.7491311898228919E-3</v>
      </c>
      <c r="T11" s="226">
        <v>1.9557839157588949E-3</v>
      </c>
      <c r="U11" s="226">
        <v>4.3916410811880094E-3</v>
      </c>
      <c r="V11" s="226">
        <v>2.158496511586169E-3</v>
      </c>
      <c r="W11" s="226">
        <v>3.1753851909665201E-3</v>
      </c>
      <c r="X11" s="226">
        <v>5.6480130067627244E-3</v>
      </c>
      <c r="Y11" s="226">
        <v>1.0659135466082379E-2</v>
      </c>
      <c r="DA11" s="69" t="s">
        <v>2944</v>
      </c>
    </row>
    <row r="12" spans="1:105" ht="12" customHeight="1" x14ac:dyDescent="0.25">
      <c r="A12" s="37" t="s">
        <v>35</v>
      </c>
      <c r="B12" s="226">
        <v>0.12370497442837</v>
      </c>
      <c r="C12" s="226">
        <v>0.2039838528206516</v>
      </c>
      <c r="D12" s="226">
        <v>0.25069437072295692</v>
      </c>
      <c r="E12" s="226">
        <v>0.44405504783712568</v>
      </c>
      <c r="F12" s="226">
        <v>0.35372944020734792</v>
      </c>
      <c r="G12" s="226">
        <v>0.37329413827025809</v>
      </c>
      <c r="H12" s="226">
        <v>0.27426059939274477</v>
      </c>
      <c r="I12" s="226">
        <v>0.18226949465660169</v>
      </c>
      <c r="J12" s="226">
        <v>0.34932568939102487</v>
      </c>
      <c r="K12" s="226">
        <v>0.23631280501659241</v>
      </c>
      <c r="L12" s="226">
        <v>0.31320600583524538</v>
      </c>
      <c r="M12" s="226">
        <v>0.27002546575982389</v>
      </c>
      <c r="N12" s="226">
        <v>0.15852942118008309</v>
      </c>
      <c r="O12" s="226">
        <v>0.18919937888180499</v>
      </c>
      <c r="P12" s="226">
        <v>0.20051365390252371</v>
      </c>
      <c r="Q12" s="226">
        <v>0.21697675041483819</v>
      </c>
      <c r="R12" s="226">
        <v>2.1107830190483699E-2</v>
      </c>
      <c r="S12" s="226">
        <v>9.4566875156144384E-3</v>
      </c>
      <c r="T12" s="226">
        <v>1.099497588738901E-2</v>
      </c>
      <c r="U12" s="226">
        <v>1.8101333983809659E-2</v>
      </c>
      <c r="V12" s="226">
        <v>2.8772861784731232E-2</v>
      </c>
      <c r="W12" s="226">
        <v>1.837672528010072E-2</v>
      </c>
      <c r="X12" s="226">
        <v>7.2157731086138341E-3</v>
      </c>
      <c r="Y12" s="226">
        <v>2.953996715507343E-3</v>
      </c>
      <c r="DA12" s="69" t="s">
        <v>2945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2946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2947</v>
      </c>
    </row>
    <row r="15" spans="1:105" ht="12" customHeight="1" x14ac:dyDescent="0.25">
      <c r="A15" s="37" t="s">
        <v>40</v>
      </c>
      <c r="B15" s="226">
        <v>0.75287511770380522</v>
      </c>
      <c r="C15" s="226">
        <v>0.65850722818257434</v>
      </c>
      <c r="D15" s="226">
        <v>0.68778022573994424</v>
      </c>
      <c r="E15" s="226">
        <v>0.77759123950399711</v>
      </c>
      <c r="F15" s="226">
        <v>1.0794847586694301</v>
      </c>
      <c r="G15" s="226">
        <v>1.310841928749185</v>
      </c>
      <c r="H15" s="226">
        <v>1.251981446470501</v>
      </c>
      <c r="I15" s="226">
        <v>1.1076174822403071</v>
      </c>
      <c r="J15" s="226">
        <v>0.89957331167113652</v>
      </c>
      <c r="K15" s="226">
        <v>0.76863575105938853</v>
      </c>
      <c r="L15" s="226">
        <v>0.88219743869073419</v>
      </c>
      <c r="M15" s="226">
        <v>0.88286813548458587</v>
      </c>
      <c r="N15" s="226">
        <v>1.0871109536345069</v>
      </c>
      <c r="O15" s="226">
        <v>1.171131543482119</v>
      </c>
      <c r="P15" s="226">
        <v>1.3624846947271809</v>
      </c>
      <c r="Q15" s="226">
        <v>1.362600299463421</v>
      </c>
      <c r="R15" s="226">
        <v>1.691999318164161</v>
      </c>
      <c r="S15" s="226">
        <v>2.0959060312633948</v>
      </c>
      <c r="T15" s="226">
        <v>2.3012244328704812</v>
      </c>
      <c r="U15" s="226">
        <v>2.343721373604795</v>
      </c>
      <c r="V15" s="226">
        <v>2.4745149872046959</v>
      </c>
      <c r="W15" s="226">
        <v>2.1982310878824092</v>
      </c>
      <c r="X15" s="226">
        <v>2.513054857461007</v>
      </c>
      <c r="Y15" s="226">
        <v>2.2106784464406122</v>
      </c>
      <c r="DA15" s="69" t="s">
        <v>2948</v>
      </c>
    </row>
    <row r="16" spans="1:105" ht="12" customHeight="1" x14ac:dyDescent="0.25">
      <c r="A16" s="57" t="s">
        <v>2898</v>
      </c>
      <c r="B16" s="261">
        <v>18.153515454689089</v>
      </c>
      <c r="C16" s="261">
        <v>22.32623000901215</v>
      </c>
      <c r="D16" s="261">
        <v>27.784350111271451</v>
      </c>
      <c r="E16" s="261">
        <v>34.983438830455242</v>
      </c>
      <c r="F16" s="261">
        <v>37.86053736515813</v>
      </c>
      <c r="G16" s="261">
        <v>40.688097245530379</v>
      </c>
      <c r="H16" s="261">
        <v>27.57133548380844</v>
      </c>
      <c r="I16" s="261">
        <v>23.267785917612031</v>
      </c>
      <c r="J16" s="261">
        <v>32.275673396262121</v>
      </c>
      <c r="K16" s="261">
        <v>22.441418532443649</v>
      </c>
      <c r="L16" s="261">
        <v>29.023353964042471</v>
      </c>
      <c r="M16" s="261">
        <v>31.306253763202921</v>
      </c>
      <c r="N16" s="261">
        <v>23.006174455308951</v>
      </c>
      <c r="O16" s="261">
        <v>27.622226623683648</v>
      </c>
      <c r="P16" s="261">
        <v>28.820660250035139</v>
      </c>
      <c r="Q16" s="261">
        <v>31.51032662349024</v>
      </c>
      <c r="R16" s="261">
        <v>7.7321605929501258</v>
      </c>
      <c r="S16" s="261">
        <v>6.424753847551516</v>
      </c>
      <c r="T16" s="261">
        <v>7.0075142246571902</v>
      </c>
      <c r="U16" s="261">
        <v>8.560997119853063</v>
      </c>
      <c r="V16" s="261">
        <v>11.001581615267201</v>
      </c>
      <c r="W16" s="261">
        <v>8.4272250057938116</v>
      </c>
      <c r="X16" s="261">
        <v>8.3546090317407486</v>
      </c>
      <c r="Y16" s="261">
        <v>11.590747363425111</v>
      </c>
      <c r="DA16" s="70" t="s">
        <v>2949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2950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2951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0.1058817273157904</v>
      </c>
      <c r="V19" s="229">
        <v>0.68843474555090833</v>
      </c>
      <c r="W19" s="229">
        <v>0.1873171021482446</v>
      </c>
      <c r="X19" s="229">
        <v>0.1125999973886586</v>
      </c>
      <c r="Y19" s="229">
        <v>0.30130218077854792</v>
      </c>
      <c r="DA19" s="73" t="s">
        <v>2952</v>
      </c>
    </row>
    <row r="20" spans="1:105" ht="12" customHeight="1" x14ac:dyDescent="0.25">
      <c r="A20" s="46" t="s">
        <v>159</v>
      </c>
      <c r="B20" s="229">
        <v>1.165248061595594</v>
      </c>
      <c r="C20" s="229">
        <v>1.4070107039227671</v>
      </c>
      <c r="D20" s="229">
        <v>1.44402315694967</v>
      </c>
      <c r="E20" s="229">
        <v>1.668227232960134</v>
      </c>
      <c r="F20" s="229">
        <v>1.186796984018702</v>
      </c>
      <c r="G20" s="229">
        <v>0.20808944853545919</v>
      </c>
      <c r="H20" s="229">
        <v>1.0267019066575249</v>
      </c>
      <c r="I20" s="229">
        <v>2.0709713053269492</v>
      </c>
      <c r="J20" s="229">
        <v>0.53685215134704911</v>
      </c>
      <c r="K20" s="229">
        <v>0.38724069397655159</v>
      </c>
      <c r="L20" s="229">
        <v>0.58591227237758947</v>
      </c>
      <c r="M20" s="229">
        <v>1.1595340877717291</v>
      </c>
      <c r="N20" s="229">
        <v>1.377884871571782</v>
      </c>
      <c r="O20" s="229">
        <v>1.2631677546234801</v>
      </c>
      <c r="P20" s="229">
        <v>0.60384185539378654</v>
      </c>
      <c r="Q20" s="229">
        <v>0.79195683791682603</v>
      </c>
      <c r="R20" s="229">
        <v>1.00814018752584</v>
      </c>
      <c r="S20" s="229">
        <v>1.35540889290211</v>
      </c>
      <c r="T20" s="229">
        <v>0.66242880074871202</v>
      </c>
      <c r="U20" s="229">
        <v>1.127271806690096</v>
      </c>
      <c r="V20" s="229">
        <v>0.32555798988829088</v>
      </c>
      <c r="W20" s="229">
        <v>0.67659263032494388</v>
      </c>
      <c r="X20" s="229">
        <v>1.312330029505518</v>
      </c>
      <c r="Y20" s="229">
        <v>0.88497411222303413</v>
      </c>
      <c r="DA20" s="73" t="s">
        <v>2953</v>
      </c>
    </row>
    <row r="21" spans="1:105" ht="12" customHeight="1" x14ac:dyDescent="0.25">
      <c r="A21" s="46" t="s">
        <v>32</v>
      </c>
      <c r="B21" s="229">
        <v>4.470173968195696</v>
      </c>
      <c r="C21" s="229">
        <v>4.6415162194882837</v>
      </c>
      <c r="D21" s="229">
        <v>1.991166576339944</v>
      </c>
      <c r="E21" s="229">
        <v>1.5233521538223611</v>
      </c>
      <c r="F21" s="229">
        <v>3.287575148921031</v>
      </c>
      <c r="G21" s="229">
        <v>2.7070835124268759</v>
      </c>
      <c r="H21" s="229">
        <v>1.594003263996802</v>
      </c>
      <c r="I21" s="229">
        <v>0.22754741122823319</v>
      </c>
      <c r="J21" s="229">
        <v>0</v>
      </c>
      <c r="K21" s="229">
        <v>0</v>
      </c>
      <c r="L21" s="229">
        <v>0.1759716598587473</v>
      </c>
      <c r="M21" s="229">
        <v>0</v>
      </c>
      <c r="N21" s="229">
        <v>0</v>
      </c>
      <c r="O21" s="229">
        <v>0</v>
      </c>
      <c r="P21" s="229">
        <v>0.35192696355690939</v>
      </c>
      <c r="Q21" s="229">
        <v>0.34753833912112742</v>
      </c>
      <c r="R21" s="229">
        <v>0.84787535269916336</v>
      </c>
      <c r="S21" s="229">
        <v>0</v>
      </c>
      <c r="T21" s="229">
        <v>0</v>
      </c>
      <c r="U21" s="229">
        <v>0.97624734246388356</v>
      </c>
      <c r="V21" s="229">
        <v>2.2520323108635569</v>
      </c>
      <c r="W21" s="229">
        <v>1.422436902222352</v>
      </c>
      <c r="X21" s="229">
        <v>1.59143533137399</v>
      </c>
      <c r="Y21" s="229">
        <v>0.8147276199186434</v>
      </c>
      <c r="DA21" s="73" t="s">
        <v>2954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0.364822239529634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2955</v>
      </c>
    </row>
    <row r="23" spans="1:105" ht="12" customHeight="1" x14ac:dyDescent="0.25">
      <c r="A23" s="46" t="s">
        <v>35</v>
      </c>
      <c r="B23" s="229">
        <v>1.051293461233745</v>
      </c>
      <c r="C23" s="229">
        <v>1.3582720158804951</v>
      </c>
      <c r="D23" s="229">
        <v>1.3733746010099011</v>
      </c>
      <c r="E23" s="229">
        <v>2.6177713512464291</v>
      </c>
      <c r="F23" s="229">
        <v>1.8148958626431471</v>
      </c>
      <c r="G23" s="229">
        <v>1.5676247399924379</v>
      </c>
      <c r="H23" s="229">
        <v>2.8194144494997389</v>
      </c>
      <c r="I23" s="229">
        <v>2.3705859758547199</v>
      </c>
      <c r="J23" s="229">
        <v>1.8042077706302191</v>
      </c>
      <c r="K23" s="229">
        <v>1.5634341841539841</v>
      </c>
      <c r="L23" s="229">
        <v>1.8369315683511209</v>
      </c>
      <c r="M23" s="229">
        <v>1.556130693569425</v>
      </c>
      <c r="N23" s="229">
        <v>1.724850654068433</v>
      </c>
      <c r="O23" s="229">
        <v>1.6572223817284719</v>
      </c>
      <c r="P23" s="229">
        <v>1.711547242593886</v>
      </c>
      <c r="Q23" s="229">
        <v>1.6701624164730771</v>
      </c>
      <c r="R23" s="229">
        <v>3.3804935693471978</v>
      </c>
      <c r="S23" s="229">
        <v>3.2668336408460368</v>
      </c>
      <c r="T23" s="229">
        <v>3.5584503015761841</v>
      </c>
      <c r="U23" s="229">
        <v>4.4397720751886336</v>
      </c>
      <c r="V23" s="229">
        <v>4.1467547818635637</v>
      </c>
      <c r="W23" s="229">
        <v>3.7415129984043149</v>
      </c>
      <c r="X23" s="229">
        <v>1.6020591061344009</v>
      </c>
      <c r="Y23" s="229">
        <v>0.234351037483751</v>
      </c>
      <c r="DA23" s="73" t="s">
        <v>2956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2957</v>
      </c>
    </row>
    <row r="25" spans="1:105" ht="12" customHeight="1" x14ac:dyDescent="0.25">
      <c r="A25" s="46" t="s">
        <v>38</v>
      </c>
      <c r="B25" s="229">
        <v>11.007076324537669</v>
      </c>
      <c r="C25" s="229">
        <v>14.68955201008953</v>
      </c>
      <c r="D25" s="229">
        <v>22.755492194852511</v>
      </c>
      <c r="E25" s="229">
        <v>28.54107936334826</v>
      </c>
      <c r="F25" s="229">
        <v>31.111545730445879</v>
      </c>
      <c r="G25" s="229">
        <v>35.486974893408451</v>
      </c>
      <c r="H25" s="229">
        <v>21.39372025746616</v>
      </c>
      <c r="I25" s="229">
        <v>18.033586293691052</v>
      </c>
      <c r="J25" s="229">
        <v>29.379104020297859</v>
      </c>
      <c r="K25" s="229">
        <v>19.935234200328779</v>
      </c>
      <c r="L25" s="229">
        <v>25.696628334777021</v>
      </c>
      <c r="M25" s="229">
        <v>27.364613304003331</v>
      </c>
      <c r="N25" s="229">
        <v>19.44371529053954</v>
      </c>
      <c r="O25" s="229">
        <v>24.31872770803437</v>
      </c>
      <c r="P25" s="229">
        <v>25.712757024251101</v>
      </c>
      <c r="Q25" s="229">
        <v>28.202637960934361</v>
      </c>
      <c r="R25" s="229">
        <v>1.748570399643584</v>
      </c>
      <c r="S25" s="229">
        <v>1.208694429863862</v>
      </c>
      <c r="T25" s="229">
        <v>2.1353398534649801</v>
      </c>
      <c r="U25" s="229">
        <v>1.289250851734266</v>
      </c>
      <c r="V25" s="229">
        <v>3.0620142855040862</v>
      </c>
      <c r="W25" s="229">
        <v>1.9491927309207111</v>
      </c>
      <c r="X25" s="229">
        <v>3.2381534982776179</v>
      </c>
      <c r="Y25" s="229">
        <v>7.0382583848358484</v>
      </c>
      <c r="DA25" s="73" t="s">
        <v>2958</v>
      </c>
    </row>
    <row r="26" spans="1:105" ht="12" customHeight="1" x14ac:dyDescent="0.25">
      <c r="A26" s="46" t="s">
        <v>39</v>
      </c>
      <c r="B26" s="229">
        <v>0.45972363912638431</v>
      </c>
      <c r="C26" s="229">
        <v>0.2298790596310778</v>
      </c>
      <c r="D26" s="229">
        <v>0.2202935821194176</v>
      </c>
      <c r="E26" s="229">
        <v>0.26818648954842927</v>
      </c>
      <c r="F26" s="229">
        <v>0.45972363912936942</v>
      </c>
      <c r="G26" s="229">
        <v>0.71832465116714928</v>
      </c>
      <c r="H26" s="229">
        <v>0.73749560618821686</v>
      </c>
      <c r="I26" s="229">
        <v>0.56509493151107371</v>
      </c>
      <c r="J26" s="229">
        <v>0.55550945398699092</v>
      </c>
      <c r="K26" s="229">
        <v>0.55550945398433471</v>
      </c>
      <c r="L26" s="229">
        <v>0.72791012867799743</v>
      </c>
      <c r="M26" s="229">
        <v>1.225975677858439</v>
      </c>
      <c r="N26" s="229">
        <v>0.45972363912918979</v>
      </c>
      <c r="O26" s="229">
        <v>0.38310877929733089</v>
      </c>
      <c r="P26" s="229">
        <v>0.4405871642394576</v>
      </c>
      <c r="Q26" s="229">
        <v>0.49803106904485628</v>
      </c>
      <c r="R26" s="229">
        <v>0.74708108373434023</v>
      </c>
      <c r="S26" s="229">
        <v>0.59381688393950838</v>
      </c>
      <c r="T26" s="229">
        <v>0.6512952688673147</v>
      </c>
      <c r="U26" s="229">
        <v>0.62257331646039171</v>
      </c>
      <c r="V26" s="229">
        <v>0.52678750159679055</v>
      </c>
      <c r="W26" s="229">
        <v>0.45017264177324612</v>
      </c>
      <c r="X26" s="229">
        <v>0.49803106906056249</v>
      </c>
      <c r="Y26" s="229">
        <v>2.317134028185281</v>
      </c>
      <c r="DA26" s="73" t="s">
        <v>2959</v>
      </c>
    </row>
    <row r="27" spans="1:105" ht="12" customHeight="1" x14ac:dyDescent="0.25">
      <c r="A27" s="57" t="s">
        <v>2910</v>
      </c>
      <c r="B27" s="261">
        <v>1.566660645218251</v>
      </c>
      <c r="C27" s="261">
        <v>1.592952900826123</v>
      </c>
      <c r="D27" s="261">
        <v>1.755822070604651</v>
      </c>
      <c r="E27" s="261">
        <v>2.1837085326897778</v>
      </c>
      <c r="F27" s="261">
        <v>2.450397610701577</v>
      </c>
      <c r="G27" s="261">
        <v>2.5591021323939529</v>
      </c>
      <c r="H27" s="261">
        <v>2.6038731079027908</v>
      </c>
      <c r="I27" s="261">
        <v>2.4092640813736921</v>
      </c>
      <c r="J27" s="261">
        <v>2.0709802019603778</v>
      </c>
      <c r="K27" s="261">
        <v>1.6706441234639</v>
      </c>
      <c r="L27" s="261">
        <v>1.99743054957551</v>
      </c>
      <c r="M27" s="261">
        <v>2.088079012885308</v>
      </c>
      <c r="N27" s="261">
        <v>2.2453571672805381</v>
      </c>
      <c r="O27" s="261">
        <v>2.4244274700785469</v>
      </c>
      <c r="P27" s="261">
        <v>2.5983527685622509</v>
      </c>
      <c r="Q27" s="261">
        <v>2.6663849772629109</v>
      </c>
      <c r="R27" s="261">
        <v>2.9146967390874758</v>
      </c>
      <c r="S27" s="261">
        <v>3.5246606238165068</v>
      </c>
      <c r="T27" s="261">
        <v>3.8027819318377389</v>
      </c>
      <c r="U27" s="261">
        <v>3.9746706135371541</v>
      </c>
      <c r="V27" s="261">
        <v>4.0922552409709416</v>
      </c>
      <c r="W27" s="261">
        <v>3.666180242192064</v>
      </c>
      <c r="X27" s="261">
        <v>4.0067184104545133</v>
      </c>
      <c r="Y27" s="261">
        <v>3.4090583446327689</v>
      </c>
      <c r="DA27" s="70" t="s">
        <v>2960</v>
      </c>
    </row>
    <row r="28" spans="1:105" ht="12" customHeight="1" x14ac:dyDescent="0.25">
      <c r="A28" s="57" t="s">
        <v>2912</v>
      </c>
      <c r="B28" s="261">
        <f t="shared" ref="B28:Y28" si="0">B29+B35+B46+B47</f>
        <v>2.2375400512515919</v>
      </c>
      <c r="C28" s="261">
        <f t="shared" si="0"/>
        <v>2.7154786109677551</v>
      </c>
      <c r="D28" s="261">
        <f t="shared" si="0"/>
        <v>3.2557768513002481</v>
      </c>
      <c r="E28" s="261">
        <f t="shared" si="0"/>
        <v>4.1150715088249799</v>
      </c>
      <c r="F28" s="261">
        <f t="shared" si="0"/>
        <v>4.4228651898941669</v>
      </c>
      <c r="G28" s="261">
        <f t="shared" si="0"/>
        <v>4.6032896142111639</v>
      </c>
      <c r="H28" s="261">
        <f t="shared" si="0"/>
        <v>3.3683251675325661</v>
      </c>
      <c r="I28" s="261">
        <f t="shared" si="0"/>
        <v>2.8774966695555482</v>
      </c>
      <c r="J28" s="261">
        <f t="shared" si="0"/>
        <v>3.5998900923298924</v>
      </c>
      <c r="K28" s="261">
        <f t="shared" si="0"/>
        <v>2.5713279447797923</v>
      </c>
      <c r="L28" s="261">
        <f t="shared" si="0"/>
        <v>3.303008718815323</v>
      </c>
      <c r="M28" s="261">
        <f t="shared" si="0"/>
        <v>3.5316482843652564</v>
      </c>
      <c r="N28" s="261">
        <f t="shared" si="0"/>
        <v>2.7662149082986538</v>
      </c>
      <c r="O28" s="261">
        <f t="shared" si="0"/>
        <v>3.2345901484482003</v>
      </c>
      <c r="P28" s="261">
        <f t="shared" si="0"/>
        <v>3.3432961133977765</v>
      </c>
      <c r="Q28" s="261">
        <f t="shared" si="0"/>
        <v>3.6213859701774487</v>
      </c>
      <c r="R28" s="261">
        <f t="shared" si="0"/>
        <v>1.1652060115585021</v>
      </c>
      <c r="S28" s="261">
        <f t="shared" si="0"/>
        <v>1.0623113922637166</v>
      </c>
      <c r="T28" s="261">
        <f t="shared" si="0"/>
        <v>1.1613140836141707</v>
      </c>
      <c r="U28" s="261">
        <f t="shared" si="0"/>
        <v>1.3533835698883689</v>
      </c>
      <c r="V28" s="261">
        <f t="shared" si="0"/>
        <v>1.6582123708294554</v>
      </c>
      <c r="W28" s="261">
        <f t="shared" si="0"/>
        <v>1.3145152109333624</v>
      </c>
      <c r="X28" s="261">
        <f t="shared" si="0"/>
        <v>1.3282295839147926</v>
      </c>
      <c r="Y28" s="261">
        <f t="shared" si="0"/>
        <v>1.583547189938658</v>
      </c>
      <c r="DA28" s="70"/>
    </row>
    <row r="29" spans="1:105" ht="12" customHeight="1" x14ac:dyDescent="0.25">
      <c r="A29" s="60" t="s">
        <v>2913</v>
      </c>
      <c r="B29" s="329">
        <v>1.1605638273060499</v>
      </c>
      <c r="C29" s="329">
        <v>1.4193019487570071</v>
      </c>
      <c r="D29" s="329">
        <v>1.661963710404474</v>
      </c>
      <c r="E29" s="329">
        <v>2.1105899180376371</v>
      </c>
      <c r="F29" s="329">
        <v>2.2461346102260338</v>
      </c>
      <c r="G29" s="329">
        <v>2.2703031542324652</v>
      </c>
      <c r="H29" s="329">
        <v>1.7135650890156411</v>
      </c>
      <c r="I29" s="329">
        <v>1.463034773297724</v>
      </c>
      <c r="J29" s="329">
        <v>1.7457771955148109</v>
      </c>
      <c r="K29" s="329">
        <v>1.2625637216668899</v>
      </c>
      <c r="L29" s="329">
        <v>1.6242521873952629</v>
      </c>
      <c r="M29" s="329">
        <v>1.726489873027329</v>
      </c>
      <c r="N29" s="329">
        <v>1.3792761845059489</v>
      </c>
      <c r="O29" s="329">
        <v>1.592423797649118</v>
      </c>
      <c r="P29" s="329">
        <v>1.6240440660528981</v>
      </c>
      <c r="Q29" s="329">
        <v>1.7565022584001451</v>
      </c>
      <c r="R29" s="329">
        <v>0.5156205597133201</v>
      </c>
      <c r="S29" s="329">
        <v>0.42890399841471621</v>
      </c>
      <c r="T29" s="329">
        <v>0.4739848622816849</v>
      </c>
      <c r="U29" s="329">
        <v>0.57068021734471719</v>
      </c>
      <c r="V29" s="329">
        <v>0.73862042458333033</v>
      </c>
      <c r="W29" s="329">
        <v>0.56496693975027856</v>
      </c>
      <c r="X29" s="329">
        <v>0.5535359915687883</v>
      </c>
      <c r="Y29" s="329">
        <v>0.69134287576404341</v>
      </c>
      <c r="DA29" s="72" t="s">
        <v>2961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2962</v>
      </c>
    </row>
    <row r="31" spans="1:105" ht="12" customHeight="1" x14ac:dyDescent="0.25">
      <c r="A31" s="59" t="s">
        <v>31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9.0853528037161974E-3</v>
      </c>
      <c r="V31" s="295">
        <v>6.8306735410163494E-2</v>
      </c>
      <c r="W31" s="295">
        <v>1.7516412342376289E-2</v>
      </c>
      <c r="X31" s="295">
        <v>1.3498939898321989E-2</v>
      </c>
      <c r="Y31" s="295">
        <v>9.3435783788118343E-2</v>
      </c>
      <c r="DA31" s="122" t="s">
        <v>2963</v>
      </c>
    </row>
    <row r="32" spans="1:105" ht="12" customHeight="1" x14ac:dyDescent="0.25">
      <c r="A32" s="59" t="s">
        <v>159</v>
      </c>
      <c r="B32" s="295">
        <v>0.19742179081239281</v>
      </c>
      <c r="C32" s="295">
        <v>0.26338004710601037</v>
      </c>
      <c r="D32" s="295">
        <v>0.48970420795838282</v>
      </c>
      <c r="E32" s="295">
        <v>0.59540591098165496</v>
      </c>
      <c r="F32" s="295">
        <v>0.41446092076096092</v>
      </c>
      <c r="G32" s="295">
        <v>0.1026636953102858</v>
      </c>
      <c r="H32" s="295">
        <v>0.31694668057872932</v>
      </c>
      <c r="I32" s="295">
        <v>0.64095533049443332</v>
      </c>
      <c r="J32" s="295">
        <v>0.39382517348367241</v>
      </c>
      <c r="K32" s="295">
        <v>0.2463992754378744</v>
      </c>
      <c r="L32" s="295">
        <v>0.35996317729511379</v>
      </c>
      <c r="M32" s="295">
        <v>0.72821695405705789</v>
      </c>
      <c r="N32" s="295">
        <v>0.60529405776515444</v>
      </c>
      <c r="O32" s="295">
        <v>0.68048627551769225</v>
      </c>
      <c r="P32" s="295">
        <v>0.36118364163091399</v>
      </c>
      <c r="Q32" s="295">
        <v>0.48699240063358379</v>
      </c>
      <c r="R32" s="295">
        <v>9.7421042151440027E-2</v>
      </c>
      <c r="S32" s="295">
        <v>0.1238901774203361</v>
      </c>
      <c r="T32" s="295">
        <v>7.3065075402370921E-2</v>
      </c>
      <c r="U32" s="295">
        <v>9.4922258129557291E-2</v>
      </c>
      <c r="V32" s="295">
        <v>3.1699159244621612E-2</v>
      </c>
      <c r="W32" s="295">
        <v>6.2088851932573033E-2</v>
      </c>
      <c r="X32" s="295">
        <v>0.15439135790142819</v>
      </c>
      <c r="Y32" s="295">
        <v>0.2693147635105882</v>
      </c>
      <c r="DA32" s="122" t="s">
        <v>2964</v>
      </c>
    </row>
    <row r="33" spans="1:105" ht="12" customHeight="1" x14ac:dyDescent="0.25">
      <c r="A33" s="59" t="s">
        <v>32</v>
      </c>
      <c r="B33" s="295">
        <v>0.78120269576834656</v>
      </c>
      <c r="C33" s="295">
        <v>0.89620621692934288</v>
      </c>
      <c r="D33" s="295">
        <v>0.69651405079004958</v>
      </c>
      <c r="E33" s="295">
        <v>0.56081659526282379</v>
      </c>
      <c r="F33" s="295">
        <v>1.1842556152187791</v>
      </c>
      <c r="G33" s="295">
        <v>1.377625259111557</v>
      </c>
      <c r="H33" s="295">
        <v>0.50756732434055196</v>
      </c>
      <c r="I33" s="295">
        <v>7.26420666692498E-2</v>
      </c>
      <c r="J33" s="295">
        <v>0</v>
      </c>
      <c r="K33" s="295">
        <v>0</v>
      </c>
      <c r="L33" s="295">
        <v>0.11151436676900291</v>
      </c>
      <c r="M33" s="295">
        <v>0</v>
      </c>
      <c r="N33" s="295">
        <v>0</v>
      </c>
      <c r="O33" s="295">
        <v>0</v>
      </c>
      <c r="P33" s="295">
        <v>0.21713008989332139</v>
      </c>
      <c r="Q33" s="295">
        <v>0.2204377668832686</v>
      </c>
      <c r="R33" s="295">
        <v>8.4513573347580917E-2</v>
      </c>
      <c r="S33" s="295">
        <v>0</v>
      </c>
      <c r="T33" s="295">
        <v>0</v>
      </c>
      <c r="U33" s="295">
        <v>8.4793368960698487E-2</v>
      </c>
      <c r="V33" s="295">
        <v>0.22618125668441699</v>
      </c>
      <c r="W33" s="295">
        <v>0.13464244434942521</v>
      </c>
      <c r="X33" s="295">
        <v>0.19312190021889791</v>
      </c>
      <c r="Y33" s="295">
        <v>0.25574352365454739</v>
      </c>
      <c r="DA33" s="122" t="s">
        <v>2965</v>
      </c>
    </row>
    <row r="34" spans="1:105" ht="12" customHeight="1" x14ac:dyDescent="0.25">
      <c r="A34" s="59" t="s">
        <v>35</v>
      </c>
      <c r="B34" s="295">
        <v>0.18193934072531051</v>
      </c>
      <c r="C34" s="295">
        <v>0.25971568472165341</v>
      </c>
      <c r="D34" s="295">
        <v>0.47574545165604121</v>
      </c>
      <c r="E34" s="295">
        <v>0.95436741179315832</v>
      </c>
      <c r="F34" s="295">
        <v>0.64741807424629449</v>
      </c>
      <c r="G34" s="295">
        <v>0.79001419981062238</v>
      </c>
      <c r="H34" s="295">
        <v>0.88905108409635947</v>
      </c>
      <c r="I34" s="295">
        <v>0.74943737613404149</v>
      </c>
      <c r="J34" s="295">
        <v>1.351952022031139</v>
      </c>
      <c r="K34" s="295">
        <v>1.016164446229016</v>
      </c>
      <c r="L34" s="295">
        <v>1.1527746433311461</v>
      </c>
      <c r="M34" s="295">
        <v>0.99827291897027104</v>
      </c>
      <c r="N34" s="295">
        <v>0.77398212674079481</v>
      </c>
      <c r="O34" s="295">
        <v>0.91193752213142587</v>
      </c>
      <c r="P34" s="295">
        <v>1.045730334528663</v>
      </c>
      <c r="Q34" s="295">
        <v>1.0490720908832929</v>
      </c>
      <c r="R34" s="295">
        <v>0.3336859442142992</v>
      </c>
      <c r="S34" s="295">
        <v>0.30501382099438012</v>
      </c>
      <c r="T34" s="295">
        <v>0.40091978687931401</v>
      </c>
      <c r="U34" s="295">
        <v>0.38187923745074509</v>
      </c>
      <c r="V34" s="295">
        <v>0.41243327324412821</v>
      </c>
      <c r="W34" s="295">
        <v>0.35071923112590397</v>
      </c>
      <c r="X34" s="295">
        <v>0.19252379355014029</v>
      </c>
      <c r="Y34" s="295">
        <v>7.284880481078948E-2</v>
      </c>
      <c r="DA34" s="122" t="s">
        <v>2966</v>
      </c>
    </row>
    <row r="35" spans="1:105" ht="12" customHeight="1" x14ac:dyDescent="0.25">
      <c r="A35" s="60" t="s">
        <v>2920</v>
      </c>
      <c r="B35" s="329">
        <v>0.9439233813346517</v>
      </c>
      <c r="C35" s="329">
        <v>1.1608908795193389</v>
      </c>
      <c r="D35" s="329">
        <v>1.444695258649908</v>
      </c>
      <c r="E35" s="329">
        <v>1.81902430710894</v>
      </c>
      <c r="F35" s="329">
        <v>1.968624013242346</v>
      </c>
      <c r="G35" s="329">
        <v>2.1156478715065461</v>
      </c>
      <c r="H35" s="329">
        <v>1.433619195287388</v>
      </c>
      <c r="I35" s="329">
        <v>1.2098487047504649</v>
      </c>
      <c r="J35" s="329">
        <v>1.6782293679202089</v>
      </c>
      <c r="K35" s="329">
        <v>1.1668803056885999</v>
      </c>
      <c r="L35" s="329">
        <v>1.5091194033349089</v>
      </c>
      <c r="M35" s="329">
        <v>1.627822720224152</v>
      </c>
      <c r="N35" s="329">
        <v>1.196245765049369</v>
      </c>
      <c r="O35" s="329">
        <v>1.436265367977789</v>
      </c>
      <c r="P35" s="329">
        <v>1.498579993688407</v>
      </c>
      <c r="Q35" s="329">
        <v>1.638433840962823</v>
      </c>
      <c r="R35" s="329">
        <v>0.40204704097876531</v>
      </c>
      <c r="S35" s="329">
        <v>0.33406616978185211</v>
      </c>
      <c r="T35" s="329">
        <v>0.36436780182873812</v>
      </c>
      <c r="U35" s="329">
        <v>0.44514382732852992</v>
      </c>
      <c r="V35" s="329">
        <v>0.57204623227011275</v>
      </c>
      <c r="W35" s="329">
        <v>0.43818811527670942</v>
      </c>
      <c r="X35" s="329">
        <v>0.434412322321446</v>
      </c>
      <c r="Y35" s="329">
        <v>0.60268092264487017</v>
      </c>
      <c r="DA35" s="72" t="s">
        <v>2967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2968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2969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5.5055032353889697E-3</v>
      </c>
      <c r="V38" s="229">
        <v>3.5796353299758367E-2</v>
      </c>
      <c r="W38" s="229">
        <v>9.7398761624381842E-3</v>
      </c>
      <c r="X38" s="229">
        <v>5.8548312881140426E-3</v>
      </c>
      <c r="Y38" s="229">
        <v>1.5666727141300279E-2</v>
      </c>
      <c r="DA38" s="73" t="s">
        <v>2970</v>
      </c>
    </row>
    <row r="39" spans="1:105" ht="12" customHeight="1" x14ac:dyDescent="0.25">
      <c r="A39" s="64" t="s">
        <v>159</v>
      </c>
      <c r="B39" s="229">
        <v>6.058908497036336E-2</v>
      </c>
      <c r="C39" s="229">
        <v>7.3159951004298354E-2</v>
      </c>
      <c r="D39" s="229">
        <v>7.5084477408004918E-2</v>
      </c>
      <c r="E39" s="229">
        <v>8.6742355468319862E-2</v>
      </c>
      <c r="F39" s="229">
        <v>6.1709558399794057E-2</v>
      </c>
      <c r="G39" s="229">
        <v>1.0819970179986149E-2</v>
      </c>
      <c r="H39" s="229">
        <v>5.3385138419819261E-2</v>
      </c>
      <c r="I39" s="229">
        <v>0.1076837289201918</v>
      </c>
      <c r="J39" s="229">
        <v>2.7914554579862121E-2</v>
      </c>
      <c r="K39" s="229">
        <v>2.013524852313428E-2</v>
      </c>
      <c r="L39" s="229">
        <v>3.0465520283856011E-2</v>
      </c>
      <c r="M39" s="229">
        <v>6.0291977035201012E-2</v>
      </c>
      <c r="N39" s="229">
        <v>7.1645503060287205E-2</v>
      </c>
      <c r="O39" s="229">
        <v>6.5680588485086649E-2</v>
      </c>
      <c r="P39" s="229">
        <v>3.1397799911392139E-2</v>
      </c>
      <c r="Q39" s="229">
        <v>4.1179163241599939E-2</v>
      </c>
      <c r="R39" s="229">
        <v>5.2419989783463107E-2</v>
      </c>
      <c r="S39" s="229">
        <v>7.0476825740589208E-2</v>
      </c>
      <c r="T39" s="229">
        <v>3.4444129295886368E-2</v>
      </c>
      <c r="U39" s="229">
        <v>5.8614444023804203E-2</v>
      </c>
      <c r="V39" s="229">
        <v>1.6927949817923081E-2</v>
      </c>
      <c r="W39" s="229">
        <v>3.5180602071069503E-2</v>
      </c>
      <c r="X39" s="229">
        <v>6.8236865854975917E-2</v>
      </c>
      <c r="Y39" s="229">
        <v>4.601575702999313E-2</v>
      </c>
      <c r="DA39" s="73" t="s">
        <v>2971</v>
      </c>
    </row>
    <row r="40" spans="1:105" ht="12" customHeight="1" x14ac:dyDescent="0.25">
      <c r="A40" s="64" t="s">
        <v>32</v>
      </c>
      <c r="B40" s="229">
        <v>0.23243441402549461</v>
      </c>
      <c r="C40" s="229">
        <v>0.2413436502342762</v>
      </c>
      <c r="D40" s="229">
        <v>0.10353414423947629</v>
      </c>
      <c r="E40" s="229">
        <v>7.9209325576000647E-2</v>
      </c>
      <c r="F40" s="229">
        <v>0.17094314645044381</v>
      </c>
      <c r="G40" s="229">
        <v>0.14075948148903741</v>
      </c>
      <c r="H40" s="229">
        <v>8.2882952041208477E-2</v>
      </c>
      <c r="I40" s="229">
        <v>1.1831720547824821E-2</v>
      </c>
      <c r="J40" s="229">
        <v>0</v>
      </c>
      <c r="K40" s="229">
        <v>0</v>
      </c>
      <c r="L40" s="229">
        <v>9.1499503006749645E-3</v>
      </c>
      <c r="M40" s="229">
        <v>0</v>
      </c>
      <c r="N40" s="229">
        <v>0</v>
      </c>
      <c r="O40" s="229">
        <v>0</v>
      </c>
      <c r="P40" s="229">
        <v>1.8299050134538489E-2</v>
      </c>
      <c r="Q40" s="229">
        <v>1.807085602926058E-2</v>
      </c>
      <c r="R40" s="229">
        <v>4.408674297095324E-2</v>
      </c>
      <c r="S40" s="229">
        <v>0</v>
      </c>
      <c r="T40" s="229">
        <v>0</v>
      </c>
      <c r="U40" s="229">
        <v>5.0761666235806177E-2</v>
      </c>
      <c r="V40" s="229">
        <v>0.1170983085370462</v>
      </c>
      <c r="W40" s="229">
        <v>7.3962062820955993E-2</v>
      </c>
      <c r="X40" s="229">
        <v>8.274942795049367E-2</v>
      </c>
      <c r="Y40" s="229">
        <v>4.2363169369583148E-2</v>
      </c>
      <c r="DA40" s="73" t="s">
        <v>2972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1.8969562274724159E-2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2973</v>
      </c>
    </row>
    <row r="42" spans="1:105" ht="12" customHeight="1" x14ac:dyDescent="0.25">
      <c r="A42" s="64" t="s">
        <v>35</v>
      </c>
      <c r="B42" s="229">
        <v>5.4663818761695682E-2</v>
      </c>
      <c r="C42" s="229">
        <v>7.062569876354062E-2</v>
      </c>
      <c r="D42" s="229">
        <v>7.1410983754639196E-2</v>
      </c>
      <c r="E42" s="229">
        <v>0.13611554145515389</v>
      </c>
      <c r="F42" s="229">
        <v>9.4368644118122388E-2</v>
      </c>
      <c r="G42" s="229">
        <v>8.1511355138395664E-2</v>
      </c>
      <c r="H42" s="229">
        <v>0.14660032252145119</v>
      </c>
      <c r="I42" s="229">
        <v>0.1232627110522168</v>
      </c>
      <c r="J42" s="229">
        <v>9.3812898319021371E-2</v>
      </c>
      <c r="K42" s="229">
        <v>8.1293459951836441E-2</v>
      </c>
      <c r="L42" s="229">
        <v>9.5514428684967456E-2</v>
      </c>
      <c r="M42" s="229">
        <v>8.0913702348118843E-2</v>
      </c>
      <c r="N42" s="229">
        <v>8.9686588019237443E-2</v>
      </c>
      <c r="O42" s="229">
        <v>8.6170139226699721E-2</v>
      </c>
      <c r="P42" s="229">
        <v>8.8994854168916102E-2</v>
      </c>
      <c r="Q42" s="229">
        <v>8.6842978676513374E-2</v>
      </c>
      <c r="R42" s="229">
        <v>0.17577460016065549</v>
      </c>
      <c r="S42" s="229">
        <v>0.16986465592418751</v>
      </c>
      <c r="T42" s="229">
        <v>0.18502776772680091</v>
      </c>
      <c r="U42" s="229">
        <v>0.23085361510432559</v>
      </c>
      <c r="V42" s="229">
        <v>0.2156176749914982</v>
      </c>
      <c r="W42" s="229">
        <v>0.19454642873863351</v>
      </c>
      <c r="X42" s="229">
        <v>8.3301829462994942E-2</v>
      </c>
      <c r="Y42" s="229">
        <v>1.218548684264938E-2</v>
      </c>
      <c r="DA42" s="73" t="s">
        <v>2974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2975</v>
      </c>
    </row>
    <row r="44" spans="1:105" ht="12" customHeight="1" x14ac:dyDescent="0.25">
      <c r="A44" s="64" t="s">
        <v>38</v>
      </c>
      <c r="B44" s="229">
        <v>0.57233193916622205</v>
      </c>
      <c r="C44" s="229">
        <v>0.76380862088468815</v>
      </c>
      <c r="D44" s="229">
        <v>1.1832111080695</v>
      </c>
      <c r="E44" s="229">
        <v>1.484042702739073</v>
      </c>
      <c r="F44" s="229">
        <v>1.6176985398629551</v>
      </c>
      <c r="G44" s="229">
        <v>1.8452065341466219</v>
      </c>
      <c r="H44" s="229">
        <v>1.112403424844026</v>
      </c>
      <c r="I44" s="229">
        <v>0.93768745752956562</v>
      </c>
      <c r="J44" s="229">
        <v>1.527617241775554</v>
      </c>
      <c r="K44" s="229">
        <v>1.036566923967996</v>
      </c>
      <c r="L44" s="229">
        <v>1.3361405600587</v>
      </c>
      <c r="M44" s="229">
        <v>1.4228703186058691</v>
      </c>
      <c r="N44" s="229">
        <v>1.0110095495588229</v>
      </c>
      <c r="O44" s="229">
        <v>1.264494237781099</v>
      </c>
      <c r="P44" s="229">
        <v>1.336979199116952</v>
      </c>
      <c r="Q44" s="229">
        <v>1.466444857641382</v>
      </c>
      <c r="R44" s="229">
        <v>9.0919937146770324E-2</v>
      </c>
      <c r="S44" s="229">
        <v>6.2848153906341853E-2</v>
      </c>
      <c r="T44" s="229">
        <v>0.1110306827243575</v>
      </c>
      <c r="U44" s="229">
        <v>6.7036824156460909E-2</v>
      </c>
      <c r="V44" s="229">
        <v>0.15921471988619451</v>
      </c>
      <c r="W44" s="229">
        <v>0.1013516416716056</v>
      </c>
      <c r="X44" s="229">
        <v>0.16837338238998351</v>
      </c>
      <c r="Y44" s="229">
        <v>0.36596639752247939</v>
      </c>
      <c r="DA44" s="73" t="s">
        <v>2976</v>
      </c>
    </row>
    <row r="45" spans="1:105" ht="12" customHeight="1" x14ac:dyDescent="0.25">
      <c r="A45" s="64" t="s">
        <v>39</v>
      </c>
      <c r="B45" s="229">
        <v>2.3904124410875981E-2</v>
      </c>
      <c r="C45" s="229">
        <v>1.1952958632535751E-2</v>
      </c>
      <c r="D45" s="229">
        <v>1.145454517828789E-2</v>
      </c>
      <c r="E45" s="229">
        <v>1.3944819595668741E-2</v>
      </c>
      <c r="F45" s="229">
        <v>2.3904124411031201E-2</v>
      </c>
      <c r="G45" s="229">
        <v>3.7350530552504618E-2</v>
      </c>
      <c r="H45" s="229">
        <v>3.8347357460883233E-2</v>
      </c>
      <c r="I45" s="229">
        <v>2.9383086700665809E-2</v>
      </c>
      <c r="J45" s="229">
        <v>2.8884673245772031E-2</v>
      </c>
      <c r="K45" s="229">
        <v>2.8884673245633902E-2</v>
      </c>
      <c r="L45" s="229">
        <v>3.7848944006710281E-2</v>
      </c>
      <c r="M45" s="229">
        <v>6.374672223496336E-2</v>
      </c>
      <c r="N45" s="229">
        <v>2.3904124411021861E-2</v>
      </c>
      <c r="O45" s="229">
        <v>1.992040248490376E-2</v>
      </c>
      <c r="P45" s="229">
        <v>2.2909090356608128E-2</v>
      </c>
      <c r="Q45" s="229">
        <v>2.5895985374067239E-2</v>
      </c>
      <c r="R45" s="229">
        <v>3.8845770916923067E-2</v>
      </c>
      <c r="S45" s="229">
        <v>3.0876534210733522E-2</v>
      </c>
      <c r="T45" s="229">
        <v>3.3865222081693271E-2</v>
      </c>
      <c r="U45" s="229">
        <v>3.2371774572744101E-2</v>
      </c>
      <c r="V45" s="229">
        <v>2.7391225737692381E-2</v>
      </c>
      <c r="W45" s="229">
        <v>2.340750381200659E-2</v>
      </c>
      <c r="X45" s="229">
        <v>2.5895985374883919E-2</v>
      </c>
      <c r="Y45" s="229">
        <v>0.1204833847388648</v>
      </c>
      <c r="DA45" s="73" t="s">
        <v>2977</v>
      </c>
    </row>
    <row r="46" spans="1:105" ht="12" customHeight="1" x14ac:dyDescent="0.25">
      <c r="A46" s="60" t="s">
        <v>2932</v>
      </c>
      <c r="B46" s="329">
        <v>0.13305284261089009</v>
      </c>
      <c r="C46" s="329">
        <v>0.13528578269140909</v>
      </c>
      <c r="D46" s="329">
        <v>0.1491178822458662</v>
      </c>
      <c r="E46" s="329">
        <v>0.18545728367840289</v>
      </c>
      <c r="F46" s="329">
        <v>0.20810656642578701</v>
      </c>
      <c r="G46" s="329">
        <v>0.21733858847215229</v>
      </c>
      <c r="H46" s="329">
        <v>0.22114088322953651</v>
      </c>
      <c r="I46" s="329">
        <v>0.2046131915073591</v>
      </c>
      <c r="J46" s="329">
        <v>0.17588352889487249</v>
      </c>
      <c r="K46" s="329">
        <v>0.14188391742430259</v>
      </c>
      <c r="L46" s="329">
        <v>0.1696371280851513</v>
      </c>
      <c r="M46" s="329">
        <v>0.17733569111377531</v>
      </c>
      <c r="N46" s="329">
        <v>0.19069295874333569</v>
      </c>
      <c r="O46" s="329">
        <v>0.20590098282129349</v>
      </c>
      <c r="P46" s="329">
        <v>0.2206720536564713</v>
      </c>
      <c r="Q46" s="329">
        <v>0.22644987081448081</v>
      </c>
      <c r="R46" s="329">
        <v>0.2475384108664167</v>
      </c>
      <c r="S46" s="329">
        <v>0.2993412240671483</v>
      </c>
      <c r="T46" s="329">
        <v>0.32296141950374763</v>
      </c>
      <c r="U46" s="329">
        <v>0.33755952521512178</v>
      </c>
      <c r="V46" s="329">
        <v>0.34754571397601242</v>
      </c>
      <c r="W46" s="329">
        <v>0.31136015590637461</v>
      </c>
      <c r="X46" s="329">
        <v>0.34028127002455838</v>
      </c>
      <c r="Y46" s="329">
        <v>0.28952339152974432</v>
      </c>
      <c r="DA46" s="72" t="s">
        <v>2978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2979</v>
      </c>
    </row>
    <row r="48" spans="1:105" ht="12" customHeight="1" x14ac:dyDescent="0.25">
      <c r="A48" s="132" t="s">
        <v>2936</v>
      </c>
      <c r="B48" s="316">
        <v>1.445657311623189</v>
      </c>
      <c r="C48" s="316">
        <v>1.4699188462922319</v>
      </c>
      <c r="D48" s="316">
        <v>1.62020857677533</v>
      </c>
      <c r="E48" s="316">
        <v>2.0150466001506908</v>
      </c>
      <c r="F48" s="316">
        <v>2.2611375559263078</v>
      </c>
      <c r="G48" s="316">
        <v>2.3614461243905351</v>
      </c>
      <c r="H48" s="316">
        <v>2.4027591479163402</v>
      </c>
      <c r="I48" s="316">
        <v>2.2231810350886771</v>
      </c>
      <c r="J48" s="316">
        <v>1.911025007444294</v>
      </c>
      <c r="K48" s="316">
        <v>1.5416094733581851</v>
      </c>
      <c r="L48" s="316">
        <v>1.843156070376103</v>
      </c>
      <c r="M48" s="316">
        <v>1.926803166619437</v>
      </c>
      <c r="N48" s="316">
        <v>2.0719337119957082</v>
      </c>
      <c r="O48" s="316">
        <v>2.237173257218636</v>
      </c>
      <c r="P48" s="316">
        <v>2.3976651800844091</v>
      </c>
      <c r="Q48" s="316">
        <v>2.4604428213267369</v>
      </c>
      <c r="R48" s="316">
        <v>2.6895758598947102</v>
      </c>
      <c r="S48" s="316">
        <v>3.2524282890254379</v>
      </c>
      <c r="T48" s="316">
        <v>3.5090684897519249</v>
      </c>
      <c r="U48" s="316">
        <v>3.667681096918944</v>
      </c>
      <c r="V48" s="316">
        <v>3.7761839031284312</v>
      </c>
      <c r="W48" s="316">
        <v>3.3830174320330149</v>
      </c>
      <c r="X48" s="316">
        <v>3.697253635219695</v>
      </c>
      <c r="Y48" s="316">
        <v>3.1457547214903352</v>
      </c>
      <c r="DA48" s="139" t="s">
        <v>2980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101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1</v>
      </c>
      <c r="C52" s="232">
        <f t="shared" si="1"/>
        <v>1</v>
      </c>
      <c r="D52" s="232">
        <f t="shared" si="1"/>
        <v>0.99999999999999967</v>
      </c>
      <c r="E52" s="232">
        <f t="shared" si="1"/>
        <v>0.99999999999999989</v>
      </c>
      <c r="F52" s="232">
        <f t="shared" si="1"/>
        <v>0.99999999999999989</v>
      </c>
      <c r="G52" s="232">
        <f t="shared" si="1"/>
        <v>1.0000000000000004</v>
      </c>
      <c r="H52" s="232">
        <f t="shared" si="1"/>
        <v>0.99999999999999967</v>
      </c>
      <c r="I52" s="232">
        <f t="shared" si="1"/>
        <v>1.0000000000000002</v>
      </c>
      <c r="J52" s="232">
        <f t="shared" si="1"/>
        <v>1</v>
      </c>
      <c r="K52" s="232">
        <f t="shared" si="1"/>
        <v>0.99999999999999978</v>
      </c>
      <c r="L52" s="232">
        <f t="shared" si="1"/>
        <v>1</v>
      </c>
      <c r="M52" s="232">
        <f t="shared" si="1"/>
        <v>1</v>
      </c>
      <c r="N52" s="232">
        <f t="shared" si="1"/>
        <v>1.0000000000000002</v>
      </c>
      <c r="O52" s="232">
        <f t="shared" si="1"/>
        <v>1</v>
      </c>
      <c r="P52" s="232">
        <f t="shared" si="1"/>
        <v>0.99999999999999989</v>
      </c>
      <c r="Q52" s="232">
        <f t="shared" si="1"/>
        <v>0.99999999999999967</v>
      </c>
      <c r="R52" s="232">
        <f t="shared" si="1"/>
        <v>1.0000000000000007</v>
      </c>
      <c r="S52" s="232">
        <f t="shared" si="1"/>
        <v>0.99999999999999989</v>
      </c>
      <c r="T52" s="232">
        <f t="shared" si="1"/>
        <v>1</v>
      </c>
      <c r="U52" s="232">
        <f t="shared" si="1"/>
        <v>1</v>
      </c>
      <c r="V52" s="232">
        <f t="shared" si="1"/>
        <v>1</v>
      </c>
      <c r="W52" s="232">
        <f t="shared" si="1"/>
        <v>0.99999999999999989</v>
      </c>
      <c r="X52" s="232">
        <f t="shared" si="1"/>
        <v>0.99999999999999967</v>
      </c>
      <c r="Y52" s="232">
        <f t="shared" si="1"/>
        <v>0.99999999999999978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1.1472752745377103E-2</v>
      </c>
      <c r="C53" s="299">
        <f t="shared" si="2"/>
        <v>9.9990556580414995E-3</v>
      </c>
      <c r="D53" s="299">
        <f t="shared" si="2"/>
        <v>9.1516159100627614E-3</v>
      </c>
      <c r="E53" s="299">
        <f t="shared" si="2"/>
        <v>9.0612495684157558E-3</v>
      </c>
      <c r="F53" s="299">
        <f t="shared" si="2"/>
        <v>9.3224644614790346E-3</v>
      </c>
      <c r="G53" s="299">
        <f t="shared" si="2"/>
        <v>9.1443651948879458E-3</v>
      </c>
      <c r="H53" s="299">
        <f t="shared" si="2"/>
        <v>1.2234943199077407E-2</v>
      </c>
      <c r="I53" s="299">
        <f t="shared" si="2"/>
        <v>1.3025787558844423E-2</v>
      </c>
      <c r="J53" s="299">
        <f t="shared" si="2"/>
        <v>9.30484064907223E-3</v>
      </c>
      <c r="K53" s="299">
        <f t="shared" si="2"/>
        <v>1.0380842990231452E-2</v>
      </c>
      <c r="L53" s="299">
        <f t="shared" si="2"/>
        <v>9.7954421889597226E-3</v>
      </c>
      <c r="M53" s="299">
        <f t="shared" si="2"/>
        <v>9.5755461599301827E-3</v>
      </c>
      <c r="N53" s="299">
        <f t="shared" si="2"/>
        <v>1.2536843237675132E-2</v>
      </c>
      <c r="O53" s="299">
        <f t="shared" si="2"/>
        <v>1.1670206517789744E-2</v>
      </c>
      <c r="P53" s="299">
        <f t="shared" si="2"/>
        <v>1.1891776028463301E-2</v>
      </c>
      <c r="Q53" s="299">
        <f t="shared" si="2"/>
        <v>1.1382844685062631E-2</v>
      </c>
      <c r="R53" s="299">
        <f t="shared" si="2"/>
        <v>2.4984404759463719E-2</v>
      </c>
      <c r="S53" s="299">
        <f t="shared" si="2"/>
        <v>2.8014176628676227E-2</v>
      </c>
      <c r="T53" s="299">
        <f t="shared" si="2"/>
        <v>2.7888852352016304E-2</v>
      </c>
      <c r="U53" s="299">
        <f t="shared" si="2"/>
        <v>2.6720839430949717E-2</v>
      </c>
      <c r="V53" s="299">
        <f t="shared" si="2"/>
        <v>2.4799419633783695E-2</v>
      </c>
      <c r="W53" s="299">
        <f t="shared" si="2"/>
        <v>2.6152059085902683E-2</v>
      </c>
      <c r="X53" s="299">
        <f t="shared" si="2"/>
        <v>2.6864897968660539E-2</v>
      </c>
      <c r="Y53" s="299">
        <f t="shared" si="2"/>
        <v>2.2654802642785427E-2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3.2352247075190634E-3</v>
      </c>
      <c r="C54" s="233">
        <f t="shared" si="3"/>
        <v>2.8196538908056854E-3</v>
      </c>
      <c r="D54" s="233">
        <f t="shared" si="3"/>
        <v>2.5806826454871372E-3</v>
      </c>
      <c r="E54" s="233">
        <f t="shared" si="3"/>
        <v>2.5552000583772302E-3</v>
      </c>
      <c r="F54" s="233">
        <f t="shared" si="3"/>
        <v>2.6288605734049583E-3</v>
      </c>
      <c r="G54" s="233">
        <f t="shared" si="3"/>
        <v>2.578638001677464E-3</v>
      </c>
      <c r="H54" s="233">
        <f t="shared" si="3"/>
        <v>3.4501563322453114E-3</v>
      </c>
      <c r="I54" s="233">
        <f t="shared" si="3"/>
        <v>3.6731681297889548E-3</v>
      </c>
      <c r="J54" s="233">
        <f t="shared" si="3"/>
        <v>2.6238907989659401E-3</v>
      </c>
      <c r="K54" s="233">
        <f t="shared" si="3"/>
        <v>2.92731487135078E-3</v>
      </c>
      <c r="L54" s="233">
        <f t="shared" si="3"/>
        <v>2.7622365176105329E-3</v>
      </c>
      <c r="M54" s="233">
        <f t="shared" si="3"/>
        <v>2.7002275924649663E-3</v>
      </c>
      <c r="N54" s="233">
        <f t="shared" si="3"/>
        <v>3.5352897335962528E-3</v>
      </c>
      <c r="O54" s="233">
        <f t="shared" si="3"/>
        <v>3.2909050954154748E-3</v>
      </c>
      <c r="P54" s="233">
        <f t="shared" si="3"/>
        <v>3.3533859290282137E-3</v>
      </c>
      <c r="Q54" s="233">
        <f t="shared" si="3"/>
        <v>3.2098713520872829E-3</v>
      </c>
      <c r="R54" s="233">
        <f t="shared" si="3"/>
        <v>7.0454027358903982E-3</v>
      </c>
      <c r="S54" s="233">
        <f t="shared" si="3"/>
        <v>7.8997742217024828E-3</v>
      </c>
      <c r="T54" s="233">
        <f t="shared" si="3"/>
        <v>7.8644337759262526E-3</v>
      </c>
      <c r="U54" s="233">
        <f t="shared" si="3"/>
        <v>7.5350634543651261E-3</v>
      </c>
      <c r="V54" s="233">
        <f t="shared" si="3"/>
        <v>6.9932384068574554E-3</v>
      </c>
      <c r="W54" s="233">
        <f t="shared" si="3"/>
        <v>7.3746719366285631E-3</v>
      </c>
      <c r="X54" s="233">
        <f t="shared" si="3"/>
        <v>7.5756868122352694E-3</v>
      </c>
      <c r="Y54" s="233">
        <f t="shared" si="3"/>
        <v>6.388473532077197E-3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4.3889039499593559E-2</v>
      </c>
      <c r="C55" s="233">
        <f t="shared" si="4"/>
        <v>3.8251408225567336E-2</v>
      </c>
      <c r="D55" s="233">
        <f t="shared" si="4"/>
        <v>3.5009525706347903E-2</v>
      </c>
      <c r="E55" s="233">
        <f t="shared" si="4"/>
        <v>3.4663829078345788E-2</v>
      </c>
      <c r="F55" s="233">
        <f t="shared" si="4"/>
        <v>3.5663107195287314E-2</v>
      </c>
      <c r="G55" s="233">
        <f t="shared" si="4"/>
        <v>3.498178808035958E-2</v>
      </c>
      <c r="H55" s="233">
        <f t="shared" si="4"/>
        <v>4.6804800666166685E-2</v>
      </c>
      <c r="I55" s="233">
        <f t="shared" si="4"/>
        <v>4.9830177410020202E-2</v>
      </c>
      <c r="J55" s="233">
        <f t="shared" si="4"/>
        <v>3.5595687264254015E-2</v>
      </c>
      <c r="K55" s="233">
        <f t="shared" si="4"/>
        <v>3.9711936459271423E-2</v>
      </c>
      <c r="L55" s="233">
        <f t="shared" si="4"/>
        <v>3.7472484475922288E-2</v>
      </c>
      <c r="M55" s="233">
        <f t="shared" si="4"/>
        <v>3.663127175931688E-2</v>
      </c>
      <c r="N55" s="233">
        <f t="shared" si="4"/>
        <v>4.7959719892006682E-2</v>
      </c>
      <c r="O55" s="233">
        <f t="shared" si="4"/>
        <v>4.4644399316813882E-2</v>
      </c>
      <c r="P55" s="233">
        <f t="shared" si="4"/>
        <v>4.5492013940930671E-2</v>
      </c>
      <c r="Q55" s="233">
        <f t="shared" si="4"/>
        <v>4.3545096027782594E-2</v>
      </c>
      <c r="R55" s="233">
        <f t="shared" si="4"/>
        <v>9.5577892394114725E-2</v>
      </c>
      <c r="S55" s="233">
        <f t="shared" si="4"/>
        <v>0.10716829098404385</v>
      </c>
      <c r="T55" s="233">
        <f t="shared" si="4"/>
        <v>0.10668886270291042</v>
      </c>
      <c r="U55" s="233">
        <f t="shared" si="4"/>
        <v>0.10222062684300462</v>
      </c>
      <c r="V55" s="233">
        <f t="shared" si="4"/>
        <v>9.4870231410914399E-2</v>
      </c>
      <c r="W55" s="233">
        <f t="shared" si="4"/>
        <v>0.10004475644952637</v>
      </c>
      <c r="X55" s="233">
        <f t="shared" si="4"/>
        <v>0.10277172307876993</v>
      </c>
      <c r="Y55" s="233">
        <f t="shared" si="4"/>
        <v>8.6665994649396963E-2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0.10012546051611196</v>
      </c>
      <c r="C56" s="233">
        <f t="shared" si="5"/>
        <v>8.7264153138056064E-2</v>
      </c>
      <c r="D56" s="233">
        <f t="shared" si="5"/>
        <v>7.9868343526433488E-2</v>
      </c>
      <c r="E56" s="233">
        <f t="shared" si="5"/>
        <v>7.9079694823426402E-2</v>
      </c>
      <c r="F56" s="233">
        <f t="shared" si="5"/>
        <v>8.1359379746660382E-2</v>
      </c>
      <c r="G56" s="233">
        <f t="shared" si="5"/>
        <v>7.9805064798820172E-2</v>
      </c>
      <c r="H56" s="233">
        <f t="shared" si="5"/>
        <v>0.10677727912245984</v>
      </c>
      <c r="I56" s="233">
        <f t="shared" si="5"/>
        <v>0.11367916722862062</v>
      </c>
      <c r="J56" s="233">
        <f t="shared" si="5"/>
        <v>8.1205572515523849E-2</v>
      </c>
      <c r="K56" s="233">
        <f t="shared" si="5"/>
        <v>9.0596102610264531E-2</v>
      </c>
      <c r="L56" s="233">
        <f t="shared" si="5"/>
        <v>8.5487169635355659E-2</v>
      </c>
      <c r="M56" s="233">
        <f t="shared" si="5"/>
        <v>8.3568084332909937E-2</v>
      </c>
      <c r="N56" s="233">
        <f t="shared" si="5"/>
        <v>0.10941203305338626</v>
      </c>
      <c r="O56" s="233">
        <f t="shared" si="5"/>
        <v>0.10184868687095745</v>
      </c>
      <c r="P56" s="233">
        <f t="shared" si="5"/>
        <v>0.10378237704844855</v>
      </c>
      <c r="Q56" s="233">
        <f t="shared" si="5"/>
        <v>9.934081134403569E-2</v>
      </c>
      <c r="R56" s="233">
        <f t="shared" si="5"/>
        <v>0.21804488319250531</v>
      </c>
      <c r="S56" s="233">
        <f t="shared" si="5"/>
        <v>0.24448642781534222</v>
      </c>
      <c r="T56" s="233">
        <f t="shared" si="5"/>
        <v>0.24339269284232293</v>
      </c>
      <c r="U56" s="233">
        <f t="shared" si="5"/>
        <v>0.23319916438354174</v>
      </c>
      <c r="V56" s="233">
        <f t="shared" si="5"/>
        <v>0.2164304737034832</v>
      </c>
      <c r="W56" s="233">
        <f t="shared" si="5"/>
        <v>0.22823528211010088</v>
      </c>
      <c r="X56" s="233">
        <f t="shared" si="5"/>
        <v>0.23445639773892676</v>
      </c>
      <c r="Y56" s="233">
        <f t="shared" si="5"/>
        <v>0.19771388766523654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3.4724933414254144E-2</v>
      </c>
      <c r="C57" s="300">
        <f t="shared" si="6"/>
        <v>3.144287837234095E-2</v>
      </c>
      <c r="D57" s="300">
        <f t="shared" si="6"/>
        <v>2.9197915366017214E-2</v>
      </c>
      <c r="E57" s="300">
        <f t="shared" si="6"/>
        <v>2.9136513984224378E-2</v>
      </c>
      <c r="F57" s="300">
        <f t="shared" si="6"/>
        <v>2.9617908494173905E-2</v>
      </c>
      <c r="G57" s="300">
        <f t="shared" si="6"/>
        <v>2.9116966533545306E-2</v>
      </c>
      <c r="H57" s="300">
        <f t="shared" si="6"/>
        <v>3.5859763258913907E-2</v>
      </c>
      <c r="I57" s="300">
        <f t="shared" si="6"/>
        <v>3.6690905112868107E-2</v>
      </c>
      <c r="J57" s="300">
        <f t="shared" si="6"/>
        <v>2.8507275847757044E-2</v>
      </c>
      <c r="K57" s="300">
        <f t="shared" si="6"/>
        <v>3.102240452600263E-2</v>
      </c>
      <c r="L57" s="300">
        <f t="shared" si="6"/>
        <v>2.9791607136308011E-2</v>
      </c>
      <c r="M57" s="300">
        <f t="shared" si="6"/>
        <v>2.903021478995475E-2</v>
      </c>
      <c r="N57" s="300">
        <f t="shared" si="6"/>
        <v>3.5910509396155775E-2</v>
      </c>
      <c r="O57" s="300">
        <f t="shared" si="6"/>
        <v>3.3937554922282065E-2</v>
      </c>
      <c r="P57" s="300">
        <f t="shared" si="6"/>
        <v>3.5120144803010601E-2</v>
      </c>
      <c r="Q57" s="300">
        <f t="shared" si="6"/>
        <v>3.3709521800963128E-2</v>
      </c>
      <c r="R57" s="300">
        <f t="shared" si="6"/>
        <v>6.934958778611662E-2</v>
      </c>
      <c r="S57" s="300">
        <f t="shared" si="6"/>
        <v>7.8889952433845001E-2</v>
      </c>
      <c r="T57" s="300">
        <f t="shared" si="6"/>
        <v>7.9870606400682609E-2</v>
      </c>
      <c r="U57" s="300">
        <f t="shared" si="6"/>
        <v>7.4862540953819334E-2</v>
      </c>
      <c r="V57" s="300">
        <f t="shared" si="6"/>
        <v>7.1453817630618185E-2</v>
      </c>
      <c r="W57" s="300">
        <f t="shared" si="6"/>
        <v>7.4518510030709681E-2</v>
      </c>
      <c r="X57" s="300">
        <f t="shared" si="6"/>
        <v>7.9703475428652582E-2</v>
      </c>
      <c r="Y57" s="300">
        <f t="shared" si="6"/>
        <v>6.956312655128058E-2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0.62562625490047652</v>
      </c>
      <c r="C58" s="301">
        <f t="shared" si="7"/>
        <v>0.65952759591830301</v>
      </c>
      <c r="D58" s="301">
        <f t="shared" si="7"/>
        <v>0.68152069863727771</v>
      </c>
      <c r="E58" s="301">
        <f t="shared" si="7"/>
        <v>0.68315215955329045</v>
      </c>
      <c r="F58" s="301">
        <f t="shared" si="7"/>
        <v>0.67786385408411121</v>
      </c>
      <c r="G58" s="301">
        <f t="shared" si="7"/>
        <v>0.68421856025786321</v>
      </c>
      <c r="H58" s="301">
        <f t="shared" si="7"/>
        <v>0.60967932881983777</v>
      </c>
      <c r="I58" s="301">
        <f t="shared" si="7"/>
        <v>0.59201971682859655</v>
      </c>
      <c r="J58" s="301">
        <f t="shared" si="7"/>
        <v>0.68244841837975057</v>
      </c>
      <c r="K58" s="301">
        <f t="shared" si="7"/>
        <v>0.65623668863179385</v>
      </c>
      <c r="L58" s="301">
        <f t="shared" si="7"/>
        <v>0.66982520100058707</v>
      </c>
      <c r="M58" s="301">
        <f t="shared" si="7"/>
        <v>0.67563051097038318</v>
      </c>
      <c r="N58" s="301">
        <f t="shared" si="7"/>
        <v>0.60451724866894641</v>
      </c>
      <c r="O58" s="301">
        <f t="shared" si="7"/>
        <v>0.62573371547086287</v>
      </c>
      <c r="P58" s="301">
        <f t="shared" si="7"/>
        <v>0.62074618661046144</v>
      </c>
      <c r="Q58" s="301">
        <f t="shared" si="7"/>
        <v>0.63305637693431016</v>
      </c>
      <c r="R58" s="301">
        <f t="shared" si="7"/>
        <v>0.31191626669944195</v>
      </c>
      <c r="S58" s="301">
        <f t="shared" si="7"/>
        <v>0.24031372515402244</v>
      </c>
      <c r="T58" s="301">
        <f t="shared" si="7"/>
        <v>0.24185481386919064</v>
      </c>
      <c r="U58" s="301">
        <f t="shared" si="7"/>
        <v>0.2708537364126884</v>
      </c>
      <c r="V58" s="301">
        <f t="shared" si="7"/>
        <v>0.31375846774657923</v>
      </c>
      <c r="W58" s="301">
        <f t="shared" si="7"/>
        <v>0.28290341669001767</v>
      </c>
      <c r="X58" s="301">
        <f t="shared" si="7"/>
        <v>0.26362344542282212</v>
      </c>
      <c r="Y58" s="301">
        <f t="shared" si="7"/>
        <v>0.3624923249339928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5.3991968366363184E-2</v>
      </c>
      <c r="C59" s="301">
        <f t="shared" si="8"/>
        <v>4.7056596508629478E-2</v>
      </c>
      <c r="D59" s="301">
        <f t="shared" si="8"/>
        <v>4.3068456863268122E-2</v>
      </c>
      <c r="E59" s="301">
        <f t="shared" si="8"/>
        <v>4.2643183455231402E-2</v>
      </c>
      <c r="F59" s="301">
        <f t="shared" si="8"/>
        <v>4.3872487926102918E-2</v>
      </c>
      <c r="G59" s="301">
        <f t="shared" si="8"/>
        <v>4.3034334243087891E-2</v>
      </c>
      <c r="H59" s="301">
        <f t="shared" si="8"/>
        <v>5.7578915961125313E-2</v>
      </c>
      <c r="I59" s="301">
        <f t="shared" si="8"/>
        <v>6.1300711819792526E-2</v>
      </c>
      <c r="J59" s="301">
        <f t="shared" si="8"/>
        <v>4.3789548430841298E-2</v>
      </c>
      <c r="K59" s="301">
        <f t="shared" si="8"/>
        <v>4.8853327425765682E-2</v>
      </c>
      <c r="L59" s="301">
        <f t="shared" si="8"/>
        <v>4.6098370333480847E-2</v>
      </c>
      <c r="M59" s="301">
        <f t="shared" si="8"/>
        <v>4.5063516736724332E-2</v>
      </c>
      <c r="N59" s="301">
        <f t="shared" si="8"/>
        <v>5.8999688960904302E-2</v>
      </c>
      <c r="O59" s="301">
        <f t="shared" si="8"/>
        <v>5.4921206367959448E-2</v>
      </c>
      <c r="P59" s="301">
        <f t="shared" si="8"/>
        <v>5.5963935543488649E-2</v>
      </c>
      <c r="Q59" s="301">
        <f t="shared" si="8"/>
        <v>5.3568851677969792E-2</v>
      </c>
      <c r="R59" s="301">
        <f t="shared" si="8"/>
        <v>0.11757920887547543</v>
      </c>
      <c r="S59" s="301">
        <f t="shared" si="8"/>
        <v>0.13183763059433751</v>
      </c>
      <c r="T59" s="301">
        <f t="shared" si="8"/>
        <v>0.13124784150612703</v>
      </c>
      <c r="U59" s="301">
        <f t="shared" si="8"/>
        <v>0.1257510511468001</v>
      </c>
      <c r="V59" s="301">
        <f t="shared" si="8"/>
        <v>0.11670864962299027</v>
      </c>
      <c r="W59" s="301">
        <f t="shared" si="8"/>
        <v>0.12307431165116656</v>
      </c>
      <c r="X59" s="301">
        <f t="shared" si="8"/>
        <v>0.12642900561715342</v>
      </c>
      <c r="Y59" s="301">
        <f t="shared" si="8"/>
        <v>0.10661585887731663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7.7112546379702232E-2</v>
      </c>
      <c r="C60" s="301">
        <f t="shared" si="9"/>
        <v>8.0216547054124801E-2</v>
      </c>
      <c r="D60" s="301">
        <f t="shared" si="9"/>
        <v>7.9860759939282322E-2</v>
      </c>
      <c r="E60" s="301">
        <f t="shared" si="9"/>
        <v>8.0358594865255553E-2</v>
      </c>
      <c r="F60" s="301">
        <f t="shared" si="9"/>
        <v>7.9188005568964076E-2</v>
      </c>
      <c r="G60" s="301">
        <f t="shared" si="9"/>
        <v>7.7409768593480477E-2</v>
      </c>
      <c r="H60" s="301">
        <f t="shared" si="9"/>
        <v>7.4483088735190925E-2</v>
      </c>
      <c r="I60" s="301">
        <f t="shared" si="9"/>
        <v>7.3214304511717745E-2</v>
      </c>
      <c r="J60" s="301">
        <f t="shared" si="9"/>
        <v>7.6117367705672304E-2</v>
      </c>
      <c r="K60" s="301">
        <f t="shared" si="9"/>
        <v>7.5191313482666278E-2</v>
      </c>
      <c r="L60" s="301">
        <f t="shared" si="9"/>
        <v>7.6229593648211483E-2</v>
      </c>
      <c r="M60" s="301">
        <f t="shared" si="9"/>
        <v>7.6217657755587559E-2</v>
      </c>
      <c r="N60" s="301">
        <f t="shared" si="9"/>
        <v>7.2685905639815668E-2</v>
      </c>
      <c r="O60" s="301">
        <f t="shared" si="9"/>
        <v>7.3274039026185733E-2</v>
      </c>
      <c r="P60" s="301">
        <f t="shared" si="9"/>
        <v>7.200870122670823E-2</v>
      </c>
      <c r="Q60" s="301">
        <f t="shared" si="9"/>
        <v>7.2755243357339225E-2</v>
      </c>
      <c r="R60" s="301">
        <f t="shared" si="9"/>
        <v>4.7004547395517224E-2</v>
      </c>
      <c r="S60" s="301">
        <f t="shared" si="9"/>
        <v>3.9735064409625653E-2</v>
      </c>
      <c r="T60" s="301">
        <f t="shared" si="9"/>
        <v>4.0081174655041837E-2</v>
      </c>
      <c r="U60" s="301">
        <f t="shared" si="9"/>
        <v>4.2818493169881962E-2</v>
      </c>
      <c r="V60" s="301">
        <f t="shared" si="9"/>
        <v>4.729121601460174E-2</v>
      </c>
      <c r="W60" s="301">
        <f t="shared" si="9"/>
        <v>4.4128505434277036E-2</v>
      </c>
      <c r="X60" s="301">
        <f t="shared" si="9"/>
        <v>4.1911292065714055E-2</v>
      </c>
      <c r="Y60" s="301">
        <f t="shared" si="9"/>
        <v>4.9524304561662798E-2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3.9996616779969171E-2</v>
      </c>
      <c r="C61" s="302">
        <f t="shared" si="10"/>
        <v>4.192686368312161E-2</v>
      </c>
      <c r="D61" s="302">
        <f t="shared" si="10"/>
        <v>4.0766210636151073E-2</v>
      </c>
      <c r="E61" s="302">
        <f t="shared" si="10"/>
        <v>4.1215332415622648E-2</v>
      </c>
      <c r="F61" s="302">
        <f t="shared" si="10"/>
        <v>4.0215315725568884E-2</v>
      </c>
      <c r="G61" s="302">
        <f t="shared" si="10"/>
        <v>3.8177837271770265E-2</v>
      </c>
      <c r="H61" s="302">
        <f t="shared" si="10"/>
        <v>3.7891715980667227E-2</v>
      </c>
      <c r="I61" s="302">
        <f t="shared" si="10"/>
        <v>3.72250903143517E-2</v>
      </c>
      <c r="J61" s="302">
        <f t="shared" si="10"/>
        <v>3.6913339383973835E-2</v>
      </c>
      <c r="K61" s="302">
        <f t="shared" si="10"/>
        <v>3.6920154342983673E-2</v>
      </c>
      <c r="L61" s="302">
        <f t="shared" si="10"/>
        <v>3.7485848439349004E-2</v>
      </c>
      <c r="M61" s="302">
        <f t="shared" si="10"/>
        <v>3.7259943138571991E-2</v>
      </c>
      <c r="N61" s="302">
        <f t="shared" si="10"/>
        <v>3.6242281211587082E-2</v>
      </c>
      <c r="O61" s="302">
        <f t="shared" si="10"/>
        <v>3.6073603807625323E-2</v>
      </c>
      <c r="P61" s="302">
        <f t="shared" si="10"/>
        <v>3.4979044620896765E-2</v>
      </c>
      <c r="Q61" s="302">
        <f t="shared" si="10"/>
        <v>3.5288906048685148E-2</v>
      </c>
      <c r="R61" s="302">
        <f t="shared" si="10"/>
        <v>2.0800193954312617E-2</v>
      </c>
      <c r="S61" s="302">
        <f t="shared" si="10"/>
        <v>1.6042874176693339E-2</v>
      </c>
      <c r="T61" s="302">
        <f t="shared" si="10"/>
        <v>1.6358942268084924E-2</v>
      </c>
      <c r="U61" s="302">
        <f t="shared" si="10"/>
        <v>1.8055241346381243E-2</v>
      </c>
      <c r="V61" s="302">
        <f t="shared" si="10"/>
        <v>2.1065008720381605E-2</v>
      </c>
      <c r="W61" s="302">
        <f t="shared" si="10"/>
        <v>1.8966038934806122E-2</v>
      </c>
      <c r="X61" s="302">
        <f t="shared" si="10"/>
        <v>1.7466414611205038E-2</v>
      </c>
      <c r="Y61" s="302">
        <f t="shared" si="10"/>
        <v>2.1621253445058736E-2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3.2530517378376651E-2</v>
      </c>
      <c r="C62" s="302">
        <f t="shared" si="11"/>
        <v>3.429327614128394E-2</v>
      </c>
      <c r="D62" s="302">
        <f t="shared" si="11"/>
        <v>3.5436845492154354E-2</v>
      </c>
      <c r="E62" s="302">
        <f t="shared" si="11"/>
        <v>3.55216761194894E-2</v>
      </c>
      <c r="F62" s="302">
        <f t="shared" si="11"/>
        <v>3.5246701545420957E-2</v>
      </c>
      <c r="G62" s="302">
        <f t="shared" si="11"/>
        <v>3.5577125465453857E-2</v>
      </c>
      <c r="H62" s="302">
        <f t="shared" si="11"/>
        <v>3.1701329421614147E-2</v>
      </c>
      <c r="I62" s="302">
        <f t="shared" si="11"/>
        <v>3.0783087403673498E-2</v>
      </c>
      <c r="J62" s="302">
        <f t="shared" si="11"/>
        <v>3.5485083882037111E-2</v>
      </c>
      <c r="K62" s="302">
        <f t="shared" si="11"/>
        <v>3.4122159734586065E-2</v>
      </c>
      <c r="L62" s="302">
        <f t="shared" si="11"/>
        <v>3.4828717898181101E-2</v>
      </c>
      <c r="M62" s="302">
        <f t="shared" si="11"/>
        <v>3.5130575013959206E-2</v>
      </c>
      <c r="N62" s="302">
        <f t="shared" si="11"/>
        <v>3.1432918150920461E-2</v>
      </c>
      <c r="O62" s="302">
        <f t="shared" si="11"/>
        <v>3.253610497628364E-2</v>
      </c>
      <c r="P62" s="302">
        <f t="shared" si="11"/>
        <v>3.2276769801332837E-2</v>
      </c>
      <c r="Q62" s="302">
        <f t="shared" si="11"/>
        <v>3.2916859402950957E-2</v>
      </c>
      <c r="R62" s="302">
        <f t="shared" si="11"/>
        <v>1.6218624865861331E-2</v>
      </c>
      <c r="S62" s="302">
        <f t="shared" si="11"/>
        <v>1.2495527083704243E-2</v>
      </c>
      <c r="T62" s="302">
        <f t="shared" si="11"/>
        <v>1.2575658652412747E-2</v>
      </c>
      <c r="U62" s="302">
        <f t="shared" si="11"/>
        <v>1.4083507701851244E-2</v>
      </c>
      <c r="V62" s="302">
        <f t="shared" si="11"/>
        <v>1.6314413290194469E-2</v>
      </c>
      <c r="W62" s="302">
        <f t="shared" si="11"/>
        <v>1.4710051633783739E-2</v>
      </c>
      <c r="X62" s="302">
        <f t="shared" si="11"/>
        <v>1.3707556237451809E-2</v>
      </c>
      <c r="Y62" s="302">
        <f t="shared" si="11"/>
        <v>1.8848414342312519E-2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4.5854122213564042E-3</v>
      </c>
      <c r="C63" s="302">
        <f t="shared" si="12"/>
        <v>3.9964072297192493E-3</v>
      </c>
      <c r="D63" s="302">
        <f t="shared" si="12"/>
        <v>3.6577038109768998E-3</v>
      </c>
      <c r="E63" s="302">
        <f t="shared" si="12"/>
        <v>3.6215863301435037E-3</v>
      </c>
      <c r="F63" s="302">
        <f t="shared" si="12"/>
        <v>3.7259882979742247E-3</v>
      </c>
      <c r="G63" s="302">
        <f t="shared" si="12"/>
        <v>3.6548058562563489E-3</v>
      </c>
      <c r="H63" s="302">
        <f t="shared" si="12"/>
        <v>4.8900433329095491E-3</v>
      </c>
      <c r="I63" s="302">
        <f t="shared" si="12"/>
        <v>5.2061267936925467E-3</v>
      </c>
      <c r="J63" s="302">
        <f t="shared" si="12"/>
        <v>3.7189444396613534E-3</v>
      </c>
      <c r="K63" s="302">
        <f t="shared" si="12"/>
        <v>4.1489994050965418E-3</v>
      </c>
      <c r="L63" s="302">
        <f t="shared" si="12"/>
        <v>3.9150273106813745E-3</v>
      </c>
      <c r="M63" s="302">
        <f t="shared" si="12"/>
        <v>3.8271396030563581E-3</v>
      </c>
      <c r="N63" s="302">
        <f t="shared" si="12"/>
        <v>5.0107062773081168E-3</v>
      </c>
      <c r="O63" s="302">
        <f t="shared" si="12"/>
        <v>4.6643302422767728E-3</v>
      </c>
      <c r="P63" s="302">
        <f t="shared" si="12"/>
        <v>4.7528868044786265E-3</v>
      </c>
      <c r="Q63" s="302">
        <f t="shared" si="12"/>
        <v>4.549477905703125E-3</v>
      </c>
      <c r="R63" s="302">
        <f t="shared" si="12"/>
        <v>9.985728575343274E-3</v>
      </c>
      <c r="S63" s="302">
        <f t="shared" si="12"/>
        <v>1.1196663149228072E-2</v>
      </c>
      <c r="T63" s="302">
        <f t="shared" si="12"/>
        <v>1.1146573734544168E-2</v>
      </c>
      <c r="U63" s="302">
        <f t="shared" si="12"/>
        <v>1.0679744121649477E-2</v>
      </c>
      <c r="V63" s="302">
        <f t="shared" si="12"/>
        <v>9.9117940040256754E-3</v>
      </c>
      <c r="W63" s="302">
        <f t="shared" si="12"/>
        <v>1.045241486568718E-2</v>
      </c>
      <c r="X63" s="302">
        <f t="shared" si="12"/>
        <v>1.0737321217057212E-2</v>
      </c>
      <c r="Y63" s="302">
        <f t="shared" si="12"/>
        <v>9.0546367742915385E-3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4.9821819470602199E-2</v>
      </c>
      <c r="C65" s="235">
        <f t="shared" si="14"/>
        <v>4.3422111234131096E-2</v>
      </c>
      <c r="D65" s="235">
        <f t="shared" si="14"/>
        <v>3.9742001405823138E-2</v>
      </c>
      <c r="E65" s="235">
        <f t="shared" si="14"/>
        <v>3.9349574613432782E-2</v>
      </c>
      <c r="F65" s="235">
        <f t="shared" si="14"/>
        <v>4.0483931949816178E-2</v>
      </c>
      <c r="G65" s="235">
        <f t="shared" si="14"/>
        <v>3.9710514296278469E-2</v>
      </c>
      <c r="H65" s="235">
        <f t="shared" si="14"/>
        <v>5.3131723904982588E-2</v>
      </c>
      <c r="I65" s="235">
        <f t="shared" si="14"/>
        <v>5.6566061399751039E-2</v>
      </c>
      <c r="J65" s="235">
        <f t="shared" si="14"/>
        <v>4.0407398408162952E-2</v>
      </c>
      <c r="K65" s="235">
        <f t="shared" si="14"/>
        <v>4.5080069002653156E-2</v>
      </c>
      <c r="L65" s="235">
        <f t="shared" si="14"/>
        <v>4.2537895063564431E-2</v>
      </c>
      <c r="M65" s="235">
        <f t="shared" si="14"/>
        <v>4.1582969902728327E-2</v>
      </c>
      <c r="N65" s="235">
        <f t="shared" si="14"/>
        <v>5.4442761417513669E-2</v>
      </c>
      <c r="O65" s="235">
        <f t="shared" si="14"/>
        <v>5.0679286411733339E-2</v>
      </c>
      <c r="P65" s="235">
        <f t="shared" si="14"/>
        <v>5.1641478869460238E-2</v>
      </c>
      <c r="Q65" s="235">
        <f t="shared" si="14"/>
        <v>4.9431382820449135E-2</v>
      </c>
      <c r="R65" s="235">
        <f t="shared" si="14"/>
        <v>0.10849780616147511</v>
      </c>
      <c r="S65" s="235">
        <f t="shared" si="14"/>
        <v>0.12165495775840451</v>
      </c>
      <c r="T65" s="235">
        <f t="shared" si="14"/>
        <v>0.12111072189578204</v>
      </c>
      <c r="U65" s="235">
        <f t="shared" si="14"/>
        <v>0.116038484204949</v>
      </c>
      <c r="V65" s="235">
        <f t="shared" si="14"/>
        <v>0.10769448583017192</v>
      </c>
      <c r="W65" s="235">
        <f t="shared" si="14"/>
        <v>0.11356848661167053</v>
      </c>
      <c r="X65" s="235">
        <f t="shared" si="14"/>
        <v>0.11666407586706508</v>
      </c>
      <c r="Y65" s="235">
        <f t="shared" si="14"/>
        <v>9.8381226586250953E-2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341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>IF(B$5=0,0,B$5/WWP_fec!B$5)</f>
        <v>0.38077614252248082</v>
      </c>
      <c r="C69" s="322">
        <f>IF(C$5=0,0,C$5/WWP_fec!C$5)</f>
        <v>0.37681352224389436</v>
      </c>
      <c r="D69" s="322">
        <f>IF(D$5=0,0,D$5/WWP_fec!D$5)</f>
        <v>0.37426700281654013</v>
      </c>
      <c r="E69" s="322">
        <f>IF(E$5=0,0,E$5/WWP_fec!E$5)</f>
        <v>0.37549041617428885</v>
      </c>
      <c r="F69" s="322">
        <f>IF(F$5=0,0,F$5/WWP_fec!F$5)</f>
        <v>0.37422848204139786</v>
      </c>
      <c r="G69" s="322">
        <f>IF(G$5=0,0,G$5/WWP_fec!G$5)</f>
        <v>0.37326952210706005</v>
      </c>
      <c r="H69" s="322">
        <f>IF(H$5=0,0,H$5/WWP_fec!H$5)</f>
        <v>0.38422496546981016</v>
      </c>
      <c r="I69" s="322">
        <f>IF(I$5=0,0,I$5/WWP_fec!I$5)</f>
        <v>0.38717001031836784</v>
      </c>
      <c r="J69" s="322">
        <f>IF(J$5=0,0,J$5/WWP_fec!J$5)</f>
        <v>0.37573101683618476</v>
      </c>
      <c r="K69" s="322">
        <f>IF(K$5=0,0,K$5/WWP_fec!K$5)</f>
        <v>0.37901481146146876</v>
      </c>
      <c r="L69" s="322">
        <f>IF(L$5=0,0,L$5/WWP_fec!L$5)</f>
        <v>0.3773384344189229</v>
      </c>
      <c r="M69" s="322">
        <f>IF(M$5=0,0,M$5/WWP_fec!M$5)</f>
        <v>0.37720640681717615</v>
      </c>
      <c r="N69" s="322">
        <f>IF(N$5=0,0,N$5/WWP_fec!N$5)</f>
        <v>0.38441817432085318</v>
      </c>
      <c r="O69" s="322">
        <f>IF(O$5=0,0,O$5/WWP_fec!O$5)</f>
        <v>0.38136531549050362</v>
      </c>
      <c r="P69" s="322">
        <f>IF(P$5=0,0,P$5/WWP_fec!P$5)</f>
        <v>0.38148125839527897</v>
      </c>
      <c r="Q69" s="322">
        <f>IF(Q$5=0,0,Q$5/WWP_fec!Q$5)</f>
        <v>0.38010463084222917</v>
      </c>
      <c r="R69" s="322">
        <f>IF(R$5=0,0,R$5/WWP_fec!R$5)</f>
        <v>0.42813785872712229</v>
      </c>
      <c r="S69" s="322">
        <f>IF(S$5=0,0,S$5/WWP_fec!S$5)</f>
        <v>0.43684903111016837</v>
      </c>
      <c r="T69" s="322">
        <f>IF(T$5=0,0,T$5/WWP_fec!T$5)</f>
        <v>0.43531336189090425</v>
      </c>
      <c r="U69" s="322">
        <f>IF(U$5=0,0,U$5/WWP_fec!U$5)</f>
        <v>0.43331108736992108</v>
      </c>
      <c r="V69" s="322">
        <f>IF(V$5=0,0,V$5/WWP_fec!V$5)</f>
        <v>0.42502706335058216</v>
      </c>
      <c r="W69" s="322">
        <f>IF(W$5=0,0,W$5/WWP_fec!W$5)</f>
        <v>0.42956645133031374</v>
      </c>
      <c r="X69" s="322">
        <f>IF(X$5=0,0,X$5/WWP_fec!X$5)</f>
        <v>0.42692988049086183</v>
      </c>
      <c r="Y69" s="322">
        <f>IF(Y$5=0,0,Y$5/WWP_fec!Y$5)</f>
        <v>0.41507724383425626</v>
      </c>
      <c r="DA69" s="95"/>
    </row>
    <row r="70" spans="1:105" ht="12" customHeight="1" x14ac:dyDescent="0.25">
      <c r="A70" s="55" t="s">
        <v>91</v>
      </c>
      <c r="B70" s="334">
        <f>IF(B$6=0,0,B$6/WWP_fec!B$6)</f>
        <v>0.42205471280704848</v>
      </c>
      <c r="C70" s="334">
        <f>IF(C$6=0,0,C$6/WWP_fec!C$6)</f>
        <v>0.42205471280704832</v>
      </c>
      <c r="D70" s="334">
        <f>IF(D$6=0,0,D$6/WWP_fec!D$6)</f>
        <v>0.42205471280704843</v>
      </c>
      <c r="E70" s="334">
        <f>IF(E$6=0,0,E$6/WWP_fec!E$6)</f>
        <v>0.42205471280704832</v>
      </c>
      <c r="F70" s="334">
        <f>IF(F$6=0,0,F$6/WWP_fec!F$6)</f>
        <v>0.42205471280704826</v>
      </c>
      <c r="G70" s="334">
        <f>IF(G$6=0,0,G$6/WWP_fec!G$6)</f>
        <v>0.42205471280704832</v>
      </c>
      <c r="H70" s="334">
        <f>IF(H$6=0,0,H$6/WWP_fec!H$6)</f>
        <v>0.42205471280704843</v>
      </c>
      <c r="I70" s="334">
        <f>IF(I$6=0,0,I$6/WWP_fec!I$6)</f>
        <v>0.42205471280704832</v>
      </c>
      <c r="J70" s="334">
        <f>IF(J$6=0,0,J$6/WWP_fec!J$6)</f>
        <v>0.42205471280704837</v>
      </c>
      <c r="K70" s="334">
        <f>IF(K$6=0,0,K$6/WWP_fec!K$6)</f>
        <v>0.42205471280704837</v>
      </c>
      <c r="L70" s="334">
        <f>IF(L$6=0,0,L$6/WWP_fec!L$6)</f>
        <v>0.42205471280704843</v>
      </c>
      <c r="M70" s="334">
        <f>IF(M$6=0,0,M$6/WWP_fec!M$6)</f>
        <v>0.42205471280704843</v>
      </c>
      <c r="N70" s="334">
        <f>IF(N$6=0,0,N$6/WWP_fec!N$6)</f>
        <v>0.42205471280704848</v>
      </c>
      <c r="O70" s="334">
        <f>IF(O$6=0,0,O$6/WWP_fec!O$6)</f>
        <v>0.42205471280704837</v>
      </c>
      <c r="P70" s="334">
        <f>IF(P$6=0,0,P$6/WWP_fec!P$6)</f>
        <v>0.42205471280704826</v>
      </c>
      <c r="Q70" s="334">
        <f>IF(Q$6=0,0,Q$6/WWP_fec!Q$6)</f>
        <v>0.4220547128070482</v>
      </c>
      <c r="R70" s="334">
        <f>IF(R$6=0,0,R$6/WWP_fec!R$6)</f>
        <v>0.42205471280704826</v>
      </c>
      <c r="S70" s="334">
        <f>IF(S$6=0,0,S$6/WWP_fec!S$6)</f>
        <v>0.42205471280704837</v>
      </c>
      <c r="T70" s="334">
        <f>IF(T$6=0,0,T$6/WWP_fec!T$6)</f>
        <v>0.42205471280704843</v>
      </c>
      <c r="U70" s="334">
        <f>IF(U$6=0,0,U$6/WWP_fec!U$6)</f>
        <v>0.42205471280704832</v>
      </c>
      <c r="V70" s="334">
        <f>IF(V$6=0,0,V$6/WWP_fec!V$6)</f>
        <v>0.42205471280704848</v>
      </c>
      <c r="W70" s="334">
        <f>IF(W$6=0,0,W$6/WWP_fec!W$6)</f>
        <v>0.42205471280704837</v>
      </c>
      <c r="X70" s="334">
        <f>IF(X$6=0,0,X$6/WWP_fec!X$6)</f>
        <v>0.42205471280704843</v>
      </c>
      <c r="Y70" s="334">
        <f>IF(Y$6=0,0,Y$6/WWP_fec!Y$6)</f>
        <v>0.42205471280704832</v>
      </c>
      <c r="DA70" s="67"/>
    </row>
    <row r="71" spans="1:105" ht="12" customHeight="1" x14ac:dyDescent="0.25">
      <c r="A71" s="173" t="s">
        <v>92</v>
      </c>
      <c r="B71" s="335">
        <f>IF(B$7=0,0,B$7/WWP_fec!B$7)</f>
        <v>0.10949477565622172</v>
      </c>
      <c r="C71" s="335">
        <f>IF(C$7=0,0,C$7/WWP_fec!C$7)</f>
        <v>0.10949477565622172</v>
      </c>
      <c r="D71" s="335">
        <f>IF(D$7=0,0,D$7/WWP_fec!D$7)</f>
        <v>0.10949477565622165</v>
      </c>
      <c r="E71" s="335">
        <f>IF(E$7=0,0,E$7/WWP_fec!E$7)</f>
        <v>0.10949477565622173</v>
      </c>
      <c r="F71" s="335">
        <f>IF(F$7=0,0,F$7/WWP_fec!F$7)</f>
        <v>0.10949477565622165</v>
      </c>
      <c r="G71" s="335">
        <f>IF(G$7=0,0,G$7/WWP_fec!G$7)</f>
        <v>0.10949477565622168</v>
      </c>
      <c r="H71" s="335">
        <f>IF(H$7=0,0,H$7/WWP_fec!H$7)</f>
        <v>0.10949477565622173</v>
      </c>
      <c r="I71" s="335">
        <f>IF(I$7=0,0,I$7/WWP_fec!I$7)</f>
        <v>0.10949477565622173</v>
      </c>
      <c r="J71" s="335">
        <f>IF(J$7=0,0,J$7/WWP_fec!J$7)</f>
        <v>0.10949477565622166</v>
      </c>
      <c r="K71" s="335">
        <f>IF(K$7=0,0,K$7/WWP_fec!K$7)</f>
        <v>0.10949477565622169</v>
      </c>
      <c r="L71" s="335">
        <f>IF(L$7=0,0,L$7/WWP_fec!L$7)</f>
        <v>0.10949477565622168</v>
      </c>
      <c r="M71" s="335">
        <f>IF(M$7=0,0,M$7/WWP_fec!M$7)</f>
        <v>0.10949477565622179</v>
      </c>
      <c r="N71" s="335">
        <f>IF(N$7=0,0,N$7/WWP_fec!N$7)</f>
        <v>0.10949477565622177</v>
      </c>
      <c r="O71" s="335">
        <f>IF(O$7=0,0,O$7/WWP_fec!O$7)</f>
        <v>0.1094947756562217</v>
      </c>
      <c r="P71" s="335">
        <f>IF(P$7=0,0,P$7/WWP_fec!P$7)</f>
        <v>0.10949477565622169</v>
      </c>
      <c r="Q71" s="335">
        <f>IF(Q$7=0,0,Q$7/WWP_fec!Q$7)</f>
        <v>0.10949477565622168</v>
      </c>
      <c r="R71" s="335">
        <f>IF(R$7=0,0,R$7/WWP_fec!R$7)</f>
        <v>0.10949477565622173</v>
      </c>
      <c r="S71" s="335">
        <f>IF(S$7=0,0,S$7/WWP_fec!S$7)</f>
        <v>0.1094947756562217</v>
      </c>
      <c r="T71" s="335">
        <f>IF(T$7=0,0,T$7/WWP_fec!T$7)</f>
        <v>0.10949477565622173</v>
      </c>
      <c r="U71" s="335">
        <f>IF(U$7=0,0,U$7/WWP_fec!U$7)</f>
        <v>0.1094947756562217</v>
      </c>
      <c r="V71" s="335">
        <f>IF(V$7=0,0,V$7/WWP_fec!V$7)</f>
        <v>0.10949477565622172</v>
      </c>
      <c r="W71" s="335">
        <f>IF(W$7=0,0,W$7/WWP_fec!W$7)</f>
        <v>0.1094947756562217</v>
      </c>
      <c r="X71" s="335">
        <f>IF(X$7=0,0,X$7/WWP_fec!X$7)</f>
        <v>0.10949477565622176</v>
      </c>
      <c r="Y71" s="335">
        <f>IF(Y$7=0,0,Y$7/WWP_fec!Y$7)</f>
        <v>0.10949477565622173</v>
      </c>
      <c r="DA71" s="177"/>
    </row>
    <row r="72" spans="1:105" ht="12" customHeight="1" x14ac:dyDescent="0.25">
      <c r="A72" s="173" t="s">
        <v>93</v>
      </c>
      <c r="B72" s="335">
        <f>IF(B$8=0,0,B$8/WWP_fec!B$8)</f>
        <v>0.59895382559619526</v>
      </c>
      <c r="C72" s="335">
        <f>IF(C$8=0,0,C$8/WWP_fec!C$8)</f>
        <v>0.59895382559619537</v>
      </c>
      <c r="D72" s="335">
        <f>IF(D$8=0,0,D$8/WWP_fec!D$8)</f>
        <v>0.59895382559619514</v>
      </c>
      <c r="E72" s="335">
        <f>IF(E$8=0,0,E$8/WWP_fec!E$8)</f>
        <v>0.59895382559619537</v>
      </c>
      <c r="F72" s="335">
        <f>IF(F$8=0,0,F$8/WWP_fec!F$8)</f>
        <v>0.59895382559619537</v>
      </c>
      <c r="G72" s="335">
        <f>IF(G$8=0,0,G$8/WWP_fec!G$8)</f>
        <v>0.59895382559619503</v>
      </c>
      <c r="H72" s="335">
        <f>IF(H$8=0,0,H$8/WWP_fec!H$8)</f>
        <v>0.59895382559619514</v>
      </c>
      <c r="I72" s="335">
        <f>IF(I$8=0,0,I$8/WWP_fec!I$8)</f>
        <v>0.59895382559619526</v>
      </c>
      <c r="J72" s="335">
        <f>IF(J$8=0,0,J$8/WWP_fec!J$8)</f>
        <v>0.59895382559619537</v>
      </c>
      <c r="K72" s="335">
        <f>IF(K$8=0,0,K$8/WWP_fec!K$8)</f>
        <v>0.59895382559619514</v>
      </c>
      <c r="L72" s="335">
        <f>IF(L$8=0,0,L$8/WWP_fec!L$8)</f>
        <v>0.59895382559619492</v>
      </c>
      <c r="M72" s="335">
        <f>IF(M$8=0,0,M$8/WWP_fec!M$8)</f>
        <v>0.59895382559619514</v>
      </c>
      <c r="N72" s="335">
        <f>IF(N$8=0,0,N$8/WWP_fec!N$8)</f>
        <v>0.59895382559619548</v>
      </c>
      <c r="O72" s="335">
        <f>IF(O$8=0,0,O$8/WWP_fec!O$8)</f>
        <v>0.59895382559619503</v>
      </c>
      <c r="P72" s="335">
        <f>IF(P$8=0,0,P$8/WWP_fec!P$8)</f>
        <v>0.59895382559619537</v>
      </c>
      <c r="Q72" s="335">
        <f>IF(Q$8=0,0,Q$8/WWP_fec!Q$8)</f>
        <v>0.59895382559619514</v>
      </c>
      <c r="R72" s="335">
        <f>IF(R$8=0,0,R$8/WWP_fec!R$8)</f>
        <v>0.59895382559619548</v>
      </c>
      <c r="S72" s="335">
        <f>IF(S$8=0,0,S$8/WWP_fec!S$8)</f>
        <v>0.59895382559619514</v>
      </c>
      <c r="T72" s="335">
        <f>IF(T$8=0,0,T$8/WWP_fec!T$8)</f>
        <v>0.59895382559619526</v>
      </c>
      <c r="U72" s="335">
        <f>IF(U$8=0,0,U$8/WWP_fec!U$8)</f>
        <v>0.59895382559619537</v>
      </c>
      <c r="V72" s="335">
        <f>IF(V$8=0,0,V$8/WWP_fec!V$8)</f>
        <v>0.59895382559619526</v>
      </c>
      <c r="W72" s="335">
        <f>IF(W$8=0,0,W$8/WWP_fec!W$8)</f>
        <v>0.59895382559619503</v>
      </c>
      <c r="X72" s="335">
        <f>IF(X$8=0,0,X$8/WWP_fec!X$8)</f>
        <v>0.59895382559619514</v>
      </c>
      <c r="Y72" s="335">
        <f>IF(Y$8=0,0,Y$8/WWP_fec!Y$8)</f>
        <v>0.59895382559619526</v>
      </c>
      <c r="DA72" s="177"/>
    </row>
    <row r="73" spans="1:105" ht="12" customHeight="1" x14ac:dyDescent="0.25">
      <c r="A73" s="173" t="s">
        <v>94</v>
      </c>
      <c r="B73" s="335">
        <f>IF(B$9=0,0,B$9/WWP_fec!B$9)</f>
        <v>0.44588193970965656</v>
      </c>
      <c r="C73" s="335">
        <f>IF(C$9=0,0,C$9/WWP_fec!C$9)</f>
        <v>0.44588193970965651</v>
      </c>
      <c r="D73" s="335">
        <f>IF(D$9=0,0,D$9/WWP_fec!D$9)</f>
        <v>0.44588193970965662</v>
      </c>
      <c r="E73" s="335">
        <f>IF(E$9=0,0,E$9/WWP_fec!E$9)</f>
        <v>0.44588193970965651</v>
      </c>
      <c r="F73" s="335">
        <f>IF(F$9=0,0,F$9/WWP_fec!F$9)</f>
        <v>0.44588193970965639</v>
      </c>
      <c r="G73" s="335">
        <f>IF(G$9=0,0,G$9/WWP_fec!G$9)</f>
        <v>0.44588193970965662</v>
      </c>
      <c r="H73" s="335">
        <f>IF(H$9=0,0,H$9/WWP_fec!H$9)</f>
        <v>0.44588193970965662</v>
      </c>
      <c r="I73" s="335">
        <f>IF(I$9=0,0,I$9/WWP_fec!I$9)</f>
        <v>0.44588193970965651</v>
      </c>
      <c r="J73" s="335">
        <f>IF(J$9=0,0,J$9/WWP_fec!J$9)</f>
        <v>0.44588193970965651</v>
      </c>
      <c r="K73" s="335">
        <f>IF(K$9=0,0,K$9/WWP_fec!K$9)</f>
        <v>0.44588193970965662</v>
      </c>
      <c r="L73" s="335">
        <f>IF(L$9=0,0,L$9/WWP_fec!L$9)</f>
        <v>0.44588193970965662</v>
      </c>
      <c r="M73" s="335">
        <f>IF(M$9=0,0,M$9/WWP_fec!M$9)</f>
        <v>0.44588193970965662</v>
      </c>
      <c r="N73" s="335">
        <f>IF(N$9=0,0,N$9/WWP_fec!N$9)</f>
        <v>0.44588193970965662</v>
      </c>
      <c r="O73" s="335">
        <f>IF(O$9=0,0,O$9/WWP_fec!O$9)</f>
        <v>0.44588193970965673</v>
      </c>
      <c r="P73" s="335">
        <f>IF(P$9=0,0,P$9/WWP_fec!P$9)</f>
        <v>0.44588193970965673</v>
      </c>
      <c r="Q73" s="335">
        <f>IF(Q$9=0,0,Q$9/WWP_fec!Q$9)</f>
        <v>0.44588193970965651</v>
      </c>
      <c r="R73" s="335">
        <f>IF(R$9=0,0,R$9/WWP_fec!R$9)</f>
        <v>0.44588193970965651</v>
      </c>
      <c r="S73" s="335">
        <f>IF(S$9=0,0,S$9/WWP_fec!S$9)</f>
        <v>0.44588193970965667</v>
      </c>
      <c r="T73" s="335">
        <f>IF(T$9=0,0,T$9/WWP_fec!T$9)</f>
        <v>0.44588193970965667</v>
      </c>
      <c r="U73" s="335">
        <f>IF(U$9=0,0,U$9/WWP_fec!U$9)</f>
        <v>0.44588193970965673</v>
      </c>
      <c r="V73" s="335">
        <f>IF(V$9=0,0,V$9/WWP_fec!V$9)</f>
        <v>0.44588193970965656</v>
      </c>
      <c r="W73" s="335">
        <f>IF(W$9=0,0,W$9/WWP_fec!W$9)</f>
        <v>0.44588193970965656</v>
      </c>
      <c r="X73" s="335">
        <f>IF(X$9=0,0,X$9/WWP_fec!X$9)</f>
        <v>0.44588193970965656</v>
      </c>
      <c r="Y73" s="335">
        <f>IF(Y$9=0,0,Y$9/WWP_fec!Y$9)</f>
        <v>0.44588193970965673</v>
      </c>
      <c r="DA73" s="177"/>
    </row>
    <row r="74" spans="1:105" ht="12" customHeight="1" x14ac:dyDescent="0.25">
      <c r="A74" s="56" t="s">
        <v>95</v>
      </c>
      <c r="B74" s="336">
        <f>IF(B$10=0,0,B$10/WWP_fec!B$10)</f>
        <v>0.68783111162702748</v>
      </c>
      <c r="C74" s="336">
        <f>IF(C$10=0,0,C$10/WWP_fec!C$10)</f>
        <v>0.66340923376237992</v>
      </c>
      <c r="D74" s="336">
        <f>IF(D$10=0,0,D$10/WWP_fec!D$10)</f>
        <v>0.65577210072598535</v>
      </c>
      <c r="E74" s="336">
        <f>IF(E$10=0,0,E$10/WWP_fec!E$10)</f>
        <v>0.6501503108907376</v>
      </c>
      <c r="F74" s="336">
        <f>IF(F$10=0,0,F$10/WWP_fec!F$10)</f>
        <v>0.67301650333456919</v>
      </c>
      <c r="G74" s="336">
        <f>IF(G$10=0,0,G$10/WWP_fec!G$10)</f>
        <v>0.69845505477333047</v>
      </c>
      <c r="H74" s="336">
        <f>IF(H$10=0,0,H$10/WWP_fec!H$10)</f>
        <v>0.69805287214618972</v>
      </c>
      <c r="I74" s="336">
        <f>IF(I$10=0,0,I$10/WWP_fec!I$10)</f>
        <v>0.69327657827353428</v>
      </c>
      <c r="J74" s="336">
        <f>IF(J$10=0,0,J$10/WWP_fec!J$10)</f>
        <v>0.68027869353924286</v>
      </c>
      <c r="K74" s="336">
        <f>IF(K$10=0,0,K$10/WWP_fec!K$10)</f>
        <v>0.69100684851497773</v>
      </c>
      <c r="L74" s="336">
        <f>IF(L$10=0,0,L$10/WWP_fec!L$10)</f>
        <v>0.68274476899448244</v>
      </c>
      <c r="M74" s="336">
        <f>IF(M$10=0,0,M$10/WWP_fec!M$10)</f>
        <v>0.67280853112066485</v>
      </c>
      <c r="N74" s="336">
        <f>IF(N$10=0,0,N$10/WWP_fec!N$10)</f>
        <v>0.69917946206501447</v>
      </c>
      <c r="O74" s="336">
        <f>IF(O$10=0,0,O$10/WWP_fec!O$10)</f>
        <v>0.69665759248864911</v>
      </c>
      <c r="P74" s="336">
        <f>IF(P$10=0,0,P$10/WWP_fec!P$10)</f>
        <v>0.7100668435297921</v>
      </c>
      <c r="Q74" s="336">
        <f>IF(Q$10=0,0,Q$10/WWP_fec!Q$10)</f>
        <v>0.70460203174894731</v>
      </c>
      <c r="R74" s="336">
        <f>IF(R$10=0,0,R$10/WWP_fec!R$10)</f>
        <v>0.73957923998908703</v>
      </c>
      <c r="S74" s="336">
        <f>IF(S$10=0,0,S$10/WWP_fec!S$10)</f>
        <v>0.74148076360053339</v>
      </c>
      <c r="T74" s="336">
        <f>IF(T$10=0,0,T$10/WWP_fec!T$10)</f>
        <v>0.74169601742989977</v>
      </c>
      <c r="U74" s="336">
        <f>IF(U$10=0,0,U$10/WWP_fec!U$10)</f>
        <v>0.74088253645475433</v>
      </c>
      <c r="V74" s="336">
        <f>IF(V$10=0,0,V$10/WWP_fec!V$10)</f>
        <v>0.74046670592693686</v>
      </c>
      <c r="W74" s="336">
        <f>IF(W$10=0,0,W$10/WWP_fec!W$10)</f>
        <v>0.74088845962448668</v>
      </c>
      <c r="X74" s="336">
        <f>IF(X$10=0,0,X$10/WWP_fec!X$10)</f>
        <v>0.74164732898383368</v>
      </c>
      <c r="Y74" s="336">
        <f>IF(Y$10=0,0,Y$10/WWP_fec!Y$10)</f>
        <v>0.74120236100607051</v>
      </c>
      <c r="DA74" s="68"/>
    </row>
    <row r="75" spans="1:105" ht="12" customHeight="1" x14ac:dyDescent="0.25">
      <c r="A75" s="174" t="s">
        <v>2898</v>
      </c>
      <c r="B75" s="349">
        <f>IF(B$16=0,0,B$16/WWP_fec!B$16)</f>
        <v>0.37333589165264358</v>
      </c>
      <c r="C75" s="349">
        <f>IF(C$16=0,0,C$16/WWP_fec!C$16)</f>
        <v>0.37237371974014039</v>
      </c>
      <c r="D75" s="349">
        <f>IF(D$16=0,0,D$16/WWP_fec!D$16)</f>
        <v>0.37046016208276583</v>
      </c>
      <c r="E75" s="349">
        <f>IF(E$16=0,0,E$16/WWP_fec!E$16)</f>
        <v>0.37176577806886485</v>
      </c>
      <c r="F75" s="349">
        <f>IF(F$16=0,0,F$16/WWP_fec!F$16)</f>
        <v>0.36986051954280896</v>
      </c>
      <c r="G75" s="349">
        <f>IF(G$16=0,0,G$16/WWP_fec!G$16)</f>
        <v>0.36848361300076427</v>
      </c>
      <c r="H75" s="349">
        <f>IF(H$16=0,0,H$16/WWP_fec!H$16)</f>
        <v>0.37410144150829655</v>
      </c>
      <c r="I75" s="349">
        <f>IF(I$16=0,0,I$16/WWP_fec!I$16)</f>
        <v>0.37584316398301881</v>
      </c>
      <c r="J75" s="349">
        <f>IF(J$16=0,0,J$16/WWP_fec!J$16)</f>
        <v>0.36963676171838133</v>
      </c>
      <c r="K75" s="349">
        <f>IF(K$16=0,0,K$16/WWP_fec!K$16)</f>
        <v>0.37093010638241081</v>
      </c>
      <c r="L75" s="349">
        <f>IF(L$16=0,0,L$16/WWP_fec!L$16)</f>
        <v>0.37071683206190037</v>
      </c>
      <c r="M75" s="349">
        <f>IF(M$16=0,0,M$16/WWP_fec!M$16)</f>
        <v>0.37140504761349119</v>
      </c>
      <c r="N75" s="349">
        <f>IF(N$16=0,0,N$16/WWP_fec!N$16)</f>
        <v>0.37269831646716117</v>
      </c>
      <c r="O75" s="349">
        <f>IF(O$16=0,0,O$16/WWP_fec!O$16)</f>
        <v>0.37085641716104467</v>
      </c>
      <c r="P75" s="349">
        <f>IF(P$16=0,0,P$16/WWP_fec!P$16)</f>
        <v>0.3699598424679636</v>
      </c>
      <c r="Q75" s="349">
        <f>IF(Q$16=0,0,Q$16/WWP_fec!Q$16)</f>
        <v>0.36977531278573411</v>
      </c>
      <c r="R75" s="349">
        <f>IF(R$16=0,0,R$16/WWP_fec!R$16)</f>
        <v>0.40514263514677534</v>
      </c>
      <c r="S75" s="349">
        <f>IF(S$16=0,0,S$16/WWP_fec!S$16)</f>
        <v>0.41336330470897881</v>
      </c>
      <c r="T75" s="349">
        <f>IF(T$16=0,0,T$16/WWP_fec!T$16)</f>
        <v>0.40757043092798045</v>
      </c>
      <c r="U75" s="349">
        <f>IF(U$16=0,0,U$16/WWP_fec!U$16)</f>
        <v>0.41010166456375075</v>
      </c>
      <c r="V75" s="349">
        <f>IF(V$16=0,0,V$16/WWP_fec!V$16)</f>
        <v>0.39687898340736399</v>
      </c>
      <c r="W75" s="349">
        <f>IF(W$16=0,0,W$16/WWP_fec!W$16)</f>
        <v>0.40178128519133893</v>
      </c>
      <c r="X75" s="349">
        <f>IF(X$16=0,0,X$16/WWP_fec!X$16)</f>
        <v>0.38830262118368541</v>
      </c>
      <c r="Y75" s="349">
        <f>IF(Y$16=0,0,Y$16/WWP_fec!Y$16)</f>
        <v>0.38284523677250237</v>
      </c>
      <c r="DA75" s="178"/>
    </row>
    <row r="76" spans="1:105" ht="12" customHeight="1" x14ac:dyDescent="0.25">
      <c r="A76" s="174" t="s">
        <v>2910</v>
      </c>
      <c r="B76" s="349">
        <f>IF(B$27=0,0,B$27/WWP_fec!B$27)</f>
        <v>0.39045613863190715</v>
      </c>
      <c r="C76" s="349">
        <f>IF(C$27=0,0,C$27/WWP_fec!C$27)</f>
        <v>0.39045613863190709</v>
      </c>
      <c r="D76" s="349">
        <f>IF(D$27=0,0,D$27/WWP_fec!D$27)</f>
        <v>0.3904561386319072</v>
      </c>
      <c r="E76" s="349">
        <f>IF(E$27=0,0,E$27/WWP_fec!E$27)</f>
        <v>0.39045613863190703</v>
      </c>
      <c r="F76" s="349">
        <f>IF(F$27=0,0,F$27/WWP_fec!F$27)</f>
        <v>0.39045613863190726</v>
      </c>
      <c r="G76" s="349">
        <f>IF(G$27=0,0,G$27/WWP_fec!G$27)</f>
        <v>0.39045613863190715</v>
      </c>
      <c r="H76" s="349">
        <f>IF(H$27=0,0,H$27/WWP_fec!H$27)</f>
        <v>0.39045613863190709</v>
      </c>
      <c r="I76" s="349">
        <f>IF(I$27=0,0,I$27/WWP_fec!I$27)</f>
        <v>0.39045613863190726</v>
      </c>
      <c r="J76" s="349">
        <f>IF(J$27=0,0,J$27/WWP_fec!J$27)</f>
        <v>0.39045613863190703</v>
      </c>
      <c r="K76" s="349">
        <f>IF(K$27=0,0,K$27/WWP_fec!K$27)</f>
        <v>0.39045613863190703</v>
      </c>
      <c r="L76" s="349">
        <f>IF(L$27=0,0,L$27/WWP_fec!L$27)</f>
        <v>0.39045613863190709</v>
      </c>
      <c r="M76" s="349">
        <f>IF(M$27=0,0,M$27/WWP_fec!M$27)</f>
        <v>0.3904561386319072</v>
      </c>
      <c r="N76" s="349">
        <f>IF(N$27=0,0,N$27/WWP_fec!N$27)</f>
        <v>0.39045613863190715</v>
      </c>
      <c r="O76" s="349">
        <f>IF(O$27=0,0,O$27/WWP_fec!O$27)</f>
        <v>0.39045613863190703</v>
      </c>
      <c r="P76" s="349">
        <f>IF(P$27=0,0,P$27/WWP_fec!P$27)</f>
        <v>0.3904561386319072</v>
      </c>
      <c r="Q76" s="349">
        <f>IF(Q$27=0,0,Q$27/WWP_fec!Q$27)</f>
        <v>0.39045613863190703</v>
      </c>
      <c r="R76" s="349">
        <f>IF(R$27=0,0,R$27/WWP_fec!R$27)</f>
        <v>0.39045613863190709</v>
      </c>
      <c r="S76" s="349">
        <f>IF(S$27=0,0,S$27/WWP_fec!S$27)</f>
        <v>0.39045613863190715</v>
      </c>
      <c r="T76" s="349">
        <f>IF(T$27=0,0,T$27/WWP_fec!T$27)</f>
        <v>0.39045613863190715</v>
      </c>
      <c r="U76" s="349">
        <f>IF(U$27=0,0,U$27/WWP_fec!U$27)</f>
        <v>0.39045613863190703</v>
      </c>
      <c r="V76" s="349">
        <f>IF(V$27=0,0,V$27/WWP_fec!V$27)</f>
        <v>0.39045613863190715</v>
      </c>
      <c r="W76" s="349">
        <f>IF(W$27=0,0,W$27/WWP_fec!W$27)</f>
        <v>0.39045613863190709</v>
      </c>
      <c r="X76" s="349">
        <f>IF(X$27=0,0,X$27/WWP_fec!X$27)</f>
        <v>0.3904561386319072</v>
      </c>
      <c r="Y76" s="349">
        <f>IF(Y$27=0,0,Y$27/WWP_fec!Y$27)</f>
        <v>0.39045613863190709</v>
      </c>
      <c r="DA76" s="178"/>
    </row>
    <row r="77" spans="1:105" ht="12" customHeight="1" x14ac:dyDescent="0.25">
      <c r="A77" s="174" t="s">
        <v>2912</v>
      </c>
      <c r="B77" s="349">
        <f>IF(B$28=0,0,B$28/WWP_fec!B$28)</f>
        <v>0.25898832886877582</v>
      </c>
      <c r="C77" s="349">
        <f>IF(C$28=0,0,C$28/WWP_fec!C$28)</f>
        <v>0.2583998429609633</v>
      </c>
      <c r="D77" s="349">
        <f>IF(D$28=0,0,D$28/WWP_fec!D$28)</f>
        <v>0.25985264536589575</v>
      </c>
      <c r="E77" s="349">
        <f>IF(E$28=0,0,E$28/WWP_fec!E$28)</f>
        <v>0.2633407355940533</v>
      </c>
      <c r="F77" s="349">
        <f>IF(F$28=0,0,F$28/WWP_fec!F$28)</f>
        <v>0.25873416890363765</v>
      </c>
      <c r="G77" s="349">
        <f>IF(G$28=0,0,G$28/WWP_fec!G$28)</f>
        <v>0.2576041520641239</v>
      </c>
      <c r="H77" s="349">
        <f>IF(H$28=0,0,H$28/WWP_fec!H$28)</f>
        <v>0.26664483715850568</v>
      </c>
      <c r="I77" s="349">
        <f>IF(I$28=0,0,I$28/WWP_fec!I$28)</f>
        <v>0.27015195830816108</v>
      </c>
      <c r="J77" s="349">
        <f>IF(J$28=0,0,J$28/WWP_fec!J$28)</f>
        <v>0.26718292544685834</v>
      </c>
      <c r="K77" s="349">
        <f>IF(K$28=0,0,K$28/WWP_fec!K$28)</f>
        <v>0.26905679639698599</v>
      </c>
      <c r="L77" s="349">
        <f>IF(L$28=0,0,L$28/WWP_fec!L$28)</f>
        <v>0.26700464421633024</v>
      </c>
      <c r="M77" s="349">
        <f>IF(M$28=0,0,M$28/WWP_fec!M$28)</f>
        <v>0.26633340926156984</v>
      </c>
      <c r="N77" s="349">
        <f>IF(N$28=0,0,N$28/WWP_fec!N$28)</f>
        <v>0.26930213275262627</v>
      </c>
      <c r="O77" s="349">
        <f>IF(O$28=0,0,O$28/WWP_fec!O$28)</f>
        <v>0.26781473746819368</v>
      </c>
      <c r="P77" s="349">
        <f>IF(P$28=0,0,P$28/WWP_fec!P$28)</f>
        <v>0.26687756776392196</v>
      </c>
      <c r="Q77" s="349">
        <f>IF(Q$28=0,0,Q$28/WWP_fec!Q$28)</f>
        <v>0.26599874025993592</v>
      </c>
      <c r="R77" s="349">
        <f>IF(R$28=0,0,R$28/WWP_fec!R$28)</f>
        <v>0.29270282549343996</v>
      </c>
      <c r="S77" s="349">
        <f>IF(S$28=0,0,S$28/WWP_fec!S$28)</f>
        <v>0.30359525261470194</v>
      </c>
      <c r="T77" s="349">
        <f>IF(T$28=0,0,T$28/WWP_fec!T$28)</f>
        <v>0.30318590331377215</v>
      </c>
      <c r="U77" s="349">
        <f>IF(U$28=0,0,U$28/WWP_fec!U$28)</f>
        <v>0.29793576460103949</v>
      </c>
      <c r="V77" s="349">
        <f>IF(V$28=0,0,V$28/WWP_fec!V$28)</f>
        <v>0.28837595553916967</v>
      </c>
      <c r="W77" s="349">
        <f>IF(W$28=0,0,W$28/WWP_fec!W$28)</f>
        <v>0.29323622075341227</v>
      </c>
      <c r="X77" s="349">
        <f>IF(X$28=0,0,X$28/WWP_fec!X$28)</f>
        <v>0.28751779801426236</v>
      </c>
      <c r="Y77" s="349">
        <f>IF(Y$28=0,0,Y$28/WWP_fec!Y$28)</f>
        <v>0.27615367492654569</v>
      </c>
      <c r="DA77" s="178"/>
    </row>
    <row r="78" spans="1:105" ht="12" customHeight="1" x14ac:dyDescent="0.25">
      <c r="A78" s="41" t="s">
        <v>2936</v>
      </c>
      <c r="B78" s="337">
        <f>IF(B$48=0,0,B$48/WWP_fec!B$48)</f>
        <v>0.45553216173722499</v>
      </c>
      <c r="C78" s="337">
        <f>IF(C$48=0,0,C$48/WWP_fec!C$48)</f>
        <v>0.45553216173722494</v>
      </c>
      <c r="D78" s="337">
        <f>IF(D$48=0,0,D$48/WWP_fec!D$48)</f>
        <v>0.45553216173722516</v>
      </c>
      <c r="E78" s="337">
        <f>IF(E$48=0,0,E$48/WWP_fec!E$48)</f>
        <v>0.45553216173722488</v>
      </c>
      <c r="F78" s="337">
        <f>IF(F$48=0,0,F$48/WWP_fec!F$48)</f>
        <v>0.45553216173722494</v>
      </c>
      <c r="G78" s="337">
        <f>IF(G$48=0,0,G$48/WWP_fec!G$48)</f>
        <v>0.45553216173722505</v>
      </c>
      <c r="H78" s="337">
        <f>IF(H$48=0,0,H$48/WWP_fec!H$48)</f>
        <v>0.45553216173722505</v>
      </c>
      <c r="I78" s="337">
        <f>IF(I$48=0,0,I$48/WWP_fec!I$48)</f>
        <v>0.45553216173722505</v>
      </c>
      <c r="J78" s="337">
        <f>IF(J$48=0,0,J$48/WWP_fec!J$48)</f>
        <v>0.45553216173722499</v>
      </c>
      <c r="K78" s="337">
        <f>IF(K$48=0,0,K$48/WWP_fec!K$48)</f>
        <v>0.45553216173722494</v>
      </c>
      <c r="L78" s="337">
        <f>IF(L$48=0,0,L$48/WWP_fec!L$48)</f>
        <v>0.45553216173722488</v>
      </c>
      <c r="M78" s="337">
        <f>IF(M$48=0,0,M$48/WWP_fec!M$48)</f>
        <v>0.45553216173722488</v>
      </c>
      <c r="N78" s="337">
        <f>IF(N$48=0,0,N$48/WWP_fec!N$48)</f>
        <v>0.45553216173722488</v>
      </c>
      <c r="O78" s="337">
        <f>IF(O$48=0,0,O$48/WWP_fec!O$48)</f>
        <v>0.45553216173722511</v>
      </c>
      <c r="P78" s="337">
        <f>IF(P$48=0,0,P$48/WWP_fec!P$48)</f>
        <v>0.45553216173722511</v>
      </c>
      <c r="Q78" s="337">
        <f>IF(Q$48=0,0,Q$48/WWP_fec!Q$48)</f>
        <v>0.45553216173722494</v>
      </c>
      <c r="R78" s="337">
        <f>IF(R$48=0,0,R$48/WWP_fec!R$48)</f>
        <v>0.45553216173722499</v>
      </c>
      <c r="S78" s="337">
        <f>IF(S$48=0,0,S$48/WWP_fec!S$48)</f>
        <v>0.45553216173722494</v>
      </c>
      <c r="T78" s="337">
        <f>IF(T$48=0,0,T$48/WWP_fec!T$48)</f>
        <v>0.45553216173722494</v>
      </c>
      <c r="U78" s="337">
        <f>IF(U$48=0,0,U$48/WWP_fec!U$48)</f>
        <v>0.45553216173722499</v>
      </c>
      <c r="V78" s="337">
        <f>IF(V$48=0,0,V$48/WWP_fec!V$48)</f>
        <v>0.45553216173722505</v>
      </c>
      <c r="W78" s="337">
        <f>IF(W$48=0,0,W$48/WWP_fec!W$48)</f>
        <v>0.45553216173722494</v>
      </c>
      <c r="X78" s="337">
        <f>IF(X$48=0,0,X$48/WWP_fec!X$48)</f>
        <v>0.45553216173722494</v>
      </c>
      <c r="Y78" s="337">
        <f>IF(Y$48=0,0,Y$48/WWP_fec!Y$48)</f>
        <v>0.45553216173722499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CO2 emissions"</f>
        <v>EE: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3">
        <v>72.853318079019417</v>
      </c>
      <c r="C5" s="223">
        <v>81.787049999059576</v>
      </c>
      <c r="D5" s="223">
        <v>59.235569999622733</v>
      </c>
      <c r="E5" s="223">
        <v>71.088120719553345</v>
      </c>
      <c r="F5" s="223">
        <v>78.880052879477276</v>
      </c>
      <c r="G5" s="223">
        <v>63.017040959754681</v>
      </c>
      <c r="H5" s="223">
        <v>58.635686159427891</v>
      </c>
      <c r="I5" s="223">
        <v>48.647221920502638</v>
      </c>
      <c r="J5" s="223">
        <v>31.9723199998264</v>
      </c>
      <c r="K5" s="223">
        <v>24.344279999766378</v>
      </c>
      <c r="L5" s="223">
        <v>33.5304619198212</v>
      </c>
      <c r="M5" s="223">
        <v>36.831509999804346</v>
      </c>
      <c r="N5" s="223">
        <v>35.619749999753722</v>
      </c>
      <c r="O5" s="223">
        <v>36.427589999801427</v>
      </c>
      <c r="P5" s="223">
        <v>34.509306959826922</v>
      </c>
      <c r="Q5" s="223">
        <v>37.492266959726081</v>
      </c>
      <c r="R5" s="223">
        <v>41.028621121379842</v>
      </c>
      <c r="S5" s="223">
        <v>34.118963641796867</v>
      </c>
      <c r="T5" s="223">
        <v>30.211336338868779</v>
      </c>
      <c r="U5" s="223">
        <v>50.351436990328487</v>
      </c>
      <c r="V5" s="223">
        <v>59.878347258274559</v>
      </c>
      <c r="W5" s="223">
        <v>47.218271462789339</v>
      </c>
      <c r="X5" s="223">
        <v>41.643068398222297</v>
      </c>
      <c r="Y5" s="223">
        <v>26.087033155486509</v>
      </c>
      <c r="DA5" s="89" t="s">
        <v>2981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2982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2983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2984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2985</v>
      </c>
    </row>
    <row r="10" spans="1:105" ht="12" customHeight="1" x14ac:dyDescent="0.25">
      <c r="A10" s="56" t="s">
        <v>95</v>
      </c>
      <c r="B10" s="260">
        <v>1.243834630394602</v>
      </c>
      <c r="C10" s="260">
        <v>1.9694251788570001</v>
      </c>
      <c r="D10" s="260">
        <v>2.4419247672317361</v>
      </c>
      <c r="E10" s="260">
        <v>3.310747593058228</v>
      </c>
      <c r="F10" s="260">
        <v>2.6697980303217972</v>
      </c>
      <c r="G10" s="260">
        <v>1.7441416438706829</v>
      </c>
      <c r="H10" s="260">
        <v>1.631568243285118</v>
      </c>
      <c r="I10" s="260">
        <v>1.596604152889054</v>
      </c>
      <c r="J10" s="260">
        <v>1.9497803183467171</v>
      </c>
      <c r="K10" s="260">
        <v>1.2539773514135151</v>
      </c>
      <c r="L10" s="260">
        <v>1.7851656421739439</v>
      </c>
      <c r="M10" s="260">
        <v>2.1739250225488971</v>
      </c>
      <c r="N10" s="260">
        <v>1.323259549803578</v>
      </c>
      <c r="O10" s="260">
        <v>1.5410376477436061</v>
      </c>
      <c r="P10" s="260">
        <v>1.1802947780150439</v>
      </c>
      <c r="Q10" s="260">
        <v>1.422492070640204</v>
      </c>
      <c r="R10" s="260">
        <v>0.11789219204280731</v>
      </c>
      <c r="S10" s="260">
        <v>5.8905019226114678E-2</v>
      </c>
      <c r="T10" s="260">
        <v>5.4418508588829483E-2</v>
      </c>
      <c r="U10" s="260">
        <v>9.6139131685563275E-2</v>
      </c>
      <c r="V10" s="260">
        <v>0.1244242159858011</v>
      </c>
      <c r="W10" s="260">
        <v>8.9474439582335114E-2</v>
      </c>
      <c r="X10" s="260">
        <v>6.0407591852740437E-2</v>
      </c>
      <c r="Y10" s="260">
        <v>7.2743062421823504E-2</v>
      </c>
      <c r="DA10" s="68" t="s">
        <v>2986</v>
      </c>
    </row>
    <row r="11" spans="1:105" ht="12" customHeight="1" x14ac:dyDescent="0.25">
      <c r="A11" s="37" t="s">
        <v>159</v>
      </c>
      <c r="B11" s="226">
        <v>0.75643963666252489</v>
      </c>
      <c r="C11" s="226">
        <v>1.16573309512002</v>
      </c>
      <c r="D11" s="226">
        <v>1.4541942267922821</v>
      </c>
      <c r="E11" s="226">
        <v>1.5611800574164441</v>
      </c>
      <c r="F11" s="226">
        <v>1.2761114862730669</v>
      </c>
      <c r="G11" s="226">
        <v>0.27337060153232562</v>
      </c>
      <c r="H11" s="226">
        <v>0.55098725824651995</v>
      </c>
      <c r="I11" s="226">
        <v>0.87846618296332957</v>
      </c>
      <c r="J11" s="226">
        <v>0.57344445976102099</v>
      </c>
      <c r="K11" s="226">
        <v>0.32290987694777279</v>
      </c>
      <c r="L11" s="226">
        <v>0.55114057603311828</v>
      </c>
      <c r="M11" s="226">
        <v>1.1100303748222009</v>
      </c>
      <c r="N11" s="226">
        <v>0.69865696935393917</v>
      </c>
      <c r="O11" s="226">
        <v>0.7955960799301286</v>
      </c>
      <c r="P11" s="226">
        <v>0.39027520492499418</v>
      </c>
      <c r="Q11" s="226">
        <v>0.56760824404290067</v>
      </c>
      <c r="R11" s="226">
        <v>3.4727785672507172E-2</v>
      </c>
      <c r="S11" s="226">
        <v>2.1645869594520969E-2</v>
      </c>
      <c r="T11" s="226">
        <v>1.129185441963115E-2</v>
      </c>
      <c r="U11" s="226">
        <v>2.5355445124828339E-2</v>
      </c>
      <c r="V11" s="226">
        <v>1.2462229685867521E-2</v>
      </c>
      <c r="W11" s="226">
        <v>1.833330717863766E-2</v>
      </c>
      <c r="X11" s="226">
        <v>3.2609195790323779E-2</v>
      </c>
      <c r="Y11" s="226">
        <v>6.1541259723176617E-2</v>
      </c>
      <c r="DA11" s="69" t="s">
        <v>2987</v>
      </c>
    </row>
    <row r="12" spans="1:105" ht="12" customHeight="1" x14ac:dyDescent="0.25">
      <c r="A12" s="37" t="s">
        <v>35</v>
      </c>
      <c r="B12" s="226">
        <v>0.48739499373207712</v>
      </c>
      <c r="C12" s="226">
        <v>0.80369208373697965</v>
      </c>
      <c r="D12" s="226">
        <v>0.98773054043945319</v>
      </c>
      <c r="E12" s="226">
        <v>1.749567535641783</v>
      </c>
      <c r="F12" s="226">
        <v>1.39368654404873</v>
      </c>
      <c r="G12" s="226">
        <v>1.470771042338358</v>
      </c>
      <c r="H12" s="226">
        <v>1.0805809850385979</v>
      </c>
      <c r="I12" s="226">
        <v>0.71813796992572432</v>
      </c>
      <c r="J12" s="226">
        <v>1.376335858585696</v>
      </c>
      <c r="K12" s="226">
        <v>0.93106747446574212</v>
      </c>
      <c r="L12" s="226">
        <v>1.234025066140825</v>
      </c>
      <c r="M12" s="226">
        <v>1.063894647726696</v>
      </c>
      <c r="N12" s="226">
        <v>0.62460258044963868</v>
      </c>
      <c r="O12" s="226">
        <v>0.74544156781347748</v>
      </c>
      <c r="P12" s="226">
        <v>0.79001957309005</v>
      </c>
      <c r="Q12" s="226">
        <v>0.85488382659730389</v>
      </c>
      <c r="R12" s="226">
        <v>8.3164406370300162E-2</v>
      </c>
      <c r="S12" s="226">
        <v>3.7259149631593713E-2</v>
      </c>
      <c r="T12" s="226">
        <v>4.3126654169198322E-2</v>
      </c>
      <c r="U12" s="226">
        <v>7.0783686560734943E-2</v>
      </c>
      <c r="V12" s="226">
        <v>0.11196198629993361</v>
      </c>
      <c r="W12" s="226">
        <v>7.114113240369746E-2</v>
      </c>
      <c r="X12" s="226">
        <v>2.7798396062416669E-2</v>
      </c>
      <c r="Y12" s="226">
        <v>1.120180269864688E-2</v>
      </c>
      <c r="DA12" s="69" t="s">
        <v>2988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2989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2990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2991</v>
      </c>
    </row>
    <row r="16" spans="1:105" ht="12" customHeight="1" x14ac:dyDescent="0.25">
      <c r="A16" s="57" t="s">
        <v>2898</v>
      </c>
      <c r="B16" s="261">
        <v>53.774209776862683</v>
      </c>
      <c r="C16" s="261">
        <v>58.777843055565668</v>
      </c>
      <c r="D16" s="261">
        <v>35.883294211226833</v>
      </c>
      <c r="E16" s="261">
        <v>43.048402965876413</v>
      </c>
      <c r="F16" s="261">
        <v>47.70066637616182</v>
      </c>
      <c r="G16" s="261">
        <v>33.835236300133268</v>
      </c>
      <c r="H16" s="261">
        <v>37.070408695252027</v>
      </c>
      <c r="I16" s="261">
        <v>30.574260043986801</v>
      </c>
      <c r="J16" s="261">
        <v>13.85883157506311</v>
      </c>
      <c r="K16" s="261">
        <v>11.417393028756081</v>
      </c>
      <c r="L16" s="261">
        <v>15.952944023541599</v>
      </c>
      <c r="M16" s="261">
        <v>17.241332091800391</v>
      </c>
      <c r="N16" s="261">
        <v>19.81397319898527</v>
      </c>
      <c r="O16" s="261">
        <v>18.576301147152741</v>
      </c>
      <c r="P16" s="261">
        <v>16.953257914798201</v>
      </c>
      <c r="Q16" s="261">
        <v>18.118587507521571</v>
      </c>
      <c r="R16" s="261">
        <v>33.424336730938421</v>
      </c>
      <c r="S16" s="261">
        <v>28.004330420059031</v>
      </c>
      <c r="T16" s="261">
        <v>24.238077465407091</v>
      </c>
      <c r="U16" s="261">
        <v>41.685160511246828</v>
      </c>
      <c r="V16" s="261">
        <v>48.776060449075842</v>
      </c>
      <c r="W16" s="261">
        <v>38.732417215533573</v>
      </c>
      <c r="X16" s="261">
        <v>33.13182785844748</v>
      </c>
      <c r="Y16" s="261">
        <v>16.989043438393811</v>
      </c>
      <c r="DA16" s="70" t="s">
        <v>2992</v>
      </c>
    </row>
    <row r="17" spans="1:105" ht="12" customHeight="1" x14ac:dyDescent="0.25">
      <c r="A17" s="46" t="s">
        <v>28</v>
      </c>
      <c r="B17" s="229">
        <v>0</v>
      </c>
      <c r="C17" s="229">
        <v>0</v>
      </c>
      <c r="D17" s="229">
        <v>0</v>
      </c>
      <c r="E17" s="229">
        <v>0</v>
      </c>
      <c r="F17" s="229">
        <v>0</v>
      </c>
      <c r="G17" s="229">
        <v>0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</v>
      </c>
      <c r="U17" s="229">
        <v>0</v>
      </c>
      <c r="V17" s="229">
        <v>0</v>
      </c>
      <c r="W17" s="229">
        <v>0</v>
      </c>
      <c r="X17" s="229">
        <v>0</v>
      </c>
      <c r="Y17" s="229">
        <v>0</v>
      </c>
      <c r="DA17" s="73" t="s">
        <v>2993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2994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</v>
      </c>
      <c r="F19" s="229">
        <v>0</v>
      </c>
      <c r="G19" s="229">
        <v>0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</v>
      </c>
      <c r="O19" s="229">
        <v>0</v>
      </c>
      <c r="P19" s="229">
        <v>0</v>
      </c>
      <c r="Q19" s="229">
        <v>0</v>
      </c>
      <c r="R19" s="229">
        <v>0</v>
      </c>
      <c r="S19" s="229">
        <v>0</v>
      </c>
      <c r="T19" s="229">
        <v>0</v>
      </c>
      <c r="U19" s="229">
        <v>0.66682526989443225</v>
      </c>
      <c r="V19" s="229">
        <v>4.3356459763593946</v>
      </c>
      <c r="W19" s="229">
        <v>1.179691532829936</v>
      </c>
      <c r="X19" s="229">
        <v>0.70913580229822215</v>
      </c>
      <c r="Y19" s="229">
        <v>1.8975503433015219</v>
      </c>
      <c r="DA19" s="73" t="s">
        <v>2995</v>
      </c>
    </row>
    <row r="20" spans="1:105" ht="12" customHeight="1" x14ac:dyDescent="0.25">
      <c r="A20" s="46" t="s">
        <v>159</v>
      </c>
      <c r="B20" s="229">
        <v>8.8469991847485083</v>
      </c>
      <c r="C20" s="229">
        <v>10.682551604927911</v>
      </c>
      <c r="D20" s="229">
        <v>10.963563994089199</v>
      </c>
      <c r="E20" s="229">
        <v>12.665805210406511</v>
      </c>
      <c r="F20" s="229">
        <v>9.010606664900326</v>
      </c>
      <c r="G20" s="229">
        <v>1.57989293629642</v>
      </c>
      <c r="H20" s="229">
        <v>7.7951049485043029</v>
      </c>
      <c r="I20" s="229">
        <v>15.723588868087541</v>
      </c>
      <c r="J20" s="229">
        <v>4.0759823610383981</v>
      </c>
      <c r="K20" s="229">
        <v>2.9400762093702442</v>
      </c>
      <c r="L20" s="229">
        <v>4.4484651525278966</v>
      </c>
      <c r="M20" s="229">
        <v>8.803616557969292</v>
      </c>
      <c r="N20" s="229">
        <v>10.461417390199889</v>
      </c>
      <c r="O20" s="229">
        <v>9.5904421244452287</v>
      </c>
      <c r="P20" s="229">
        <v>4.5845932539640586</v>
      </c>
      <c r="Q20" s="229">
        <v>6.0128325721581772</v>
      </c>
      <c r="R20" s="229">
        <v>7.654177433207102</v>
      </c>
      <c r="S20" s="229">
        <v>10.29077135222688</v>
      </c>
      <c r="T20" s="229">
        <v>5.0294072595605908</v>
      </c>
      <c r="U20" s="229">
        <v>8.5586692511816729</v>
      </c>
      <c r="V20" s="229">
        <v>2.4717580453952008</v>
      </c>
      <c r="W20" s="229">
        <v>5.1369443521709437</v>
      </c>
      <c r="X20" s="229">
        <v>9.9637005061894524</v>
      </c>
      <c r="Y20" s="229">
        <v>6.7190545150015826</v>
      </c>
      <c r="DA20" s="73" t="s">
        <v>2996</v>
      </c>
    </row>
    <row r="21" spans="1:105" ht="12" customHeight="1" x14ac:dyDescent="0.25">
      <c r="A21" s="46" t="s">
        <v>32</v>
      </c>
      <c r="B21" s="229">
        <v>39.226844160731723</v>
      </c>
      <c r="C21" s="229">
        <v>40.730413336657143</v>
      </c>
      <c r="D21" s="229">
        <v>17.472962247970681</v>
      </c>
      <c r="E21" s="229">
        <v>13.36777896454538</v>
      </c>
      <c r="F21" s="229">
        <v>28.84925708729687</v>
      </c>
      <c r="G21" s="229">
        <v>23.755304341078499</v>
      </c>
      <c r="H21" s="229">
        <v>13.98775932958565</v>
      </c>
      <c r="I21" s="229">
        <v>1.996782877564526</v>
      </c>
      <c r="J21" s="229">
        <v>0</v>
      </c>
      <c r="K21" s="229">
        <v>0</v>
      </c>
      <c r="L21" s="229">
        <v>1.5441933417125071</v>
      </c>
      <c r="M21" s="229">
        <v>0</v>
      </c>
      <c r="N21" s="229">
        <v>0</v>
      </c>
      <c r="O21" s="229">
        <v>0</v>
      </c>
      <c r="P21" s="229">
        <v>3.0882431542096169</v>
      </c>
      <c r="Q21" s="229">
        <v>3.0497319266718921</v>
      </c>
      <c r="R21" s="229">
        <v>7.4403087138642396</v>
      </c>
      <c r="S21" s="229">
        <v>0</v>
      </c>
      <c r="T21" s="229">
        <v>0</v>
      </c>
      <c r="U21" s="229">
        <v>8.5668035825049493</v>
      </c>
      <c r="V21" s="229">
        <v>19.76212136970458</v>
      </c>
      <c r="W21" s="229">
        <v>12.48222353065867</v>
      </c>
      <c r="X21" s="229">
        <v>13.965225107533669</v>
      </c>
      <c r="Y21" s="229">
        <v>7.149429442204065</v>
      </c>
      <c r="DA21" s="73" t="s">
        <v>2997</v>
      </c>
    </row>
    <row r="22" spans="1:105" ht="12" customHeight="1" x14ac:dyDescent="0.25">
      <c r="A22" s="46" t="s">
        <v>33</v>
      </c>
      <c r="B22" s="229">
        <v>0</v>
      </c>
      <c r="C22" s="229">
        <v>0</v>
      </c>
      <c r="D22" s="229">
        <v>0</v>
      </c>
      <c r="E22" s="229">
        <v>2.8206318336806211</v>
      </c>
      <c r="F22" s="229">
        <v>0</v>
      </c>
      <c r="G22" s="229">
        <v>0</v>
      </c>
      <c r="H22" s="229">
        <v>0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</v>
      </c>
      <c r="O22" s="229">
        <v>0</v>
      </c>
      <c r="P22" s="229">
        <v>0</v>
      </c>
      <c r="Q22" s="229">
        <v>0</v>
      </c>
      <c r="R22" s="229">
        <v>0</v>
      </c>
      <c r="S22" s="229">
        <v>0</v>
      </c>
      <c r="T22" s="229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DA22" s="73" t="s">
        <v>2998</v>
      </c>
    </row>
    <row r="23" spans="1:105" ht="12" customHeight="1" x14ac:dyDescent="0.25">
      <c r="A23" s="46" t="s">
        <v>35</v>
      </c>
      <c r="B23" s="229">
        <v>5.700366431382446</v>
      </c>
      <c r="C23" s="229">
        <v>7.3648781139806223</v>
      </c>
      <c r="D23" s="229">
        <v>7.4467679691669444</v>
      </c>
      <c r="E23" s="229">
        <v>14.1941869572439</v>
      </c>
      <c r="F23" s="229">
        <v>9.8408026239646222</v>
      </c>
      <c r="G23" s="229">
        <v>8.500039022758358</v>
      </c>
      <c r="H23" s="229">
        <v>15.28754441716208</v>
      </c>
      <c r="I23" s="229">
        <v>12.853888298334731</v>
      </c>
      <c r="J23" s="229">
        <v>9.7828492140247132</v>
      </c>
      <c r="K23" s="229">
        <v>8.4773168193858357</v>
      </c>
      <c r="L23" s="229">
        <v>9.9602855293012009</v>
      </c>
      <c r="M23" s="229">
        <v>8.4377155338311027</v>
      </c>
      <c r="N23" s="229">
        <v>9.3525558087853859</v>
      </c>
      <c r="O23" s="229">
        <v>8.9858590227075084</v>
      </c>
      <c r="P23" s="229">
        <v>9.2804215066245206</v>
      </c>
      <c r="Q23" s="229">
        <v>9.0560230086915023</v>
      </c>
      <c r="R23" s="229">
        <v>18.329850583867081</v>
      </c>
      <c r="S23" s="229">
        <v>17.713559067832151</v>
      </c>
      <c r="T23" s="229">
        <v>19.208670205846499</v>
      </c>
      <c r="U23" s="229">
        <v>23.892862407665788</v>
      </c>
      <c r="V23" s="229">
        <v>22.206535057616669</v>
      </c>
      <c r="W23" s="229">
        <v>19.93355779987402</v>
      </c>
      <c r="X23" s="229">
        <v>8.493766442426141</v>
      </c>
      <c r="Y23" s="229">
        <v>1.223009137886643</v>
      </c>
      <c r="DA23" s="73" t="s">
        <v>2999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3000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3001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3002</v>
      </c>
    </row>
    <row r="27" spans="1:105" ht="12" customHeight="1" x14ac:dyDescent="0.25">
      <c r="A27" s="57" t="s">
        <v>2910</v>
      </c>
      <c r="B27" s="261">
        <v>0</v>
      </c>
      <c r="C27" s="261">
        <v>0</v>
      </c>
      <c r="D27" s="261">
        <v>0</v>
      </c>
      <c r="E27" s="261">
        <v>0</v>
      </c>
      <c r="F27" s="261">
        <v>0</v>
      </c>
      <c r="G27" s="261">
        <v>0</v>
      </c>
      <c r="H27" s="261">
        <v>0</v>
      </c>
      <c r="I27" s="261">
        <v>0</v>
      </c>
      <c r="J27" s="261">
        <v>0</v>
      </c>
      <c r="K27" s="261">
        <v>0</v>
      </c>
      <c r="L27" s="261">
        <v>0</v>
      </c>
      <c r="M27" s="261">
        <v>0</v>
      </c>
      <c r="N27" s="261">
        <v>0</v>
      </c>
      <c r="O27" s="261">
        <v>0</v>
      </c>
      <c r="P27" s="261">
        <v>0</v>
      </c>
      <c r="Q27" s="261">
        <v>0</v>
      </c>
      <c r="R27" s="261">
        <v>0</v>
      </c>
      <c r="S27" s="261">
        <v>0</v>
      </c>
      <c r="T27" s="261">
        <v>0</v>
      </c>
      <c r="U27" s="261">
        <v>0</v>
      </c>
      <c r="V27" s="261">
        <v>0</v>
      </c>
      <c r="W27" s="261">
        <v>0</v>
      </c>
      <c r="X27" s="261">
        <v>0</v>
      </c>
      <c r="Y27" s="261">
        <v>0</v>
      </c>
      <c r="DA27" s="70" t="s">
        <v>3003</v>
      </c>
    </row>
    <row r="28" spans="1:105" ht="12" customHeight="1" x14ac:dyDescent="0.25">
      <c r="A28" s="57" t="s">
        <v>2912</v>
      </c>
      <c r="B28" s="261">
        <f t="shared" ref="B28:Y28" si="0">B29+B35+B46+B47</f>
        <v>17.835273671762145</v>
      </c>
      <c r="C28" s="261">
        <f t="shared" si="0"/>
        <v>21.039781764636924</v>
      </c>
      <c r="D28" s="261">
        <f t="shared" si="0"/>
        <v>20.910351021164161</v>
      </c>
      <c r="E28" s="261">
        <f t="shared" si="0"/>
        <v>24.728970160618704</v>
      </c>
      <c r="F28" s="261">
        <f t="shared" si="0"/>
        <v>28.509588472993656</v>
      </c>
      <c r="G28" s="261">
        <f t="shared" si="0"/>
        <v>27.437663015750722</v>
      </c>
      <c r="H28" s="261">
        <f t="shared" si="0"/>
        <v>19.933709220890748</v>
      </c>
      <c r="I28" s="261">
        <f t="shared" si="0"/>
        <v>16.476357723626787</v>
      </c>
      <c r="J28" s="261">
        <f t="shared" si="0"/>
        <v>16.163708106416568</v>
      </c>
      <c r="K28" s="261">
        <f t="shared" si="0"/>
        <v>11.672909619596785</v>
      </c>
      <c r="L28" s="261">
        <f t="shared" si="0"/>
        <v>15.79235225410566</v>
      </c>
      <c r="M28" s="261">
        <f t="shared" si="0"/>
        <v>17.416252885455066</v>
      </c>
      <c r="N28" s="261">
        <f t="shared" si="0"/>
        <v>14.482517250964875</v>
      </c>
      <c r="O28" s="261">
        <f t="shared" si="0"/>
        <v>16.310251204905086</v>
      </c>
      <c r="P28" s="261">
        <f t="shared" si="0"/>
        <v>16.375754267013676</v>
      </c>
      <c r="Q28" s="261">
        <f t="shared" si="0"/>
        <v>17.951187381564303</v>
      </c>
      <c r="R28" s="261">
        <f t="shared" si="0"/>
        <v>7.4863921983986099</v>
      </c>
      <c r="S28" s="261">
        <f t="shared" si="0"/>
        <v>6.0557282025117178</v>
      </c>
      <c r="T28" s="261">
        <f t="shared" si="0"/>
        <v>5.9188403648728496</v>
      </c>
      <c r="U28" s="261">
        <f t="shared" si="0"/>
        <v>8.5701373473960825</v>
      </c>
      <c r="V28" s="261">
        <f t="shared" si="0"/>
        <v>10.977862593212899</v>
      </c>
      <c r="W28" s="261">
        <f t="shared" si="0"/>
        <v>8.3963798076734246</v>
      </c>
      <c r="X28" s="261">
        <f t="shared" si="0"/>
        <v>8.450832947922077</v>
      </c>
      <c r="Y28" s="261">
        <f t="shared" si="0"/>
        <v>9.0252466546708749</v>
      </c>
      <c r="DA28" s="70"/>
    </row>
    <row r="29" spans="1:105" ht="12" customHeight="1" x14ac:dyDescent="0.25">
      <c r="A29" s="60" t="s">
        <v>2913</v>
      </c>
      <c r="B29" s="329">
        <v>13.47877058836656</v>
      </c>
      <c r="C29" s="329">
        <v>16.27791068239388</v>
      </c>
      <c r="D29" s="329">
        <v>18.003275630892919</v>
      </c>
      <c r="E29" s="329">
        <v>21.241415419520699</v>
      </c>
      <c r="F29" s="329">
        <v>24.645131868050921</v>
      </c>
      <c r="G29" s="329">
        <v>24.696510484070529</v>
      </c>
      <c r="H29" s="329">
        <v>16.930460071275402</v>
      </c>
      <c r="I29" s="329">
        <v>13.9993923027146</v>
      </c>
      <c r="J29" s="329">
        <v>15.040938608927821</v>
      </c>
      <c r="K29" s="329">
        <v>10.747932606628821</v>
      </c>
      <c r="L29" s="329">
        <v>14.49992880211661</v>
      </c>
      <c r="M29" s="329">
        <v>16.01945102204407</v>
      </c>
      <c r="N29" s="329">
        <v>12.87729356299471</v>
      </c>
      <c r="O29" s="329">
        <v>14.80529718398191</v>
      </c>
      <c r="P29" s="329">
        <v>15.00229065525834</v>
      </c>
      <c r="Q29" s="329">
        <v>16.483314907550689</v>
      </c>
      <c r="R29" s="329">
        <v>4.7785285843536789</v>
      </c>
      <c r="S29" s="329">
        <v>3.786964936074857</v>
      </c>
      <c r="T29" s="329">
        <v>3.9551990644838941</v>
      </c>
      <c r="U29" s="329">
        <v>5.1930253256174916</v>
      </c>
      <c r="V29" s="329">
        <v>7.0262832278622369</v>
      </c>
      <c r="W29" s="329">
        <v>5.2584834866113761</v>
      </c>
      <c r="X29" s="329">
        <v>5.7666668611902434</v>
      </c>
      <c r="Y29" s="329">
        <v>7.6488838883852877</v>
      </c>
      <c r="DA29" s="72" t="s">
        <v>3004</v>
      </c>
    </row>
    <row r="30" spans="1:105" ht="12" customHeight="1" x14ac:dyDescent="0.25">
      <c r="A30" s="59" t="s">
        <v>28</v>
      </c>
      <c r="B30" s="230">
        <v>0</v>
      </c>
      <c r="C30" s="230">
        <v>0</v>
      </c>
      <c r="D30" s="230">
        <v>0</v>
      </c>
      <c r="E30" s="230">
        <v>0</v>
      </c>
      <c r="F30" s="230">
        <v>0</v>
      </c>
      <c r="G30" s="230">
        <v>0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</v>
      </c>
      <c r="O30" s="230">
        <v>0</v>
      </c>
      <c r="P30" s="230">
        <v>0</v>
      </c>
      <c r="Q30" s="230">
        <v>0</v>
      </c>
      <c r="R30" s="230">
        <v>0</v>
      </c>
      <c r="S30" s="230">
        <v>0</v>
      </c>
      <c r="T30" s="230">
        <v>0</v>
      </c>
      <c r="U30" s="230">
        <v>0</v>
      </c>
      <c r="V30" s="230">
        <v>0</v>
      </c>
      <c r="W30" s="230">
        <v>0</v>
      </c>
      <c r="X30" s="230">
        <v>0</v>
      </c>
      <c r="Y30" s="230">
        <v>0</v>
      </c>
      <c r="DA30" s="71" t="s">
        <v>3005</v>
      </c>
    </row>
    <row r="31" spans="1:105" ht="12" customHeight="1" x14ac:dyDescent="0.25">
      <c r="A31" s="59" t="s">
        <v>31</v>
      </c>
      <c r="B31" s="295">
        <v>0</v>
      </c>
      <c r="C31" s="295">
        <v>0</v>
      </c>
      <c r="D31" s="295">
        <v>0</v>
      </c>
      <c r="E31" s="295">
        <v>0</v>
      </c>
      <c r="F31" s="295">
        <v>0</v>
      </c>
      <c r="G31" s="295">
        <v>0</v>
      </c>
      <c r="H31" s="295">
        <v>0</v>
      </c>
      <c r="I31" s="295">
        <v>0</v>
      </c>
      <c r="J31" s="295">
        <v>0</v>
      </c>
      <c r="K31" s="295">
        <v>0</v>
      </c>
      <c r="L31" s="295">
        <v>0</v>
      </c>
      <c r="M31" s="295">
        <v>0</v>
      </c>
      <c r="N31" s="295">
        <v>0</v>
      </c>
      <c r="O31" s="295">
        <v>0</v>
      </c>
      <c r="P31" s="295">
        <v>0</v>
      </c>
      <c r="Q31" s="295">
        <v>0</v>
      </c>
      <c r="R31" s="295">
        <v>0</v>
      </c>
      <c r="S31" s="295">
        <v>0</v>
      </c>
      <c r="T31" s="295">
        <v>0</v>
      </c>
      <c r="U31" s="295">
        <v>8.3071300958268188E-2</v>
      </c>
      <c r="V31" s="295">
        <v>0.62455795579160178</v>
      </c>
      <c r="W31" s="295">
        <v>0.1601601162706062</v>
      </c>
      <c r="X31" s="295">
        <v>0.1234266321999518</v>
      </c>
      <c r="Y31" s="295">
        <v>0.85432368814116055</v>
      </c>
      <c r="DA31" s="122" t="s">
        <v>3006</v>
      </c>
    </row>
    <row r="32" spans="1:105" ht="12" customHeight="1" x14ac:dyDescent="0.25">
      <c r="A32" s="59" t="s">
        <v>159</v>
      </c>
      <c r="B32" s="295">
        <v>2.2175439286138832</v>
      </c>
      <c r="C32" s="295">
        <v>2.9584212663382892</v>
      </c>
      <c r="D32" s="295">
        <v>5.5006116027320244</v>
      </c>
      <c r="E32" s="295">
        <v>6.6879079433175974</v>
      </c>
      <c r="F32" s="295">
        <v>4.655439983089722</v>
      </c>
      <c r="G32" s="295">
        <v>1.1531718625768781</v>
      </c>
      <c r="H32" s="295">
        <v>3.5601094707908252</v>
      </c>
      <c r="I32" s="295">
        <v>7.1995426431995089</v>
      </c>
      <c r="J32" s="295">
        <v>4.423648568885362</v>
      </c>
      <c r="K32" s="295">
        <v>2.7676844334846291</v>
      </c>
      <c r="L32" s="295">
        <v>4.0432930683619066</v>
      </c>
      <c r="M32" s="295">
        <v>8.1797104490734576</v>
      </c>
      <c r="N32" s="295">
        <v>6.79897673554545</v>
      </c>
      <c r="O32" s="295">
        <v>7.6435747167004591</v>
      </c>
      <c r="P32" s="295">
        <v>4.0570019566604412</v>
      </c>
      <c r="Q32" s="295">
        <v>5.4701511766365396</v>
      </c>
      <c r="R32" s="295">
        <v>1.0942836636886679</v>
      </c>
      <c r="S32" s="295">
        <v>1.391598716751774</v>
      </c>
      <c r="T32" s="295">
        <v>0.82070481523599037</v>
      </c>
      <c r="U32" s="295">
        <v>1.0662160257960041</v>
      </c>
      <c r="V32" s="295">
        <v>0.35606139441757451</v>
      </c>
      <c r="W32" s="295">
        <v>0.69741418143918854</v>
      </c>
      <c r="X32" s="295">
        <v>1.734203792478582</v>
      </c>
      <c r="Y32" s="295">
        <v>3.025083078475951</v>
      </c>
      <c r="DA32" s="122" t="s">
        <v>3007</v>
      </c>
    </row>
    <row r="33" spans="1:105" ht="12" customHeight="1" x14ac:dyDescent="0.25">
      <c r="A33" s="59" t="s">
        <v>32</v>
      </c>
      <c r="B33" s="295">
        <v>9.832401732021447</v>
      </c>
      <c r="C33" s="295">
        <v>11.279863225404791</v>
      </c>
      <c r="D33" s="295">
        <v>8.7664904338683218</v>
      </c>
      <c r="E33" s="295">
        <v>7.058570192445548</v>
      </c>
      <c r="F33" s="295">
        <v>14.90532102014931</v>
      </c>
      <c r="G33" s="295">
        <v>17.339117052639601</v>
      </c>
      <c r="H33" s="295">
        <v>6.3883622854822057</v>
      </c>
      <c r="I33" s="295">
        <v>0.91429021687368517</v>
      </c>
      <c r="J33" s="295">
        <v>0</v>
      </c>
      <c r="K33" s="295">
        <v>0</v>
      </c>
      <c r="L33" s="295">
        <v>1.403546171696719</v>
      </c>
      <c r="M33" s="295">
        <v>0</v>
      </c>
      <c r="N33" s="295">
        <v>0</v>
      </c>
      <c r="O33" s="295">
        <v>0</v>
      </c>
      <c r="P33" s="295">
        <v>2.7328506205950669</v>
      </c>
      <c r="Q33" s="295">
        <v>2.7744818248152949</v>
      </c>
      <c r="R33" s="295">
        <v>1.063707805238409</v>
      </c>
      <c r="S33" s="295">
        <v>0</v>
      </c>
      <c r="T33" s="295">
        <v>0</v>
      </c>
      <c r="U33" s="295">
        <v>1.0672293789425591</v>
      </c>
      <c r="V33" s="295">
        <v>2.8467707446750969</v>
      </c>
      <c r="W33" s="295">
        <v>1.69464162143324</v>
      </c>
      <c r="X33" s="295">
        <v>2.4306778720674549</v>
      </c>
      <c r="Y33" s="295">
        <v>3.2188484225096641</v>
      </c>
      <c r="DA33" s="122" t="s">
        <v>3008</v>
      </c>
    </row>
    <row r="34" spans="1:105" ht="12" customHeight="1" x14ac:dyDescent="0.25">
      <c r="A34" s="59" t="s">
        <v>35</v>
      </c>
      <c r="B34" s="295">
        <v>1.428824927731229</v>
      </c>
      <c r="C34" s="295">
        <v>2.0396261906508002</v>
      </c>
      <c r="D34" s="295">
        <v>3.7361735942925698</v>
      </c>
      <c r="E34" s="295">
        <v>7.4949372837575581</v>
      </c>
      <c r="F34" s="295">
        <v>5.0843708648118966</v>
      </c>
      <c r="G34" s="295">
        <v>6.2042215688540487</v>
      </c>
      <c r="H34" s="295">
        <v>6.9819883150023649</v>
      </c>
      <c r="I34" s="295">
        <v>5.8855594426414086</v>
      </c>
      <c r="J34" s="295">
        <v>10.617290040042461</v>
      </c>
      <c r="K34" s="295">
        <v>7.9802481731441954</v>
      </c>
      <c r="L34" s="295">
        <v>9.0530895620579805</v>
      </c>
      <c r="M34" s="295">
        <v>7.8397405729706104</v>
      </c>
      <c r="N34" s="295">
        <v>6.0783168274492594</v>
      </c>
      <c r="O34" s="295">
        <v>7.1617224672814466</v>
      </c>
      <c r="P34" s="295">
        <v>8.2124380780028279</v>
      </c>
      <c r="Q34" s="295">
        <v>8.2386819060988543</v>
      </c>
      <c r="R34" s="295">
        <v>2.6205371154266031</v>
      </c>
      <c r="S34" s="295">
        <v>2.395366219323082</v>
      </c>
      <c r="T34" s="295">
        <v>3.1344942492479029</v>
      </c>
      <c r="U34" s="295">
        <v>2.976508619920661</v>
      </c>
      <c r="V34" s="295">
        <v>3.1988931329779642</v>
      </c>
      <c r="W34" s="295">
        <v>2.7062675674683412</v>
      </c>
      <c r="X34" s="295">
        <v>1.4783585644442541</v>
      </c>
      <c r="Y34" s="295">
        <v>0.55062869925851088</v>
      </c>
      <c r="DA34" s="122" t="s">
        <v>3009</v>
      </c>
    </row>
    <row r="35" spans="1:105" ht="12" customHeight="1" x14ac:dyDescent="0.25">
      <c r="A35" s="60" t="s">
        <v>2920</v>
      </c>
      <c r="B35" s="329">
        <v>4.3565030833955847</v>
      </c>
      <c r="C35" s="329">
        <v>4.7618710822430446</v>
      </c>
      <c r="D35" s="329">
        <v>2.907075390271241</v>
      </c>
      <c r="E35" s="329">
        <v>3.4875547410980059</v>
      </c>
      <c r="F35" s="329">
        <v>3.8644566049427329</v>
      </c>
      <c r="G35" s="329">
        <v>2.7411525316801919</v>
      </c>
      <c r="H35" s="329">
        <v>3.0032491496153448</v>
      </c>
      <c r="I35" s="329">
        <v>2.4769654209121881</v>
      </c>
      <c r="J35" s="329">
        <v>1.122769497488747</v>
      </c>
      <c r="K35" s="329">
        <v>0.92497701296796397</v>
      </c>
      <c r="L35" s="329">
        <v>1.2924234519890501</v>
      </c>
      <c r="M35" s="329">
        <v>1.3968018634109971</v>
      </c>
      <c r="N35" s="329">
        <v>1.6052236879701649</v>
      </c>
      <c r="O35" s="329">
        <v>1.5049540209231751</v>
      </c>
      <c r="P35" s="329">
        <v>1.3734636117553369</v>
      </c>
      <c r="Q35" s="329">
        <v>1.467872474013614</v>
      </c>
      <c r="R35" s="329">
        <v>2.707863614044931</v>
      </c>
      <c r="S35" s="329">
        <v>2.2687632664368609</v>
      </c>
      <c r="T35" s="329">
        <v>1.963641300388955</v>
      </c>
      <c r="U35" s="329">
        <v>3.3771120217785908</v>
      </c>
      <c r="V35" s="329">
        <v>3.9515793653506628</v>
      </c>
      <c r="W35" s="329">
        <v>3.137896321062049</v>
      </c>
      <c r="X35" s="329">
        <v>2.684166086731834</v>
      </c>
      <c r="Y35" s="329">
        <v>1.376362766285588</v>
      </c>
      <c r="DA35" s="72" t="s">
        <v>3010</v>
      </c>
    </row>
    <row r="36" spans="1:105" ht="12" customHeight="1" x14ac:dyDescent="0.25">
      <c r="A36" s="64" t="s">
        <v>28</v>
      </c>
      <c r="B36" s="229">
        <v>0</v>
      </c>
      <c r="C36" s="229">
        <v>0</v>
      </c>
      <c r="D36" s="229">
        <v>0</v>
      </c>
      <c r="E36" s="229">
        <v>0</v>
      </c>
      <c r="F36" s="229">
        <v>0</v>
      </c>
      <c r="G36" s="229">
        <v>0</v>
      </c>
      <c r="H36" s="229">
        <v>0</v>
      </c>
      <c r="I36" s="229">
        <v>0</v>
      </c>
      <c r="J36" s="229">
        <v>0</v>
      </c>
      <c r="K36" s="229">
        <v>0</v>
      </c>
      <c r="L36" s="229">
        <v>0</v>
      </c>
      <c r="M36" s="229">
        <v>0</v>
      </c>
      <c r="N36" s="229">
        <v>0</v>
      </c>
      <c r="O36" s="229">
        <v>0</v>
      </c>
      <c r="P36" s="229">
        <v>0</v>
      </c>
      <c r="Q36" s="229">
        <v>0</v>
      </c>
      <c r="R36" s="229">
        <v>0</v>
      </c>
      <c r="S36" s="229">
        <v>0</v>
      </c>
      <c r="T36" s="229">
        <v>0</v>
      </c>
      <c r="U36" s="229">
        <v>0</v>
      </c>
      <c r="V36" s="229">
        <v>0</v>
      </c>
      <c r="W36" s="229">
        <v>0</v>
      </c>
      <c r="X36" s="229">
        <v>0</v>
      </c>
      <c r="Y36" s="229">
        <v>0</v>
      </c>
      <c r="DA36" s="73" t="s">
        <v>3011</v>
      </c>
    </row>
    <row r="37" spans="1:105" ht="12" customHeight="1" x14ac:dyDescent="0.25">
      <c r="A37" s="64" t="s">
        <v>30</v>
      </c>
      <c r="B37" s="229">
        <v>0</v>
      </c>
      <c r="C37" s="229">
        <v>0</v>
      </c>
      <c r="D37" s="229">
        <v>0</v>
      </c>
      <c r="E37" s="229">
        <v>0</v>
      </c>
      <c r="F37" s="229">
        <v>0</v>
      </c>
      <c r="G37" s="229">
        <v>0</v>
      </c>
      <c r="H37" s="229">
        <v>0</v>
      </c>
      <c r="I37" s="229">
        <v>0</v>
      </c>
      <c r="J37" s="229">
        <v>0</v>
      </c>
      <c r="K37" s="229">
        <v>0</v>
      </c>
      <c r="L37" s="229">
        <v>0</v>
      </c>
      <c r="M37" s="229">
        <v>0</v>
      </c>
      <c r="N37" s="229">
        <v>0</v>
      </c>
      <c r="O37" s="229">
        <v>0</v>
      </c>
      <c r="P37" s="229">
        <v>0</v>
      </c>
      <c r="Q37" s="229">
        <v>0</v>
      </c>
      <c r="R37" s="229">
        <v>0</v>
      </c>
      <c r="S37" s="229">
        <v>0</v>
      </c>
      <c r="T37" s="229">
        <v>0</v>
      </c>
      <c r="U37" s="229">
        <v>0</v>
      </c>
      <c r="V37" s="229">
        <v>0</v>
      </c>
      <c r="W37" s="229">
        <v>0</v>
      </c>
      <c r="X37" s="229">
        <v>0</v>
      </c>
      <c r="Y37" s="229">
        <v>0</v>
      </c>
      <c r="DA37" s="73" t="s">
        <v>3012</v>
      </c>
    </row>
    <row r="38" spans="1:105" ht="12" customHeight="1" x14ac:dyDescent="0.25">
      <c r="A38" s="64" t="s">
        <v>31</v>
      </c>
      <c r="B38" s="229">
        <v>0</v>
      </c>
      <c r="C38" s="229">
        <v>0</v>
      </c>
      <c r="D38" s="229">
        <v>0</v>
      </c>
      <c r="E38" s="229">
        <v>0</v>
      </c>
      <c r="F38" s="229">
        <v>0</v>
      </c>
      <c r="G38" s="229">
        <v>0</v>
      </c>
      <c r="H38" s="229">
        <v>0</v>
      </c>
      <c r="I38" s="229">
        <v>0</v>
      </c>
      <c r="J38" s="229">
        <v>0</v>
      </c>
      <c r="K38" s="229">
        <v>0</v>
      </c>
      <c r="L38" s="229">
        <v>0</v>
      </c>
      <c r="M38" s="229">
        <v>0</v>
      </c>
      <c r="N38" s="229">
        <v>0</v>
      </c>
      <c r="O38" s="229">
        <v>0</v>
      </c>
      <c r="P38" s="229">
        <v>0</v>
      </c>
      <c r="Q38" s="229">
        <v>0</v>
      </c>
      <c r="R38" s="229">
        <v>0</v>
      </c>
      <c r="S38" s="229">
        <v>0</v>
      </c>
      <c r="T38" s="229">
        <v>0</v>
      </c>
      <c r="U38" s="229">
        <v>5.4022669164933548E-2</v>
      </c>
      <c r="V38" s="229">
        <v>0.3512511879374634</v>
      </c>
      <c r="W38" s="229">
        <v>9.5572390957580813E-2</v>
      </c>
      <c r="X38" s="229">
        <v>5.745044552170539E-2</v>
      </c>
      <c r="Y38" s="229">
        <v>0.1537295286308108</v>
      </c>
      <c r="DA38" s="73" t="s">
        <v>3013</v>
      </c>
    </row>
    <row r="39" spans="1:105" ht="12" customHeight="1" x14ac:dyDescent="0.25">
      <c r="A39" s="64" t="s">
        <v>159</v>
      </c>
      <c r="B39" s="229">
        <v>0.71673724982823417</v>
      </c>
      <c r="C39" s="229">
        <v>0.86544403345978937</v>
      </c>
      <c r="D39" s="229">
        <v>0.88821017628054977</v>
      </c>
      <c r="E39" s="229">
        <v>1.0261167887317879</v>
      </c>
      <c r="F39" s="229">
        <v>0.7299918656506813</v>
      </c>
      <c r="G39" s="229">
        <v>0.1279945995853892</v>
      </c>
      <c r="H39" s="229">
        <v>0.63151832234200178</v>
      </c>
      <c r="I39" s="229">
        <v>1.273842306007092</v>
      </c>
      <c r="J39" s="229">
        <v>0.33021461026415838</v>
      </c>
      <c r="K39" s="229">
        <v>0.23818948013719651</v>
      </c>
      <c r="L39" s="229">
        <v>0.36039120302803751</v>
      </c>
      <c r="M39" s="229">
        <v>0.71322261803515519</v>
      </c>
      <c r="N39" s="229">
        <v>0.84752890477069431</v>
      </c>
      <c r="O39" s="229">
        <v>0.77696707882166716</v>
      </c>
      <c r="P39" s="229">
        <v>0.37141958440461692</v>
      </c>
      <c r="Q39" s="229">
        <v>0.48712800707337123</v>
      </c>
      <c r="R39" s="229">
        <v>0.62010111774754806</v>
      </c>
      <c r="S39" s="229">
        <v>0.83370406208712011</v>
      </c>
      <c r="T39" s="229">
        <v>0.40745607094639807</v>
      </c>
      <c r="U39" s="229">
        <v>0.69337827812355624</v>
      </c>
      <c r="V39" s="229">
        <v>0.20024881055165711</v>
      </c>
      <c r="W39" s="229">
        <v>0.41616815946393088</v>
      </c>
      <c r="X39" s="229">
        <v>0.80720650582058573</v>
      </c>
      <c r="Y39" s="229">
        <v>0.54434238705822979</v>
      </c>
      <c r="DA39" s="73" t="s">
        <v>3014</v>
      </c>
    </row>
    <row r="40" spans="1:105" ht="12" customHeight="1" x14ac:dyDescent="0.25">
      <c r="A40" s="64" t="s">
        <v>32</v>
      </c>
      <c r="B40" s="229">
        <v>3.1779521865077252</v>
      </c>
      <c r="C40" s="229">
        <v>3.2997634372578211</v>
      </c>
      <c r="D40" s="229">
        <v>1.4155673179616191</v>
      </c>
      <c r="E40" s="229">
        <v>1.0829870028559681</v>
      </c>
      <c r="F40" s="229">
        <v>2.337214772211448</v>
      </c>
      <c r="G40" s="229">
        <v>1.924529566093921</v>
      </c>
      <c r="H40" s="229">
        <v>1.133214544704565</v>
      </c>
      <c r="I40" s="229">
        <v>0.16176882559647141</v>
      </c>
      <c r="J40" s="229">
        <v>0</v>
      </c>
      <c r="K40" s="229">
        <v>0</v>
      </c>
      <c r="L40" s="229">
        <v>0.12510240657081689</v>
      </c>
      <c r="M40" s="229">
        <v>0</v>
      </c>
      <c r="N40" s="229">
        <v>0</v>
      </c>
      <c r="O40" s="229">
        <v>0</v>
      </c>
      <c r="P40" s="229">
        <v>0.25019318516100841</v>
      </c>
      <c r="Q40" s="229">
        <v>0.24707320846196179</v>
      </c>
      <c r="R40" s="229">
        <v>0.60277460120504101</v>
      </c>
      <c r="S40" s="229">
        <v>0</v>
      </c>
      <c r="T40" s="229">
        <v>0</v>
      </c>
      <c r="U40" s="229">
        <v>0.69403727877904253</v>
      </c>
      <c r="V40" s="229">
        <v>1.60102292602353</v>
      </c>
      <c r="W40" s="229">
        <v>1.0112439685230841</v>
      </c>
      <c r="X40" s="229">
        <v>1.131388940790371</v>
      </c>
      <c r="Y40" s="229">
        <v>0.57920909556317735</v>
      </c>
      <c r="DA40" s="73" t="s">
        <v>3015</v>
      </c>
    </row>
    <row r="41" spans="1:105" ht="12" customHeight="1" x14ac:dyDescent="0.25">
      <c r="A41" s="64" t="s">
        <v>33</v>
      </c>
      <c r="B41" s="229">
        <v>0</v>
      </c>
      <c r="C41" s="229">
        <v>0</v>
      </c>
      <c r="D41" s="229">
        <v>0</v>
      </c>
      <c r="E41" s="229">
        <v>0.2285127262965477</v>
      </c>
      <c r="F41" s="229">
        <v>0</v>
      </c>
      <c r="G41" s="229">
        <v>0</v>
      </c>
      <c r="H41" s="229">
        <v>0</v>
      </c>
      <c r="I41" s="229">
        <v>0</v>
      </c>
      <c r="J41" s="229">
        <v>0</v>
      </c>
      <c r="K41" s="229">
        <v>0</v>
      </c>
      <c r="L41" s="229">
        <v>0</v>
      </c>
      <c r="M41" s="229">
        <v>0</v>
      </c>
      <c r="N41" s="229">
        <v>0</v>
      </c>
      <c r="O41" s="229">
        <v>0</v>
      </c>
      <c r="P41" s="229">
        <v>0</v>
      </c>
      <c r="Q41" s="229">
        <v>0</v>
      </c>
      <c r="R41" s="229">
        <v>0</v>
      </c>
      <c r="S41" s="229">
        <v>0</v>
      </c>
      <c r="T41" s="229">
        <v>0</v>
      </c>
      <c r="U41" s="229">
        <v>0</v>
      </c>
      <c r="V41" s="229">
        <v>0</v>
      </c>
      <c r="W41" s="229">
        <v>0</v>
      </c>
      <c r="X41" s="229">
        <v>0</v>
      </c>
      <c r="Y41" s="229">
        <v>0</v>
      </c>
      <c r="DA41" s="73" t="s">
        <v>3016</v>
      </c>
    </row>
    <row r="42" spans="1:105" ht="12" customHeight="1" x14ac:dyDescent="0.25">
      <c r="A42" s="64" t="s">
        <v>35</v>
      </c>
      <c r="B42" s="229">
        <v>0.46181364705962541</v>
      </c>
      <c r="C42" s="229">
        <v>0.5966636115254349</v>
      </c>
      <c r="D42" s="229">
        <v>0.60329789602907335</v>
      </c>
      <c r="E42" s="229">
        <v>1.1499382232137041</v>
      </c>
      <c r="F42" s="229">
        <v>0.79724996708060369</v>
      </c>
      <c r="G42" s="229">
        <v>0.68862836600088184</v>
      </c>
      <c r="H42" s="229">
        <v>1.2385162825687781</v>
      </c>
      <c r="I42" s="229">
        <v>1.0413542893086241</v>
      </c>
      <c r="J42" s="229">
        <v>0.79255488722458856</v>
      </c>
      <c r="K42" s="229">
        <v>0.68678753283076743</v>
      </c>
      <c r="L42" s="229">
        <v>0.80692984239019572</v>
      </c>
      <c r="M42" s="229">
        <v>0.68357924537584225</v>
      </c>
      <c r="N42" s="229">
        <v>0.75769478319947048</v>
      </c>
      <c r="O42" s="229">
        <v>0.72798694210150805</v>
      </c>
      <c r="P42" s="229">
        <v>0.75185084218971177</v>
      </c>
      <c r="Q42" s="229">
        <v>0.73367125847828063</v>
      </c>
      <c r="R42" s="229">
        <v>1.4849878950923421</v>
      </c>
      <c r="S42" s="229">
        <v>1.435059204349741</v>
      </c>
      <c r="T42" s="229">
        <v>1.5561852294425571</v>
      </c>
      <c r="U42" s="229">
        <v>1.935673795711059</v>
      </c>
      <c r="V42" s="229">
        <v>1.7990564408380121</v>
      </c>
      <c r="W42" s="229">
        <v>1.614911802117454</v>
      </c>
      <c r="X42" s="229">
        <v>0.68812019459917173</v>
      </c>
      <c r="Y42" s="229">
        <v>9.9081755033369648E-2</v>
      </c>
      <c r="DA42" s="73" t="s">
        <v>3017</v>
      </c>
    </row>
    <row r="43" spans="1:105" ht="12" customHeight="1" x14ac:dyDescent="0.25">
      <c r="A43" s="64" t="s">
        <v>36</v>
      </c>
      <c r="B43" s="229">
        <v>0</v>
      </c>
      <c r="C43" s="229">
        <v>0</v>
      </c>
      <c r="D43" s="229">
        <v>0</v>
      </c>
      <c r="E43" s="229">
        <v>0</v>
      </c>
      <c r="F43" s="229">
        <v>0</v>
      </c>
      <c r="G43" s="229">
        <v>0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3018</v>
      </c>
    </row>
    <row r="44" spans="1:105" ht="12" customHeight="1" x14ac:dyDescent="0.25">
      <c r="A44" s="64" t="s">
        <v>38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3019</v>
      </c>
    </row>
    <row r="45" spans="1:105" ht="12" customHeight="1" x14ac:dyDescent="0.25">
      <c r="A45" s="64" t="s">
        <v>39</v>
      </c>
      <c r="B45" s="229">
        <v>0</v>
      </c>
      <c r="C45" s="229">
        <v>0</v>
      </c>
      <c r="D45" s="229">
        <v>0</v>
      </c>
      <c r="E45" s="229">
        <v>0</v>
      </c>
      <c r="F45" s="229">
        <v>0</v>
      </c>
      <c r="G45" s="229">
        <v>0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0</v>
      </c>
      <c r="O45" s="229">
        <v>0</v>
      </c>
      <c r="P45" s="229">
        <v>0</v>
      </c>
      <c r="Q45" s="229">
        <v>0</v>
      </c>
      <c r="R45" s="229">
        <v>0</v>
      </c>
      <c r="S45" s="229">
        <v>0</v>
      </c>
      <c r="T45" s="229">
        <v>0</v>
      </c>
      <c r="U45" s="229">
        <v>0</v>
      </c>
      <c r="V45" s="229">
        <v>0</v>
      </c>
      <c r="W45" s="229">
        <v>0</v>
      </c>
      <c r="X45" s="229">
        <v>0</v>
      </c>
      <c r="Y45" s="229">
        <v>0</v>
      </c>
      <c r="DA45" s="73" t="s">
        <v>3020</v>
      </c>
    </row>
    <row r="46" spans="1:105" ht="12" customHeight="1" x14ac:dyDescent="0.25">
      <c r="A46" s="60" t="s">
        <v>2932</v>
      </c>
      <c r="B46" s="329">
        <v>0</v>
      </c>
      <c r="C46" s="329">
        <v>0</v>
      </c>
      <c r="D46" s="329">
        <v>0</v>
      </c>
      <c r="E46" s="329">
        <v>0</v>
      </c>
      <c r="F46" s="329">
        <v>0</v>
      </c>
      <c r="G46" s="329">
        <v>0</v>
      </c>
      <c r="H46" s="329">
        <v>0</v>
      </c>
      <c r="I46" s="329">
        <v>0</v>
      </c>
      <c r="J46" s="329">
        <v>0</v>
      </c>
      <c r="K46" s="329">
        <v>0</v>
      </c>
      <c r="L46" s="329">
        <v>0</v>
      </c>
      <c r="M46" s="329">
        <v>0</v>
      </c>
      <c r="N46" s="329">
        <v>0</v>
      </c>
      <c r="O46" s="329">
        <v>0</v>
      </c>
      <c r="P46" s="329">
        <v>0</v>
      </c>
      <c r="Q46" s="329">
        <v>0</v>
      </c>
      <c r="R46" s="329">
        <v>0</v>
      </c>
      <c r="S46" s="329">
        <v>0</v>
      </c>
      <c r="T46" s="329">
        <v>0</v>
      </c>
      <c r="U46" s="329">
        <v>0</v>
      </c>
      <c r="V46" s="329">
        <v>0</v>
      </c>
      <c r="W46" s="329">
        <v>0</v>
      </c>
      <c r="X46" s="329">
        <v>0</v>
      </c>
      <c r="Y46" s="329">
        <v>0</v>
      </c>
      <c r="DA46" s="72" t="s">
        <v>3021</v>
      </c>
    </row>
    <row r="47" spans="1:105" ht="12" customHeight="1" x14ac:dyDescent="0.25">
      <c r="A47" s="60" t="s">
        <v>2934</v>
      </c>
      <c r="B47" s="329">
        <v>0</v>
      </c>
      <c r="C47" s="329">
        <v>0</v>
      </c>
      <c r="D47" s="329">
        <v>0</v>
      </c>
      <c r="E47" s="329">
        <v>0</v>
      </c>
      <c r="F47" s="329">
        <v>0</v>
      </c>
      <c r="G47" s="329">
        <v>0</v>
      </c>
      <c r="H47" s="329">
        <v>0</v>
      </c>
      <c r="I47" s="329">
        <v>0</v>
      </c>
      <c r="J47" s="329">
        <v>0</v>
      </c>
      <c r="K47" s="329">
        <v>0</v>
      </c>
      <c r="L47" s="329">
        <v>0</v>
      </c>
      <c r="M47" s="329">
        <v>0</v>
      </c>
      <c r="N47" s="329">
        <v>0</v>
      </c>
      <c r="O47" s="329">
        <v>0</v>
      </c>
      <c r="P47" s="329">
        <v>0</v>
      </c>
      <c r="Q47" s="329">
        <v>0</v>
      </c>
      <c r="R47" s="329">
        <v>0</v>
      </c>
      <c r="S47" s="329">
        <v>0</v>
      </c>
      <c r="T47" s="329">
        <v>0</v>
      </c>
      <c r="U47" s="329">
        <v>0</v>
      </c>
      <c r="V47" s="329">
        <v>0</v>
      </c>
      <c r="W47" s="329">
        <v>0</v>
      </c>
      <c r="X47" s="329">
        <v>0</v>
      </c>
      <c r="Y47" s="329">
        <v>0</v>
      </c>
      <c r="DA47" s="72" t="s">
        <v>3022</v>
      </c>
    </row>
    <row r="48" spans="1:105" ht="12" customHeight="1" x14ac:dyDescent="0.25">
      <c r="A48" s="132" t="s">
        <v>2936</v>
      </c>
      <c r="B48" s="316">
        <v>0</v>
      </c>
      <c r="C48" s="316">
        <v>0</v>
      </c>
      <c r="D48" s="316">
        <v>0</v>
      </c>
      <c r="E48" s="316">
        <v>0</v>
      </c>
      <c r="F48" s="316">
        <v>0</v>
      </c>
      <c r="G48" s="316">
        <v>0</v>
      </c>
      <c r="H48" s="316">
        <v>0</v>
      </c>
      <c r="I48" s="316">
        <v>0</v>
      </c>
      <c r="J48" s="316">
        <v>0</v>
      </c>
      <c r="K48" s="316">
        <v>0</v>
      </c>
      <c r="L48" s="316">
        <v>0</v>
      </c>
      <c r="M48" s="316">
        <v>0</v>
      </c>
      <c r="N48" s="316">
        <v>0</v>
      </c>
      <c r="O48" s="316">
        <v>0</v>
      </c>
      <c r="P48" s="316">
        <v>0</v>
      </c>
      <c r="Q48" s="316">
        <v>0</v>
      </c>
      <c r="R48" s="316">
        <v>0</v>
      </c>
      <c r="S48" s="316">
        <v>0</v>
      </c>
      <c r="T48" s="316">
        <v>0</v>
      </c>
      <c r="U48" s="316">
        <v>0</v>
      </c>
      <c r="V48" s="316">
        <v>0</v>
      </c>
      <c r="W48" s="316">
        <v>0</v>
      </c>
      <c r="X48" s="316">
        <v>0</v>
      </c>
      <c r="Y48" s="316">
        <v>0</v>
      </c>
      <c r="DA48" s="139" t="s">
        <v>3023</v>
      </c>
    </row>
    <row r="49" spans="1:105" ht="12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DA49" s="176"/>
    </row>
    <row r="50" spans="1:105" ht="15" customHeight="1" x14ac:dyDescent="0.25">
      <c r="A50" s="32" t="s">
        <v>429</v>
      </c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DA50" s="88"/>
    </row>
    <row r="51" spans="1:105" ht="12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DA51" s="176"/>
    </row>
    <row r="52" spans="1:105" ht="12" customHeight="1" x14ac:dyDescent="0.25">
      <c r="A52" s="35" t="s">
        <v>26</v>
      </c>
      <c r="B52" s="232">
        <f t="shared" ref="B52:Y52" si="1">SUM(B$53:B$57,B$58,B$59,B$61:B$64,B$65)</f>
        <v>1.0000000000000002</v>
      </c>
      <c r="C52" s="232">
        <f t="shared" si="1"/>
        <v>1.0000000000000002</v>
      </c>
      <c r="D52" s="232">
        <f t="shared" si="1"/>
        <v>0.99999999999999989</v>
      </c>
      <c r="E52" s="232">
        <f t="shared" si="1"/>
        <v>1</v>
      </c>
      <c r="F52" s="232">
        <f t="shared" si="1"/>
        <v>0.99999999999999989</v>
      </c>
      <c r="G52" s="232">
        <f t="shared" si="1"/>
        <v>0.99999999999999978</v>
      </c>
      <c r="H52" s="232">
        <f t="shared" si="1"/>
        <v>1</v>
      </c>
      <c r="I52" s="232">
        <f t="shared" si="1"/>
        <v>1</v>
      </c>
      <c r="J52" s="232">
        <f t="shared" si="1"/>
        <v>0.99999999999999989</v>
      </c>
      <c r="K52" s="232">
        <f t="shared" si="1"/>
        <v>1.0000000000000002</v>
      </c>
      <c r="L52" s="232">
        <f t="shared" si="1"/>
        <v>1</v>
      </c>
      <c r="M52" s="232">
        <f t="shared" si="1"/>
        <v>1.0000000000000002</v>
      </c>
      <c r="N52" s="232">
        <f t="shared" si="1"/>
        <v>1</v>
      </c>
      <c r="O52" s="232">
        <f t="shared" si="1"/>
        <v>1.0000000000000002</v>
      </c>
      <c r="P52" s="232">
        <f t="shared" si="1"/>
        <v>1</v>
      </c>
      <c r="Q52" s="232">
        <f t="shared" si="1"/>
        <v>0.99999999999999989</v>
      </c>
      <c r="R52" s="232">
        <f t="shared" si="1"/>
        <v>0.99999999999999989</v>
      </c>
      <c r="S52" s="232">
        <f t="shared" si="1"/>
        <v>0.99999999999999989</v>
      </c>
      <c r="T52" s="232">
        <f t="shared" si="1"/>
        <v>0.99999999999999967</v>
      </c>
      <c r="U52" s="232">
        <f t="shared" si="1"/>
        <v>0.99999999999999967</v>
      </c>
      <c r="V52" s="232">
        <f t="shared" si="1"/>
        <v>0.99999999999999978</v>
      </c>
      <c r="W52" s="232">
        <f t="shared" si="1"/>
        <v>0.99999999999999989</v>
      </c>
      <c r="X52" s="232">
        <f t="shared" si="1"/>
        <v>1</v>
      </c>
      <c r="Y52" s="232">
        <f t="shared" si="1"/>
        <v>1</v>
      </c>
      <c r="DA52" s="95"/>
    </row>
    <row r="53" spans="1:105" ht="12" customHeight="1" x14ac:dyDescent="0.25">
      <c r="A53" s="55" t="s">
        <v>91</v>
      </c>
      <c r="B53" s="299">
        <f t="shared" ref="B53:Y53" si="2">IF(B$6=0,0,B$6/B$5)</f>
        <v>0</v>
      </c>
      <c r="C53" s="299">
        <f t="shared" si="2"/>
        <v>0</v>
      </c>
      <c r="D53" s="299">
        <f t="shared" si="2"/>
        <v>0</v>
      </c>
      <c r="E53" s="299">
        <f t="shared" si="2"/>
        <v>0</v>
      </c>
      <c r="F53" s="299">
        <f t="shared" si="2"/>
        <v>0</v>
      </c>
      <c r="G53" s="299">
        <f t="shared" si="2"/>
        <v>0</v>
      </c>
      <c r="H53" s="299">
        <f t="shared" si="2"/>
        <v>0</v>
      </c>
      <c r="I53" s="299">
        <f t="shared" si="2"/>
        <v>0</v>
      </c>
      <c r="J53" s="299">
        <f t="shared" si="2"/>
        <v>0</v>
      </c>
      <c r="K53" s="299">
        <f t="shared" si="2"/>
        <v>0</v>
      </c>
      <c r="L53" s="299">
        <f t="shared" si="2"/>
        <v>0</v>
      </c>
      <c r="M53" s="299">
        <f t="shared" si="2"/>
        <v>0</v>
      </c>
      <c r="N53" s="299">
        <f t="shared" si="2"/>
        <v>0</v>
      </c>
      <c r="O53" s="299">
        <f t="shared" si="2"/>
        <v>0</v>
      </c>
      <c r="P53" s="299">
        <f t="shared" si="2"/>
        <v>0</v>
      </c>
      <c r="Q53" s="299">
        <f t="shared" si="2"/>
        <v>0</v>
      </c>
      <c r="R53" s="299">
        <f t="shared" si="2"/>
        <v>0</v>
      </c>
      <c r="S53" s="299">
        <f t="shared" si="2"/>
        <v>0</v>
      </c>
      <c r="T53" s="299">
        <f t="shared" si="2"/>
        <v>0</v>
      </c>
      <c r="U53" s="299">
        <f t="shared" si="2"/>
        <v>0</v>
      </c>
      <c r="V53" s="299">
        <f t="shared" si="2"/>
        <v>0</v>
      </c>
      <c r="W53" s="299">
        <f t="shared" si="2"/>
        <v>0</v>
      </c>
      <c r="X53" s="299">
        <f t="shared" si="2"/>
        <v>0</v>
      </c>
      <c r="Y53" s="299">
        <f t="shared" si="2"/>
        <v>0</v>
      </c>
      <c r="DA53" s="67"/>
    </row>
    <row r="54" spans="1:105" ht="12" customHeight="1" x14ac:dyDescent="0.25">
      <c r="A54" s="173" t="s">
        <v>92</v>
      </c>
      <c r="B54" s="233">
        <f t="shared" ref="B54:Y54" si="3">IF(B$7=0,0,B$7/B$5)</f>
        <v>0</v>
      </c>
      <c r="C54" s="233">
        <f t="shared" si="3"/>
        <v>0</v>
      </c>
      <c r="D54" s="233">
        <f t="shared" si="3"/>
        <v>0</v>
      </c>
      <c r="E54" s="233">
        <f t="shared" si="3"/>
        <v>0</v>
      </c>
      <c r="F54" s="233">
        <f t="shared" si="3"/>
        <v>0</v>
      </c>
      <c r="G54" s="233">
        <f t="shared" si="3"/>
        <v>0</v>
      </c>
      <c r="H54" s="233">
        <f t="shared" si="3"/>
        <v>0</v>
      </c>
      <c r="I54" s="233">
        <f t="shared" si="3"/>
        <v>0</v>
      </c>
      <c r="J54" s="233">
        <f t="shared" si="3"/>
        <v>0</v>
      </c>
      <c r="K54" s="233">
        <f t="shared" si="3"/>
        <v>0</v>
      </c>
      <c r="L54" s="233">
        <f t="shared" si="3"/>
        <v>0</v>
      </c>
      <c r="M54" s="233">
        <f t="shared" si="3"/>
        <v>0</v>
      </c>
      <c r="N54" s="233">
        <f t="shared" si="3"/>
        <v>0</v>
      </c>
      <c r="O54" s="233">
        <f t="shared" si="3"/>
        <v>0</v>
      </c>
      <c r="P54" s="233">
        <f t="shared" si="3"/>
        <v>0</v>
      </c>
      <c r="Q54" s="233">
        <f t="shared" si="3"/>
        <v>0</v>
      </c>
      <c r="R54" s="233">
        <f t="shared" si="3"/>
        <v>0</v>
      </c>
      <c r="S54" s="233">
        <f t="shared" si="3"/>
        <v>0</v>
      </c>
      <c r="T54" s="233">
        <f t="shared" si="3"/>
        <v>0</v>
      </c>
      <c r="U54" s="233">
        <f t="shared" si="3"/>
        <v>0</v>
      </c>
      <c r="V54" s="233">
        <f t="shared" si="3"/>
        <v>0</v>
      </c>
      <c r="W54" s="233">
        <f t="shared" si="3"/>
        <v>0</v>
      </c>
      <c r="X54" s="233">
        <f t="shared" si="3"/>
        <v>0</v>
      </c>
      <c r="Y54" s="233">
        <f t="shared" si="3"/>
        <v>0</v>
      </c>
      <c r="DA54" s="177"/>
    </row>
    <row r="55" spans="1:105" ht="12" customHeight="1" x14ac:dyDescent="0.25">
      <c r="A55" s="173" t="s">
        <v>93</v>
      </c>
      <c r="B55" s="233">
        <f t="shared" ref="B55:Y55" si="4">IF(B$8=0,0,B$8/B$5)</f>
        <v>0</v>
      </c>
      <c r="C55" s="233">
        <f t="shared" si="4"/>
        <v>0</v>
      </c>
      <c r="D55" s="233">
        <f t="shared" si="4"/>
        <v>0</v>
      </c>
      <c r="E55" s="233">
        <f t="shared" si="4"/>
        <v>0</v>
      </c>
      <c r="F55" s="233">
        <f t="shared" si="4"/>
        <v>0</v>
      </c>
      <c r="G55" s="233">
        <f t="shared" si="4"/>
        <v>0</v>
      </c>
      <c r="H55" s="233">
        <f t="shared" si="4"/>
        <v>0</v>
      </c>
      <c r="I55" s="233">
        <f t="shared" si="4"/>
        <v>0</v>
      </c>
      <c r="J55" s="233">
        <f t="shared" si="4"/>
        <v>0</v>
      </c>
      <c r="K55" s="233">
        <f t="shared" si="4"/>
        <v>0</v>
      </c>
      <c r="L55" s="233">
        <f t="shared" si="4"/>
        <v>0</v>
      </c>
      <c r="M55" s="233">
        <f t="shared" si="4"/>
        <v>0</v>
      </c>
      <c r="N55" s="233">
        <f t="shared" si="4"/>
        <v>0</v>
      </c>
      <c r="O55" s="233">
        <f t="shared" si="4"/>
        <v>0</v>
      </c>
      <c r="P55" s="233">
        <f t="shared" si="4"/>
        <v>0</v>
      </c>
      <c r="Q55" s="233">
        <f t="shared" si="4"/>
        <v>0</v>
      </c>
      <c r="R55" s="233">
        <f t="shared" si="4"/>
        <v>0</v>
      </c>
      <c r="S55" s="233">
        <f t="shared" si="4"/>
        <v>0</v>
      </c>
      <c r="T55" s="233">
        <f t="shared" si="4"/>
        <v>0</v>
      </c>
      <c r="U55" s="233">
        <f t="shared" si="4"/>
        <v>0</v>
      </c>
      <c r="V55" s="233">
        <f t="shared" si="4"/>
        <v>0</v>
      </c>
      <c r="W55" s="233">
        <f t="shared" si="4"/>
        <v>0</v>
      </c>
      <c r="X55" s="233">
        <f t="shared" si="4"/>
        <v>0</v>
      </c>
      <c r="Y55" s="233">
        <f t="shared" si="4"/>
        <v>0</v>
      </c>
      <c r="DA55" s="177"/>
    </row>
    <row r="56" spans="1:105" ht="12" customHeight="1" x14ac:dyDescent="0.25">
      <c r="A56" s="173" t="s">
        <v>94</v>
      </c>
      <c r="B56" s="233">
        <f t="shared" ref="B56:Y56" si="5">IF(B$9=0,0,B$9/B$5)</f>
        <v>0</v>
      </c>
      <c r="C56" s="233">
        <f t="shared" si="5"/>
        <v>0</v>
      </c>
      <c r="D56" s="233">
        <f t="shared" si="5"/>
        <v>0</v>
      </c>
      <c r="E56" s="233">
        <f t="shared" si="5"/>
        <v>0</v>
      </c>
      <c r="F56" s="233">
        <f t="shared" si="5"/>
        <v>0</v>
      </c>
      <c r="G56" s="233">
        <f t="shared" si="5"/>
        <v>0</v>
      </c>
      <c r="H56" s="233">
        <f t="shared" si="5"/>
        <v>0</v>
      </c>
      <c r="I56" s="233">
        <f t="shared" si="5"/>
        <v>0</v>
      </c>
      <c r="J56" s="233">
        <f t="shared" si="5"/>
        <v>0</v>
      </c>
      <c r="K56" s="233">
        <f t="shared" si="5"/>
        <v>0</v>
      </c>
      <c r="L56" s="233">
        <f t="shared" si="5"/>
        <v>0</v>
      </c>
      <c r="M56" s="233">
        <f t="shared" si="5"/>
        <v>0</v>
      </c>
      <c r="N56" s="233">
        <f t="shared" si="5"/>
        <v>0</v>
      </c>
      <c r="O56" s="233">
        <f t="shared" si="5"/>
        <v>0</v>
      </c>
      <c r="P56" s="233">
        <f t="shared" si="5"/>
        <v>0</v>
      </c>
      <c r="Q56" s="233">
        <f t="shared" si="5"/>
        <v>0</v>
      </c>
      <c r="R56" s="233">
        <f t="shared" si="5"/>
        <v>0</v>
      </c>
      <c r="S56" s="233">
        <f t="shared" si="5"/>
        <v>0</v>
      </c>
      <c r="T56" s="233">
        <f t="shared" si="5"/>
        <v>0</v>
      </c>
      <c r="U56" s="233">
        <f t="shared" si="5"/>
        <v>0</v>
      </c>
      <c r="V56" s="233">
        <f t="shared" si="5"/>
        <v>0</v>
      </c>
      <c r="W56" s="233">
        <f t="shared" si="5"/>
        <v>0</v>
      </c>
      <c r="X56" s="233">
        <f t="shared" si="5"/>
        <v>0</v>
      </c>
      <c r="Y56" s="233">
        <f t="shared" si="5"/>
        <v>0</v>
      </c>
      <c r="DA56" s="177"/>
    </row>
    <row r="57" spans="1:105" ht="12" customHeight="1" x14ac:dyDescent="0.25">
      <c r="A57" s="56" t="s">
        <v>95</v>
      </c>
      <c r="B57" s="300">
        <f t="shared" ref="B57:Y57" si="6">IF(B$10=0,0,B$10/B$5)</f>
        <v>1.7073136312686442E-2</v>
      </c>
      <c r="C57" s="300">
        <f t="shared" si="6"/>
        <v>2.4079914593809721E-2</v>
      </c>
      <c r="D57" s="300">
        <f t="shared" si="6"/>
        <v>4.1223959982950927E-2</v>
      </c>
      <c r="E57" s="300">
        <f t="shared" si="6"/>
        <v>4.6572445009755069E-2</v>
      </c>
      <c r="F57" s="300">
        <f t="shared" si="6"/>
        <v>3.3846301223974147E-2</v>
      </c>
      <c r="G57" s="300">
        <f t="shared" si="6"/>
        <v>2.7677301525226562E-2</v>
      </c>
      <c r="H57" s="300">
        <f t="shared" si="6"/>
        <v>2.7825516339127585E-2</v>
      </c>
      <c r="I57" s="300">
        <f t="shared" si="6"/>
        <v>3.2820047884710893E-2</v>
      </c>
      <c r="J57" s="300">
        <f t="shared" si="6"/>
        <v>6.0983385577190012E-2</v>
      </c>
      <c r="K57" s="300">
        <f t="shared" si="6"/>
        <v>5.1510143303706207E-2</v>
      </c>
      <c r="L57" s="300">
        <f t="shared" si="6"/>
        <v>5.3240114807922193E-2</v>
      </c>
      <c r="M57" s="300">
        <f t="shared" si="6"/>
        <v>5.9023510645109183E-2</v>
      </c>
      <c r="N57" s="300">
        <f t="shared" si="6"/>
        <v>3.7149602392288747E-2</v>
      </c>
      <c r="O57" s="300">
        <f t="shared" si="6"/>
        <v>4.2304133975154729E-2</v>
      </c>
      <c r="P57" s="300">
        <f t="shared" si="6"/>
        <v>3.4202216213413156E-2</v>
      </c>
      <c r="Q57" s="300">
        <f t="shared" si="6"/>
        <v>3.7940945853400507E-2</v>
      </c>
      <c r="R57" s="300">
        <f t="shared" si="6"/>
        <v>2.8734134567679676E-3</v>
      </c>
      <c r="S57" s="300">
        <f t="shared" si="6"/>
        <v>1.7264598023708454E-3</v>
      </c>
      <c r="T57" s="300">
        <f t="shared" si="6"/>
        <v>1.8012612212329269E-3</v>
      </c>
      <c r="U57" s="300">
        <f t="shared" si="6"/>
        <v>1.9093622234461689E-3</v>
      </c>
      <c r="V57" s="300">
        <f t="shared" si="6"/>
        <v>2.07795007182011E-3</v>
      </c>
      <c r="W57" s="300">
        <f t="shared" si="6"/>
        <v>1.8949113724513616E-3</v>
      </c>
      <c r="X57" s="300">
        <f t="shared" si="6"/>
        <v>1.4506037661556942E-3</v>
      </c>
      <c r="Y57" s="300">
        <f t="shared" si="6"/>
        <v>2.7884758680012836E-3</v>
      </c>
      <c r="DA57" s="68"/>
    </row>
    <row r="58" spans="1:105" ht="12" customHeight="1" x14ac:dyDescent="0.25">
      <c r="A58" s="174" t="s">
        <v>2898</v>
      </c>
      <c r="B58" s="301">
        <f t="shared" ref="B58:Y58" si="7">IF(B$16=0,0,B$16/B$5)</f>
        <v>0.73811613794360298</v>
      </c>
      <c r="C58" s="301">
        <f t="shared" si="7"/>
        <v>0.71866931324997685</v>
      </c>
      <c r="D58" s="301">
        <f t="shared" si="7"/>
        <v>0.60577275126170593</v>
      </c>
      <c r="E58" s="301">
        <f t="shared" si="7"/>
        <v>0.60556394697371163</v>
      </c>
      <c r="F58" s="301">
        <f t="shared" si="7"/>
        <v>0.60472406692024927</v>
      </c>
      <c r="G58" s="301">
        <f t="shared" si="7"/>
        <v>0.53692201005981643</v>
      </c>
      <c r="H58" s="301">
        <f t="shared" si="7"/>
        <v>0.63221582492373662</v>
      </c>
      <c r="I58" s="301">
        <f t="shared" si="7"/>
        <v>0.62848933273003837</v>
      </c>
      <c r="J58" s="301">
        <f t="shared" si="7"/>
        <v>0.43346343259226605</v>
      </c>
      <c r="K58" s="301">
        <f t="shared" si="7"/>
        <v>0.46899694831252553</v>
      </c>
      <c r="L58" s="301">
        <f t="shared" si="7"/>
        <v>0.47577465713680417</v>
      </c>
      <c r="M58" s="301">
        <f t="shared" si="7"/>
        <v>0.46811363671736456</v>
      </c>
      <c r="N58" s="301">
        <f t="shared" si="7"/>
        <v>0.55626367953515299</v>
      </c>
      <c r="O58" s="301">
        <f t="shared" si="7"/>
        <v>0.50995141724319404</v>
      </c>
      <c r="P58" s="301">
        <f t="shared" si="7"/>
        <v>0.49126625273969943</v>
      </c>
      <c r="Q58" s="301">
        <f t="shared" si="7"/>
        <v>0.48326198911856744</v>
      </c>
      <c r="R58" s="301">
        <f t="shared" si="7"/>
        <v>0.81465903112013527</v>
      </c>
      <c r="S58" s="301">
        <f t="shared" si="7"/>
        <v>0.82078490759762679</v>
      </c>
      <c r="T58" s="301">
        <f t="shared" si="7"/>
        <v>0.80228418874087615</v>
      </c>
      <c r="U58" s="301">
        <f t="shared" si="7"/>
        <v>0.82788422740057488</v>
      </c>
      <c r="V58" s="301">
        <f t="shared" si="7"/>
        <v>0.8145859510565483</v>
      </c>
      <c r="W58" s="301">
        <f t="shared" si="7"/>
        <v>0.82028452155553599</v>
      </c>
      <c r="X58" s="301">
        <f t="shared" si="7"/>
        <v>0.79561447157582288</v>
      </c>
      <c r="Y58" s="301">
        <f t="shared" si="7"/>
        <v>0.65124475202427345</v>
      </c>
      <c r="DA58" s="178"/>
    </row>
    <row r="59" spans="1:105" ht="12" customHeight="1" x14ac:dyDescent="0.25">
      <c r="A59" s="174" t="s">
        <v>2910</v>
      </c>
      <c r="B59" s="301">
        <f t="shared" ref="B59:Y59" si="8">IF(B$27=0,0,B$27/B$5)</f>
        <v>0</v>
      </c>
      <c r="C59" s="301">
        <f t="shared" si="8"/>
        <v>0</v>
      </c>
      <c r="D59" s="301">
        <f t="shared" si="8"/>
        <v>0</v>
      </c>
      <c r="E59" s="301">
        <f t="shared" si="8"/>
        <v>0</v>
      </c>
      <c r="F59" s="301">
        <f t="shared" si="8"/>
        <v>0</v>
      </c>
      <c r="G59" s="301">
        <f t="shared" si="8"/>
        <v>0</v>
      </c>
      <c r="H59" s="301">
        <f t="shared" si="8"/>
        <v>0</v>
      </c>
      <c r="I59" s="301">
        <f t="shared" si="8"/>
        <v>0</v>
      </c>
      <c r="J59" s="301">
        <f t="shared" si="8"/>
        <v>0</v>
      </c>
      <c r="K59" s="301">
        <f t="shared" si="8"/>
        <v>0</v>
      </c>
      <c r="L59" s="301">
        <f t="shared" si="8"/>
        <v>0</v>
      </c>
      <c r="M59" s="301">
        <f t="shared" si="8"/>
        <v>0</v>
      </c>
      <c r="N59" s="301">
        <f t="shared" si="8"/>
        <v>0</v>
      </c>
      <c r="O59" s="301">
        <f t="shared" si="8"/>
        <v>0</v>
      </c>
      <c r="P59" s="301">
        <f t="shared" si="8"/>
        <v>0</v>
      </c>
      <c r="Q59" s="301">
        <f t="shared" si="8"/>
        <v>0</v>
      </c>
      <c r="R59" s="301">
        <f t="shared" si="8"/>
        <v>0</v>
      </c>
      <c r="S59" s="301">
        <f t="shared" si="8"/>
        <v>0</v>
      </c>
      <c r="T59" s="301">
        <f t="shared" si="8"/>
        <v>0</v>
      </c>
      <c r="U59" s="301">
        <f t="shared" si="8"/>
        <v>0</v>
      </c>
      <c r="V59" s="301">
        <f t="shared" si="8"/>
        <v>0</v>
      </c>
      <c r="W59" s="301">
        <f t="shared" si="8"/>
        <v>0</v>
      </c>
      <c r="X59" s="301">
        <f t="shared" si="8"/>
        <v>0</v>
      </c>
      <c r="Y59" s="301">
        <f t="shared" si="8"/>
        <v>0</v>
      </c>
      <c r="DA59" s="178"/>
    </row>
    <row r="60" spans="1:105" ht="12" customHeight="1" x14ac:dyDescent="0.25">
      <c r="A60" s="174" t="s">
        <v>2912</v>
      </c>
      <c r="B60" s="301">
        <f t="shared" ref="B60:Y60" si="9">IF(B$28=0,0,B$28/B$5)</f>
        <v>0.24481072574371074</v>
      </c>
      <c r="C60" s="301">
        <f t="shared" si="9"/>
        <v>0.25725077215621361</v>
      </c>
      <c r="D60" s="301">
        <f t="shared" si="9"/>
        <v>0.35300328875534309</v>
      </c>
      <c r="E60" s="301">
        <f t="shared" si="9"/>
        <v>0.34786360801653332</v>
      </c>
      <c r="F60" s="301">
        <f t="shared" si="9"/>
        <v>0.36142963185577653</v>
      </c>
      <c r="G60" s="301">
        <f t="shared" si="9"/>
        <v>0.43540068841495688</v>
      </c>
      <c r="H60" s="301">
        <f t="shared" si="9"/>
        <v>0.33995865873713588</v>
      </c>
      <c r="I60" s="301">
        <f t="shared" si="9"/>
        <v>0.3386906193852508</v>
      </c>
      <c r="J60" s="301">
        <f t="shared" si="9"/>
        <v>0.50555318183054376</v>
      </c>
      <c r="K60" s="301">
        <f t="shared" si="9"/>
        <v>0.4794929083837684</v>
      </c>
      <c r="L60" s="301">
        <f t="shared" si="9"/>
        <v>0.47098522805527376</v>
      </c>
      <c r="M60" s="301">
        <f t="shared" si="9"/>
        <v>0.47286285263752648</v>
      </c>
      <c r="N60" s="301">
        <f t="shared" si="9"/>
        <v>0.40658671807255831</v>
      </c>
      <c r="O60" s="301">
        <f t="shared" si="9"/>
        <v>0.44774444878165137</v>
      </c>
      <c r="P60" s="301">
        <f t="shared" si="9"/>
        <v>0.47453153104688739</v>
      </c>
      <c r="Q60" s="301">
        <f t="shared" si="9"/>
        <v>0.47879706502803199</v>
      </c>
      <c r="R60" s="301">
        <f t="shared" si="9"/>
        <v>0.18246755542309664</v>
      </c>
      <c r="S60" s="301">
        <f t="shared" si="9"/>
        <v>0.17748863260000222</v>
      </c>
      <c r="T60" s="301">
        <f t="shared" si="9"/>
        <v>0.19591455003789057</v>
      </c>
      <c r="U60" s="301">
        <f t="shared" si="9"/>
        <v>0.17020641037597867</v>
      </c>
      <c r="V60" s="301">
        <f t="shared" si="9"/>
        <v>0.18333609887163133</v>
      </c>
      <c r="W60" s="301">
        <f t="shared" si="9"/>
        <v>0.17782056707201249</v>
      </c>
      <c r="X60" s="301">
        <f t="shared" si="9"/>
        <v>0.20293492465802149</v>
      </c>
      <c r="Y60" s="301">
        <f t="shared" si="9"/>
        <v>0.34596677210772531</v>
      </c>
      <c r="DA60" s="178"/>
    </row>
    <row r="61" spans="1:105" ht="12" customHeight="1" x14ac:dyDescent="0.25">
      <c r="A61" s="62" t="s">
        <v>2913</v>
      </c>
      <c r="B61" s="302">
        <f t="shared" ref="B61:Y61" si="10">IF(B$29=0,0,B$29/B$5)</f>
        <v>0.18501244615580836</v>
      </c>
      <c r="C61" s="302">
        <f t="shared" si="10"/>
        <v>0.19902797181926785</v>
      </c>
      <c r="D61" s="302">
        <f t="shared" si="10"/>
        <v>0.30392677290026215</v>
      </c>
      <c r="E61" s="302">
        <f t="shared" si="10"/>
        <v>0.29880400838445687</v>
      </c>
      <c r="F61" s="302">
        <f t="shared" si="10"/>
        <v>0.31243807487942243</v>
      </c>
      <c r="G61" s="302">
        <f t="shared" si="10"/>
        <v>0.39190209676526633</v>
      </c>
      <c r="H61" s="302">
        <f t="shared" si="10"/>
        <v>0.28873986441025373</v>
      </c>
      <c r="I61" s="302">
        <f t="shared" si="10"/>
        <v>0.28777372581710531</v>
      </c>
      <c r="J61" s="302">
        <f t="shared" si="10"/>
        <v>0.47043625889549112</v>
      </c>
      <c r="K61" s="302">
        <f t="shared" si="10"/>
        <v>0.44149724726843281</v>
      </c>
      <c r="L61" s="302">
        <f t="shared" si="10"/>
        <v>0.43244047268985342</v>
      </c>
      <c r="M61" s="302">
        <f t="shared" si="10"/>
        <v>0.43493875277253546</v>
      </c>
      <c r="N61" s="302">
        <f t="shared" si="10"/>
        <v>0.36152116629352382</v>
      </c>
      <c r="O61" s="302">
        <f t="shared" si="10"/>
        <v>0.40643087242561521</v>
      </c>
      <c r="P61" s="302">
        <f t="shared" si="10"/>
        <v>0.43473172824719003</v>
      </c>
      <c r="Q61" s="302">
        <f t="shared" si="10"/>
        <v>0.43964572548405634</v>
      </c>
      <c r="R61" s="302">
        <f t="shared" si="10"/>
        <v>0.11646817401483688</v>
      </c>
      <c r="S61" s="302">
        <f t="shared" si="10"/>
        <v>0.11099296496320595</v>
      </c>
      <c r="T61" s="302">
        <f t="shared" si="10"/>
        <v>0.13091771314317144</v>
      </c>
      <c r="U61" s="302">
        <f t="shared" si="10"/>
        <v>0.10313559326251143</v>
      </c>
      <c r="V61" s="302">
        <f t="shared" si="10"/>
        <v>0.11734263802498787</v>
      </c>
      <c r="W61" s="302">
        <f t="shared" si="10"/>
        <v>0.1113654380752874</v>
      </c>
      <c r="X61" s="302">
        <f t="shared" si="10"/>
        <v>0.13847843309827806</v>
      </c>
      <c r="Y61" s="302">
        <f t="shared" si="10"/>
        <v>0.29320635439053783</v>
      </c>
      <c r="DA61" s="72"/>
    </row>
    <row r="62" spans="1:105" ht="12" customHeight="1" x14ac:dyDescent="0.25">
      <c r="A62" s="62" t="s">
        <v>2920</v>
      </c>
      <c r="B62" s="302">
        <f t="shared" ref="B62:Y62" si="11">IF(B$35=0,0,B$35/B$5)</f>
        <v>5.9798279587902362E-2</v>
      </c>
      <c r="C62" s="302">
        <f t="shared" si="11"/>
        <v>5.8222800336945747E-2</v>
      </c>
      <c r="D62" s="302">
        <f t="shared" si="11"/>
        <v>4.9076515855080924E-2</v>
      </c>
      <c r="E62" s="302">
        <f t="shared" si="11"/>
        <v>4.9059599632076456E-2</v>
      </c>
      <c r="F62" s="302">
        <f t="shared" si="11"/>
        <v>4.8991556976354073E-2</v>
      </c>
      <c r="G62" s="302">
        <f t="shared" si="11"/>
        <v>4.3498591649690541E-2</v>
      </c>
      <c r="H62" s="302">
        <f t="shared" si="11"/>
        <v>5.1218794326882103E-2</v>
      </c>
      <c r="I62" s="302">
        <f t="shared" si="11"/>
        <v>5.0916893568145515E-2</v>
      </c>
      <c r="J62" s="302">
        <f t="shared" si="11"/>
        <v>3.5116922935052676E-2</v>
      </c>
      <c r="K62" s="302">
        <f t="shared" si="11"/>
        <v>3.7995661115335533E-2</v>
      </c>
      <c r="L62" s="302">
        <f t="shared" si="11"/>
        <v>3.8544755365420326E-2</v>
      </c>
      <c r="M62" s="302">
        <f t="shared" si="11"/>
        <v>3.7924099864991068E-2</v>
      </c>
      <c r="N62" s="302">
        <f t="shared" si="11"/>
        <v>4.5065551779034485E-2</v>
      </c>
      <c r="O62" s="302">
        <f t="shared" si="11"/>
        <v>4.131357635603615E-2</v>
      </c>
      <c r="P62" s="302">
        <f t="shared" si="11"/>
        <v>3.9799802799697415E-2</v>
      </c>
      <c r="Q62" s="302">
        <f t="shared" si="11"/>
        <v>3.9151339543975615E-2</v>
      </c>
      <c r="R62" s="302">
        <f t="shared" si="11"/>
        <v>6.5999381408259769E-2</v>
      </c>
      <c r="S62" s="302">
        <f t="shared" si="11"/>
        <v>6.6495667636796277E-2</v>
      </c>
      <c r="T62" s="302">
        <f t="shared" si="11"/>
        <v>6.4996836894719134E-2</v>
      </c>
      <c r="U62" s="302">
        <f t="shared" si="11"/>
        <v>6.7070817113467227E-2</v>
      </c>
      <c r="V62" s="302">
        <f t="shared" si="11"/>
        <v>6.5993460846643454E-2</v>
      </c>
      <c r="W62" s="302">
        <f t="shared" si="11"/>
        <v>6.6455128996725094E-2</v>
      </c>
      <c r="X62" s="302">
        <f t="shared" si="11"/>
        <v>6.4456491559743437E-2</v>
      </c>
      <c r="Y62" s="302">
        <f t="shared" si="11"/>
        <v>5.2760417717187494E-2</v>
      </c>
      <c r="DA62" s="72"/>
    </row>
    <row r="63" spans="1:105" ht="12" customHeight="1" x14ac:dyDescent="0.25">
      <c r="A63" s="62" t="s">
        <v>2932</v>
      </c>
      <c r="B63" s="302">
        <f t="shared" ref="B63:Y63" si="12">IF(B$46=0,0,B$46/B$5)</f>
        <v>0</v>
      </c>
      <c r="C63" s="302">
        <f t="shared" si="12"/>
        <v>0</v>
      </c>
      <c r="D63" s="302">
        <f t="shared" si="12"/>
        <v>0</v>
      </c>
      <c r="E63" s="302">
        <f t="shared" si="12"/>
        <v>0</v>
      </c>
      <c r="F63" s="302">
        <f t="shared" si="12"/>
        <v>0</v>
      </c>
      <c r="G63" s="302">
        <f t="shared" si="12"/>
        <v>0</v>
      </c>
      <c r="H63" s="302">
        <f t="shared" si="12"/>
        <v>0</v>
      </c>
      <c r="I63" s="302">
        <f t="shared" si="12"/>
        <v>0</v>
      </c>
      <c r="J63" s="302">
        <f t="shared" si="12"/>
        <v>0</v>
      </c>
      <c r="K63" s="302">
        <f t="shared" si="12"/>
        <v>0</v>
      </c>
      <c r="L63" s="302">
        <f t="shared" si="12"/>
        <v>0</v>
      </c>
      <c r="M63" s="302">
        <f t="shared" si="12"/>
        <v>0</v>
      </c>
      <c r="N63" s="302">
        <f t="shared" si="12"/>
        <v>0</v>
      </c>
      <c r="O63" s="302">
        <f t="shared" si="12"/>
        <v>0</v>
      </c>
      <c r="P63" s="302">
        <f t="shared" si="12"/>
        <v>0</v>
      </c>
      <c r="Q63" s="302">
        <f t="shared" si="12"/>
        <v>0</v>
      </c>
      <c r="R63" s="302">
        <f t="shared" si="12"/>
        <v>0</v>
      </c>
      <c r="S63" s="302">
        <f t="shared" si="12"/>
        <v>0</v>
      </c>
      <c r="T63" s="302">
        <f t="shared" si="12"/>
        <v>0</v>
      </c>
      <c r="U63" s="302">
        <f t="shared" si="12"/>
        <v>0</v>
      </c>
      <c r="V63" s="302">
        <f t="shared" si="12"/>
        <v>0</v>
      </c>
      <c r="W63" s="302">
        <f t="shared" si="12"/>
        <v>0</v>
      </c>
      <c r="X63" s="302">
        <f t="shared" si="12"/>
        <v>0</v>
      </c>
      <c r="Y63" s="302">
        <f t="shared" si="12"/>
        <v>0</v>
      </c>
      <c r="DA63" s="72"/>
    </row>
    <row r="64" spans="1:105" ht="12" customHeight="1" x14ac:dyDescent="0.25">
      <c r="A64" s="62" t="s">
        <v>2934</v>
      </c>
      <c r="B64" s="302">
        <f t="shared" ref="B64:Y64" si="13">IF(B$47=0,0,B$47/B$5)</f>
        <v>0</v>
      </c>
      <c r="C64" s="302">
        <f t="shared" si="13"/>
        <v>0</v>
      </c>
      <c r="D64" s="302">
        <f t="shared" si="13"/>
        <v>0</v>
      </c>
      <c r="E64" s="302">
        <f t="shared" si="13"/>
        <v>0</v>
      </c>
      <c r="F64" s="302">
        <f t="shared" si="13"/>
        <v>0</v>
      </c>
      <c r="G64" s="302">
        <f t="shared" si="13"/>
        <v>0</v>
      </c>
      <c r="H64" s="302">
        <f t="shared" si="13"/>
        <v>0</v>
      </c>
      <c r="I64" s="302">
        <f t="shared" si="13"/>
        <v>0</v>
      </c>
      <c r="J64" s="302">
        <f t="shared" si="13"/>
        <v>0</v>
      </c>
      <c r="K64" s="302">
        <f t="shared" si="13"/>
        <v>0</v>
      </c>
      <c r="L64" s="302">
        <f t="shared" si="13"/>
        <v>0</v>
      </c>
      <c r="M64" s="302">
        <f t="shared" si="13"/>
        <v>0</v>
      </c>
      <c r="N64" s="302">
        <f t="shared" si="13"/>
        <v>0</v>
      </c>
      <c r="O64" s="302">
        <f t="shared" si="13"/>
        <v>0</v>
      </c>
      <c r="P64" s="302">
        <f t="shared" si="13"/>
        <v>0</v>
      </c>
      <c r="Q64" s="302">
        <f t="shared" si="13"/>
        <v>0</v>
      </c>
      <c r="R64" s="302">
        <f t="shared" si="13"/>
        <v>0</v>
      </c>
      <c r="S64" s="302">
        <f t="shared" si="13"/>
        <v>0</v>
      </c>
      <c r="T64" s="302">
        <f t="shared" si="13"/>
        <v>0</v>
      </c>
      <c r="U64" s="302">
        <f t="shared" si="13"/>
        <v>0</v>
      </c>
      <c r="V64" s="302">
        <f t="shared" si="13"/>
        <v>0</v>
      </c>
      <c r="W64" s="302">
        <f t="shared" si="13"/>
        <v>0</v>
      </c>
      <c r="X64" s="302">
        <f t="shared" si="13"/>
        <v>0</v>
      </c>
      <c r="Y64" s="302">
        <f t="shared" si="13"/>
        <v>0</v>
      </c>
      <c r="DA64" s="72"/>
    </row>
    <row r="65" spans="1:105" ht="12" customHeight="1" x14ac:dyDescent="0.25">
      <c r="A65" s="41" t="s">
        <v>2936</v>
      </c>
      <c r="B65" s="235">
        <f t="shared" ref="B65:Y65" si="14">IF(B$48=0,0,B$48/B$5)</f>
        <v>0</v>
      </c>
      <c r="C65" s="235">
        <f t="shared" si="14"/>
        <v>0</v>
      </c>
      <c r="D65" s="235">
        <f t="shared" si="14"/>
        <v>0</v>
      </c>
      <c r="E65" s="235">
        <f t="shared" si="14"/>
        <v>0</v>
      </c>
      <c r="F65" s="235">
        <f t="shared" si="14"/>
        <v>0</v>
      </c>
      <c r="G65" s="235">
        <f t="shared" si="14"/>
        <v>0</v>
      </c>
      <c r="H65" s="235">
        <f t="shared" si="14"/>
        <v>0</v>
      </c>
      <c r="I65" s="235">
        <f t="shared" si="14"/>
        <v>0</v>
      </c>
      <c r="J65" s="235">
        <f t="shared" si="14"/>
        <v>0</v>
      </c>
      <c r="K65" s="235">
        <f t="shared" si="14"/>
        <v>0</v>
      </c>
      <c r="L65" s="235">
        <f t="shared" si="14"/>
        <v>0</v>
      </c>
      <c r="M65" s="235">
        <f t="shared" si="14"/>
        <v>0</v>
      </c>
      <c r="N65" s="235">
        <f t="shared" si="14"/>
        <v>0</v>
      </c>
      <c r="O65" s="235">
        <f t="shared" si="14"/>
        <v>0</v>
      </c>
      <c r="P65" s="235">
        <f t="shared" si="14"/>
        <v>0</v>
      </c>
      <c r="Q65" s="235">
        <f t="shared" si="14"/>
        <v>0</v>
      </c>
      <c r="R65" s="235">
        <f t="shared" si="14"/>
        <v>0</v>
      </c>
      <c r="S65" s="235">
        <f t="shared" si="14"/>
        <v>0</v>
      </c>
      <c r="T65" s="235">
        <f t="shared" si="14"/>
        <v>0</v>
      </c>
      <c r="U65" s="235">
        <f t="shared" si="14"/>
        <v>0</v>
      </c>
      <c r="V65" s="235">
        <f t="shared" si="14"/>
        <v>0</v>
      </c>
      <c r="W65" s="235">
        <f t="shared" si="14"/>
        <v>0</v>
      </c>
      <c r="X65" s="235">
        <f t="shared" si="14"/>
        <v>0</v>
      </c>
      <c r="Y65" s="235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DA66" s="175"/>
    </row>
    <row r="67" spans="1:105" ht="15" customHeight="1" x14ac:dyDescent="0.25">
      <c r="A67" s="32" t="s">
        <v>430</v>
      </c>
      <c r="B67" s="257"/>
      <c r="C67" s="257"/>
      <c r="D67" s="257"/>
      <c r="E67" s="257"/>
      <c r="F67" s="257"/>
      <c r="G67" s="257"/>
      <c r="H67" s="257"/>
      <c r="I67" s="257"/>
      <c r="J67" s="257"/>
      <c r="K67" s="257"/>
      <c r="L67" s="257"/>
      <c r="M67" s="257"/>
      <c r="N67" s="257"/>
      <c r="O67" s="257"/>
      <c r="P67" s="257"/>
      <c r="Q67" s="257"/>
      <c r="R67" s="257"/>
      <c r="S67" s="257"/>
      <c r="T67" s="257"/>
      <c r="U67" s="257"/>
      <c r="V67" s="257"/>
      <c r="W67" s="257"/>
      <c r="X67" s="257"/>
      <c r="Y67" s="257"/>
      <c r="DA67" s="88"/>
    </row>
    <row r="68" spans="1:105" ht="12" customHeight="1" x14ac:dyDescent="0.25">
      <c r="A68" s="172"/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DA68" s="176"/>
    </row>
    <row r="69" spans="1:105" ht="12" customHeight="1" x14ac:dyDescent="0.25">
      <c r="A69" s="35" t="s">
        <v>26</v>
      </c>
      <c r="B69" s="322">
        <f>IF(B$5=0,0,B$5/WWP_fec!B$5)</f>
        <v>0.95603390159988455</v>
      </c>
      <c r="C69" s="322">
        <f>IF(C$5=0,0,C$5/WWP_fec!C$5)</f>
        <v>0.91039235177541367</v>
      </c>
      <c r="D69" s="322">
        <f>IF(D$5=0,0,D$5/WWP_fec!D$5)</f>
        <v>0.54380465230666741</v>
      </c>
      <c r="E69" s="322">
        <f>IF(E$5=0,0,E$5/WWP_fec!E$5)</f>
        <v>0.52125572493268357</v>
      </c>
      <c r="F69" s="322">
        <f>IF(F$5=0,0,F$5/WWP_fec!F$5)</f>
        <v>0.52851794036486854</v>
      </c>
      <c r="G69" s="322">
        <f>IF(G$5=0,0,G$5/WWP_fec!G$5)</f>
        <v>0.39555602794786665</v>
      </c>
      <c r="H69" s="322">
        <f>IF(H$5=0,0,H$5/WWP_fec!H$5)</f>
        <v>0.4981857027366714</v>
      </c>
      <c r="I69" s="322">
        <f>IF(I$5=0,0,I$5/WWP_fec!I$5)</f>
        <v>0.47922654460457315</v>
      </c>
      <c r="J69" s="322">
        <f>IF(J$5=0,0,J$5/WWP_fec!J$5)</f>
        <v>0.25400701938328729</v>
      </c>
      <c r="K69" s="322">
        <f>IF(K$5=0,0,K$5/WWP_fec!K$5)</f>
        <v>0.26981327795588528</v>
      </c>
      <c r="L69" s="322">
        <f>IF(L$5=0,0,L$5/WWP_fec!L$5)</f>
        <v>0.29200108435633282</v>
      </c>
      <c r="M69" s="322">
        <f>IF(M$5=0,0,M$5/WWP_fec!M$5)</f>
        <v>0.29983114089544283</v>
      </c>
      <c r="N69" s="322">
        <f>IF(N$5=0,0,N$5/WWP_fec!N$5)</f>
        <v>0.35979826700499296</v>
      </c>
      <c r="O69" s="322">
        <f>IF(O$5=0,0,O$5/WWP_fec!O$5)</f>
        <v>0.31470417465661754</v>
      </c>
      <c r="P69" s="322">
        <f>IF(P$5=0,0,P$5/WWP_fec!P$5)</f>
        <v>0.28354342342170091</v>
      </c>
      <c r="Q69" s="322">
        <f>IF(Q$5=0,0,Q$5/WWP_fec!Q$5)</f>
        <v>0.28630856771317231</v>
      </c>
      <c r="R69" s="322">
        <f>IF(R$5=0,0,R$5/WWP_fec!R$5)</f>
        <v>0.70861071143050047</v>
      </c>
      <c r="S69" s="322">
        <f>IF(S$5=0,0,S$5/WWP_fec!S$5)</f>
        <v>0.55750567216781444</v>
      </c>
      <c r="T69" s="322">
        <f>IF(T$5=0,0,T$5/WWP_fec!T$5)</f>
        <v>0.453902611895179</v>
      </c>
      <c r="U69" s="322">
        <f>IF(U$5=0,0,U$5/WWP_fec!U$5)</f>
        <v>0.6902750105765737</v>
      </c>
      <c r="V69" s="322">
        <f>IF(V$5=0,0,V$5/WWP_fec!V$5)</f>
        <v>0.72581630392144381</v>
      </c>
      <c r="W69" s="322">
        <f>IF(W$5=0,0,W$5/WWP_fec!W$5)</f>
        <v>0.68091679080085898</v>
      </c>
      <c r="X69" s="322">
        <f>IF(X$5=0,0,X$5/WWP_fec!X$5)</f>
        <v>0.56099265437593504</v>
      </c>
      <c r="Y69" s="322">
        <f>IF(Y$5=0,0,Y$5/WWP_fec!Y$5)</f>
        <v>0.33864213244921143</v>
      </c>
      <c r="DA69" s="95"/>
    </row>
    <row r="70" spans="1:105" ht="12" customHeight="1" x14ac:dyDescent="0.25">
      <c r="A70" s="55" t="s">
        <v>91</v>
      </c>
      <c r="B70" s="334">
        <f>IF(B$6=0,0,B$6/WWP_fec!B$6)</f>
        <v>0</v>
      </c>
      <c r="C70" s="334">
        <f>IF(C$6=0,0,C$6/WWP_fec!C$6)</f>
        <v>0</v>
      </c>
      <c r="D70" s="334">
        <f>IF(D$6=0,0,D$6/WWP_fec!D$6)</f>
        <v>0</v>
      </c>
      <c r="E70" s="334">
        <f>IF(E$6=0,0,E$6/WWP_fec!E$6)</f>
        <v>0</v>
      </c>
      <c r="F70" s="334">
        <f>IF(F$6=0,0,F$6/WWP_fec!F$6)</f>
        <v>0</v>
      </c>
      <c r="G70" s="334">
        <f>IF(G$6=0,0,G$6/WWP_fec!G$6)</f>
        <v>0</v>
      </c>
      <c r="H70" s="334">
        <f>IF(H$6=0,0,H$6/WWP_fec!H$6)</f>
        <v>0</v>
      </c>
      <c r="I70" s="334">
        <f>IF(I$6=0,0,I$6/WWP_fec!I$6)</f>
        <v>0</v>
      </c>
      <c r="J70" s="334">
        <f>IF(J$6=0,0,J$6/WWP_fec!J$6)</f>
        <v>0</v>
      </c>
      <c r="K70" s="334">
        <f>IF(K$6=0,0,K$6/WWP_fec!K$6)</f>
        <v>0</v>
      </c>
      <c r="L70" s="334">
        <f>IF(L$6=0,0,L$6/WWP_fec!L$6)</f>
        <v>0</v>
      </c>
      <c r="M70" s="334">
        <f>IF(M$6=0,0,M$6/WWP_fec!M$6)</f>
        <v>0</v>
      </c>
      <c r="N70" s="334">
        <f>IF(N$6=0,0,N$6/WWP_fec!N$6)</f>
        <v>0</v>
      </c>
      <c r="O70" s="334">
        <f>IF(O$6=0,0,O$6/WWP_fec!O$6)</f>
        <v>0</v>
      </c>
      <c r="P70" s="334">
        <f>IF(P$6=0,0,P$6/WWP_fec!P$6)</f>
        <v>0</v>
      </c>
      <c r="Q70" s="334">
        <f>IF(Q$6=0,0,Q$6/WWP_fec!Q$6)</f>
        <v>0</v>
      </c>
      <c r="R70" s="334">
        <f>IF(R$6=0,0,R$6/WWP_fec!R$6)</f>
        <v>0</v>
      </c>
      <c r="S70" s="334">
        <f>IF(S$6=0,0,S$6/WWP_fec!S$6)</f>
        <v>0</v>
      </c>
      <c r="T70" s="334">
        <f>IF(T$6=0,0,T$6/WWP_fec!T$6)</f>
        <v>0</v>
      </c>
      <c r="U70" s="334">
        <f>IF(U$6=0,0,U$6/WWP_fec!U$6)</f>
        <v>0</v>
      </c>
      <c r="V70" s="334">
        <f>IF(V$6=0,0,V$6/WWP_fec!V$6)</f>
        <v>0</v>
      </c>
      <c r="W70" s="334">
        <f>IF(W$6=0,0,W$6/WWP_fec!W$6)</f>
        <v>0</v>
      </c>
      <c r="X70" s="334">
        <f>IF(X$6=0,0,X$6/WWP_fec!X$6)</f>
        <v>0</v>
      </c>
      <c r="Y70" s="334">
        <f>IF(Y$6=0,0,Y$6/WWP_fec!Y$6)</f>
        <v>0</v>
      </c>
      <c r="DA70" s="67"/>
    </row>
    <row r="71" spans="1:105" ht="12" customHeight="1" x14ac:dyDescent="0.25">
      <c r="A71" s="173" t="s">
        <v>92</v>
      </c>
      <c r="B71" s="335">
        <f>IF(B$7=0,0,B$7/WWP_fec!B$7)</f>
        <v>0</v>
      </c>
      <c r="C71" s="335">
        <f>IF(C$7=0,0,C$7/WWP_fec!C$7)</f>
        <v>0</v>
      </c>
      <c r="D71" s="335">
        <f>IF(D$7=0,0,D$7/WWP_fec!D$7)</f>
        <v>0</v>
      </c>
      <c r="E71" s="335">
        <f>IF(E$7=0,0,E$7/WWP_fec!E$7)</f>
        <v>0</v>
      </c>
      <c r="F71" s="335">
        <f>IF(F$7=0,0,F$7/WWP_fec!F$7)</f>
        <v>0</v>
      </c>
      <c r="G71" s="335">
        <f>IF(G$7=0,0,G$7/WWP_fec!G$7)</f>
        <v>0</v>
      </c>
      <c r="H71" s="335">
        <f>IF(H$7=0,0,H$7/WWP_fec!H$7)</f>
        <v>0</v>
      </c>
      <c r="I71" s="335">
        <f>IF(I$7=0,0,I$7/WWP_fec!I$7)</f>
        <v>0</v>
      </c>
      <c r="J71" s="335">
        <f>IF(J$7=0,0,J$7/WWP_fec!J$7)</f>
        <v>0</v>
      </c>
      <c r="K71" s="335">
        <f>IF(K$7=0,0,K$7/WWP_fec!K$7)</f>
        <v>0</v>
      </c>
      <c r="L71" s="335">
        <f>IF(L$7=0,0,L$7/WWP_fec!L$7)</f>
        <v>0</v>
      </c>
      <c r="M71" s="335">
        <f>IF(M$7=0,0,M$7/WWP_fec!M$7)</f>
        <v>0</v>
      </c>
      <c r="N71" s="335">
        <f>IF(N$7=0,0,N$7/WWP_fec!N$7)</f>
        <v>0</v>
      </c>
      <c r="O71" s="335">
        <f>IF(O$7=0,0,O$7/WWP_fec!O$7)</f>
        <v>0</v>
      </c>
      <c r="P71" s="335">
        <f>IF(P$7=0,0,P$7/WWP_fec!P$7)</f>
        <v>0</v>
      </c>
      <c r="Q71" s="335">
        <f>IF(Q$7=0,0,Q$7/WWP_fec!Q$7)</f>
        <v>0</v>
      </c>
      <c r="R71" s="335">
        <f>IF(R$7=0,0,R$7/WWP_fec!R$7)</f>
        <v>0</v>
      </c>
      <c r="S71" s="335">
        <f>IF(S$7=0,0,S$7/WWP_fec!S$7)</f>
        <v>0</v>
      </c>
      <c r="T71" s="335">
        <f>IF(T$7=0,0,T$7/WWP_fec!T$7)</f>
        <v>0</v>
      </c>
      <c r="U71" s="335">
        <f>IF(U$7=0,0,U$7/WWP_fec!U$7)</f>
        <v>0</v>
      </c>
      <c r="V71" s="335">
        <f>IF(V$7=0,0,V$7/WWP_fec!V$7)</f>
        <v>0</v>
      </c>
      <c r="W71" s="335">
        <f>IF(W$7=0,0,W$7/WWP_fec!W$7)</f>
        <v>0</v>
      </c>
      <c r="X71" s="335">
        <f>IF(X$7=0,0,X$7/WWP_fec!X$7)</f>
        <v>0</v>
      </c>
      <c r="Y71" s="335">
        <f>IF(Y$7=0,0,Y$7/WWP_fec!Y$7)</f>
        <v>0</v>
      </c>
      <c r="DA71" s="177"/>
    </row>
    <row r="72" spans="1:105" ht="12" customHeight="1" x14ac:dyDescent="0.25">
      <c r="A72" s="173" t="s">
        <v>93</v>
      </c>
      <c r="B72" s="335">
        <f>IF(B$8=0,0,B$8/WWP_fec!B$8)</f>
        <v>0</v>
      </c>
      <c r="C72" s="335">
        <f>IF(C$8=0,0,C$8/WWP_fec!C$8)</f>
        <v>0</v>
      </c>
      <c r="D72" s="335">
        <f>IF(D$8=0,0,D$8/WWP_fec!D$8)</f>
        <v>0</v>
      </c>
      <c r="E72" s="335">
        <f>IF(E$8=0,0,E$8/WWP_fec!E$8)</f>
        <v>0</v>
      </c>
      <c r="F72" s="335">
        <f>IF(F$8=0,0,F$8/WWP_fec!F$8)</f>
        <v>0</v>
      </c>
      <c r="G72" s="335">
        <f>IF(G$8=0,0,G$8/WWP_fec!G$8)</f>
        <v>0</v>
      </c>
      <c r="H72" s="335">
        <f>IF(H$8=0,0,H$8/WWP_fec!H$8)</f>
        <v>0</v>
      </c>
      <c r="I72" s="335">
        <f>IF(I$8=0,0,I$8/WWP_fec!I$8)</f>
        <v>0</v>
      </c>
      <c r="J72" s="335">
        <f>IF(J$8=0,0,J$8/WWP_fec!J$8)</f>
        <v>0</v>
      </c>
      <c r="K72" s="335">
        <f>IF(K$8=0,0,K$8/WWP_fec!K$8)</f>
        <v>0</v>
      </c>
      <c r="L72" s="335">
        <f>IF(L$8=0,0,L$8/WWP_fec!L$8)</f>
        <v>0</v>
      </c>
      <c r="M72" s="335">
        <f>IF(M$8=0,0,M$8/WWP_fec!M$8)</f>
        <v>0</v>
      </c>
      <c r="N72" s="335">
        <f>IF(N$8=0,0,N$8/WWP_fec!N$8)</f>
        <v>0</v>
      </c>
      <c r="O72" s="335">
        <f>IF(O$8=0,0,O$8/WWP_fec!O$8)</f>
        <v>0</v>
      </c>
      <c r="P72" s="335">
        <f>IF(P$8=0,0,P$8/WWP_fec!P$8)</f>
        <v>0</v>
      </c>
      <c r="Q72" s="335">
        <f>IF(Q$8=0,0,Q$8/WWP_fec!Q$8)</f>
        <v>0</v>
      </c>
      <c r="R72" s="335">
        <f>IF(R$8=0,0,R$8/WWP_fec!R$8)</f>
        <v>0</v>
      </c>
      <c r="S72" s="335">
        <f>IF(S$8=0,0,S$8/WWP_fec!S$8)</f>
        <v>0</v>
      </c>
      <c r="T72" s="335">
        <f>IF(T$8=0,0,T$8/WWP_fec!T$8)</f>
        <v>0</v>
      </c>
      <c r="U72" s="335">
        <f>IF(U$8=0,0,U$8/WWP_fec!U$8)</f>
        <v>0</v>
      </c>
      <c r="V72" s="335">
        <f>IF(V$8=0,0,V$8/WWP_fec!V$8)</f>
        <v>0</v>
      </c>
      <c r="W72" s="335">
        <f>IF(W$8=0,0,W$8/WWP_fec!W$8)</f>
        <v>0</v>
      </c>
      <c r="X72" s="335">
        <f>IF(X$8=0,0,X$8/WWP_fec!X$8)</f>
        <v>0</v>
      </c>
      <c r="Y72" s="335">
        <f>IF(Y$8=0,0,Y$8/WWP_fec!Y$8)</f>
        <v>0</v>
      </c>
      <c r="DA72" s="177"/>
    </row>
    <row r="73" spans="1:105" ht="12" customHeight="1" x14ac:dyDescent="0.25">
      <c r="A73" s="173" t="s">
        <v>94</v>
      </c>
      <c r="B73" s="335">
        <f>IF(B$9=0,0,B$9/WWP_fec!B$9)</f>
        <v>0</v>
      </c>
      <c r="C73" s="335">
        <f>IF(C$9=0,0,C$9/WWP_fec!C$9)</f>
        <v>0</v>
      </c>
      <c r="D73" s="335">
        <f>IF(D$9=0,0,D$9/WWP_fec!D$9)</f>
        <v>0</v>
      </c>
      <c r="E73" s="335">
        <f>IF(E$9=0,0,E$9/WWP_fec!E$9)</f>
        <v>0</v>
      </c>
      <c r="F73" s="335">
        <f>IF(F$9=0,0,F$9/WWP_fec!F$9)</f>
        <v>0</v>
      </c>
      <c r="G73" s="335">
        <f>IF(G$9=0,0,G$9/WWP_fec!G$9)</f>
        <v>0</v>
      </c>
      <c r="H73" s="335">
        <f>IF(H$9=0,0,H$9/WWP_fec!H$9)</f>
        <v>0</v>
      </c>
      <c r="I73" s="335">
        <f>IF(I$9=0,0,I$9/WWP_fec!I$9)</f>
        <v>0</v>
      </c>
      <c r="J73" s="335">
        <f>IF(J$9=0,0,J$9/WWP_fec!J$9)</f>
        <v>0</v>
      </c>
      <c r="K73" s="335">
        <f>IF(K$9=0,0,K$9/WWP_fec!K$9)</f>
        <v>0</v>
      </c>
      <c r="L73" s="335">
        <f>IF(L$9=0,0,L$9/WWP_fec!L$9)</f>
        <v>0</v>
      </c>
      <c r="M73" s="335">
        <f>IF(M$9=0,0,M$9/WWP_fec!M$9)</f>
        <v>0</v>
      </c>
      <c r="N73" s="335">
        <f>IF(N$9=0,0,N$9/WWP_fec!N$9)</f>
        <v>0</v>
      </c>
      <c r="O73" s="335">
        <f>IF(O$9=0,0,O$9/WWP_fec!O$9)</f>
        <v>0</v>
      </c>
      <c r="P73" s="335">
        <f>IF(P$9=0,0,P$9/WWP_fec!P$9)</f>
        <v>0</v>
      </c>
      <c r="Q73" s="335">
        <f>IF(Q$9=0,0,Q$9/WWP_fec!Q$9)</f>
        <v>0</v>
      </c>
      <c r="R73" s="335">
        <f>IF(R$9=0,0,R$9/WWP_fec!R$9)</f>
        <v>0</v>
      </c>
      <c r="S73" s="335">
        <f>IF(S$9=0,0,S$9/WWP_fec!S$9)</f>
        <v>0</v>
      </c>
      <c r="T73" s="335">
        <f>IF(T$9=0,0,T$9/WWP_fec!T$9)</f>
        <v>0</v>
      </c>
      <c r="U73" s="335">
        <f>IF(U$9=0,0,U$9/WWP_fec!U$9)</f>
        <v>0</v>
      </c>
      <c r="V73" s="335">
        <f>IF(V$9=0,0,V$9/WWP_fec!V$9)</f>
        <v>0</v>
      </c>
      <c r="W73" s="335">
        <f>IF(W$9=0,0,W$9/WWP_fec!W$9)</f>
        <v>0</v>
      </c>
      <c r="X73" s="335">
        <f>IF(X$9=0,0,X$9/WWP_fec!X$9)</f>
        <v>0</v>
      </c>
      <c r="Y73" s="335">
        <f>IF(Y$9=0,0,Y$9/WWP_fec!Y$9)</f>
        <v>0</v>
      </c>
      <c r="DA73" s="177"/>
    </row>
    <row r="74" spans="1:105" ht="12" customHeight="1" x14ac:dyDescent="0.25">
      <c r="A74" s="56" t="s">
        <v>95</v>
      </c>
      <c r="B74" s="336">
        <f>IF(B$10=0,0,B$10/WWP_fec!B$10)</f>
        <v>0.84909691869141302</v>
      </c>
      <c r="C74" s="336">
        <f>IF(C$10=0,0,C$10/WWP_fec!C$10)</f>
        <v>1.2274852429303356</v>
      </c>
      <c r="D74" s="336">
        <f>IF(D$10=0,0,D$10/WWP_fec!D$10)</f>
        <v>1.3452784271859308</v>
      </c>
      <c r="E74" s="336">
        <f>IF(E$10=0,0,E$10/WWP_fec!E$10)</f>
        <v>1.4426374582435975</v>
      </c>
      <c r="F74" s="336">
        <f>IF(F$10=0,0,F$10/WWP_fec!F$10)</f>
        <v>1.0861890941900199</v>
      </c>
      <c r="G74" s="336">
        <f>IF(G$10=0,0,G$10/WWP_fec!G$10)</f>
        <v>0.70356067842246228</v>
      </c>
      <c r="H74" s="336">
        <f>IF(H$10=0,0,H$10/WWP_fec!H$10)</f>
        <v>0.70231155156358227</v>
      </c>
      <c r="I74" s="336">
        <f>IF(I$10=0,0,I$10/WWP_fec!I$10)</f>
        <v>0.7675849819229128</v>
      </c>
      <c r="J74" s="336">
        <f>IF(J$10=0,0,J$10/WWP_fec!J$10)</f>
        <v>0.98381027146936906</v>
      </c>
      <c r="K74" s="336">
        <f>IF(K$10=0,0,K$10/WWP_fec!K$10)</f>
        <v>0.8167831866461126</v>
      </c>
      <c r="L74" s="336">
        <f>IF(L$10=0,0,L$10/WWP_fec!L$10)</f>
        <v>0.9441844712434434</v>
      </c>
      <c r="M74" s="336">
        <f>IF(M$10=0,0,M$10/WWP_fec!M$10)</f>
        <v>1.0873364691196641</v>
      </c>
      <c r="N74" s="336">
        <f>IF(N$10=0,0,N$10/WWP_fec!N$10)</f>
        <v>0.67698090997481408</v>
      </c>
      <c r="O74" s="336">
        <f>IF(O$10=0,0,O$10/WWP_fec!O$10)</f>
        <v>0.71661013408734942</v>
      </c>
      <c r="P74" s="336">
        <f>IF(P$10=0,0,P$10/WWP_fec!P$10)</f>
        <v>0.51397684723503834</v>
      </c>
      <c r="Q74" s="336">
        <f>IF(Q$10=0,0,Q$10/WWP_fec!Q$10)</f>
        <v>0.59735243260441095</v>
      </c>
      <c r="R74" s="336">
        <f>IF(R$10=0,0,R$10/WWP_fec!R$10)</f>
        <v>5.0718106296184673E-2</v>
      </c>
      <c r="S74" s="336">
        <f>IF(S$10=0,0,S$10/WWP_fec!S$10)</f>
        <v>2.0708687704888224E-2</v>
      </c>
      <c r="T74" s="336">
        <f>IF(T$10=0,0,T$10/WWP_fec!T$10)</f>
        <v>1.7441199448767025E-2</v>
      </c>
      <c r="U74" s="336">
        <f>IF(U$10=0,0,U$10/WWP_fec!U$10)</f>
        <v>3.0102008203863554E-2</v>
      </c>
      <c r="V74" s="336">
        <f>IF(V$10=0,0,V$10/WWP_fec!V$10)</f>
        <v>3.6772685040327317E-2</v>
      </c>
      <c r="W74" s="336">
        <f>IF(W$10=0,0,W$10/WWP_fec!W$10)</f>
        <v>2.9863537919870505E-2</v>
      </c>
      <c r="X74" s="336">
        <f>IF(X$10=0,0,X$10/WWP_fec!X$10)</f>
        <v>1.7736568539871003E-2</v>
      </c>
      <c r="Y74" s="336">
        <f>IF(Y$10=0,0,Y$10/WWP_fec!Y$10)</f>
        <v>2.4240225576570188E-2</v>
      </c>
      <c r="DA74" s="68"/>
    </row>
    <row r="75" spans="1:105" ht="12" customHeight="1" x14ac:dyDescent="0.25">
      <c r="A75" s="174" t="s">
        <v>2898</v>
      </c>
      <c r="B75" s="349">
        <f>IF(B$16=0,0,B$16/WWP_fec!B$16)</f>
        <v>1.105892828585755</v>
      </c>
      <c r="C75" s="349">
        <f>IF(C$16=0,0,C$16/WWP_fec!C$16)</f>
        <v>0.98034124203092876</v>
      </c>
      <c r="D75" s="349">
        <f>IF(D$16=0,0,D$16/WWP_fec!D$16)</f>
        <v>0.47844671321507271</v>
      </c>
      <c r="E75" s="349">
        <f>IF(E$16=0,0,E$16/WWP_fec!E$16)</f>
        <v>0.4574714081366601</v>
      </c>
      <c r="F75" s="349">
        <f>IF(F$16=0,0,F$16/WWP_fec!F$16)</f>
        <v>0.46598898156847973</v>
      </c>
      <c r="G75" s="349">
        <f>IF(G$16=0,0,G$16/WWP_fec!G$16)</f>
        <v>0.30642204877194906</v>
      </c>
      <c r="H75" s="349">
        <f>IF(H$16=0,0,H$16/WWP_fec!H$16)</f>
        <v>0.50298953920239586</v>
      </c>
      <c r="I75" s="349">
        <f>IF(I$16=0,0,I$16/WWP_fec!I$16)</f>
        <v>0.49386420659275704</v>
      </c>
      <c r="J75" s="349">
        <f>IF(J$16=0,0,J$16/WWP_fec!J$16)</f>
        <v>0.15871810207374484</v>
      </c>
      <c r="K75" s="349">
        <f>IF(K$16=0,0,K$16/WWP_fec!K$16)</f>
        <v>0.18871600316368828</v>
      </c>
      <c r="L75" s="349">
        <f>IF(L$16=0,0,L$16/WWP_fec!L$16)</f>
        <v>0.20376779602368336</v>
      </c>
      <c r="M75" s="349">
        <f>IF(M$16=0,0,M$16/WWP_fec!M$16)</f>
        <v>0.20454436404018972</v>
      </c>
      <c r="N75" s="349">
        <f>IF(N$16=0,0,N$16/WWP_fec!N$16)</f>
        <v>0.32098489334384617</v>
      </c>
      <c r="O75" s="349">
        <f>IF(O$16=0,0,O$16/WWP_fec!O$16)</f>
        <v>0.24940568989578968</v>
      </c>
      <c r="P75" s="349">
        <f>IF(P$16=0,0,P$16/WWP_fec!P$16)</f>
        <v>0.21762251707852018</v>
      </c>
      <c r="Q75" s="349">
        <f>IF(Q$16=0,0,Q$16/WWP_fec!Q$16)</f>
        <v>0.21262256157747755</v>
      </c>
      <c r="R75" s="349">
        <f>IF(R$16=0,0,R$16/WWP_fec!R$16)</f>
        <v>1.7513376369280609</v>
      </c>
      <c r="S75" s="349">
        <f>IF(S$16=0,0,S$16/WWP_fec!S$16)</f>
        <v>1.8017752653682451</v>
      </c>
      <c r="T75" s="349">
        <f>IF(T$16=0,0,T$16/WWP_fec!T$16)</f>
        <v>1.4097329467675839</v>
      </c>
      <c r="U75" s="349">
        <f>IF(U$16=0,0,U$16/WWP_fec!U$16)</f>
        <v>1.9968647896896932</v>
      </c>
      <c r="V75" s="349">
        <f>IF(V$16=0,0,V$16/WWP_fec!V$16)</f>
        <v>1.7595827547905885</v>
      </c>
      <c r="W75" s="349">
        <f>IF(W$16=0,0,W$16/WWP_fec!W$16)</f>
        <v>1.8466292708127763</v>
      </c>
      <c r="X75" s="349">
        <f>IF(X$16=0,0,X$16/WWP_fec!X$16)</f>
        <v>1.5398896050269446</v>
      </c>
      <c r="Y75" s="349">
        <f>IF(Y$16=0,0,Y$16/WWP_fec!Y$16)</f>
        <v>0.56115228412572327</v>
      </c>
      <c r="DA75" s="178"/>
    </row>
    <row r="76" spans="1:105" ht="12" customHeight="1" x14ac:dyDescent="0.25">
      <c r="A76" s="174" t="s">
        <v>2910</v>
      </c>
      <c r="B76" s="349">
        <f>IF(B$27=0,0,B$27/WWP_fec!B$27)</f>
        <v>0</v>
      </c>
      <c r="C76" s="349">
        <f>IF(C$27=0,0,C$27/WWP_fec!C$27)</f>
        <v>0</v>
      </c>
      <c r="D76" s="349">
        <f>IF(D$27=0,0,D$27/WWP_fec!D$27)</f>
        <v>0</v>
      </c>
      <c r="E76" s="349">
        <f>IF(E$27=0,0,E$27/WWP_fec!E$27)</f>
        <v>0</v>
      </c>
      <c r="F76" s="349">
        <f>IF(F$27=0,0,F$27/WWP_fec!F$27)</f>
        <v>0</v>
      </c>
      <c r="G76" s="349">
        <f>IF(G$27=0,0,G$27/WWP_fec!G$27)</f>
        <v>0</v>
      </c>
      <c r="H76" s="349">
        <f>IF(H$27=0,0,H$27/WWP_fec!H$27)</f>
        <v>0</v>
      </c>
      <c r="I76" s="349">
        <f>IF(I$27=0,0,I$27/WWP_fec!I$27)</f>
        <v>0</v>
      </c>
      <c r="J76" s="349">
        <f>IF(J$27=0,0,J$27/WWP_fec!J$27)</f>
        <v>0</v>
      </c>
      <c r="K76" s="349">
        <f>IF(K$27=0,0,K$27/WWP_fec!K$27)</f>
        <v>0</v>
      </c>
      <c r="L76" s="349">
        <f>IF(L$27=0,0,L$27/WWP_fec!L$27)</f>
        <v>0</v>
      </c>
      <c r="M76" s="349">
        <f>IF(M$27=0,0,M$27/WWP_fec!M$27)</f>
        <v>0</v>
      </c>
      <c r="N76" s="349">
        <f>IF(N$27=0,0,N$27/WWP_fec!N$27)</f>
        <v>0</v>
      </c>
      <c r="O76" s="349">
        <f>IF(O$27=0,0,O$27/WWP_fec!O$27)</f>
        <v>0</v>
      </c>
      <c r="P76" s="349">
        <f>IF(P$27=0,0,P$27/WWP_fec!P$27)</f>
        <v>0</v>
      </c>
      <c r="Q76" s="349">
        <f>IF(Q$27=0,0,Q$27/WWP_fec!Q$27)</f>
        <v>0</v>
      </c>
      <c r="R76" s="349">
        <f>IF(R$27=0,0,R$27/WWP_fec!R$27)</f>
        <v>0</v>
      </c>
      <c r="S76" s="349">
        <f>IF(S$27=0,0,S$27/WWP_fec!S$27)</f>
        <v>0</v>
      </c>
      <c r="T76" s="349">
        <f>IF(T$27=0,0,T$27/WWP_fec!T$27)</f>
        <v>0</v>
      </c>
      <c r="U76" s="349">
        <f>IF(U$27=0,0,U$27/WWP_fec!U$27)</f>
        <v>0</v>
      </c>
      <c r="V76" s="349">
        <f>IF(V$27=0,0,V$27/WWP_fec!V$27)</f>
        <v>0</v>
      </c>
      <c r="W76" s="349">
        <f>IF(W$27=0,0,W$27/WWP_fec!W$27)</f>
        <v>0</v>
      </c>
      <c r="X76" s="349">
        <f>IF(X$27=0,0,X$27/WWP_fec!X$27)</f>
        <v>0</v>
      </c>
      <c r="Y76" s="349">
        <f>IF(Y$27=0,0,Y$27/WWP_fec!Y$27)</f>
        <v>0</v>
      </c>
      <c r="DA76" s="178"/>
    </row>
    <row r="77" spans="1:105" ht="12" customHeight="1" x14ac:dyDescent="0.25">
      <c r="A77" s="174" t="s">
        <v>2912</v>
      </c>
      <c r="B77" s="349">
        <f>IF(B$28=0,0,B$28/WWP_fec!B$28)</f>
        <v>2.0643776725172787</v>
      </c>
      <c r="C77" s="349">
        <f>IF(C$28=0,0,C$28/WWP_fec!C$28)</f>
        <v>2.0021061045947892</v>
      </c>
      <c r="D77" s="349">
        <f>IF(D$28=0,0,D$28/WWP_fec!D$28)</f>
        <v>1.6689135271076596</v>
      </c>
      <c r="E77" s="349">
        <f>IF(E$28=0,0,E$28/WWP_fec!E$28)</f>
        <v>1.5825108211643706</v>
      </c>
      <c r="F77" s="349">
        <f>IF(F$28=0,0,F$28/WWP_fec!F$28)</f>
        <v>1.6677887212567855</v>
      </c>
      <c r="G77" s="349">
        <f>IF(G$28=0,0,G$28/WWP_fec!G$28)</f>
        <v>1.5354358530849996</v>
      </c>
      <c r="H77" s="349">
        <f>IF(H$28=0,0,H$28/WWP_fec!H$28)</f>
        <v>1.5780010494245214</v>
      </c>
      <c r="I77" s="349">
        <f>IF(I$28=0,0,I$28/WWP_fec!I$28)</f>
        <v>1.5468724436477215</v>
      </c>
      <c r="J77" s="349">
        <f>IF(J$28=0,0,J$28/WWP_fec!J$28)</f>
        <v>1.1996662973525352</v>
      </c>
      <c r="K77" s="349">
        <f>IF(K$28=0,0,K$28/WWP_fec!K$28)</f>
        <v>1.2214216678414538</v>
      </c>
      <c r="L77" s="349">
        <f>IF(L$28=0,0,L$28/WWP_fec!L$28)</f>
        <v>1.2766031681741383</v>
      </c>
      <c r="M77" s="349">
        <f>IF(M$28=0,0,M$28/WWP_fec!M$28)</f>
        <v>1.313417881412442</v>
      </c>
      <c r="N77" s="349">
        <f>IF(N$28=0,0,N$28/WWP_fec!N$28)</f>
        <v>1.4099312282682779</v>
      </c>
      <c r="O77" s="349">
        <f>IF(O$28=0,0,O$28/WWP_fec!O$28)</f>
        <v>1.3504417697486528</v>
      </c>
      <c r="P77" s="349">
        <f>IF(P$28=0,0,P$28/WWP_fec!P$28)</f>
        <v>1.307189468371301</v>
      </c>
      <c r="Q77" s="349">
        <f>IF(Q$28=0,0,Q$28/WWP_fec!Q$28)</f>
        <v>1.3185540754254887</v>
      </c>
      <c r="R77" s="349">
        <f>IF(R$28=0,0,R$28/WWP_fec!R$28)</f>
        <v>1.8806014794691948</v>
      </c>
      <c r="S77" s="349">
        <f>IF(S$28=0,0,S$28/WWP_fec!S$28)</f>
        <v>1.7306510565511457</v>
      </c>
      <c r="T77" s="349">
        <f>IF(T$28=0,0,T$28/WWP_fec!T$28)</f>
        <v>1.5452399896927373</v>
      </c>
      <c r="U77" s="349">
        <f>IF(U$28=0,0,U$28/WWP_fec!U$28)</f>
        <v>1.8866421021669295</v>
      </c>
      <c r="V77" s="349">
        <f>IF(V$28=0,0,V$28/WWP_fec!V$28)</f>
        <v>1.9091352053488386</v>
      </c>
      <c r="W77" s="349">
        <f>IF(W$28=0,0,W$28/WWP_fec!W$28)</f>
        <v>1.8730271527738387</v>
      </c>
      <c r="X77" s="349">
        <f>IF(X$28=0,0,X$28/WWP_fec!X$28)</f>
        <v>1.8293259764712522</v>
      </c>
      <c r="Y77" s="349">
        <f>IF(Y$28=0,0,Y$28/WWP_fec!Y$28)</f>
        <v>1.5739063834923803</v>
      </c>
      <c r="DA77" s="178"/>
    </row>
    <row r="78" spans="1:105" ht="12" customHeight="1" x14ac:dyDescent="0.25">
      <c r="A78" s="41" t="s">
        <v>2936</v>
      </c>
      <c r="B78" s="337">
        <f>IF(B$48=0,0,B$48/WWP_fec!B$48)</f>
        <v>0</v>
      </c>
      <c r="C78" s="337">
        <f>IF(C$48=0,0,C$48/WWP_fec!C$48)</f>
        <v>0</v>
      </c>
      <c r="D78" s="337">
        <f>IF(D$48=0,0,D$48/WWP_fec!D$48)</f>
        <v>0</v>
      </c>
      <c r="E78" s="337">
        <f>IF(E$48=0,0,E$48/WWP_fec!E$48)</f>
        <v>0</v>
      </c>
      <c r="F78" s="337">
        <f>IF(F$48=0,0,F$48/WWP_fec!F$48)</f>
        <v>0</v>
      </c>
      <c r="G78" s="337">
        <f>IF(G$48=0,0,G$48/WWP_fec!G$48)</f>
        <v>0</v>
      </c>
      <c r="H78" s="337">
        <f>IF(H$48=0,0,H$48/WWP_fec!H$48)</f>
        <v>0</v>
      </c>
      <c r="I78" s="337">
        <f>IF(I$48=0,0,I$48/WWP_fec!I$48)</f>
        <v>0</v>
      </c>
      <c r="J78" s="337">
        <f>IF(J$48=0,0,J$48/WWP_fec!J$48)</f>
        <v>0</v>
      </c>
      <c r="K78" s="337">
        <f>IF(K$48=0,0,K$48/WWP_fec!K$48)</f>
        <v>0</v>
      </c>
      <c r="L78" s="337">
        <f>IF(L$48=0,0,L$48/WWP_fec!L$48)</f>
        <v>0</v>
      </c>
      <c r="M78" s="337">
        <f>IF(M$48=0,0,M$48/WWP_fec!M$48)</f>
        <v>0</v>
      </c>
      <c r="N78" s="337">
        <f>IF(N$48=0,0,N$48/WWP_fec!N$48)</f>
        <v>0</v>
      </c>
      <c r="O78" s="337">
        <f>IF(O$48=0,0,O$48/WWP_fec!O$48)</f>
        <v>0</v>
      </c>
      <c r="P78" s="337">
        <f>IF(P$48=0,0,P$48/WWP_fec!P$48)</f>
        <v>0</v>
      </c>
      <c r="Q78" s="337">
        <f>IF(Q$48=0,0,Q$48/WWP_fec!Q$48)</f>
        <v>0</v>
      </c>
      <c r="R78" s="337">
        <f>IF(R$48=0,0,R$48/WWP_fec!R$48)</f>
        <v>0</v>
      </c>
      <c r="S78" s="337">
        <f>IF(S$48=0,0,S$48/WWP_fec!S$48)</f>
        <v>0</v>
      </c>
      <c r="T78" s="337">
        <f>IF(T$48=0,0,T$48/WWP_fec!T$48)</f>
        <v>0</v>
      </c>
      <c r="U78" s="337">
        <f>IF(U$48=0,0,U$48/WWP_fec!U$48)</f>
        <v>0</v>
      </c>
      <c r="V78" s="337">
        <f>IF(V$48=0,0,V$48/WWP_fec!V$48)</f>
        <v>0</v>
      </c>
      <c r="W78" s="337">
        <f>IF(W$48=0,0,W$48/WWP_fec!W$48)</f>
        <v>0</v>
      </c>
      <c r="X78" s="337">
        <f>IF(X$48=0,0,X$48/WWP_fec!X$48)</f>
        <v>0</v>
      </c>
      <c r="Y78" s="337">
        <f>IF(Y$48=0,0,Y$48/WWP_fec!Y$48)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sectors"</f>
        <v>EE: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2" customHeight="1" x14ac:dyDescent="0.25">
      <c r="A3" s="30" t="s">
        <v>57</v>
      </c>
      <c r="B3" s="203">
        <v>1555.639979467865</v>
      </c>
      <c r="C3" s="203">
        <v>1671.0641208963771</v>
      </c>
      <c r="D3" s="203">
        <v>1854.5837115933009</v>
      </c>
      <c r="E3" s="203">
        <v>2064.1624636160559</v>
      </c>
      <c r="F3" s="203">
        <v>2224.9030521900781</v>
      </c>
      <c r="G3" s="203">
        <v>2753.9869547923199</v>
      </c>
      <c r="H3" s="203">
        <v>3348.880783043448</v>
      </c>
      <c r="I3" s="203">
        <v>3762.3827642195188</v>
      </c>
      <c r="J3" s="203">
        <v>3318.7271531297888</v>
      </c>
      <c r="K3" s="203">
        <v>2270.0837997534982</v>
      </c>
      <c r="L3" s="203">
        <v>2132.5463414634141</v>
      </c>
      <c r="M3" s="203">
        <v>2568.8841245637218</v>
      </c>
      <c r="N3" s="203">
        <v>2745.2553136412362</v>
      </c>
      <c r="O3" s="203">
        <v>2738.0229089816389</v>
      </c>
      <c r="P3" s="203">
        <v>2589.545431320872</v>
      </c>
      <c r="Q3" s="203">
        <v>2570.1363310000002</v>
      </c>
      <c r="R3" s="203">
        <v>2695.256639667356</v>
      </c>
      <c r="S3" s="203">
        <v>2943.162370198037</v>
      </c>
      <c r="T3" s="203">
        <v>3078.1272727272722</v>
      </c>
      <c r="U3" s="203">
        <v>3121.991111907475</v>
      </c>
      <c r="V3" s="203">
        <v>2983.9317873606242</v>
      </c>
      <c r="W3" s="203">
        <v>3076.260043903314</v>
      </c>
      <c r="X3" s="203">
        <v>2925.0272636192858</v>
      </c>
      <c r="Y3" s="203">
        <v>2837.8115658473162</v>
      </c>
      <c r="DA3" s="112" t="s">
        <v>3024</v>
      </c>
    </row>
    <row r="4" spans="1:105" ht="12" customHeight="1" x14ac:dyDescent="0.25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DA4" s="176"/>
    </row>
    <row r="5" spans="1:105" ht="12" customHeight="1" x14ac:dyDescent="0.25">
      <c r="A5" s="30" t="s">
        <v>2110</v>
      </c>
      <c r="B5" s="203">
        <v>3613.0581836036272</v>
      </c>
      <c r="C5" s="203">
        <v>3493.8165904073721</v>
      </c>
      <c r="D5" s="203">
        <v>4127.2641573014616</v>
      </c>
      <c r="E5" s="203">
        <v>5509.6909244597564</v>
      </c>
      <c r="F5" s="203">
        <v>5379.3065037755332</v>
      </c>
      <c r="G5" s="203">
        <v>5181.5709049392726</v>
      </c>
      <c r="H5" s="203">
        <v>6094.6412964015126</v>
      </c>
      <c r="I5" s="203">
        <v>6554.9448317267206</v>
      </c>
      <c r="J5" s="203">
        <v>5823.1469036068584</v>
      </c>
      <c r="K5" s="203">
        <v>5197.203515285054</v>
      </c>
      <c r="L5" s="203">
        <v>4708.3794723875117</v>
      </c>
      <c r="M5" s="203">
        <v>5611.7428735886824</v>
      </c>
      <c r="N5" s="203">
        <v>5409.7147060304733</v>
      </c>
      <c r="O5" s="203">
        <v>4805.2940701519556</v>
      </c>
      <c r="P5" s="203">
        <v>4771.2398243061552</v>
      </c>
      <c r="Q5" s="203">
        <v>5165.6667431527176</v>
      </c>
      <c r="R5" s="203">
        <v>5875.9077884852759</v>
      </c>
      <c r="S5" s="203">
        <v>4998.0365004244932</v>
      </c>
      <c r="T5" s="203">
        <v>5248.7020188068836</v>
      </c>
      <c r="U5" s="203">
        <v>4848.780156661971</v>
      </c>
      <c r="V5" s="203">
        <v>5214.7650204681613</v>
      </c>
      <c r="W5" s="203">
        <v>3222.3716640121002</v>
      </c>
      <c r="X5" s="203">
        <v>3959.0065980694621</v>
      </c>
      <c r="Y5" s="203">
        <v>3828.2550838526131</v>
      </c>
      <c r="DA5" s="112" t="s">
        <v>3025</v>
      </c>
    </row>
    <row r="6" spans="1:105" ht="12" customHeight="1" x14ac:dyDescent="0.25">
      <c r="A6" s="154" t="s">
        <v>2112</v>
      </c>
      <c r="B6" s="338">
        <v>4516.3227295045344</v>
      </c>
      <c r="C6" s="338">
        <v>4290.5065930293076</v>
      </c>
      <c r="D6" s="338">
        <v>4473.1262040404408</v>
      </c>
      <c r="E6" s="338">
        <v>5920.320481987701</v>
      </c>
      <c r="F6" s="338">
        <v>5757.782252015093</v>
      </c>
      <c r="G6" s="338">
        <v>5815.5701130790103</v>
      </c>
      <c r="H6" s="338">
        <v>6818.383723117593</v>
      </c>
      <c r="I6" s="338">
        <v>7198.2142807396831</v>
      </c>
      <c r="J6" s="338">
        <v>6995.5132886900228</v>
      </c>
      <c r="K6" s="338">
        <v>6989.7345025836312</v>
      </c>
      <c r="L6" s="338">
        <v>6763.9183661084044</v>
      </c>
      <c r="M6" s="338">
        <v>6696.2969958897284</v>
      </c>
      <c r="N6" s="338">
        <v>6670.4368287448096</v>
      </c>
      <c r="O6" s="338">
        <v>6444.6206922695837</v>
      </c>
      <c r="P6" s="338">
        <v>6218.8045557943569</v>
      </c>
      <c r="Q6" s="338">
        <v>6218.8045557943569</v>
      </c>
      <c r="R6" s="338">
        <v>6746.5820077892286</v>
      </c>
      <c r="S6" s="338">
        <v>6558.1836106717037</v>
      </c>
      <c r="T6" s="338">
        <v>6520.7658713140027</v>
      </c>
      <c r="U6" s="338">
        <v>6294.9497348387758</v>
      </c>
      <c r="V6" s="338">
        <v>6289.1709487323842</v>
      </c>
      <c r="W6" s="338">
        <v>6257.5319954810739</v>
      </c>
      <c r="X6" s="338">
        <v>6031.7158590058471</v>
      </c>
      <c r="Y6" s="338">
        <v>5837.5386757819306</v>
      </c>
      <c r="DA6" s="160" t="s">
        <v>3026</v>
      </c>
    </row>
    <row r="7" spans="1:105" ht="12" customHeight="1" x14ac:dyDescent="0.25">
      <c r="A7" s="156" t="s">
        <v>2114</v>
      </c>
      <c r="B7" s="339">
        <v>0</v>
      </c>
      <c r="C7" s="340">
        <v>0</v>
      </c>
      <c r="D7" s="340">
        <v>408.43574748635979</v>
      </c>
      <c r="E7" s="340">
        <v>1447.1942779472599</v>
      </c>
      <c r="F7" s="340">
        <v>63.277906502620283</v>
      </c>
      <c r="G7" s="340">
        <v>246.1862581814421</v>
      </c>
      <c r="H7" s="340">
        <v>1040.231349396284</v>
      </c>
      <c r="I7" s="340">
        <v>605.64669409731664</v>
      </c>
      <c r="J7" s="340">
        <v>17.33635831917519</v>
      </c>
      <c r="K7" s="340">
        <v>0</v>
      </c>
      <c r="L7" s="340">
        <v>0</v>
      </c>
      <c r="M7" s="340">
        <v>126.55581300524059</v>
      </c>
      <c r="N7" s="340">
        <v>5.7787861063917294</v>
      </c>
      <c r="O7" s="340">
        <v>0</v>
      </c>
      <c r="P7" s="340">
        <v>0</v>
      </c>
      <c r="Q7" s="340">
        <v>0</v>
      </c>
      <c r="R7" s="340">
        <v>753.59358847009935</v>
      </c>
      <c r="S7" s="340">
        <v>0</v>
      </c>
      <c r="T7" s="340">
        <v>0</v>
      </c>
      <c r="U7" s="340">
        <v>0</v>
      </c>
      <c r="V7" s="340">
        <v>188.39839711752481</v>
      </c>
      <c r="W7" s="340">
        <v>0</v>
      </c>
      <c r="X7" s="340">
        <v>0</v>
      </c>
      <c r="Y7" s="340">
        <v>0</v>
      </c>
      <c r="DA7" s="161" t="s">
        <v>3027</v>
      </c>
    </row>
    <row r="8" spans="1:105" ht="12" customHeight="1" x14ac:dyDescent="0.25">
      <c r="A8" s="157" t="s">
        <v>2116</v>
      </c>
      <c r="B8" s="341"/>
      <c r="C8" s="342">
        <f t="shared" ref="C8:Y8" si="0">B6+C7-C6</f>
        <v>225.81613647522681</v>
      </c>
      <c r="D8" s="342">
        <f t="shared" si="0"/>
        <v>225.81613647522681</v>
      </c>
      <c r="E8" s="342">
        <f t="shared" si="0"/>
        <v>0</v>
      </c>
      <c r="F8" s="342">
        <f t="shared" si="0"/>
        <v>225.81613647522863</v>
      </c>
      <c r="G8" s="342">
        <f t="shared" si="0"/>
        <v>188.39839711752484</v>
      </c>
      <c r="H8" s="342">
        <f t="shared" si="0"/>
        <v>37.417739357701066</v>
      </c>
      <c r="I8" s="342">
        <f t="shared" si="0"/>
        <v>225.81613647522681</v>
      </c>
      <c r="J8" s="342">
        <f t="shared" si="0"/>
        <v>220.03735036883518</v>
      </c>
      <c r="K8" s="342">
        <f t="shared" si="0"/>
        <v>5.7787861063916353</v>
      </c>
      <c r="L8" s="342">
        <f t="shared" si="0"/>
        <v>225.81613647522681</v>
      </c>
      <c r="M8" s="342">
        <f t="shared" si="0"/>
        <v>194.17718322391647</v>
      </c>
      <c r="N8" s="342">
        <f t="shared" si="0"/>
        <v>31.63895325131034</v>
      </c>
      <c r="O8" s="342">
        <f t="shared" si="0"/>
        <v>225.8161364752259</v>
      </c>
      <c r="P8" s="342">
        <f t="shared" si="0"/>
        <v>225.81613647522681</v>
      </c>
      <c r="Q8" s="342">
        <f t="shared" si="0"/>
        <v>0</v>
      </c>
      <c r="R8" s="342">
        <f t="shared" si="0"/>
        <v>225.81613647522772</v>
      </c>
      <c r="S8" s="342">
        <f t="shared" si="0"/>
        <v>188.39839711752484</v>
      </c>
      <c r="T8" s="342">
        <f t="shared" si="0"/>
        <v>37.417739357701066</v>
      </c>
      <c r="U8" s="342">
        <f t="shared" si="0"/>
        <v>225.81613647522681</v>
      </c>
      <c r="V8" s="342">
        <f t="shared" si="0"/>
        <v>194.17718322391647</v>
      </c>
      <c r="W8" s="342">
        <f t="shared" si="0"/>
        <v>31.63895325131034</v>
      </c>
      <c r="X8" s="342">
        <f t="shared" si="0"/>
        <v>225.81613647522681</v>
      </c>
      <c r="Y8" s="342">
        <f t="shared" si="0"/>
        <v>194.17718322391647</v>
      </c>
      <c r="DA8" s="162"/>
    </row>
    <row r="9" spans="1:105" ht="12" customHeight="1" x14ac:dyDescent="0.25">
      <c r="A9" s="155" t="s">
        <v>2117</v>
      </c>
      <c r="B9" s="343">
        <f t="shared" ref="B9:Y9" si="1">B6-B5</f>
        <v>903.26454590090725</v>
      </c>
      <c r="C9" s="343">
        <f t="shared" si="1"/>
        <v>796.69000262193549</v>
      </c>
      <c r="D9" s="343">
        <f t="shared" si="1"/>
        <v>345.86204673897919</v>
      </c>
      <c r="E9" s="343">
        <f t="shared" si="1"/>
        <v>410.6295575279446</v>
      </c>
      <c r="F9" s="343">
        <f t="shared" si="1"/>
        <v>378.47574823955983</v>
      </c>
      <c r="G9" s="343">
        <f t="shared" si="1"/>
        <v>633.99920813973768</v>
      </c>
      <c r="H9" s="343">
        <f t="shared" si="1"/>
        <v>723.74242671608044</v>
      </c>
      <c r="I9" s="343">
        <f t="shared" si="1"/>
        <v>643.26944901296247</v>
      </c>
      <c r="J9" s="343">
        <f t="shared" si="1"/>
        <v>1172.3663850831645</v>
      </c>
      <c r="K9" s="343">
        <f t="shared" si="1"/>
        <v>1792.5309872985772</v>
      </c>
      <c r="L9" s="343">
        <f t="shared" si="1"/>
        <v>2055.5388937208927</v>
      </c>
      <c r="M9" s="343">
        <f t="shared" si="1"/>
        <v>1084.5541223010459</v>
      </c>
      <c r="N9" s="343">
        <f t="shared" si="1"/>
        <v>1260.7221227143364</v>
      </c>
      <c r="O9" s="343">
        <f t="shared" si="1"/>
        <v>1639.3266221176282</v>
      </c>
      <c r="P9" s="343">
        <f t="shared" si="1"/>
        <v>1447.5647314882017</v>
      </c>
      <c r="Q9" s="343">
        <f t="shared" si="1"/>
        <v>1053.1378126416394</v>
      </c>
      <c r="R9" s="343">
        <f t="shared" si="1"/>
        <v>870.67421930395267</v>
      </c>
      <c r="S9" s="343">
        <f t="shared" si="1"/>
        <v>1560.1471102472105</v>
      </c>
      <c r="T9" s="343">
        <f t="shared" si="1"/>
        <v>1272.063852507119</v>
      </c>
      <c r="U9" s="343">
        <f t="shared" si="1"/>
        <v>1446.1695781768049</v>
      </c>
      <c r="V9" s="343">
        <f t="shared" si="1"/>
        <v>1074.4059282642229</v>
      </c>
      <c r="W9" s="343">
        <f t="shared" si="1"/>
        <v>3035.1603314689737</v>
      </c>
      <c r="X9" s="343">
        <f t="shared" si="1"/>
        <v>2072.7092609363849</v>
      </c>
      <c r="Y9" s="343">
        <f t="shared" si="1"/>
        <v>2009.2835919293175</v>
      </c>
      <c r="DA9" s="163"/>
    </row>
    <row r="10" spans="1:105" ht="12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DA10" s="176"/>
    </row>
    <row r="11" spans="1:105" ht="12" customHeight="1" x14ac:dyDescent="0.25">
      <c r="A11" s="30" t="s">
        <v>3028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DA11" s="112"/>
    </row>
    <row r="12" spans="1:105" ht="12" customHeight="1" x14ac:dyDescent="0.25">
      <c r="A12" s="31" t="s">
        <v>70</v>
      </c>
      <c r="B12" s="210">
        <v>85.209716251074909</v>
      </c>
      <c r="C12" s="210">
        <v>89.451246775580444</v>
      </c>
      <c r="D12" s="210">
        <v>95.199226139295106</v>
      </c>
      <c r="E12" s="210">
        <v>116.5042132416164</v>
      </c>
      <c r="F12" s="210">
        <v>113.6015477214101</v>
      </c>
      <c r="G12" s="210">
        <v>111.6952708512466</v>
      </c>
      <c r="H12" s="210">
        <v>112.1978503869303</v>
      </c>
      <c r="I12" s="210">
        <v>120.9396388650043</v>
      </c>
      <c r="J12" s="210">
        <v>111.7035253654342</v>
      </c>
      <c r="K12" s="210">
        <v>90.469905417024933</v>
      </c>
      <c r="L12" s="210">
        <v>91.630868443680129</v>
      </c>
      <c r="M12" s="210">
        <v>101.830524505589</v>
      </c>
      <c r="N12" s="210">
        <v>104.7037833190026</v>
      </c>
      <c r="O12" s="210">
        <v>90.110318142734258</v>
      </c>
      <c r="P12" s="210">
        <v>86.430266552020726</v>
      </c>
      <c r="Q12" s="210">
        <v>92.676096302665471</v>
      </c>
      <c r="R12" s="210">
        <v>97.407566638005179</v>
      </c>
      <c r="S12" s="210">
        <v>83.599570077386048</v>
      </c>
      <c r="T12" s="210">
        <v>86.308082545141872</v>
      </c>
      <c r="U12" s="210">
        <v>77.873000859845192</v>
      </c>
      <c r="V12" s="210">
        <v>76.325279449699053</v>
      </c>
      <c r="W12" s="210">
        <v>56.14479793637144</v>
      </c>
      <c r="X12" s="210">
        <v>59.814187446259673</v>
      </c>
      <c r="Y12" s="210">
        <v>57.608684436801447</v>
      </c>
      <c r="DA12" s="109" t="s">
        <v>3029</v>
      </c>
    </row>
    <row r="13" spans="1:105" ht="12" customHeight="1" x14ac:dyDescent="0.25">
      <c r="A13" s="24" t="s">
        <v>28</v>
      </c>
      <c r="B13" s="213">
        <v>0.86122098022355964</v>
      </c>
      <c r="C13" s="213">
        <v>0.63637145313843502</v>
      </c>
      <c r="D13" s="213">
        <v>0</v>
      </c>
      <c r="E13" s="213">
        <v>0</v>
      </c>
      <c r="F13" s="213">
        <v>1.945743766122098</v>
      </c>
      <c r="G13" s="213">
        <v>0.64858125537403266</v>
      </c>
      <c r="H13" s="213">
        <v>0</v>
      </c>
      <c r="I13" s="213">
        <v>0</v>
      </c>
      <c r="J13" s="213">
        <v>0</v>
      </c>
      <c r="K13" s="213">
        <v>0</v>
      </c>
      <c r="L13" s="213">
        <v>0</v>
      </c>
      <c r="M13" s="213">
        <v>0.3821152192605331</v>
      </c>
      <c r="N13" s="213">
        <v>0</v>
      </c>
      <c r="O13" s="213">
        <v>0</v>
      </c>
      <c r="P13" s="213">
        <v>0</v>
      </c>
      <c r="Q13" s="213">
        <v>0</v>
      </c>
      <c r="R13" s="213">
        <v>0</v>
      </c>
      <c r="S13" s="213">
        <v>0</v>
      </c>
      <c r="T13" s="213">
        <v>0.52545141874462586</v>
      </c>
      <c r="U13" s="213">
        <v>0.32467755803955278</v>
      </c>
      <c r="V13" s="213">
        <v>3.5769561478933787E-2</v>
      </c>
      <c r="W13" s="213">
        <v>0.17867583834909709</v>
      </c>
      <c r="X13" s="213">
        <v>0</v>
      </c>
      <c r="Y13" s="213">
        <v>0</v>
      </c>
      <c r="DA13" s="85" t="s">
        <v>3030</v>
      </c>
    </row>
    <row r="14" spans="1:105" ht="12" customHeight="1" x14ac:dyDescent="0.25">
      <c r="A14" s="14" t="s">
        <v>29</v>
      </c>
      <c r="B14" s="204">
        <f t="shared" ref="B14:Y14" si="2">B15+B16+B17+B18+B19</f>
        <v>19.112467755803948</v>
      </c>
      <c r="C14" s="204">
        <f t="shared" si="2"/>
        <v>20.060705073086837</v>
      </c>
      <c r="D14" s="204">
        <f t="shared" si="2"/>
        <v>25.050214961306963</v>
      </c>
      <c r="E14" s="204">
        <f t="shared" si="2"/>
        <v>41.578331900257943</v>
      </c>
      <c r="F14" s="204">
        <f t="shared" si="2"/>
        <v>34.205159071367163</v>
      </c>
      <c r="G14" s="204">
        <f t="shared" si="2"/>
        <v>34.219432502149608</v>
      </c>
      <c r="H14" s="204">
        <f t="shared" si="2"/>
        <v>37.049785038693038</v>
      </c>
      <c r="I14" s="204">
        <f t="shared" si="2"/>
        <v>34.164488392089417</v>
      </c>
      <c r="J14" s="204">
        <f t="shared" si="2"/>
        <v>33.092089423903701</v>
      </c>
      <c r="K14" s="204">
        <f t="shared" si="2"/>
        <v>29.112897678417884</v>
      </c>
      <c r="L14" s="204">
        <f t="shared" si="2"/>
        <v>31.071453138435082</v>
      </c>
      <c r="M14" s="204">
        <f t="shared" si="2"/>
        <v>39.255288048151321</v>
      </c>
      <c r="N14" s="204">
        <f t="shared" si="2"/>
        <v>46.520980223559761</v>
      </c>
      <c r="O14" s="204">
        <f t="shared" si="2"/>
        <v>40.382631126397264</v>
      </c>
      <c r="P14" s="204">
        <f t="shared" si="2"/>
        <v>40.232588134135852</v>
      </c>
      <c r="Q14" s="204">
        <f t="shared" si="2"/>
        <v>39.375150472914875</v>
      </c>
      <c r="R14" s="204">
        <f t="shared" si="2"/>
        <v>48.513413585554595</v>
      </c>
      <c r="S14" s="204">
        <f t="shared" si="2"/>
        <v>39.456405846947547</v>
      </c>
      <c r="T14" s="204">
        <f t="shared" si="2"/>
        <v>42.584092863284603</v>
      </c>
      <c r="U14" s="204">
        <f t="shared" si="2"/>
        <v>38.358813413585558</v>
      </c>
      <c r="V14" s="204">
        <f t="shared" si="2"/>
        <v>41.345227858985382</v>
      </c>
      <c r="W14" s="204">
        <f t="shared" si="2"/>
        <v>19.252708512467759</v>
      </c>
      <c r="X14" s="204">
        <f t="shared" si="2"/>
        <v>27.090111779879628</v>
      </c>
      <c r="Y14" s="204">
        <f t="shared" si="2"/>
        <v>25.353654342218398</v>
      </c>
      <c r="DA14" s="71"/>
    </row>
    <row r="15" spans="1:105" ht="12" customHeight="1" x14ac:dyDescent="0.25">
      <c r="A15" s="18" t="s">
        <v>30</v>
      </c>
      <c r="B15" s="204">
        <v>0</v>
      </c>
      <c r="C15" s="204">
        <v>0</v>
      </c>
      <c r="D15" s="204">
        <v>0</v>
      </c>
      <c r="E15" s="204">
        <v>0</v>
      </c>
      <c r="F15" s="204">
        <v>0</v>
      </c>
      <c r="G15" s="204">
        <v>0</v>
      </c>
      <c r="H15" s="204">
        <v>0</v>
      </c>
      <c r="I15" s="204">
        <v>0</v>
      </c>
      <c r="J15" s="204">
        <v>0</v>
      </c>
      <c r="K15" s="204">
        <v>0</v>
      </c>
      <c r="L15" s="204">
        <v>0</v>
      </c>
      <c r="M15" s="204">
        <v>0</v>
      </c>
      <c r="N15" s="204">
        <v>0</v>
      </c>
      <c r="O15" s="204">
        <v>0</v>
      </c>
      <c r="P15" s="204">
        <v>0</v>
      </c>
      <c r="Q15" s="204">
        <v>0</v>
      </c>
      <c r="R15" s="204">
        <v>0</v>
      </c>
      <c r="S15" s="204">
        <v>0</v>
      </c>
      <c r="T15" s="204">
        <v>0</v>
      </c>
      <c r="U15" s="204">
        <v>0</v>
      </c>
      <c r="V15" s="204">
        <v>0</v>
      </c>
      <c r="W15" s="204">
        <v>0</v>
      </c>
      <c r="X15" s="204">
        <v>0</v>
      </c>
      <c r="Y15" s="204">
        <v>0</v>
      </c>
      <c r="DA15" s="71" t="s">
        <v>3031</v>
      </c>
    </row>
    <row r="16" spans="1:105" ht="12" customHeight="1" x14ac:dyDescent="0.25">
      <c r="A16" s="18" t="s">
        <v>31</v>
      </c>
      <c r="B16" s="204">
        <v>0</v>
      </c>
      <c r="C16" s="204">
        <v>0</v>
      </c>
      <c r="D16" s="204">
        <v>0</v>
      </c>
      <c r="E16" s="204">
        <v>1.086758383490972</v>
      </c>
      <c r="F16" s="204">
        <v>0</v>
      </c>
      <c r="G16" s="204">
        <v>1.086758383490972</v>
      </c>
      <c r="H16" s="204">
        <v>0</v>
      </c>
      <c r="I16" s="204">
        <v>0</v>
      </c>
      <c r="J16" s="204">
        <v>0</v>
      </c>
      <c r="K16" s="204">
        <v>0</v>
      </c>
      <c r="L16" s="204">
        <v>0</v>
      </c>
      <c r="M16" s="204">
        <v>0</v>
      </c>
      <c r="N16" s="204">
        <v>2.173516766981944</v>
      </c>
      <c r="O16" s="204">
        <v>1.086758383490972</v>
      </c>
      <c r="P16" s="204">
        <v>0</v>
      </c>
      <c r="Q16" s="204">
        <v>2.173516766981944</v>
      </c>
      <c r="R16" s="204">
        <v>1.086758383490972</v>
      </c>
      <c r="S16" s="204">
        <v>2.173516766981944</v>
      </c>
      <c r="T16" s="204">
        <v>2.173516766981944</v>
      </c>
      <c r="U16" s="204">
        <v>2.8255374032674121</v>
      </c>
      <c r="V16" s="204">
        <v>2.086500429922614</v>
      </c>
      <c r="W16" s="204">
        <v>1.304127257093723</v>
      </c>
      <c r="X16" s="204">
        <v>2.0431642304385211</v>
      </c>
      <c r="Y16" s="204">
        <v>3.642734307824592</v>
      </c>
      <c r="DA16" s="71" t="s">
        <v>3032</v>
      </c>
    </row>
    <row r="17" spans="1:105" ht="12" customHeight="1" x14ac:dyDescent="0.25">
      <c r="A17" s="18" t="s">
        <v>71</v>
      </c>
      <c r="B17" s="204">
        <v>16.165090283748921</v>
      </c>
      <c r="C17" s="204">
        <v>16.165090283748921</v>
      </c>
      <c r="D17" s="204">
        <v>20.206362854686159</v>
      </c>
      <c r="E17" s="204">
        <v>33.340498710232147</v>
      </c>
      <c r="F17" s="204">
        <v>30.30954428202924</v>
      </c>
      <c r="G17" s="204">
        <v>28.28890799656061</v>
      </c>
      <c r="H17" s="204">
        <v>30.30954428202924</v>
      </c>
      <c r="I17" s="204">
        <v>31.319862424763539</v>
      </c>
      <c r="J17" s="204">
        <v>29.29922613929493</v>
      </c>
      <c r="K17" s="204">
        <v>26.268271711092002</v>
      </c>
      <c r="L17" s="204">
        <v>27.278589853826311</v>
      </c>
      <c r="M17" s="204">
        <v>37.381771281169378</v>
      </c>
      <c r="N17" s="204">
        <v>41.423043852106623</v>
      </c>
      <c r="O17" s="204">
        <v>36.371453138435093</v>
      </c>
      <c r="P17" s="204">
        <v>36.371453138435079</v>
      </c>
      <c r="Q17" s="204">
        <v>33.340498710232161</v>
      </c>
      <c r="R17" s="204">
        <v>40.41272570937231</v>
      </c>
      <c r="S17" s="204">
        <v>31.319862424763539</v>
      </c>
      <c r="T17" s="204">
        <v>36.371453138435079</v>
      </c>
      <c r="U17" s="204">
        <v>29.42055030094583</v>
      </c>
      <c r="V17" s="204">
        <v>31.89578675838349</v>
      </c>
      <c r="W17" s="204">
        <v>11.51762682717111</v>
      </c>
      <c r="X17" s="204">
        <v>20.256921754084271</v>
      </c>
      <c r="Y17" s="204">
        <v>18.220120378331899</v>
      </c>
      <c r="DA17" s="71" t="s">
        <v>3033</v>
      </c>
    </row>
    <row r="18" spans="1:105" ht="12" customHeight="1" x14ac:dyDescent="0.25">
      <c r="A18" s="18" t="s">
        <v>32</v>
      </c>
      <c r="B18" s="204">
        <v>1.8964746345657779</v>
      </c>
      <c r="C18" s="204">
        <v>2.8447119518486672</v>
      </c>
      <c r="D18" s="204">
        <v>3.7929492691315558</v>
      </c>
      <c r="E18" s="204">
        <v>1.8964746345657779</v>
      </c>
      <c r="F18" s="204">
        <v>2.8447119518486672</v>
      </c>
      <c r="G18" s="204">
        <v>3.79286328460877</v>
      </c>
      <c r="H18" s="204">
        <v>5.6893379191745481</v>
      </c>
      <c r="I18" s="204">
        <v>2.8446259673258809</v>
      </c>
      <c r="J18" s="204">
        <v>3.79286328460877</v>
      </c>
      <c r="K18" s="204">
        <v>2.8446259673258809</v>
      </c>
      <c r="L18" s="204">
        <v>3.79286328460877</v>
      </c>
      <c r="M18" s="204">
        <v>1.873516766981943</v>
      </c>
      <c r="N18" s="204">
        <v>1.873516766981943</v>
      </c>
      <c r="O18" s="204">
        <v>1.873516766981943</v>
      </c>
      <c r="P18" s="204">
        <v>2.8102321582115222</v>
      </c>
      <c r="Q18" s="204">
        <v>2.8102321582115222</v>
      </c>
      <c r="R18" s="204">
        <v>2.8102321582115222</v>
      </c>
      <c r="S18" s="204">
        <v>2.8102321582115222</v>
      </c>
      <c r="T18" s="204">
        <v>2.9882201203783318</v>
      </c>
      <c r="U18" s="204">
        <v>5.0618228718830611</v>
      </c>
      <c r="V18" s="204">
        <v>6.6272570937231299</v>
      </c>
      <c r="W18" s="204">
        <v>5.9055030094582968</v>
      </c>
      <c r="X18" s="204">
        <v>4.7374892519346519</v>
      </c>
      <c r="Y18" s="204">
        <v>2.5870163370593291</v>
      </c>
      <c r="DA18" s="71" t="s">
        <v>3034</v>
      </c>
    </row>
    <row r="19" spans="1:105" ht="12" customHeight="1" x14ac:dyDescent="0.25">
      <c r="A19" s="18" t="s">
        <v>33</v>
      </c>
      <c r="B19" s="204">
        <v>1.050902837489252</v>
      </c>
      <c r="C19" s="204">
        <v>1.050902837489252</v>
      </c>
      <c r="D19" s="204">
        <v>1.050902837489252</v>
      </c>
      <c r="E19" s="204">
        <v>5.2546001719690452</v>
      </c>
      <c r="F19" s="204">
        <v>1.050902837489252</v>
      </c>
      <c r="G19" s="204">
        <v>1.050902837489252</v>
      </c>
      <c r="H19" s="204">
        <v>1.050902837489252</v>
      </c>
      <c r="I19" s="204">
        <v>0</v>
      </c>
      <c r="J19" s="204">
        <v>0</v>
      </c>
      <c r="K19" s="204">
        <v>0</v>
      </c>
      <c r="L19" s="204">
        <v>0</v>
      </c>
      <c r="M19" s="204">
        <v>0</v>
      </c>
      <c r="N19" s="204">
        <v>1.050902837489252</v>
      </c>
      <c r="O19" s="204">
        <v>1.050902837489252</v>
      </c>
      <c r="P19" s="204">
        <v>1.050902837489252</v>
      </c>
      <c r="Q19" s="204">
        <v>1.050902837489252</v>
      </c>
      <c r="R19" s="204">
        <v>4.2036973344797932</v>
      </c>
      <c r="S19" s="204">
        <v>3.1527944969905422</v>
      </c>
      <c r="T19" s="204">
        <v>1.050902837489252</v>
      </c>
      <c r="U19" s="204">
        <v>1.050902837489252</v>
      </c>
      <c r="V19" s="204">
        <v>0.73568357695614772</v>
      </c>
      <c r="W19" s="204">
        <v>0.52545141874462586</v>
      </c>
      <c r="X19" s="204">
        <v>5.2536543422184001E-2</v>
      </c>
      <c r="Y19" s="204">
        <v>0.90378331900257936</v>
      </c>
      <c r="DA19" s="71" t="s">
        <v>3035</v>
      </c>
    </row>
    <row r="20" spans="1:105" ht="12" customHeight="1" x14ac:dyDescent="0.25">
      <c r="A20" s="14" t="s">
        <v>34</v>
      </c>
      <c r="B20" s="204">
        <f t="shared" ref="B20:Y20" si="3">B21+B22</f>
        <v>9.6947549441100591</v>
      </c>
      <c r="C20" s="204">
        <f t="shared" si="3"/>
        <v>11.865864144453999</v>
      </c>
      <c r="D20" s="204">
        <f t="shared" si="3"/>
        <v>10.533104041272569</v>
      </c>
      <c r="E20" s="204">
        <f t="shared" si="3"/>
        <v>15.004299226139301</v>
      </c>
      <c r="F20" s="204">
        <f t="shared" si="3"/>
        <v>17.13241616509028</v>
      </c>
      <c r="G20" s="204">
        <f t="shared" si="3"/>
        <v>19.346517626827168</v>
      </c>
      <c r="H20" s="204">
        <f t="shared" si="3"/>
        <v>20.485812553740331</v>
      </c>
      <c r="I20" s="204">
        <f t="shared" si="3"/>
        <v>22.033533963886502</v>
      </c>
      <c r="J20" s="204">
        <f t="shared" si="3"/>
        <v>13.607050730868441</v>
      </c>
      <c r="K20" s="204">
        <f t="shared" si="3"/>
        <v>10.89853826311264</v>
      </c>
      <c r="L20" s="204">
        <f t="shared" si="3"/>
        <v>10.984522785898539</v>
      </c>
      <c r="M20" s="204">
        <f t="shared" si="3"/>
        <v>13.82201203783319</v>
      </c>
      <c r="N20" s="204">
        <f t="shared" si="3"/>
        <v>16.33705932932072</v>
      </c>
      <c r="O20" s="204">
        <f t="shared" si="3"/>
        <v>16.981943250214961</v>
      </c>
      <c r="P20" s="204">
        <f t="shared" si="3"/>
        <v>13.972484952708511</v>
      </c>
      <c r="Q20" s="204">
        <f t="shared" si="3"/>
        <v>13.714531384350821</v>
      </c>
      <c r="R20" s="204">
        <f t="shared" si="3"/>
        <v>16.659501289767839</v>
      </c>
      <c r="S20" s="204">
        <f t="shared" si="3"/>
        <v>13.99114359415305</v>
      </c>
      <c r="T20" s="204">
        <f t="shared" si="3"/>
        <v>14.900104849867271</v>
      </c>
      <c r="U20" s="204">
        <f t="shared" si="3"/>
        <v>12.84202573926934</v>
      </c>
      <c r="V20" s="204">
        <f t="shared" si="3"/>
        <v>6.8652497587478054</v>
      </c>
      <c r="W20" s="204">
        <f t="shared" si="3"/>
        <v>10.49792329353882</v>
      </c>
      <c r="X20" s="204">
        <f t="shared" si="3"/>
        <v>7.3967727451953866</v>
      </c>
      <c r="Y20" s="204">
        <f t="shared" si="3"/>
        <v>5.170817602134866</v>
      </c>
      <c r="DA20" s="71"/>
    </row>
    <row r="21" spans="1:105" ht="12" customHeight="1" x14ac:dyDescent="0.25">
      <c r="A21" s="18" t="s">
        <v>73</v>
      </c>
      <c r="B21" s="204">
        <v>9.6947549441100591</v>
      </c>
      <c r="C21" s="204">
        <v>11.865864144453999</v>
      </c>
      <c r="D21" s="204">
        <v>10.533104041272569</v>
      </c>
      <c r="E21" s="204">
        <v>15.004299226139301</v>
      </c>
      <c r="F21" s="204">
        <v>17.13241616509028</v>
      </c>
      <c r="G21" s="204">
        <v>19.346517626827168</v>
      </c>
      <c r="H21" s="204">
        <v>20.485812553740331</v>
      </c>
      <c r="I21" s="204">
        <v>22.033533963886502</v>
      </c>
      <c r="J21" s="204">
        <v>13.607050730868441</v>
      </c>
      <c r="K21" s="204">
        <v>10.89853826311264</v>
      </c>
      <c r="L21" s="204">
        <v>10.984522785898539</v>
      </c>
      <c r="M21" s="204">
        <v>13.82201203783319</v>
      </c>
      <c r="N21" s="204">
        <v>16.33705932932072</v>
      </c>
      <c r="O21" s="204">
        <v>16.981943250214961</v>
      </c>
      <c r="P21" s="204">
        <v>13.972484952708511</v>
      </c>
      <c r="Q21" s="204">
        <v>13.714531384350821</v>
      </c>
      <c r="R21" s="204">
        <v>16.659501289767839</v>
      </c>
      <c r="S21" s="204">
        <v>13.99114359415305</v>
      </c>
      <c r="T21" s="204">
        <v>14.900104849867271</v>
      </c>
      <c r="U21" s="204">
        <v>12.84202573926934</v>
      </c>
      <c r="V21" s="204">
        <v>6.8652497587478054</v>
      </c>
      <c r="W21" s="204">
        <v>10.49792329353882</v>
      </c>
      <c r="X21" s="204">
        <v>7.3967727451953866</v>
      </c>
      <c r="Y21" s="204">
        <v>5.170817602134866</v>
      </c>
      <c r="DA21" s="71" t="s">
        <v>3036</v>
      </c>
    </row>
    <row r="22" spans="1:105" ht="12" customHeight="1" x14ac:dyDescent="0.25">
      <c r="A22" s="18" t="s">
        <v>36</v>
      </c>
      <c r="B22" s="204">
        <v>0</v>
      </c>
      <c r="C22" s="204">
        <v>0</v>
      </c>
      <c r="D22" s="204">
        <v>0</v>
      </c>
      <c r="E22" s="204">
        <v>0</v>
      </c>
      <c r="F22" s="204">
        <v>0</v>
      </c>
      <c r="G22" s="204">
        <v>0</v>
      </c>
      <c r="H22" s="204">
        <v>0</v>
      </c>
      <c r="I22" s="204">
        <v>0</v>
      </c>
      <c r="J22" s="204">
        <v>0</v>
      </c>
      <c r="K22" s="204">
        <v>0</v>
      </c>
      <c r="L22" s="204">
        <v>0</v>
      </c>
      <c r="M22" s="204">
        <v>0</v>
      </c>
      <c r="N22" s="204">
        <v>0</v>
      </c>
      <c r="O22" s="204">
        <v>0</v>
      </c>
      <c r="P22" s="204">
        <v>0</v>
      </c>
      <c r="Q22" s="204">
        <v>0</v>
      </c>
      <c r="R22" s="204">
        <v>0</v>
      </c>
      <c r="S22" s="204">
        <v>0</v>
      </c>
      <c r="T22" s="204">
        <v>0</v>
      </c>
      <c r="U22" s="204">
        <v>0</v>
      </c>
      <c r="V22" s="204">
        <v>0</v>
      </c>
      <c r="W22" s="204">
        <v>0</v>
      </c>
      <c r="X22" s="204">
        <v>0</v>
      </c>
      <c r="Y22" s="204">
        <v>0</v>
      </c>
      <c r="DA22" s="71" t="s">
        <v>3037</v>
      </c>
    </row>
    <row r="23" spans="1:105" ht="12" customHeight="1" x14ac:dyDescent="0.25">
      <c r="A23" s="14" t="s">
        <v>37</v>
      </c>
      <c r="B23" s="204">
        <f t="shared" ref="B23:Y23" si="4">B24+B25+B26+B27+B28+B29</f>
        <v>25.843164230438521</v>
      </c>
      <c r="C23" s="204">
        <f t="shared" si="4"/>
        <v>27.204557179707649</v>
      </c>
      <c r="D23" s="204">
        <f t="shared" si="4"/>
        <v>27.204557179707649</v>
      </c>
      <c r="E23" s="204">
        <f t="shared" si="4"/>
        <v>27.658297506448839</v>
      </c>
      <c r="F23" s="204">
        <f t="shared" si="4"/>
        <v>22.212725709372311</v>
      </c>
      <c r="G23" s="204">
        <f t="shared" si="4"/>
        <v>19.53766122098023</v>
      </c>
      <c r="H23" s="204">
        <f t="shared" si="4"/>
        <v>13.638091143594149</v>
      </c>
      <c r="I23" s="204">
        <f t="shared" si="4"/>
        <v>23.765176268271709</v>
      </c>
      <c r="J23" s="204">
        <f t="shared" si="4"/>
        <v>23.3591573516767</v>
      </c>
      <c r="K23" s="204">
        <f t="shared" si="4"/>
        <v>19.298710232158211</v>
      </c>
      <c r="L23" s="204">
        <f t="shared" si="4"/>
        <v>19.561478933791911</v>
      </c>
      <c r="M23" s="204">
        <f t="shared" si="4"/>
        <v>20.44522785898538</v>
      </c>
      <c r="N23" s="204">
        <f t="shared" si="4"/>
        <v>12.01392949269132</v>
      </c>
      <c r="O23" s="204">
        <f t="shared" si="4"/>
        <v>6.1861564918314702</v>
      </c>
      <c r="P23" s="204">
        <f t="shared" si="4"/>
        <v>4.9202923473774716</v>
      </c>
      <c r="Q23" s="204">
        <f t="shared" si="4"/>
        <v>10.98693035253655</v>
      </c>
      <c r="R23" s="204">
        <f t="shared" si="4"/>
        <v>1.4092003439380909</v>
      </c>
      <c r="S23" s="204">
        <f t="shared" si="4"/>
        <v>1.1942390369733451</v>
      </c>
      <c r="T23" s="204">
        <f t="shared" si="4"/>
        <v>0.95054003405363019</v>
      </c>
      <c r="U23" s="204">
        <f t="shared" si="4"/>
        <v>1.2790404688132002</v>
      </c>
      <c r="V23" s="204">
        <f t="shared" si="4"/>
        <v>1.1202188569013785</v>
      </c>
      <c r="W23" s="204">
        <f t="shared" si="4"/>
        <v>1.9060319945093296</v>
      </c>
      <c r="X23" s="204">
        <f t="shared" si="4"/>
        <v>1.1341816830075355</v>
      </c>
      <c r="Y23" s="204">
        <f t="shared" si="4"/>
        <v>5.522647574133404</v>
      </c>
      <c r="DA23" s="71"/>
    </row>
    <row r="24" spans="1:105" ht="12" customHeight="1" x14ac:dyDescent="0.25">
      <c r="A24" s="18" t="s">
        <v>38</v>
      </c>
      <c r="B24" s="204">
        <v>25.843164230438521</v>
      </c>
      <c r="C24" s="204">
        <v>27.204557179707649</v>
      </c>
      <c r="D24" s="204">
        <v>27.204557179707649</v>
      </c>
      <c r="E24" s="204">
        <v>27.658297506448839</v>
      </c>
      <c r="F24" s="204">
        <v>22.212725709372311</v>
      </c>
      <c r="G24" s="204">
        <v>19.53766122098023</v>
      </c>
      <c r="H24" s="204">
        <v>13.638091143594149</v>
      </c>
      <c r="I24" s="204">
        <v>23.765176268271709</v>
      </c>
      <c r="J24" s="204">
        <v>23.3591573516767</v>
      </c>
      <c r="K24" s="204">
        <v>19.298710232158211</v>
      </c>
      <c r="L24" s="204">
        <v>19.561478933791911</v>
      </c>
      <c r="M24" s="204">
        <v>20.44522785898538</v>
      </c>
      <c r="N24" s="204">
        <v>12.01392949269132</v>
      </c>
      <c r="O24" s="204">
        <v>6.1861564918314702</v>
      </c>
      <c r="P24" s="204">
        <v>4.9202923473774716</v>
      </c>
      <c r="Q24" s="204">
        <v>10.98693035253655</v>
      </c>
      <c r="R24" s="204">
        <v>1.4092003439380909</v>
      </c>
      <c r="S24" s="204">
        <v>1.1942390369733451</v>
      </c>
      <c r="T24" s="204">
        <v>0.88374892519346515</v>
      </c>
      <c r="U24" s="204">
        <v>1.1819432502149609</v>
      </c>
      <c r="V24" s="204">
        <v>1.0342218400687879</v>
      </c>
      <c r="W24" s="204">
        <v>1.71969045571797</v>
      </c>
      <c r="X24" s="204">
        <v>0.96612209802235594</v>
      </c>
      <c r="Y24" s="204">
        <v>5.320034393809113</v>
      </c>
      <c r="DA24" s="71" t="s">
        <v>3038</v>
      </c>
    </row>
    <row r="25" spans="1:105" ht="12" customHeight="1" x14ac:dyDescent="0.25">
      <c r="A25" s="18" t="s">
        <v>74</v>
      </c>
      <c r="B25" s="204">
        <v>0</v>
      </c>
      <c r="C25" s="204">
        <v>0</v>
      </c>
      <c r="D25" s="204">
        <v>0</v>
      </c>
      <c r="E25" s="204">
        <v>0</v>
      </c>
      <c r="F25" s="204">
        <v>0</v>
      </c>
      <c r="G25" s="204">
        <v>0</v>
      </c>
      <c r="H25" s="204">
        <v>0</v>
      </c>
      <c r="I25" s="204">
        <v>0</v>
      </c>
      <c r="J25" s="204">
        <v>0</v>
      </c>
      <c r="K25" s="204">
        <v>0</v>
      </c>
      <c r="L25" s="204">
        <v>0</v>
      </c>
      <c r="M25" s="204">
        <v>0</v>
      </c>
      <c r="N25" s="204">
        <v>0</v>
      </c>
      <c r="O25" s="204">
        <v>0</v>
      </c>
      <c r="P25" s="204">
        <v>0</v>
      </c>
      <c r="Q25" s="204">
        <v>0</v>
      </c>
      <c r="R25" s="204">
        <v>0</v>
      </c>
      <c r="S25" s="204">
        <v>0</v>
      </c>
      <c r="T25" s="204">
        <v>6.6791108860165038E-2</v>
      </c>
      <c r="U25" s="204">
        <v>9.7097218598239221E-2</v>
      </c>
      <c r="V25" s="204">
        <v>8.599701683259045E-2</v>
      </c>
      <c r="W25" s="204">
        <v>0.18634153879135959</v>
      </c>
      <c r="X25" s="204">
        <v>0.16805958498517951</v>
      </c>
      <c r="Y25" s="204">
        <v>0.20261318032429121</v>
      </c>
      <c r="DA25" s="71" t="s">
        <v>3039</v>
      </c>
    </row>
    <row r="26" spans="1:105" ht="12" customHeight="1" x14ac:dyDescent="0.25">
      <c r="A26" s="18" t="s">
        <v>75</v>
      </c>
      <c r="B26" s="204">
        <v>0</v>
      </c>
      <c r="C26" s="204">
        <v>0</v>
      </c>
      <c r="D26" s="204">
        <v>0</v>
      </c>
      <c r="E26" s="204">
        <v>0</v>
      </c>
      <c r="F26" s="204">
        <v>0</v>
      </c>
      <c r="G26" s="204">
        <v>0</v>
      </c>
      <c r="H26" s="204">
        <v>0</v>
      </c>
      <c r="I26" s="204">
        <v>0</v>
      </c>
      <c r="J26" s="204">
        <v>0</v>
      </c>
      <c r="K26" s="204">
        <v>0</v>
      </c>
      <c r="L26" s="204">
        <v>0</v>
      </c>
      <c r="M26" s="204">
        <v>0</v>
      </c>
      <c r="N26" s="204">
        <v>0</v>
      </c>
      <c r="O26" s="204">
        <v>0</v>
      </c>
      <c r="P26" s="204">
        <v>0</v>
      </c>
      <c r="Q26" s="204">
        <v>0</v>
      </c>
      <c r="R26" s="204">
        <v>0</v>
      </c>
      <c r="S26" s="204">
        <v>0</v>
      </c>
      <c r="T26" s="204">
        <v>0</v>
      </c>
      <c r="U26" s="204">
        <v>0</v>
      </c>
      <c r="V26" s="204">
        <v>0</v>
      </c>
      <c r="W26" s="204">
        <v>0</v>
      </c>
      <c r="X26" s="204">
        <v>0</v>
      </c>
      <c r="Y26" s="204">
        <v>0</v>
      </c>
      <c r="DA26" s="71" t="s">
        <v>3040</v>
      </c>
    </row>
    <row r="27" spans="1:105" ht="12" customHeight="1" x14ac:dyDescent="0.25">
      <c r="A27" s="18" t="s">
        <v>76</v>
      </c>
      <c r="B27" s="204">
        <v>0</v>
      </c>
      <c r="C27" s="204">
        <v>0</v>
      </c>
      <c r="D27" s="204">
        <v>0</v>
      </c>
      <c r="E27" s="204">
        <v>0</v>
      </c>
      <c r="F27" s="204">
        <v>0</v>
      </c>
      <c r="G27" s="204">
        <v>0</v>
      </c>
      <c r="H27" s="204">
        <v>0</v>
      </c>
      <c r="I27" s="204">
        <v>0</v>
      </c>
      <c r="J27" s="204">
        <v>0</v>
      </c>
      <c r="K27" s="204">
        <v>0</v>
      </c>
      <c r="L27" s="204">
        <v>0</v>
      </c>
      <c r="M27" s="204">
        <v>0</v>
      </c>
      <c r="N27" s="204">
        <v>0</v>
      </c>
      <c r="O27" s="204">
        <v>0</v>
      </c>
      <c r="P27" s="204">
        <v>0</v>
      </c>
      <c r="Q27" s="204">
        <v>0</v>
      </c>
      <c r="R27" s="204">
        <v>0</v>
      </c>
      <c r="S27" s="204">
        <v>0</v>
      </c>
      <c r="T27" s="204">
        <v>0</v>
      </c>
      <c r="U27" s="204">
        <v>0</v>
      </c>
      <c r="V27" s="204">
        <v>0</v>
      </c>
      <c r="W27" s="204">
        <v>0</v>
      </c>
      <c r="X27" s="204">
        <v>0</v>
      </c>
      <c r="Y27" s="204">
        <v>0</v>
      </c>
      <c r="DA27" s="71" t="s">
        <v>3041</v>
      </c>
    </row>
    <row r="28" spans="1:105" ht="12" customHeight="1" x14ac:dyDescent="0.25">
      <c r="A28" s="18" t="s">
        <v>77</v>
      </c>
      <c r="B28" s="204">
        <v>0</v>
      </c>
      <c r="C28" s="204">
        <v>0</v>
      </c>
      <c r="D28" s="204">
        <v>0</v>
      </c>
      <c r="E28" s="204">
        <v>0</v>
      </c>
      <c r="F28" s="204">
        <v>0</v>
      </c>
      <c r="G28" s="204">
        <v>0</v>
      </c>
      <c r="H28" s="204">
        <v>0</v>
      </c>
      <c r="I28" s="204">
        <v>0</v>
      </c>
      <c r="J28" s="204">
        <v>0</v>
      </c>
      <c r="K28" s="204">
        <v>0</v>
      </c>
      <c r="L28" s="204">
        <v>0</v>
      </c>
      <c r="M28" s="204">
        <v>0</v>
      </c>
      <c r="N28" s="204">
        <v>0</v>
      </c>
      <c r="O28" s="204">
        <v>0</v>
      </c>
      <c r="P28" s="204">
        <v>0</v>
      </c>
      <c r="Q28" s="204">
        <v>0</v>
      </c>
      <c r="R28" s="204">
        <v>0</v>
      </c>
      <c r="S28" s="204">
        <v>0</v>
      </c>
      <c r="T28" s="204">
        <v>0</v>
      </c>
      <c r="U28" s="204">
        <v>0</v>
      </c>
      <c r="V28" s="204">
        <v>0</v>
      </c>
      <c r="W28" s="204">
        <v>0</v>
      </c>
      <c r="X28" s="204">
        <v>0</v>
      </c>
      <c r="Y28" s="204">
        <v>0</v>
      </c>
      <c r="DA28" s="71" t="s">
        <v>3042</v>
      </c>
    </row>
    <row r="29" spans="1:105" ht="12" customHeight="1" x14ac:dyDescent="0.25">
      <c r="A29" s="18" t="s">
        <v>78</v>
      </c>
      <c r="B29" s="204">
        <v>0</v>
      </c>
      <c r="C29" s="204">
        <v>0</v>
      </c>
      <c r="D29" s="204">
        <v>0</v>
      </c>
      <c r="E29" s="204">
        <v>0</v>
      </c>
      <c r="F29" s="204">
        <v>0</v>
      </c>
      <c r="G29" s="204">
        <v>0</v>
      </c>
      <c r="H29" s="204">
        <v>0</v>
      </c>
      <c r="I29" s="204">
        <v>0</v>
      </c>
      <c r="J29" s="204">
        <v>0</v>
      </c>
      <c r="K29" s="204">
        <v>0</v>
      </c>
      <c r="L29" s="204">
        <v>0</v>
      </c>
      <c r="M29" s="204">
        <v>0</v>
      </c>
      <c r="N29" s="204">
        <v>0</v>
      </c>
      <c r="O29" s="204">
        <v>0</v>
      </c>
      <c r="P29" s="204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4">
        <v>0</v>
      </c>
      <c r="W29" s="204">
        <v>0</v>
      </c>
      <c r="X29" s="204">
        <v>0</v>
      </c>
      <c r="Y29" s="204">
        <v>0</v>
      </c>
      <c r="DA29" s="71" t="s">
        <v>3043</v>
      </c>
    </row>
    <row r="30" spans="1:105" ht="12" customHeight="1" x14ac:dyDescent="0.25">
      <c r="A30" s="14" t="s">
        <v>39</v>
      </c>
      <c r="B30" s="204">
        <v>4.4186586414445399</v>
      </c>
      <c r="C30" s="204">
        <v>3.2005159071367149</v>
      </c>
      <c r="D30" s="204">
        <v>4.8963026655202064</v>
      </c>
      <c r="E30" s="204">
        <v>4.0603611349957003</v>
      </c>
      <c r="F30" s="204">
        <v>10.24651762682717</v>
      </c>
      <c r="G30" s="204">
        <v>8.6223559759243322</v>
      </c>
      <c r="H30" s="204">
        <v>10.41367153912296</v>
      </c>
      <c r="I30" s="204">
        <v>9.5061049011177996</v>
      </c>
      <c r="J30" s="204">
        <v>10.174892519346519</v>
      </c>
      <c r="K30" s="204">
        <v>8.7177987962166803</v>
      </c>
      <c r="L30" s="204">
        <v>8.0013757523645737</v>
      </c>
      <c r="M30" s="204">
        <v>3.6782459157351681</v>
      </c>
      <c r="N30" s="204">
        <v>3.1766122098022351</v>
      </c>
      <c r="O30" s="204">
        <v>2.4839208942390369</v>
      </c>
      <c r="P30" s="204">
        <v>3.487188306104902</v>
      </c>
      <c r="Q30" s="204">
        <v>4.1798796216680998</v>
      </c>
      <c r="R30" s="204">
        <v>4.9441100601891659</v>
      </c>
      <c r="S30" s="204">
        <v>4.5381771281169394</v>
      </c>
      <c r="T30" s="204">
        <v>4.1320722269991403</v>
      </c>
      <c r="U30" s="204">
        <v>4.2275150472914884</v>
      </c>
      <c r="V30" s="204">
        <v>4.1797936371453126</v>
      </c>
      <c r="W30" s="204">
        <v>2.4840068787618228</v>
      </c>
      <c r="X30" s="204">
        <v>3.127773000859845</v>
      </c>
      <c r="Y30" s="204">
        <v>5.1457437661220986</v>
      </c>
      <c r="DA30" s="71" t="s">
        <v>3044</v>
      </c>
    </row>
    <row r="31" spans="1:105" ht="12" customHeight="1" x14ac:dyDescent="0.25">
      <c r="A31" s="21" t="s">
        <v>40</v>
      </c>
      <c r="B31" s="207">
        <v>25.279449699054169</v>
      </c>
      <c r="C31" s="207">
        <v>26.483233018056751</v>
      </c>
      <c r="D31" s="207">
        <v>27.51504729148753</v>
      </c>
      <c r="E31" s="207">
        <v>28.202923473774721</v>
      </c>
      <c r="F31" s="207">
        <v>27.858985382631129</v>
      </c>
      <c r="G31" s="207">
        <v>29.3207222699914</v>
      </c>
      <c r="H31" s="207">
        <v>30.610490111779871</v>
      </c>
      <c r="I31" s="207">
        <v>31.470335339638861</v>
      </c>
      <c r="J31" s="207">
        <v>31.470335339638861</v>
      </c>
      <c r="K31" s="207">
        <v>22.44196044711952</v>
      </c>
      <c r="L31" s="207">
        <v>22.012037833190028</v>
      </c>
      <c r="M31" s="207">
        <v>24.24763542562339</v>
      </c>
      <c r="N31" s="207">
        <v>26.65520206362854</v>
      </c>
      <c r="O31" s="207">
        <v>24.07566638005159</v>
      </c>
      <c r="P31" s="207">
        <v>23.817712811693891</v>
      </c>
      <c r="Q31" s="207">
        <v>24.419604471195189</v>
      </c>
      <c r="R31" s="207">
        <v>25.88134135855546</v>
      </c>
      <c r="S31" s="207">
        <v>24.419604471195189</v>
      </c>
      <c r="T31" s="207">
        <v>23.215821152192611</v>
      </c>
      <c r="U31" s="207">
        <v>20.840928632846079</v>
      </c>
      <c r="V31" s="207">
        <v>22.77901977644024</v>
      </c>
      <c r="W31" s="207">
        <v>21.825451418744631</v>
      </c>
      <c r="X31" s="207">
        <v>21.065348237317291</v>
      </c>
      <c r="Y31" s="207">
        <v>16.41582115219261</v>
      </c>
      <c r="DA31" s="86" t="s">
        <v>3045</v>
      </c>
    </row>
    <row r="32" spans="1:105" ht="12" customHeight="1" x14ac:dyDescent="0.25">
      <c r="A32" s="172"/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DA32" s="176"/>
    </row>
    <row r="33" spans="1:105" ht="12" customHeight="1" x14ac:dyDescent="0.25">
      <c r="A33" s="30" t="s">
        <v>84</v>
      </c>
      <c r="B33" s="203">
        <f>OIS_emi!B5</f>
        <v>85.652302380971321</v>
      </c>
      <c r="C33" s="203">
        <f>OIS_emi!C5</f>
        <v>92.838982277167958</v>
      </c>
      <c r="D33" s="203">
        <f>OIS_emi!D5</f>
        <v>102.769212245018</v>
      </c>
      <c r="E33" s="203">
        <f>OIS_emi!E5</f>
        <v>162.9409413631173</v>
      </c>
      <c r="F33" s="203">
        <f>OIS_emi!F5</f>
        <v>154.33762974586091</v>
      </c>
      <c r="G33" s="203">
        <f>OIS_emi!G5</f>
        <v>154.01519624398551</v>
      </c>
      <c r="H33" s="203">
        <f>OIS_emi!H5</f>
        <v>163.6357874437056</v>
      </c>
      <c r="I33" s="203">
        <f>OIS_emi!I5</f>
        <v>158.13782712437509</v>
      </c>
      <c r="J33" s="203">
        <f>OIS_emi!J5</f>
        <v>135.14972904494309</v>
      </c>
      <c r="K33" s="203">
        <f>OIS_emi!K5</f>
        <v>116.3118571246162</v>
      </c>
      <c r="L33" s="203">
        <f>OIS_emi!L5</f>
        <v>122.7210890431892</v>
      </c>
      <c r="M33" s="203">
        <f>OIS_emi!M5</f>
        <v>156.1963900856008</v>
      </c>
      <c r="N33" s="203">
        <f>OIS_emi!N5</f>
        <v>181.74661200379299</v>
      </c>
      <c r="O33" s="203">
        <f>OIS_emi!O5</f>
        <v>164.71808676436601</v>
      </c>
      <c r="P33" s="203">
        <f>OIS_emi!P5</f>
        <v>157.81391568417209</v>
      </c>
      <c r="Q33" s="203">
        <f>OIS_emi!Q5</f>
        <v>153.54689616345601</v>
      </c>
      <c r="R33" s="203">
        <f>OIS_emi!R5</f>
        <v>188.68164408379209</v>
      </c>
      <c r="S33" s="203">
        <f>OIS_emi!S5</f>
        <v>154.0262800810294</v>
      </c>
      <c r="T33" s="203">
        <f>OIS_emi!T5</f>
        <v>168.38512693618259</v>
      </c>
      <c r="U33" s="203">
        <f>OIS_emi!U5</f>
        <v>149.63846581080409</v>
      </c>
      <c r="V33" s="203">
        <f>OIS_emi!V5</f>
        <v>144.34362459990339</v>
      </c>
      <c r="W33" s="203">
        <f>OIS_emi!W5</f>
        <v>85.203386718193485</v>
      </c>
      <c r="X33" s="203">
        <f>OIS_emi!X5</f>
        <v>101.1213925241813</v>
      </c>
      <c r="Y33" s="203">
        <f>OIS_emi!Y5</f>
        <v>89.300992853804217</v>
      </c>
      <c r="DA33" s="112"/>
    </row>
    <row r="34" spans="1:105" ht="12" customHeight="1" x14ac:dyDescent="0.25">
      <c r="A34" s="172"/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DA34" s="176"/>
    </row>
    <row r="35" spans="1:105" ht="12" customHeight="1" x14ac:dyDescent="0.25">
      <c r="A35" s="115" t="s">
        <v>86</v>
      </c>
      <c r="B35" s="284">
        <f t="shared" ref="B35:Y35" si="5">IF(B$12=0,"",B$12/B$3*1000)</f>
        <v>54.7747019719964</v>
      </c>
      <c r="C35" s="284">
        <f t="shared" si="5"/>
        <v>53.529511918188881</v>
      </c>
      <c r="D35" s="284">
        <f t="shared" si="5"/>
        <v>51.331857140871797</v>
      </c>
      <c r="E35" s="284">
        <f t="shared" si="5"/>
        <v>56.441397077592988</v>
      </c>
      <c r="F35" s="284">
        <f t="shared" si="5"/>
        <v>51.059100130042374</v>
      </c>
      <c r="G35" s="284">
        <f t="shared" si="5"/>
        <v>40.557661559319051</v>
      </c>
      <c r="H35" s="284">
        <f t="shared" si="5"/>
        <v>33.503088839419775</v>
      </c>
      <c r="I35" s="284">
        <f t="shared" si="5"/>
        <v>32.144427200535617</v>
      </c>
      <c r="J35" s="284">
        <f t="shared" si="5"/>
        <v>33.658544439270962</v>
      </c>
      <c r="K35" s="284">
        <f t="shared" si="5"/>
        <v>39.853112659034352</v>
      </c>
      <c r="L35" s="284">
        <f t="shared" si="5"/>
        <v>42.967820516763268</v>
      </c>
      <c r="M35" s="284">
        <f t="shared" si="5"/>
        <v>39.639983575702566</v>
      </c>
      <c r="N35" s="284">
        <f t="shared" si="5"/>
        <v>38.139907351686787</v>
      </c>
      <c r="O35" s="284">
        <f t="shared" si="5"/>
        <v>32.91072468646702</v>
      </c>
      <c r="P35" s="284">
        <f t="shared" si="5"/>
        <v>33.376617187957386</v>
      </c>
      <c r="Q35" s="284">
        <f t="shared" si="5"/>
        <v>36.058825045520692</v>
      </c>
      <c r="R35" s="284">
        <f t="shared" si="5"/>
        <v>36.140367935436032</v>
      </c>
      <c r="S35" s="284">
        <f t="shared" si="5"/>
        <v>28.40467482321095</v>
      </c>
      <c r="T35" s="284">
        <f t="shared" si="5"/>
        <v>28.039153322166392</v>
      </c>
      <c r="U35" s="284">
        <f t="shared" si="5"/>
        <v>24.943376860629922</v>
      </c>
      <c r="V35" s="284">
        <f t="shared" si="5"/>
        <v>25.578761476049362</v>
      </c>
      <c r="W35" s="284">
        <f t="shared" si="5"/>
        <v>18.250992157715018</v>
      </c>
      <c r="X35" s="284">
        <f t="shared" si="5"/>
        <v>20.449104249458692</v>
      </c>
      <c r="Y35" s="284">
        <f t="shared" si="5"/>
        <v>20.300391023179369</v>
      </c>
      <c r="DA35" s="118"/>
    </row>
    <row r="36" spans="1:105" ht="12" customHeight="1" x14ac:dyDescent="0.25">
      <c r="A36" s="158" t="s">
        <v>2135</v>
      </c>
      <c r="B36" s="344">
        <f t="shared" ref="B36:Y36" si="6">IF(B$12=0,"",B$12/B$5*1000)</f>
        <v>23.583820664102234</v>
      </c>
      <c r="C36" s="344">
        <f t="shared" si="6"/>
        <v>25.602731128238933</v>
      </c>
      <c r="D36" s="344">
        <f t="shared" si="6"/>
        <v>23.065939690552646</v>
      </c>
      <c r="E36" s="344">
        <f t="shared" si="6"/>
        <v>21.14532645096422</v>
      </c>
      <c r="F36" s="344">
        <f t="shared" si="6"/>
        <v>21.11825151470314</v>
      </c>
      <c r="G36" s="344">
        <f t="shared" si="6"/>
        <v>21.556256374833044</v>
      </c>
      <c r="H36" s="344">
        <f t="shared" si="6"/>
        <v>18.40926232248907</v>
      </c>
      <c r="I36" s="344">
        <f t="shared" si="6"/>
        <v>18.450138326053015</v>
      </c>
      <c r="J36" s="344">
        <f t="shared" si="6"/>
        <v>19.182673426329842</v>
      </c>
      <c r="K36" s="344">
        <f t="shared" si="6"/>
        <v>17.407420192600036</v>
      </c>
      <c r="L36" s="344">
        <f t="shared" si="6"/>
        <v>19.461232676986466</v>
      </c>
      <c r="M36" s="344">
        <f t="shared" si="6"/>
        <v>18.145971189244609</v>
      </c>
      <c r="N36" s="344">
        <f t="shared" si="6"/>
        <v>19.354769892446303</v>
      </c>
      <c r="O36" s="344">
        <f t="shared" si="6"/>
        <v>18.752300447636234</v>
      </c>
      <c r="P36" s="344">
        <f t="shared" si="6"/>
        <v>18.114844303511742</v>
      </c>
      <c r="Q36" s="344">
        <f t="shared" si="6"/>
        <v>17.940781105461568</v>
      </c>
      <c r="R36" s="344">
        <f t="shared" si="6"/>
        <v>16.577449841689134</v>
      </c>
      <c r="S36" s="344">
        <f t="shared" si="6"/>
        <v>16.726482503736374</v>
      </c>
      <c r="T36" s="344">
        <f t="shared" si="6"/>
        <v>16.443700220718782</v>
      </c>
      <c r="U36" s="344">
        <f t="shared" si="6"/>
        <v>16.060328235927908</v>
      </c>
      <c r="V36" s="344">
        <f t="shared" si="6"/>
        <v>14.636379424599053</v>
      </c>
      <c r="W36" s="344">
        <f t="shared" si="6"/>
        <v>17.423439562668836</v>
      </c>
      <c r="X36" s="344">
        <f t="shared" si="6"/>
        <v>15.108382864384964</v>
      </c>
      <c r="Y36" s="344">
        <f t="shared" si="6"/>
        <v>15.048287842623647</v>
      </c>
      <c r="DA36" s="119"/>
    </row>
    <row r="37" spans="1:105" ht="12" customHeight="1" x14ac:dyDescent="0.25">
      <c r="A37" s="158" t="s">
        <v>2136</v>
      </c>
      <c r="B37" s="344">
        <f>IF(OIS_ued!B$5=0,"",OIS_ued!B$5/B$5*1000)</f>
        <v>8.8511388094271695</v>
      </c>
      <c r="C37" s="344">
        <f>IF(OIS_ued!C$5=0,"",OIS_ued!C$5/C$5*1000)</f>
        <v>9.4984774691211946</v>
      </c>
      <c r="D37" s="344">
        <f>IF(OIS_ued!D$5=0,"",OIS_ued!D$5/D$5*1000)</f>
        <v>8.5798293937145171</v>
      </c>
      <c r="E37" s="344">
        <f>IF(OIS_ued!E$5=0,"",OIS_ued!E$5/E$5*1000)</f>
        <v>7.732787009465742</v>
      </c>
      <c r="F37" s="344">
        <f>IF(OIS_ued!F$5=0,"",OIS_ued!F$5/F$5*1000)</f>
        <v>7.7695255145316757</v>
      </c>
      <c r="G37" s="344">
        <f>IF(OIS_ued!G$5=0,"",OIS_ued!G$5/G$5*1000)</f>
        <v>8.014873625436616</v>
      </c>
      <c r="H37" s="344">
        <f>IF(OIS_ued!H$5=0,"",OIS_ued!H$5/H$5*1000)</f>
        <v>6.9492773865717279</v>
      </c>
      <c r="I37" s="344">
        <f>IF(OIS_ued!I$5=0,"",OIS_ued!I$5/I$5*1000)</f>
        <v>6.9115429222337603</v>
      </c>
      <c r="J37" s="344">
        <f>IF(OIS_ued!J$5=0,"",OIS_ued!J$5/J$5*1000)</f>
        <v>7.2794056528699835</v>
      </c>
      <c r="K37" s="344">
        <f>IF(OIS_ued!K$5=0,"",OIS_ued!K$5/K$5*1000)</f>
        <v>6.5116970276243507</v>
      </c>
      <c r="L37" s="344">
        <f>IF(OIS_ued!L$5=0,"",OIS_ued!L$5/L$5*1000)</f>
        <v>7.1735453882662501</v>
      </c>
      <c r="M37" s="344">
        <f>IF(OIS_ued!M$5=0,"",OIS_ued!M$5/M$5*1000)</f>
        <v>6.6437362086272707</v>
      </c>
      <c r="N37" s="344">
        <f>IF(OIS_ued!N$5=0,"",OIS_ued!N$5/N$5*1000)</f>
        <v>7.1669821489140855</v>
      </c>
      <c r="O37" s="344">
        <f>IF(OIS_ued!O$5=0,"",OIS_ued!O$5/O$5*1000)</f>
        <v>7.0758524296229233</v>
      </c>
      <c r="P37" s="344">
        <f>IF(OIS_ued!P$5=0,"",OIS_ued!P$5/P$5*1000)</f>
        <v>6.8504579258761122</v>
      </c>
      <c r="Q37" s="344">
        <f>IF(OIS_ued!Q$5=0,"",OIS_ued!Q$5/Q$5*1000)</f>
        <v>6.7136951220362846</v>
      </c>
      <c r="R37" s="344">
        <f>IF(OIS_ued!R$5=0,"",OIS_ued!R$5/R$5*1000)</f>
        <v>6.2942634126981893</v>
      </c>
      <c r="S37" s="344">
        <f>IF(OIS_ued!S$5=0,"",OIS_ued!S$5/S$5*1000)</f>
        <v>6.4094072181781057</v>
      </c>
      <c r="T37" s="344">
        <f>IF(OIS_ued!T$5=0,"",OIS_ued!T$5/T$5*1000)</f>
        <v>6.2112870974606285</v>
      </c>
      <c r="U37" s="344">
        <f>IF(OIS_ued!U$5=0,"",OIS_ued!U$5/U$5*1000)</f>
        <v>6.0462553515258932</v>
      </c>
      <c r="V37" s="344">
        <f>IF(OIS_ued!V$5=0,"",OIS_ued!V$5/V$5*1000)</f>
        <v>5.5853975081729113</v>
      </c>
      <c r="W37" s="344">
        <f>IF(OIS_ued!W$5=0,"",OIS_ued!W$5/W$5*1000)</f>
        <v>6.8783799475286909</v>
      </c>
      <c r="X37" s="344">
        <f>IF(OIS_ued!X$5=0,"",OIS_ued!X$5/X$5*1000)</f>
        <v>5.8984444063619073</v>
      </c>
      <c r="Y37" s="344">
        <f>IF(OIS_ued!Y$5=0,"",OIS_ued!Y$5/Y$5*1000)</f>
        <v>5.7076985192849312</v>
      </c>
      <c r="DA37" s="119"/>
    </row>
    <row r="38" spans="1:105" ht="12" customHeight="1" x14ac:dyDescent="0.25">
      <c r="A38" s="159" t="s">
        <v>87</v>
      </c>
      <c r="B38" s="345">
        <f t="shared" ref="B38:Y38" si="7">IF(B$12=0,"",B$33/B$12)</f>
        <v>1.0051940805505362</v>
      </c>
      <c r="C38" s="345">
        <f t="shared" si="7"/>
        <v>1.037872423512294</v>
      </c>
      <c r="D38" s="345">
        <f t="shared" si="7"/>
        <v>1.0795173071538051</v>
      </c>
      <c r="E38" s="345">
        <f t="shared" si="7"/>
        <v>1.3985841097883427</v>
      </c>
      <c r="F38" s="345">
        <f t="shared" si="7"/>
        <v>1.3585873858369397</v>
      </c>
      <c r="G38" s="345">
        <f t="shared" si="7"/>
        <v>1.378887351901404</v>
      </c>
      <c r="H38" s="345">
        <f t="shared" si="7"/>
        <v>1.4584574203461496</v>
      </c>
      <c r="I38" s="345">
        <f t="shared" si="7"/>
        <v>1.3075764787167283</v>
      </c>
      <c r="J38" s="345">
        <f t="shared" si="7"/>
        <v>1.2098967208313742</v>
      </c>
      <c r="K38" s="345">
        <f t="shared" si="7"/>
        <v>1.2856414139980767</v>
      </c>
      <c r="L38" s="345">
        <f t="shared" si="7"/>
        <v>1.3392985478318185</v>
      </c>
      <c r="M38" s="345">
        <f t="shared" si="7"/>
        <v>1.5338857463807714</v>
      </c>
      <c r="N38" s="345">
        <f t="shared" si="7"/>
        <v>1.7358170473177923</v>
      </c>
      <c r="O38" s="345">
        <f t="shared" si="7"/>
        <v>1.8279603286213399</v>
      </c>
      <c r="P38" s="345">
        <f t="shared" si="7"/>
        <v>1.8259103203064508</v>
      </c>
      <c r="Q38" s="345">
        <f t="shared" si="7"/>
        <v>1.6568122988477647</v>
      </c>
      <c r="R38" s="345">
        <f t="shared" si="7"/>
        <v>1.9370327233918891</v>
      </c>
      <c r="S38" s="345">
        <f t="shared" si="7"/>
        <v>1.842429093097621</v>
      </c>
      <c r="T38" s="345">
        <f t="shared" si="7"/>
        <v>1.9509774979430439</v>
      </c>
      <c r="U38" s="345">
        <f t="shared" si="7"/>
        <v>1.9215705592252885</v>
      </c>
      <c r="V38" s="345">
        <f t="shared" si="7"/>
        <v>1.891164049979414</v>
      </c>
      <c r="W38" s="345">
        <f t="shared" si="7"/>
        <v>1.517565114665725</v>
      </c>
      <c r="X38" s="345">
        <f t="shared" si="7"/>
        <v>1.6905920959811462</v>
      </c>
      <c r="Y38" s="345">
        <f t="shared" si="7"/>
        <v>1.5501307437730198</v>
      </c>
      <c r="DA38" s="164"/>
    </row>
    <row r="39" spans="1:105" ht="10.15" customHeight="1" x14ac:dyDescent="0.25"/>
    <row r="40" spans="1:105" ht="12" customHeight="1" x14ac:dyDescent="0.25">
      <c r="A40" s="8" t="s">
        <v>3046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final energy consumption"</f>
        <v>EE: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85.209716251074909</v>
      </c>
      <c r="C5" s="223">
        <v>89.451246775580444</v>
      </c>
      <c r="D5" s="223">
        <v>95.199226139295106</v>
      </c>
      <c r="E5" s="223">
        <v>116.5042132416164</v>
      </c>
      <c r="F5" s="223">
        <v>113.6015477214101</v>
      </c>
      <c r="G5" s="223">
        <v>111.6952708512466</v>
      </c>
      <c r="H5" s="223">
        <v>112.1978503869303</v>
      </c>
      <c r="I5" s="223">
        <v>120.9396388650043</v>
      </c>
      <c r="J5" s="223">
        <v>111.7035253654342</v>
      </c>
      <c r="K5" s="223">
        <v>90.469905417024933</v>
      </c>
      <c r="L5" s="223">
        <v>91.630868443680129</v>
      </c>
      <c r="M5" s="223">
        <v>101.830524505589</v>
      </c>
      <c r="N5" s="223">
        <v>104.7037833190026</v>
      </c>
      <c r="O5" s="223">
        <v>90.110318142734258</v>
      </c>
      <c r="P5" s="223">
        <v>86.430266552020726</v>
      </c>
      <c r="Q5" s="223">
        <v>92.676096302665471</v>
      </c>
      <c r="R5" s="223">
        <v>97.407566638005179</v>
      </c>
      <c r="S5" s="223">
        <v>83.599570077386048</v>
      </c>
      <c r="T5" s="223">
        <v>86.308082545141872</v>
      </c>
      <c r="U5" s="223">
        <v>77.873000859845192</v>
      </c>
      <c r="V5" s="223">
        <v>76.325279449699053</v>
      </c>
      <c r="W5" s="223">
        <v>56.14479793637144</v>
      </c>
      <c r="X5" s="223">
        <v>59.814187446259673</v>
      </c>
      <c r="Y5" s="223">
        <v>57.608684436801447</v>
      </c>
      <c r="DA5" s="89" t="s">
        <v>3029</v>
      </c>
    </row>
    <row r="6" spans="1:105" ht="12" customHeight="1" x14ac:dyDescent="0.25">
      <c r="A6" s="55" t="s">
        <v>91</v>
      </c>
      <c r="B6" s="259">
        <v>1.520085864375909</v>
      </c>
      <c r="C6" s="259">
        <v>1.548895629394383</v>
      </c>
      <c r="D6" s="259">
        <v>1.575568684962096</v>
      </c>
      <c r="E6" s="259">
        <v>1.6646173186909661</v>
      </c>
      <c r="F6" s="259">
        <v>1.6601725134844869</v>
      </c>
      <c r="G6" s="259">
        <v>1.725915682383572</v>
      </c>
      <c r="H6" s="259">
        <v>1.8345690337932421</v>
      </c>
      <c r="I6" s="259">
        <v>1.855906314442574</v>
      </c>
      <c r="J6" s="259">
        <v>1.8037700259352289</v>
      </c>
      <c r="K6" s="259">
        <v>1.351255945790782</v>
      </c>
      <c r="L6" s="259">
        <v>1.226797749041977</v>
      </c>
      <c r="M6" s="259">
        <v>1.371943988144106</v>
      </c>
      <c r="N6" s="259">
        <v>1.5457902901876821</v>
      </c>
      <c r="O6" s="259">
        <v>1.4750966327997059</v>
      </c>
      <c r="P6" s="259">
        <v>1.4189828664674919</v>
      </c>
      <c r="Q6" s="259">
        <v>1.455912654974715</v>
      </c>
      <c r="R6" s="259">
        <v>1.52167577120216</v>
      </c>
      <c r="S6" s="259">
        <v>1.406418189075584</v>
      </c>
      <c r="T6" s="259">
        <v>1.367544763696519</v>
      </c>
      <c r="U6" s="259">
        <v>1.2434751055567399</v>
      </c>
      <c r="V6" s="259">
        <v>1.4131751585797589</v>
      </c>
      <c r="W6" s="259">
        <v>1.1628592081190201</v>
      </c>
      <c r="X6" s="259">
        <v>1.202334149406624</v>
      </c>
      <c r="Y6" s="259">
        <v>0.86787463350317995</v>
      </c>
      <c r="DA6" s="67" t="s">
        <v>3047</v>
      </c>
    </row>
    <row r="7" spans="1:105" ht="12" customHeight="1" x14ac:dyDescent="0.25">
      <c r="A7" s="173" t="s">
        <v>92</v>
      </c>
      <c r="B7" s="224">
        <v>0.75940965399131355</v>
      </c>
      <c r="C7" s="224">
        <v>0.78243441327729002</v>
      </c>
      <c r="D7" s="224">
        <v>0.80209477296136367</v>
      </c>
      <c r="E7" s="224">
        <v>0.84076570350975866</v>
      </c>
      <c r="F7" s="224">
        <v>0.83594897922799505</v>
      </c>
      <c r="G7" s="224">
        <v>0.87226433820207983</v>
      </c>
      <c r="H7" s="224">
        <v>0.92065099880866696</v>
      </c>
      <c r="I7" s="224">
        <v>0.93662838578867824</v>
      </c>
      <c r="J7" s="224">
        <v>0.91830401988454735</v>
      </c>
      <c r="K7" s="224">
        <v>0.67664688818101282</v>
      </c>
      <c r="L7" s="224">
        <v>0.63273605480767381</v>
      </c>
      <c r="M7" s="224">
        <v>0.70391296902077116</v>
      </c>
      <c r="N7" s="224">
        <v>0.78667436484395492</v>
      </c>
      <c r="O7" s="224">
        <v>0.73545185724374673</v>
      </c>
      <c r="P7" s="224">
        <v>0.71424781126285586</v>
      </c>
      <c r="Q7" s="224">
        <v>0.73235828745253695</v>
      </c>
      <c r="R7" s="224">
        <v>0.76975739782293073</v>
      </c>
      <c r="S7" s="224">
        <v>0.71610897284920172</v>
      </c>
      <c r="T7" s="224">
        <v>0.69138765195481822</v>
      </c>
      <c r="U7" s="224">
        <v>0.62550862177442912</v>
      </c>
      <c r="V7" s="224">
        <v>0.69991789265333271</v>
      </c>
      <c r="W7" s="224">
        <v>0.6083242356147236</v>
      </c>
      <c r="X7" s="224">
        <v>0.61313892058362129</v>
      </c>
      <c r="Y7" s="224">
        <v>0.45539882295599038</v>
      </c>
      <c r="DA7" s="177" t="s">
        <v>3048</v>
      </c>
    </row>
    <row r="8" spans="1:105" ht="12" customHeight="1" x14ac:dyDescent="0.25">
      <c r="A8" s="173" t="s">
        <v>93</v>
      </c>
      <c r="B8" s="224">
        <v>1.2954476989760271</v>
      </c>
      <c r="C8" s="224">
        <v>1.344855298447359</v>
      </c>
      <c r="D8" s="224">
        <v>1.3858279684673871</v>
      </c>
      <c r="E8" s="224">
        <v>1.444969106542386</v>
      </c>
      <c r="F8" s="224">
        <v>1.433705520084454</v>
      </c>
      <c r="G8" s="224">
        <v>1.4997283213244259</v>
      </c>
      <c r="H8" s="224">
        <v>1.575351065542985</v>
      </c>
      <c r="I8" s="224">
        <v>1.608847160639727</v>
      </c>
      <c r="J8" s="224">
        <v>1.5866510944319401</v>
      </c>
      <c r="K8" s="224">
        <v>1.1561223827802609</v>
      </c>
      <c r="L8" s="224">
        <v>1.102654418115568</v>
      </c>
      <c r="M8" s="224">
        <v>1.2225047290455671</v>
      </c>
      <c r="N8" s="224">
        <v>1.3588848882832401</v>
      </c>
      <c r="O8" s="224">
        <v>1.2528397997636589</v>
      </c>
      <c r="P8" s="224">
        <v>1.2246838267469939</v>
      </c>
      <c r="Q8" s="224">
        <v>1.255179895146401</v>
      </c>
      <c r="R8" s="224">
        <v>1.324311643309817</v>
      </c>
      <c r="S8" s="224">
        <v>1.237409944804255</v>
      </c>
      <c r="T8" s="224">
        <v>1.189017664681868</v>
      </c>
      <c r="U8" s="224">
        <v>1.072064867804728</v>
      </c>
      <c r="V8" s="224">
        <v>1.1868262687479241</v>
      </c>
      <c r="W8" s="224">
        <v>1.069849551825744</v>
      </c>
      <c r="X8" s="224">
        <v>1.060568353746008</v>
      </c>
      <c r="Y8" s="224">
        <v>0.80245932086672467</v>
      </c>
      <c r="DA8" s="177" t="s">
        <v>3049</v>
      </c>
    </row>
    <row r="9" spans="1:105" ht="12" customHeight="1" x14ac:dyDescent="0.25">
      <c r="A9" s="173" t="s">
        <v>94</v>
      </c>
      <c r="B9" s="224">
        <v>0.54227885735669656</v>
      </c>
      <c r="C9" s="224">
        <v>0.55134716298097453</v>
      </c>
      <c r="D9" s="224">
        <v>0.55997502227462903</v>
      </c>
      <c r="E9" s="224">
        <v>0.59255731381424537</v>
      </c>
      <c r="F9" s="224">
        <v>0.59133539648931932</v>
      </c>
      <c r="G9" s="224">
        <v>0.61430244121449284</v>
      </c>
      <c r="H9" s="224">
        <v>0.65388955661773007</v>
      </c>
      <c r="I9" s="224">
        <v>0.66075644778741549</v>
      </c>
      <c r="J9" s="224">
        <v>0.64107534478736805</v>
      </c>
      <c r="K9" s="224">
        <v>0.48182846815801489</v>
      </c>
      <c r="L9" s="224">
        <v>0.43486978525443859</v>
      </c>
      <c r="M9" s="224">
        <v>0.48683672283541779</v>
      </c>
      <c r="N9" s="224">
        <v>0.54942797309554836</v>
      </c>
      <c r="O9" s="224">
        <v>0.52643691991849861</v>
      </c>
      <c r="P9" s="224">
        <v>0.50546193848272059</v>
      </c>
      <c r="Q9" s="224">
        <v>0.51868385409808326</v>
      </c>
      <c r="R9" s="224">
        <v>0.54150757389368254</v>
      </c>
      <c r="S9" s="224">
        <v>0.49983938913801101</v>
      </c>
      <c r="T9" s="224">
        <v>0.48671425584577171</v>
      </c>
      <c r="U9" s="224">
        <v>0.44299919338052529</v>
      </c>
      <c r="V9" s="224">
        <v>0.5049912522057356</v>
      </c>
      <c r="W9" s="224">
        <v>0.41100511404239493</v>
      </c>
      <c r="X9" s="224">
        <v>0.42717592124243209</v>
      </c>
      <c r="Y9" s="224">
        <v>0.30655006856687889</v>
      </c>
      <c r="DA9" s="177" t="s">
        <v>3050</v>
      </c>
    </row>
    <row r="10" spans="1:105" ht="12" customHeight="1" x14ac:dyDescent="0.25">
      <c r="A10" s="56" t="s">
        <v>95</v>
      </c>
      <c r="B10" s="260">
        <v>1.2767785230893789</v>
      </c>
      <c r="C10" s="260">
        <v>1.328407020853714</v>
      </c>
      <c r="D10" s="260">
        <v>1.2509672983361</v>
      </c>
      <c r="E10" s="260">
        <v>1.444094605670877</v>
      </c>
      <c r="F10" s="260">
        <v>1.4889613437997871</v>
      </c>
      <c r="G10" s="260">
        <v>1.4823891045402711</v>
      </c>
      <c r="H10" s="260">
        <v>1.5317583514134361</v>
      </c>
      <c r="I10" s="260">
        <v>1.5517689641525669</v>
      </c>
      <c r="J10" s="260">
        <v>1.4682689272895471</v>
      </c>
      <c r="K10" s="260">
        <v>1.0973001992615461</v>
      </c>
      <c r="L10" s="260">
        <v>1.0770716315303901</v>
      </c>
      <c r="M10" s="260">
        <v>1.2612691553899991</v>
      </c>
      <c r="N10" s="260">
        <v>1.4283046537470161</v>
      </c>
      <c r="O10" s="260">
        <v>1.2929105496055571</v>
      </c>
      <c r="P10" s="260">
        <v>1.252516998288318</v>
      </c>
      <c r="Q10" s="260">
        <v>1.2648128069017881</v>
      </c>
      <c r="R10" s="260">
        <v>1.4141351907674831</v>
      </c>
      <c r="S10" s="260">
        <v>1.257074660166188</v>
      </c>
      <c r="T10" s="260">
        <v>1.272169888788216</v>
      </c>
      <c r="U10" s="260">
        <v>1.155113848416756</v>
      </c>
      <c r="V10" s="260">
        <v>1.230428017174332</v>
      </c>
      <c r="W10" s="260">
        <v>1.0078148855080959</v>
      </c>
      <c r="X10" s="260">
        <v>1.029077142560717</v>
      </c>
      <c r="Y10" s="260">
        <v>0.88314745162136832</v>
      </c>
      <c r="DA10" s="68" t="s">
        <v>3051</v>
      </c>
    </row>
    <row r="11" spans="1:105" ht="12" customHeight="1" x14ac:dyDescent="0.25">
      <c r="A11" s="37" t="s">
        <v>159</v>
      </c>
      <c r="B11" s="226">
        <v>0.1198150356045783</v>
      </c>
      <c r="C11" s="226">
        <v>0.1616858332704289</v>
      </c>
      <c r="D11" s="226">
        <v>0.133377446510166</v>
      </c>
      <c r="E11" s="226">
        <v>0.37082767074420597</v>
      </c>
      <c r="F11" s="226">
        <v>0.35015105775888189</v>
      </c>
      <c r="G11" s="226">
        <v>0.29236389792394468</v>
      </c>
      <c r="H11" s="226">
        <v>0.27046141711895982</v>
      </c>
      <c r="I11" s="226">
        <v>0.26192909477656412</v>
      </c>
      <c r="J11" s="226">
        <v>0.2382523490833286</v>
      </c>
      <c r="K11" s="226">
        <v>0.24789441270759061</v>
      </c>
      <c r="L11" s="226">
        <v>0.3100327466878196</v>
      </c>
      <c r="M11" s="226">
        <v>0.43093349760970701</v>
      </c>
      <c r="N11" s="226">
        <v>0.49334199529236639</v>
      </c>
      <c r="O11" s="226">
        <v>0.38464610529195298</v>
      </c>
      <c r="P11" s="226">
        <v>0.39498632464216499</v>
      </c>
      <c r="Q11" s="226">
        <v>0.35092112432036998</v>
      </c>
      <c r="R11" s="226">
        <v>0.45801510823204461</v>
      </c>
      <c r="S11" s="226">
        <v>0.32289444868246681</v>
      </c>
      <c r="T11" s="226">
        <v>0.42703692585944247</v>
      </c>
      <c r="U11" s="226">
        <v>0.37832492026460213</v>
      </c>
      <c r="V11" s="226">
        <v>0.39732861355981891</v>
      </c>
      <c r="W11" s="226">
        <v>0.10260887580676099</v>
      </c>
      <c r="X11" s="226">
        <v>0.24321353984871499</v>
      </c>
      <c r="Y11" s="226">
        <v>0.24797233476642469</v>
      </c>
      <c r="DA11" s="69" t="s">
        <v>3052</v>
      </c>
    </row>
    <row r="12" spans="1:105" ht="12" customHeight="1" x14ac:dyDescent="0.25">
      <c r="A12" s="37" t="s">
        <v>35</v>
      </c>
      <c r="B12" s="226">
        <v>0.21920003849620279</v>
      </c>
      <c r="C12" s="226">
        <v>0.27830547764099928</v>
      </c>
      <c r="D12" s="226">
        <v>0.20558047954469061</v>
      </c>
      <c r="E12" s="226">
        <v>0.36582972079695431</v>
      </c>
      <c r="F12" s="226">
        <v>0.46599163617742101</v>
      </c>
      <c r="G12" s="226">
        <v>0.42664371356471742</v>
      </c>
      <c r="H12" s="226">
        <v>0.40733625113208433</v>
      </c>
      <c r="I12" s="226">
        <v>0.40549465681887648</v>
      </c>
      <c r="J12" s="226">
        <v>0.2191273312337135</v>
      </c>
      <c r="K12" s="226">
        <v>0.19069840858576781</v>
      </c>
      <c r="L12" s="226">
        <v>0.22081180980750351</v>
      </c>
      <c r="M12" s="226">
        <v>0.25026518017549371</v>
      </c>
      <c r="N12" s="226">
        <v>0.35608110943787541</v>
      </c>
      <c r="O12" s="226">
        <v>0.31792069893021502</v>
      </c>
      <c r="P12" s="226">
        <v>0.25302691888335849</v>
      </c>
      <c r="Q12" s="226">
        <v>0.26776736777774501</v>
      </c>
      <c r="R12" s="226">
        <v>0.31824919681591002</v>
      </c>
      <c r="S12" s="226">
        <v>0.27309345864367229</v>
      </c>
      <c r="T12" s="226">
        <v>0.27910023228282432</v>
      </c>
      <c r="U12" s="226">
        <v>0.24151196044538489</v>
      </c>
      <c r="V12" s="226">
        <v>0.12596935271959719</v>
      </c>
      <c r="W12" s="226">
        <v>0.21248503321630119</v>
      </c>
      <c r="X12" s="226">
        <v>0.1180352419246737</v>
      </c>
      <c r="Y12" s="226">
        <v>0.1187438998503927</v>
      </c>
      <c r="DA12" s="69" t="s">
        <v>3053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3054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3055</v>
      </c>
    </row>
    <row r="15" spans="1:105" ht="12" customHeight="1" x14ac:dyDescent="0.25">
      <c r="A15" s="37" t="s">
        <v>40</v>
      </c>
      <c r="B15" s="226">
        <v>0.93776344898859776</v>
      </c>
      <c r="C15" s="226">
        <v>0.88841570994228514</v>
      </c>
      <c r="D15" s="226">
        <v>0.91200937228124379</v>
      </c>
      <c r="E15" s="226">
        <v>0.70743721412971727</v>
      </c>
      <c r="F15" s="226">
        <v>0.67281864986348383</v>
      </c>
      <c r="G15" s="226">
        <v>0.76338149305160874</v>
      </c>
      <c r="H15" s="226">
        <v>0.85396068316239204</v>
      </c>
      <c r="I15" s="226">
        <v>0.88434521255712639</v>
      </c>
      <c r="J15" s="226">
        <v>1.010889246972505</v>
      </c>
      <c r="K15" s="226">
        <v>0.65870737796818757</v>
      </c>
      <c r="L15" s="226">
        <v>0.54622707503506662</v>
      </c>
      <c r="M15" s="226">
        <v>0.58007047760479835</v>
      </c>
      <c r="N15" s="226">
        <v>0.57888154901677469</v>
      </c>
      <c r="O15" s="226">
        <v>0.59034374538338874</v>
      </c>
      <c r="P15" s="226">
        <v>0.60450375476279405</v>
      </c>
      <c r="Q15" s="226">
        <v>0.64612431480367249</v>
      </c>
      <c r="R15" s="226">
        <v>0.63787088571952855</v>
      </c>
      <c r="S15" s="226">
        <v>0.6610867528400487</v>
      </c>
      <c r="T15" s="226">
        <v>0.56603273064594883</v>
      </c>
      <c r="U15" s="226">
        <v>0.53527696770676847</v>
      </c>
      <c r="V15" s="226">
        <v>0.7071300508949161</v>
      </c>
      <c r="W15" s="226">
        <v>0.69272097648503317</v>
      </c>
      <c r="X15" s="226">
        <v>0.66782836078732855</v>
      </c>
      <c r="Y15" s="226">
        <v>0.51643121700455086</v>
      </c>
      <c r="DA15" s="69" t="s">
        <v>3056</v>
      </c>
    </row>
    <row r="16" spans="1:105" ht="12" customHeight="1" x14ac:dyDescent="0.25">
      <c r="A16" s="57" t="s">
        <v>3057</v>
      </c>
      <c r="B16" s="261">
        <v>28.56241078111228</v>
      </c>
      <c r="C16" s="261">
        <v>29.141872644751459</v>
      </c>
      <c r="D16" s="261">
        <v>30.405309353575049</v>
      </c>
      <c r="E16" s="261">
        <v>35.393120420504033</v>
      </c>
      <c r="F16" s="261">
        <v>33.08445002551359</v>
      </c>
      <c r="G16" s="261">
        <v>29.708834663564701</v>
      </c>
      <c r="H16" s="261">
        <v>26.579530168658341</v>
      </c>
      <c r="I16" s="261">
        <v>33.140077560747969</v>
      </c>
      <c r="J16" s="261">
        <v>32.212837011266608</v>
      </c>
      <c r="K16" s="261">
        <v>26.818658010464109</v>
      </c>
      <c r="L16" s="261">
        <v>26.846392267363608</v>
      </c>
      <c r="M16" s="261">
        <v>25.531547785711151</v>
      </c>
      <c r="N16" s="261">
        <v>20.485205347932659</v>
      </c>
      <c r="O16" s="261">
        <v>14.63951377752673</v>
      </c>
      <c r="P16" s="261">
        <v>13.549776655067999</v>
      </c>
      <c r="Q16" s="261">
        <v>18.69577976592495</v>
      </c>
      <c r="R16" s="261">
        <v>15.364525487159179</v>
      </c>
      <c r="S16" s="261">
        <v>13.077202946073131</v>
      </c>
      <c r="T16" s="261">
        <v>12.07774814818981</v>
      </c>
      <c r="U16" s="261">
        <v>11.38527196583189</v>
      </c>
      <c r="V16" s="261">
        <v>9.8262490160658427</v>
      </c>
      <c r="W16" s="261">
        <v>7.3585056974029577</v>
      </c>
      <c r="X16" s="261">
        <v>7.2971551328271884</v>
      </c>
      <c r="Y16" s="261">
        <v>12.42274823858939</v>
      </c>
      <c r="DA16" s="70" t="s">
        <v>3058</v>
      </c>
    </row>
    <row r="17" spans="1:105" ht="12" customHeight="1" x14ac:dyDescent="0.25">
      <c r="A17" s="46" t="s">
        <v>28</v>
      </c>
      <c r="B17" s="229">
        <v>5.2808573648677103E-2</v>
      </c>
      <c r="C17" s="229">
        <v>5.279543581750655E-2</v>
      </c>
      <c r="D17" s="229">
        <v>0</v>
      </c>
      <c r="E17" s="229">
        <v>0</v>
      </c>
      <c r="F17" s="229">
        <v>0.25998726347413748</v>
      </c>
      <c r="G17" s="229">
        <v>6.7640912340487927E-2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6.3028782872694769E-2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7.1857693447096541E-2</v>
      </c>
      <c r="U17" s="229">
        <v>4.2130122898887817E-2</v>
      </c>
      <c r="V17" s="229">
        <v>4.9776593520986659E-3</v>
      </c>
      <c r="W17" s="229">
        <v>2.1238303011638971E-2</v>
      </c>
      <c r="X17" s="229">
        <v>0</v>
      </c>
      <c r="Y17" s="229">
        <v>0</v>
      </c>
      <c r="DA17" s="73" t="s">
        <v>3059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3060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9.1761907573211149E-2</v>
      </c>
      <c r="F19" s="229">
        <v>0</v>
      </c>
      <c r="G19" s="229">
        <v>0.1133386571750533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0.34370662309331018</v>
      </c>
      <c r="O19" s="229">
        <v>0.12688431735151409</v>
      </c>
      <c r="P19" s="229">
        <v>0</v>
      </c>
      <c r="Q19" s="229">
        <v>0.24301793000854841</v>
      </c>
      <c r="R19" s="229">
        <v>0.1080379435050253</v>
      </c>
      <c r="S19" s="229">
        <v>0.42683586224200748</v>
      </c>
      <c r="T19" s="229">
        <v>0.50267964746324967</v>
      </c>
      <c r="U19" s="229">
        <v>0.54757968484225661</v>
      </c>
      <c r="V19" s="229">
        <v>0.27913788512732529</v>
      </c>
      <c r="W19" s="229">
        <v>0.16233795117374261</v>
      </c>
      <c r="X19" s="229">
        <v>0.28452313382693167</v>
      </c>
      <c r="Y19" s="229">
        <v>0.44787256762183092</v>
      </c>
      <c r="DA19" s="73" t="s">
        <v>3061</v>
      </c>
    </row>
    <row r="20" spans="1:105" ht="12" customHeight="1" x14ac:dyDescent="0.25">
      <c r="A20" s="46" t="s">
        <v>159</v>
      </c>
      <c r="B20" s="229">
        <v>0.62233210863344091</v>
      </c>
      <c r="C20" s="229">
        <v>0.77147532947470276</v>
      </c>
      <c r="D20" s="229">
        <v>1.075690398459922</v>
      </c>
      <c r="E20" s="229">
        <v>1.5543791156198661</v>
      </c>
      <c r="F20" s="229">
        <v>1.807650105547689</v>
      </c>
      <c r="G20" s="229">
        <v>1.664854140618846</v>
      </c>
      <c r="H20" s="229">
        <v>1.695502758768356</v>
      </c>
      <c r="I20" s="229">
        <v>1.7713835029096381</v>
      </c>
      <c r="J20" s="229">
        <v>1.6187688676040459</v>
      </c>
      <c r="K20" s="229">
        <v>1.3730913794841419</v>
      </c>
      <c r="L20" s="229">
        <v>1.71242325966974</v>
      </c>
      <c r="M20" s="229">
        <v>3.1748358912000141</v>
      </c>
      <c r="N20" s="229">
        <v>3.2225154583267228</v>
      </c>
      <c r="O20" s="229">
        <v>2.3356167577315361</v>
      </c>
      <c r="P20" s="229">
        <v>2.5468266112760101</v>
      </c>
      <c r="Q20" s="229">
        <v>2.1707112991509478</v>
      </c>
      <c r="R20" s="229">
        <v>2.2125502751169561</v>
      </c>
      <c r="S20" s="229">
        <v>1.7510781256917201</v>
      </c>
      <c r="T20" s="229">
        <v>2.5978529163568691</v>
      </c>
      <c r="U20" s="229">
        <v>1.7366990411971119</v>
      </c>
      <c r="V20" s="229">
        <v>2.077159619049564</v>
      </c>
      <c r="W20" s="229">
        <v>0.40811937241032481</v>
      </c>
      <c r="X20" s="229">
        <v>1.187772813286204</v>
      </c>
      <c r="Y20" s="229">
        <v>0.81092602796123581</v>
      </c>
      <c r="DA20" s="73" t="s">
        <v>3062</v>
      </c>
    </row>
    <row r="21" spans="1:105" ht="12" customHeight="1" x14ac:dyDescent="0.25">
      <c r="A21" s="46" t="s">
        <v>32</v>
      </c>
      <c r="B21" s="229">
        <v>0.12342413073693941</v>
      </c>
      <c r="C21" s="229">
        <v>0.25306359058055478</v>
      </c>
      <c r="D21" s="229">
        <v>0.2891852172007422</v>
      </c>
      <c r="E21" s="229">
        <v>0.1553221194854644</v>
      </c>
      <c r="F21" s="229">
        <v>0.30765565606355122</v>
      </c>
      <c r="G21" s="229">
        <v>0.44910160713616087</v>
      </c>
      <c r="H21" s="229">
        <v>0.67683478102416661</v>
      </c>
      <c r="I21" s="229">
        <v>0.37774123405778182</v>
      </c>
      <c r="J21" s="229">
        <v>0.42689132705845001</v>
      </c>
      <c r="K21" s="229">
        <v>0.31094136465626071</v>
      </c>
      <c r="L21" s="229">
        <v>0.511224403921682</v>
      </c>
      <c r="M21" s="229">
        <v>0.30903108686164399</v>
      </c>
      <c r="N21" s="229">
        <v>0.26080581711619122</v>
      </c>
      <c r="O21" s="229">
        <v>0.21874217823974521</v>
      </c>
      <c r="P21" s="229">
        <v>0.37741922266906919</v>
      </c>
      <c r="Q21" s="229">
        <v>0.37664944950035312</v>
      </c>
      <c r="R21" s="229">
        <v>0.27937369313828148</v>
      </c>
      <c r="S21" s="229">
        <v>0.28450887154433108</v>
      </c>
      <c r="T21" s="229">
        <v>0.40865168063605739</v>
      </c>
      <c r="U21" s="229">
        <v>0.65682155851022928</v>
      </c>
      <c r="V21" s="229">
        <v>0.92224301577645329</v>
      </c>
      <c r="W21" s="229">
        <v>0.70195759823983506</v>
      </c>
      <c r="X21" s="229">
        <v>0.62238976127883083</v>
      </c>
      <c r="Y21" s="229">
        <v>0.25039771856187482</v>
      </c>
      <c r="DA21" s="73" t="s">
        <v>3063</v>
      </c>
    </row>
    <row r="22" spans="1:105" ht="12" customHeight="1" x14ac:dyDescent="0.25">
      <c r="A22" s="46" t="s">
        <v>33</v>
      </c>
      <c r="B22" s="229">
        <v>1.0509028375351519</v>
      </c>
      <c r="C22" s="229">
        <v>1.050902837530189</v>
      </c>
      <c r="D22" s="229">
        <v>1.0509028375259359</v>
      </c>
      <c r="E22" s="229">
        <v>5.0804806730713894</v>
      </c>
      <c r="F22" s="229">
        <v>1.05090283751143</v>
      </c>
      <c r="G22" s="229">
        <v>1.0509028375106331</v>
      </c>
      <c r="H22" s="229">
        <v>1.050902837508962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1.050902837507268</v>
      </c>
      <c r="O22" s="229">
        <v>1.05090283751082</v>
      </c>
      <c r="P22" s="229">
        <v>1.0509028375061811</v>
      </c>
      <c r="Q22" s="229">
        <v>1.0509028375096581</v>
      </c>
      <c r="R22" s="229">
        <v>4.2036973345298341</v>
      </c>
      <c r="S22" s="229">
        <v>3.1527944970415009</v>
      </c>
      <c r="T22" s="229">
        <v>1.0509028375117559</v>
      </c>
      <c r="U22" s="229">
        <v>1.050902837509647</v>
      </c>
      <c r="V22" s="229">
        <v>0.73568357696618658</v>
      </c>
      <c r="W22" s="229">
        <v>0.52545141876459678</v>
      </c>
      <c r="X22" s="229">
        <v>5.2536543423043432E-2</v>
      </c>
      <c r="Y22" s="229">
        <v>0.90204525819355108</v>
      </c>
      <c r="DA22" s="73" t="s">
        <v>3064</v>
      </c>
    </row>
    <row r="23" spans="1:105" ht="12" customHeight="1" x14ac:dyDescent="0.25">
      <c r="A23" s="46" t="s">
        <v>35</v>
      </c>
      <c r="B23" s="229">
        <v>0.84376971002505652</v>
      </c>
      <c r="C23" s="229">
        <v>1.246549067684712</v>
      </c>
      <c r="D23" s="229">
        <v>0.72056550683596088</v>
      </c>
      <c r="E23" s="229">
        <v>1.5848501625256219</v>
      </c>
      <c r="F23" s="229">
        <v>2.0902700264454301</v>
      </c>
      <c r="G23" s="229">
        <v>2.4571252638949859</v>
      </c>
      <c r="H23" s="229">
        <v>2.6028018237725781</v>
      </c>
      <c r="I23" s="229">
        <v>2.6821770999842198</v>
      </c>
      <c r="J23" s="229">
        <v>1.544188641441512</v>
      </c>
      <c r="K23" s="229">
        <v>1.0754384493326239</v>
      </c>
      <c r="L23" s="229">
        <v>1.215094622905621</v>
      </c>
      <c r="M23" s="229">
        <v>1.648355708009277</v>
      </c>
      <c r="N23" s="229">
        <v>2.609097135942585</v>
      </c>
      <c r="O23" s="229">
        <v>3.111862540674716</v>
      </c>
      <c r="P23" s="229">
        <v>2.2039718179697192</v>
      </c>
      <c r="Q23" s="229">
        <v>1.848397001993985</v>
      </c>
      <c r="R23" s="229">
        <v>2.729928579785077</v>
      </c>
      <c r="S23" s="229">
        <v>2.2242471660657341</v>
      </c>
      <c r="T23" s="229">
        <v>2.8573742158014181</v>
      </c>
      <c r="U23" s="229">
        <v>2.386552751168407</v>
      </c>
      <c r="V23" s="229">
        <v>1.047691386978606</v>
      </c>
      <c r="W23" s="229">
        <v>1.635989334938946</v>
      </c>
      <c r="X23" s="229">
        <v>1.296887417687105</v>
      </c>
      <c r="Y23" s="229">
        <v>0.6214314200063501</v>
      </c>
      <c r="DA23" s="73" t="s">
        <v>3065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3066</v>
      </c>
    </row>
    <row r="25" spans="1:105" ht="12" customHeight="1" x14ac:dyDescent="0.25">
      <c r="A25" s="46" t="s">
        <v>38</v>
      </c>
      <c r="B25" s="229">
        <v>21.814595773571639</v>
      </c>
      <c r="C25" s="229">
        <v>22.863365724554139</v>
      </c>
      <c r="D25" s="229">
        <v>22.863365724423819</v>
      </c>
      <c r="E25" s="229">
        <v>23.222125303458821</v>
      </c>
      <c r="F25" s="229">
        <v>18.619470246351131</v>
      </c>
      <c r="G25" s="229">
        <v>16.39553225563262</v>
      </c>
      <c r="H25" s="229">
        <v>11.437820165155101</v>
      </c>
      <c r="I25" s="229">
        <v>19.930515559620659</v>
      </c>
      <c r="J25" s="229">
        <v>19.595728642155951</v>
      </c>
      <c r="K25" s="229">
        <v>16.259483012692758</v>
      </c>
      <c r="L25" s="229">
        <v>16.356038967318469</v>
      </c>
      <c r="M25" s="229">
        <v>17.0933633948605</v>
      </c>
      <c r="N25" s="229">
        <v>10.055049513259069</v>
      </c>
      <c r="O25" s="229">
        <v>5.4698760004312366</v>
      </c>
      <c r="P25" s="229">
        <v>4.1288193576270622</v>
      </c>
      <c r="Q25" s="229">
        <v>9.2061303709307936</v>
      </c>
      <c r="R25" s="229">
        <v>1.3340078455722579</v>
      </c>
      <c r="S25" s="229">
        <v>1.1150860394744011</v>
      </c>
      <c r="T25" s="229">
        <v>0.81647742514707966</v>
      </c>
      <c r="U25" s="229">
        <v>1.105098169483147</v>
      </c>
      <c r="V25" s="229">
        <v>0.93572223159449242</v>
      </c>
      <c r="W25" s="229">
        <v>1.5222923396343619</v>
      </c>
      <c r="X25" s="229">
        <v>0.84004145949129727</v>
      </c>
      <c r="Y25" s="229">
        <v>4.6060475723427921</v>
      </c>
      <c r="DA25" s="73" t="s">
        <v>3067</v>
      </c>
    </row>
    <row r="26" spans="1:105" ht="12" customHeight="1" x14ac:dyDescent="0.25">
      <c r="A26" s="46" t="s">
        <v>39</v>
      </c>
      <c r="B26" s="229">
        <v>4.054577646961369</v>
      </c>
      <c r="C26" s="229">
        <v>2.9037206591096609</v>
      </c>
      <c r="D26" s="229">
        <v>4.4055996691286659</v>
      </c>
      <c r="E26" s="229">
        <v>3.704201138769657</v>
      </c>
      <c r="F26" s="229">
        <v>8.9485138901202266</v>
      </c>
      <c r="G26" s="229">
        <v>7.51033898925591</v>
      </c>
      <c r="H26" s="229">
        <v>9.1156678024291793</v>
      </c>
      <c r="I26" s="229">
        <v>8.3782601641756607</v>
      </c>
      <c r="J26" s="229">
        <v>9.0272595330066441</v>
      </c>
      <c r="K26" s="229">
        <v>7.7997038042983151</v>
      </c>
      <c r="L26" s="229">
        <v>7.0516110135480936</v>
      </c>
      <c r="M26" s="229">
        <v>3.2429329219070171</v>
      </c>
      <c r="N26" s="229">
        <v>2.943127962687512</v>
      </c>
      <c r="O26" s="229">
        <v>2.3256291455871612</v>
      </c>
      <c r="P26" s="229">
        <v>3.2418368080199631</v>
      </c>
      <c r="Q26" s="229">
        <v>3.7999708768306668</v>
      </c>
      <c r="R26" s="229">
        <v>4.4969298155117494</v>
      </c>
      <c r="S26" s="229">
        <v>4.1226523840134366</v>
      </c>
      <c r="T26" s="229">
        <v>3.7719517318262792</v>
      </c>
      <c r="U26" s="229">
        <v>3.8594878002222068</v>
      </c>
      <c r="V26" s="229">
        <v>3.8236336412211158</v>
      </c>
      <c r="W26" s="229">
        <v>2.3811193792295118</v>
      </c>
      <c r="X26" s="229">
        <v>3.013004003833776</v>
      </c>
      <c r="Y26" s="229">
        <v>4.7840276739017593</v>
      </c>
      <c r="DA26" s="73" t="s">
        <v>3068</v>
      </c>
    </row>
    <row r="27" spans="1:105" ht="12" customHeight="1" x14ac:dyDescent="0.25">
      <c r="A27" s="57" t="s">
        <v>3069</v>
      </c>
      <c r="B27" s="261">
        <f t="shared" ref="B27:Y27" si="0">B28+B34</f>
        <v>18.541589009400781</v>
      </c>
      <c r="C27" s="261">
        <f t="shared" si="0"/>
        <v>20.680106558519704</v>
      </c>
      <c r="D27" s="261">
        <f t="shared" si="0"/>
        <v>21.628122033408513</v>
      </c>
      <c r="E27" s="261">
        <f t="shared" si="0"/>
        <v>31.114850265943094</v>
      </c>
      <c r="F27" s="261">
        <f t="shared" si="0"/>
        <v>31.891871098152798</v>
      </c>
      <c r="G27" s="261">
        <f t="shared" si="0"/>
        <v>32.302188394066647</v>
      </c>
      <c r="H27" s="261">
        <f t="shared" si="0"/>
        <v>33.864233523318376</v>
      </c>
      <c r="I27" s="261">
        <f t="shared" si="0"/>
        <v>33.609205713595429</v>
      </c>
      <c r="J27" s="261">
        <f t="shared" si="0"/>
        <v>27.776272654270262</v>
      </c>
      <c r="K27" s="261">
        <f t="shared" si="0"/>
        <v>23.569750368879816</v>
      </c>
      <c r="L27" s="261">
        <f t="shared" si="0"/>
        <v>24.743685143025058</v>
      </c>
      <c r="M27" s="261">
        <f t="shared" si="0"/>
        <v>29.894684285994291</v>
      </c>
      <c r="N27" s="261">
        <f t="shared" si="0"/>
        <v>34.724390338780388</v>
      </c>
      <c r="O27" s="261">
        <f t="shared" si="0"/>
        <v>31.271783422391167</v>
      </c>
      <c r="P27" s="261">
        <f t="shared" si="0"/>
        <v>29.54891597240821</v>
      </c>
      <c r="Q27" s="261">
        <f t="shared" si="0"/>
        <v>29.704483955001745</v>
      </c>
      <c r="R27" s="261">
        <f t="shared" si="0"/>
        <v>34.127000668058642</v>
      </c>
      <c r="S27" s="261">
        <f t="shared" si="0"/>
        <v>28.464872789060276</v>
      </c>
      <c r="T27" s="261">
        <f t="shared" si="0"/>
        <v>31.272880605309663</v>
      </c>
      <c r="U27" s="261">
        <f t="shared" si="0"/>
        <v>28.891309867879372</v>
      </c>
      <c r="V27" s="261">
        <f t="shared" si="0"/>
        <v>26.876045109810736</v>
      </c>
      <c r="W27" s="261">
        <f t="shared" si="0"/>
        <v>19.027083721925145</v>
      </c>
      <c r="X27" s="261">
        <f t="shared" si="0"/>
        <v>20.40051344388467</v>
      </c>
      <c r="Y27" s="261">
        <f t="shared" si="0"/>
        <v>17.727747165444526</v>
      </c>
      <c r="DA27" s="70"/>
    </row>
    <row r="28" spans="1:105" ht="12" customHeight="1" x14ac:dyDescent="0.25">
      <c r="A28" s="60" t="s">
        <v>3070</v>
      </c>
      <c r="B28" s="262">
        <v>17.584887888567849</v>
      </c>
      <c r="C28" s="262">
        <v>19.637950412248799</v>
      </c>
      <c r="D28" s="262">
        <v>20.51977021977066</v>
      </c>
      <c r="E28" s="262">
        <v>29.995816830534981</v>
      </c>
      <c r="F28" s="262">
        <v>30.795883535067588</v>
      </c>
      <c r="G28" s="262">
        <v>31.13775107552474</v>
      </c>
      <c r="H28" s="262">
        <v>32.677387847777148</v>
      </c>
      <c r="I28" s="262">
        <v>32.367456893073481</v>
      </c>
      <c r="J28" s="262">
        <v>26.50711007675941</v>
      </c>
      <c r="K28" s="262">
        <v>22.706968811693859</v>
      </c>
      <c r="L28" s="262">
        <v>23.816768297551391</v>
      </c>
      <c r="M28" s="262">
        <v>28.886834163695031</v>
      </c>
      <c r="N28" s="262">
        <v>33.639020094363246</v>
      </c>
      <c r="O28" s="262">
        <v>30.35495533586208</v>
      </c>
      <c r="P28" s="262">
        <v>28.614139120664859</v>
      </c>
      <c r="Q28" s="262">
        <v>28.749108720120869</v>
      </c>
      <c r="R28" s="262">
        <v>33.094788304112129</v>
      </c>
      <c r="S28" s="262">
        <v>27.474530729159088</v>
      </c>
      <c r="T28" s="262">
        <v>30.348347183326432</v>
      </c>
      <c r="U28" s="262">
        <v>28.075247903166911</v>
      </c>
      <c r="V28" s="262">
        <v>26.034058073642392</v>
      </c>
      <c r="W28" s="262">
        <v>18.08167271567201</v>
      </c>
      <c r="X28" s="262">
        <v>19.546517543720729</v>
      </c>
      <c r="Y28" s="262">
        <v>17.0113247659853</v>
      </c>
      <c r="DA28" s="72" t="s">
        <v>3071</v>
      </c>
    </row>
    <row r="29" spans="1:105" ht="12" customHeight="1" x14ac:dyDescent="0.25">
      <c r="A29" s="59" t="s">
        <v>28</v>
      </c>
      <c r="B29" s="230">
        <v>0.80841240661115876</v>
      </c>
      <c r="C29" s="230">
        <v>0.58357601734462339</v>
      </c>
      <c r="D29" s="230">
        <v>0</v>
      </c>
      <c r="E29" s="230">
        <v>0</v>
      </c>
      <c r="F29" s="230">
        <v>1.600406627965699</v>
      </c>
      <c r="G29" s="230">
        <v>0.4956398288219403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0.31908643639261502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0.45359372530861591</v>
      </c>
      <c r="U29" s="230">
        <v>0.28254743514684177</v>
      </c>
      <c r="V29" s="230">
        <v>3.0791902127314801E-2</v>
      </c>
      <c r="W29" s="230">
        <v>0.1574375353440037</v>
      </c>
      <c r="X29" s="230">
        <v>0</v>
      </c>
      <c r="Y29" s="230">
        <v>0</v>
      </c>
      <c r="DA29" s="71" t="s">
        <v>3072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0.85307735660444328</v>
      </c>
      <c r="F30" s="230">
        <v>0</v>
      </c>
      <c r="G30" s="230">
        <v>0.83049075917811299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1.683179837059968</v>
      </c>
      <c r="O30" s="230">
        <v>0.95987406616097104</v>
      </c>
      <c r="P30" s="230">
        <v>0</v>
      </c>
      <c r="Q30" s="230">
        <v>1.7883176182775189</v>
      </c>
      <c r="R30" s="230">
        <v>0.97872043999828362</v>
      </c>
      <c r="S30" s="230">
        <v>1.594228854515521</v>
      </c>
      <c r="T30" s="230">
        <v>1.5166417291069489</v>
      </c>
      <c r="U30" s="230">
        <v>2.1255086127824452</v>
      </c>
      <c r="V30" s="230">
        <v>1.754591021173578</v>
      </c>
      <c r="W30" s="230">
        <v>1.141789305962404</v>
      </c>
      <c r="X30" s="230">
        <v>1.7586410966963739</v>
      </c>
      <c r="Y30" s="230">
        <v>2.9160637543622032</v>
      </c>
      <c r="DA30" s="71" t="s">
        <v>3073</v>
      </c>
    </row>
    <row r="31" spans="1:105" ht="12" customHeight="1" x14ac:dyDescent="0.25">
      <c r="A31" s="59" t="s">
        <v>159</v>
      </c>
      <c r="B31" s="230">
        <v>7.5653296373267898</v>
      </c>
      <c r="C31" s="230">
        <v>7.6232156260533914</v>
      </c>
      <c r="D31" s="230">
        <v>8.7680963098644025</v>
      </c>
      <c r="E31" s="230">
        <v>15.71614262996342</v>
      </c>
      <c r="F31" s="230">
        <v>13.83514300305683</v>
      </c>
      <c r="G31" s="230">
        <v>11.302087072290229</v>
      </c>
      <c r="H31" s="230">
        <v>11.38881705131495</v>
      </c>
      <c r="I31" s="230">
        <v>11.897956891904879</v>
      </c>
      <c r="J31" s="230">
        <v>12.00025645069385</v>
      </c>
      <c r="K31" s="230">
        <v>11.11290061353048</v>
      </c>
      <c r="L31" s="230">
        <v>11.69795512482858</v>
      </c>
      <c r="M31" s="230">
        <v>15.946841944441619</v>
      </c>
      <c r="N31" s="230">
        <v>18.063660520621639</v>
      </c>
      <c r="O31" s="230">
        <v>15.182854460333131</v>
      </c>
      <c r="P31" s="230">
        <v>15.31007320914623</v>
      </c>
      <c r="Q31" s="230">
        <v>13.52407494649964</v>
      </c>
      <c r="R31" s="230">
        <v>16.64637241876013</v>
      </c>
      <c r="S31" s="230">
        <v>12.39634365216547</v>
      </c>
      <c r="T31" s="230">
        <v>14.6461005587658</v>
      </c>
      <c r="U31" s="230">
        <v>11.53440409695015</v>
      </c>
      <c r="V31" s="230">
        <v>12.88127801068023</v>
      </c>
      <c r="W31" s="230">
        <v>3.020489335541007</v>
      </c>
      <c r="X31" s="230">
        <v>7.8024442135831826</v>
      </c>
      <c r="Y31" s="230">
        <v>7.5672608599680444</v>
      </c>
      <c r="DA31" s="71" t="s">
        <v>3074</v>
      </c>
    </row>
    <row r="32" spans="1:105" ht="12" customHeight="1" x14ac:dyDescent="0.25">
      <c r="A32" s="59" t="s">
        <v>32</v>
      </c>
      <c r="B32" s="230">
        <v>1.6499127818230339</v>
      </c>
      <c r="C32" s="230">
        <v>2.343321324619104</v>
      </c>
      <c r="D32" s="230">
        <v>3.2588020576557279</v>
      </c>
      <c r="E32" s="230">
        <v>1.617322777949415</v>
      </c>
      <c r="F32" s="230">
        <v>2.2874902296158219</v>
      </c>
      <c r="G32" s="230">
        <v>3.2190508104034792</v>
      </c>
      <c r="H32" s="230">
        <v>4.8882321569586438</v>
      </c>
      <c r="I32" s="230">
        <v>2.4668847333223769</v>
      </c>
      <c r="J32" s="230">
        <v>3.3659719576470688</v>
      </c>
      <c r="K32" s="230">
        <v>2.533684602758715</v>
      </c>
      <c r="L32" s="230">
        <v>3.281638880759409</v>
      </c>
      <c r="M32" s="230">
        <v>1.564485680143719</v>
      </c>
      <c r="N32" s="230">
        <v>1.6127109498973351</v>
      </c>
      <c r="O32" s="230">
        <v>1.654774588779286</v>
      </c>
      <c r="P32" s="230">
        <v>2.432812935586846</v>
      </c>
      <c r="Q32" s="230">
        <v>2.4335827087646029</v>
      </c>
      <c r="R32" s="230">
        <v>2.5308584651051431</v>
      </c>
      <c r="S32" s="230">
        <v>2.5257232867101549</v>
      </c>
      <c r="T32" s="230">
        <v>2.5795684398053229</v>
      </c>
      <c r="U32" s="230">
        <v>4.405001313469131</v>
      </c>
      <c r="V32" s="230">
        <v>5.7050140780355498</v>
      </c>
      <c r="W32" s="230">
        <v>5.2035454114348054</v>
      </c>
      <c r="X32" s="230">
        <v>4.1150994907315104</v>
      </c>
      <c r="Y32" s="230">
        <v>2.3366186184236599</v>
      </c>
      <c r="DA32" s="71" t="s">
        <v>3075</v>
      </c>
    </row>
    <row r="33" spans="1:105" ht="12" customHeight="1" x14ac:dyDescent="0.25">
      <c r="A33" s="59" t="s">
        <v>35</v>
      </c>
      <c r="B33" s="230">
        <v>7.5612330628068634</v>
      </c>
      <c r="C33" s="230">
        <v>9.0878374442316829</v>
      </c>
      <c r="D33" s="230">
        <v>8.4928718522505235</v>
      </c>
      <c r="E33" s="230">
        <v>11.8092740660177</v>
      </c>
      <c r="F33" s="230">
        <v>13.07284367442924</v>
      </c>
      <c r="G33" s="230">
        <v>15.290482604830981</v>
      </c>
      <c r="H33" s="230">
        <v>16.400338639503559</v>
      </c>
      <c r="I33" s="230">
        <v>18.00261526784622</v>
      </c>
      <c r="J33" s="230">
        <v>11.140881668418499</v>
      </c>
      <c r="K33" s="230">
        <v>9.0603835954046623</v>
      </c>
      <c r="L33" s="230">
        <v>8.8371742919634055</v>
      </c>
      <c r="M33" s="230">
        <v>11.05642010271708</v>
      </c>
      <c r="N33" s="230">
        <v>12.2794687867843</v>
      </c>
      <c r="O33" s="230">
        <v>12.55745222058869</v>
      </c>
      <c r="P33" s="230">
        <v>10.87125297593178</v>
      </c>
      <c r="Q33" s="230">
        <v>11.00313344657911</v>
      </c>
      <c r="R33" s="230">
        <v>12.938836980248571</v>
      </c>
      <c r="S33" s="230">
        <v>10.95823493576794</v>
      </c>
      <c r="T33" s="230">
        <v>11.15244273033974</v>
      </c>
      <c r="U33" s="230">
        <v>9.7277864448183458</v>
      </c>
      <c r="V33" s="230">
        <v>5.6623830616257136</v>
      </c>
      <c r="W33" s="230">
        <v>8.5584111273897925</v>
      </c>
      <c r="X33" s="230">
        <v>5.8703327427096594</v>
      </c>
      <c r="Y33" s="230">
        <v>4.1913815332313877</v>
      </c>
      <c r="DA33" s="71" t="s">
        <v>3076</v>
      </c>
    </row>
    <row r="34" spans="1:105" ht="12" customHeight="1" x14ac:dyDescent="0.25">
      <c r="A34" s="60" t="s">
        <v>3077</v>
      </c>
      <c r="B34" s="262">
        <v>0.95670112083293157</v>
      </c>
      <c r="C34" s="262">
        <v>1.0421561462709059</v>
      </c>
      <c r="D34" s="262">
        <v>1.1083518136378521</v>
      </c>
      <c r="E34" s="262">
        <v>1.119033435408112</v>
      </c>
      <c r="F34" s="262">
        <v>1.0959875630852089</v>
      </c>
      <c r="G34" s="262">
        <v>1.164437318541909</v>
      </c>
      <c r="H34" s="262">
        <v>1.186845675541228</v>
      </c>
      <c r="I34" s="262">
        <v>1.2417488205219449</v>
      </c>
      <c r="J34" s="262">
        <v>1.2691625775108499</v>
      </c>
      <c r="K34" s="262">
        <v>0.8627815571859595</v>
      </c>
      <c r="L34" s="262">
        <v>0.92691684547366704</v>
      </c>
      <c r="M34" s="262">
        <v>1.0078501222992611</v>
      </c>
      <c r="N34" s="262">
        <v>1.085370244417144</v>
      </c>
      <c r="O34" s="262">
        <v>0.91682808652908654</v>
      </c>
      <c r="P34" s="262">
        <v>0.93477685174335112</v>
      </c>
      <c r="Q34" s="262">
        <v>0.9553752348808745</v>
      </c>
      <c r="R34" s="262">
        <v>1.0322123639465131</v>
      </c>
      <c r="S34" s="262">
        <v>0.9903420599011874</v>
      </c>
      <c r="T34" s="262">
        <v>0.92453342198323141</v>
      </c>
      <c r="U34" s="262">
        <v>0.81606196471245873</v>
      </c>
      <c r="V34" s="262">
        <v>0.84198703616834336</v>
      </c>
      <c r="W34" s="262">
        <v>0.94541100625313568</v>
      </c>
      <c r="X34" s="262">
        <v>0.85399590016394</v>
      </c>
      <c r="Y34" s="262">
        <v>0.71642239945922548</v>
      </c>
      <c r="DA34" s="72" t="s">
        <v>3078</v>
      </c>
    </row>
    <row r="35" spans="1:105" ht="12" customHeight="1" x14ac:dyDescent="0.25">
      <c r="A35" s="57" t="s">
        <v>3079</v>
      </c>
      <c r="B35" s="261">
        <f t="shared" ref="B35:Y35" si="1">B36+B42+B53</f>
        <v>5.2550344713806201</v>
      </c>
      <c r="C35" s="261">
        <f t="shared" si="1"/>
        <v>5.826761093392002</v>
      </c>
      <c r="D35" s="261">
        <f t="shared" si="1"/>
        <v>5.6077550923354176</v>
      </c>
      <c r="E35" s="261">
        <f t="shared" si="1"/>
        <v>6.1433311222822118</v>
      </c>
      <c r="F35" s="261">
        <f t="shared" si="1"/>
        <v>6.3264863920043597</v>
      </c>
      <c r="G35" s="261">
        <f t="shared" si="1"/>
        <v>5.5097028950026186</v>
      </c>
      <c r="H35" s="261">
        <f t="shared" si="1"/>
        <v>4.46345519112477</v>
      </c>
      <c r="I35" s="261">
        <f t="shared" si="1"/>
        <v>5.6218611870864299</v>
      </c>
      <c r="J35" s="261">
        <f t="shared" si="1"/>
        <v>5.3029950832169286</v>
      </c>
      <c r="K35" s="261">
        <f t="shared" si="1"/>
        <v>4.2789682425660382</v>
      </c>
      <c r="L35" s="261">
        <f t="shared" si="1"/>
        <v>4.6681531444490929</v>
      </c>
      <c r="M35" s="261">
        <f t="shared" si="1"/>
        <v>4.2591908009579287</v>
      </c>
      <c r="N35" s="261">
        <f t="shared" si="1"/>
        <v>3.4053976916111921</v>
      </c>
      <c r="O35" s="261">
        <f t="shared" si="1"/>
        <v>1.7956240191860415</v>
      </c>
      <c r="P35" s="261">
        <f t="shared" si="1"/>
        <v>1.6563283537753384</v>
      </c>
      <c r="Q35" s="261">
        <f t="shared" si="1"/>
        <v>2.7547798291949079</v>
      </c>
      <c r="R35" s="261">
        <f t="shared" si="1"/>
        <v>1.2343441994832538</v>
      </c>
      <c r="S35" s="261">
        <f t="shared" si="1"/>
        <v>1.2196483954432644</v>
      </c>
      <c r="T35" s="261">
        <f t="shared" si="1"/>
        <v>1.2732966633057607</v>
      </c>
      <c r="U35" s="261">
        <f t="shared" si="1"/>
        <v>1.0886504371662769</v>
      </c>
      <c r="V35" s="261">
        <f t="shared" si="1"/>
        <v>0.65758585159443395</v>
      </c>
      <c r="W35" s="261">
        <f t="shared" si="1"/>
        <v>0.59089636519354671</v>
      </c>
      <c r="X35" s="261">
        <f t="shared" si="1"/>
        <v>0.53587042018622155</v>
      </c>
      <c r="Y35" s="261">
        <f t="shared" si="1"/>
        <v>1.6256988912446606</v>
      </c>
      <c r="DA35" s="70"/>
    </row>
    <row r="36" spans="1:105" ht="12" customHeight="1" x14ac:dyDescent="0.25">
      <c r="A36" s="60" t="s">
        <v>3080</v>
      </c>
      <c r="B36" s="262">
        <v>0.96504658276486199</v>
      </c>
      <c r="C36" s="262">
        <v>1.2212801595594469</v>
      </c>
      <c r="D36" s="262">
        <v>0.92149344800918109</v>
      </c>
      <c r="E36" s="262">
        <v>1.238761518432058</v>
      </c>
      <c r="F36" s="262">
        <v>1.4138072410331051</v>
      </c>
      <c r="G36" s="262">
        <v>1.2204660100753379</v>
      </c>
      <c r="H36" s="262">
        <v>0.94099020110525111</v>
      </c>
      <c r="I36" s="262">
        <v>0.8241549849699138</v>
      </c>
      <c r="J36" s="262">
        <v>0.58381194437970718</v>
      </c>
      <c r="K36" s="262">
        <v>0.49065275870602831</v>
      </c>
      <c r="L36" s="262">
        <v>0.66675751325562405</v>
      </c>
      <c r="M36" s="262">
        <v>0.59724114094664693</v>
      </c>
      <c r="N36" s="262">
        <v>0.94443534761231107</v>
      </c>
      <c r="O36" s="262">
        <v>0.5741939967686448</v>
      </c>
      <c r="P36" s="262">
        <v>0.44837594197380798</v>
      </c>
      <c r="Q36" s="262">
        <v>0.56378213818620537</v>
      </c>
      <c r="R36" s="262">
        <v>0.39559313878436408</v>
      </c>
      <c r="S36" s="262">
        <v>0.39734406897209112</v>
      </c>
      <c r="T36" s="262">
        <v>0.4383380250184134</v>
      </c>
      <c r="U36" s="262">
        <v>0.3570928498372582</v>
      </c>
      <c r="V36" s="262">
        <v>0.12685041161413679</v>
      </c>
      <c r="W36" s="262">
        <v>0.15221446456414961</v>
      </c>
      <c r="X36" s="262">
        <v>0.14822221159166349</v>
      </c>
      <c r="Y36" s="262">
        <v>0.42666210418783679</v>
      </c>
      <c r="DA36" s="72" t="s">
        <v>3081</v>
      </c>
    </row>
    <row r="37" spans="1:105" ht="12" customHeight="1" x14ac:dyDescent="0.25">
      <c r="A37" s="59" t="s">
        <v>28</v>
      </c>
      <c r="B37" s="230">
        <v>0</v>
      </c>
      <c r="C37" s="230">
        <v>0</v>
      </c>
      <c r="D37" s="230">
        <v>0</v>
      </c>
      <c r="E37" s="230">
        <v>0</v>
      </c>
      <c r="F37" s="230">
        <v>7.1707693115522358E-2</v>
      </c>
      <c r="G37" s="230">
        <v>7.1867775179181345E-2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3082</v>
      </c>
    </row>
    <row r="38" spans="1:105" ht="12" customHeight="1" x14ac:dyDescent="0.25">
      <c r="A38" s="59" t="s">
        <v>31</v>
      </c>
      <c r="B38" s="230">
        <v>0</v>
      </c>
      <c r="C38" s="230">
        <v>0</v>
      </c>
      <c r="D38" s="230">
        <v>0</v>
      </c>
      <c r="E38" s="230">
        <v>0.1236962167076443</v>
      </c>
      <c r="F38" s="230">
        <v>0</v>
      </c>
      <c r="G38" s="230">
        <v>0.1204211600808264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0.10841727510314129</v>
      </c>
      <c r="O38" s="230">
        <v>0</v>
      </c>
      <c r="P38" s="230">
        <v>0</v>
      </c>
      <c r="Q38" s="230">
        <v>0.1228461972585996</v>
      </c>
      <c r="R38" s="230">
        <v>0</v>
      </c>
      <c r="S38" s="230">
        <v>8.9536668284831838E-2</v>
      </c>
      <c r="T38" s="230">
        <v>8.3882808754305413E-2</v>
      </c>
      <c r="U38" s="230">
        <v>8.9546217928153607E-2</v>
      </c>
      <c r="V38" s="230">
        <v>4.4899820938460379E-2</v>
      </c>
      <c r="W38" s="230">
        <v>0</v>
      </c>
      <c r="X38" s="230">
        <v>0</v>
      </c>
      <c r="Y38" s="230">
        <v>0.2129155255991462</v>
      </c>
      <c r="DA38" s="71" t="s">
        <v>3083</v>
      </c>
    </row>
    <row r="39" spans="1:105" ht="12" customHeight="1" x14ac:dyDescent="0.25">
      <c r="A39" s="59" t="s">
        <v>159</v>
      </c>
      <c r="B39" s="230">
        <v>0.22777000240176329</v>
      </c>
      <c r="C39" s="230">
        <v>0.32934699323350308</v>
      </c>
      <c r="D39" s="230">
        <v>0</v>
      </c>
      <c r="E39" s="230">
        <v>0.33328621484315502</v>
      </c>
      <c r="F39" s="230">
        <v>0.32195662518722468</v>
      </c>
      <c r="G39" s="230">
        <v>0.32499578500738502</v>
      </c>
      <c r="H39" s="230">
        <v>0.22207802249675421</v>
      </c>
      <c r="I39" s="230">
        <v>0.23891707768125969</v>
      </c>
      <c r="J39" s="230">
        <v>0.1233070866341857</v>
      </c>
      <c r="K39" s="230">
        <v>0.1225260435872952</v>
      </c>
      <c r="L39" s="230">
        <v>0.23911731763446861</v>
      </c>
      <c r="M39" s="230">
        <v>0</v>
      </c>
      <c r="N39" s="230">
        <v>0.2952854535354521</v>
      </c>
      <c r="O39" s="230">
        <v>8.7148669409383109E-2</v>
      </c>
      <c r="P39" s="230">
        <v>9.9898572041816958E-2</v>
      </c>
      <c r="Q39" s="230">
        <v>0.11263903393920049</v>
      </c>
      <c r="R39" s="230">
        <v>8.4172257737978581E-2</v>
      </c>
      <c r="S39" s="230">
        <v>8.2692662288689336E-2</v>
      </c>
      <c r="T39" s="230">
        <v>7.7304063141128546E-2</v>
      </c>
      <c r="U39" s="230">
        <v>5.7859218390794234E-3</v>
      </c>
      <c r="V39" s="230">
        <v>2.4795919498783559E-2</v>
      </c>
      <c r="W39" s="230">
        <v>0</v>
      </c>
      <c r="X39" s="230">
        <v>4.5125995812355969E-3</v>
      </c>
      <c r="Y39" s="230">
        <v>0</v>
      </c>
      <c r="DA39" s="71" t="s">
        <v>3084</v>
      </c>
    </row>
    <row r="40" spans="1:105" ht="12" customHeight="1" x14ac:dyDescent="0.25">
      <c r="A40" s="59" t="s">
        <v>32</v>
      </c>
      <c r="B40" s="230">
        <v>0.1101738606611012</v>
      </c>
      <c r="C40" s="230">
        <v>0.2136941624933488</v>
      </c>
      <c r="D40" s="230">
        <v>0.2246073951144906</v>
      </c>
      <c r="E40" s="230">
        <v>0.10792957337225249</v>
      </c>
      <c r="F40" s="230">
        <v>0.2096758424176004</v>
      </c>
      <c r="G40" s="230">
        <v>0.105071964029698</v>
      </c>
      <c r="H40" s="230">
        <v>0.1064985661589978</v>
      </c>
      <c r="I40" s="230">
        <v>0</v>
      </c>
      <c r="J40" s="230">
        <v>0</v>
      </c>
      <c r="K40" s="230">
        <v>0</v>
      </c>
      <c r="L40" s="230">
        <v>0</v>
      </c>
      <c r="M40" s="230">
        <v>0</v>
      </c>
      <c r="N40" s="230">
        <v>0</v>
      </c>
      <c r="O40" s="230">
        <v>0</v>
      </c>
      <c r="P40" s="230">
        <v>0</v>
      </c>
      <c r="Q40" s="230">
        <v>0</v>
      </c>
      <c r="R40" s="230">
        <v>0</v>
      </c>
      <c r="S40" s="230">
        <v>0</v>
      </c>
      <c r="T40" s="230">
        <v>0</v>
      </c>
      <c r="U40" s="230">
        <v>0</v>
      </c>
      <c r="V40" s="230">
        <v>0</v>
      </c>
      <c r="W40" s="230">
        <v>0</v>
      </c>
      <c r="X40" s="230">
        <v>0</v>
      </c>
      <c r="Y40" s="230">
        <v>0</v>
      </c>
      <c r="DA40" s="71" t="s">
        <v>3085</v>
      </c>
    </row>
    <row r="41" spans="1:105" ht="12" customHeight="1" x14ac:dyDescent="0.25">
      <c r="A41" s="59" t="s">
        <v>35</v>
      </c>
      <c r="B41" s="230">
        <v>0.6271027197019976</v>
      </c>
      <c r="C41" s="230">
        <v>0.67823900383259494</v>
      </c>
      <c r="D41" s="230">
        <v>0.69688605289469052</v>
      </c>
      <c r="E41" s="230">
        <v>0.67384951350900579</v>
      </c>
      <c r="F41" s="230">
        <v>0.81046708031275771</v>
      </c>
      <c r="G41" s="230">
        <v>0.59810932577824727</v>
      </c>
      <c r="H41" s="230">
        <v>0.6124136124494991</v>
      </c>
      <c r="I41" s="230">
        <v>0.5852379072886541</v>
      </c>
      <c r="J41" s="230">
        <v>0.46050485774552158</v>
      </c>
      <c r="K41" s="230">
        <v>0.36812671511873313</v>
      </c>
      <c r="L41" s="230">
        <v>0.42764019562115552</v>
      </c>
      <c r="M41" s="230">
        <v>0.59724114094664693</v>
      </c>
      <c r="N41" s="230">
        <v>0.5407326189737176</v>
      </c>
      <c r="O41" s="230">
        <v>0.48704532735926159</v>
      </c>
      <c r="P41" s="230">
        <v>0.34847736993199102</v>
      </c>
      <c r="Q41" s="230">
        <v>0.32829690698840519</v>
      </c>
      <c r="R41" s="230">
        <v>0.31142088104638549</v>
      </c>
      <c r="S41" s="230">
        <v>0.22511473839856991</v>
      </c>
      <c r="T41" s="230">
        <v>0.27715115312297939</v>
      </c>
      <c r="U41" s="230">
        <v>0.26176071007002522</v>
      </c>
      <c r="V41" s="230">
        <v>5.7154671176892921E-2</v>
      </c>
      <c r="W41" s="230">
        <v>0.15221446456414961</v>
      </c>
      <c r="X41" s="230">
        <v>0.1437096120104279</v>
      </c>
      <c r="Y41" s="230">
        <v>0.21374657858869059</v>
      </c>
      <c r="DA41" s="71" t="s">
        <v>3086</v>
      </c>
    </row>
    <row r="42" spans="1:105" ht="12" customHeight="1" x14ac:dyDescent="0.25">
      <c r="A42" s="60" t="s">
        <v>3087</v>
      </c>
      <c r="B42" s="262">
        <v>4.1909009868152038</v>
      </c>
      <c r="C42" s="262">
        <v>4.4975433329687826</v>
      </c>
      <c r="D42" s="262">
        <v>4.5714680636280312</v>
      </c>
      <c r="E42" s="262">
        <v>4.788669712325742</v>
      </c>
      <c r="F42" s="262">
        <v>4.7991661533660013</v>
      </c>
      <c r="G42" s="262">
        <v>4.1686344483640116</v>
      </c>
      <c r="H42" s="262">
        <v>3.3995416879098919</v>
      </c>
      <c r="I42" s="262">
        <v>4.6690965028481717</v>
      </c>
      <c r="J42" s="262">
        <v>4.5877341575950261</v>
      </c>
      <c r="K42" s="262">
        <v>3.698955965437178</v>
      </c>
      <c r="L42" s="262">
        <v>3.9053935293408388</v>
      </c>
      <c r="M42" s="262">
        <v>3.5575651830588582</v>
      </c>
      <c r="N42" s="262">
        <v>2.3485489972556768</v>
      </c>
      <c r="O42" s="262">
        <v>1.12647282774117</v>
      </c>
      <c r="P42" s="262">
        <v>1.111136237870969</v>
      </c>
      <c r="Q42" s="262">
        <v>2.0920481131103261</v>
      </c>
      <c r="R42" s="262">
        <v>0.731843351575858</v>
      </c>
      <c r="S42" s="262">
        <v>0.71973318455283597</v>
      </c>
      <c r="T42" s="262">
        <v>0.73920339101051269</v>
      </c>
      <c r="U42" s="262">
        <v>0.64703688384094238</v>
      </c>
      <c r="V42" s="262">
        <v>0.4435296398057188</v>
      </c>
      <c r="W42" s="262">
        <v>0.34076433212460799</v>
      </c>
      <c r="X42" s="262">
        <v>0.29919863322043577</v>
      </c>
      <c r="Y42" s="262">
        <v>1.124835895684261</v>
      </c>
      <c r="DA42" s="72" t="s">
        <v>3088</v>
      </c>
    </row>
    <row r="43" spans="1:105" ht="12" customHeight="1" x14ac:dyDescent="0.25">
      <c r="A43" s="64" t="s">
        <v>28</v>
      </c>
      <c r="B43" s="229">
        <v>0</v>
      </c>
      <c r="C43" s="229">
        <v>0</v>
      </c>
      <c r="D43" s="229">
        <v>0</v>
      </c>
      <c r="E43" s="229">
        <v>0</v>
      </c>
      <c r="F43" s="229">
        <v>1.268762663160714E-2</v>
      </c>
      <c r="G43" s="229">
        <v>1.249283891542115E-2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3089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3090</v>
      </c>
    </row>
    <row r="45" spans="1:105" ht="12" customHeight="1" x14ac:dyDescent="0.25">
      <c r="A45" s="64" t="s">
        <v>31</v>
      </c>
      <c r="B45" s="229">
        <v>0</v>
      </c>
      <c r="C45" s="229">
        <v>0</v>
      </c>
      <c r="D45" s="229">
        <v>0</v>
      </c>
      <c r="E45" s="229">
        <v>1.694783068734141E-2</v>
      </c>
      <c r="F45" s="229">
        <v>0</v>
      </c>
      <c r="G45" s="229">
        <v>2.0932916750895932E-2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3.5539233581896257E-2</v>
      </c>
      <c r="O45" s="229">
        <v>0</v>
      </c>
      <c r="P45" s="229">
        <v>0</v>
      </c>
      <c r="Q45" s="229">
        <v>1.798213361043189E-2</v>
      </c>
      <c r="R45" s="229">
        <v>0</v>
      </c>
      <c r="S45" s="229">
        <v>5.8513139610853429E-2</v>
      </c>
      <c r="T45" s="229">
        <v>6.5392750978825923E-2</v>
      </c>
      <c r="U45" s="229">
        <v>5.8501519609121817E-2</v>
      </c>
      <c r="V45" s="229">
        <v>7.3209130814811396E-3</v>
      </c>
      <c r="W45" s="229">
        <v>0</v>
      </c>
      <c r="X45" s="229">
        <v>0</v>
      </c>
      <c r="Y45" s="229">
        <v>6.127260896866666E-2</v>
      </c>
      <c r="DA45" s="73" t="s">
        <v>3091</v>
      </c>
    </row>
    <row r="46" spans="1:105" ht="12" customHeight="1" x14ac:dyDescent="0.25">
      <c r="A46" s="64" t="s">
        <v>159</v>
      </c>
      <c r="B46" s="229">
        <v>2.4925788154841311E-2</v>
      </c>
      <c r="C46" s="229">
        <v>4.9641642444439853E-2</v>
      </c>
      <c r="D46" s="229">
        <v>0</v>
      </c>
      <c r="E46" s="229">
        <v>4.5664115604577067E-2</v>
      </c>
      <c r="F46" s="229">
        <v>5.6965511990003617E-2</v>
      </c>
      <c r="G46" s="229">
        <v>5.6494304716757697E-2</v>
      </c>
      <c r="H46" s="229">
        <v>3.4467106991387331E-2</v>
      </c>
      <c r="I46" s="229">
        <v>1.5602572078986311E-2</v>
      </c>
      <c r="J46" s="229">
        <v>4.288329486772372E-3</v>
      </c>
      <c r="K46" s="229">
        <v>4.6275542071961741E-3</v>
      </c>
      <c r="L46" s="229">
        <v>1.467932870363362E-2</v>
      </c>
      <c r="M46" s="229">
        <v>0</v>
      </c>
      <c r="N46" s="229">
        <v>9.6794710036284107E-2</v>
      </c>
      <c r="O46" s="229">
        <v>4.7520220635982269E-2</v>
      </c>
      <c r="P46" s="229">
        <v>3.2720372708709457E-2</v>
      </c>
      <c r="Q46" s="229">
        <v>1.6488016749764588E-2</v>
      </c>
      <c r="R46" s="229">
        <v>5.234717344248483E-2</v>
      </c>
      <c r="S46" s="229">
        <v>5.4040510842985341E-2</v>
      </c>
      <c r="T46" s="229">
        <v>6.0264140241724933E-2</v>
      </c>
      <c r="U46" s="229">
        <v>3.7800057641443991E-3</v>
      </c>
      <c r="V46" s="229">
        <v>4.0429731707572036E-3</v>
      </c>
      <c r="W46" s="229">
        <v>0</v>
      </c>
      <c r="X46" s="229">
        <v>2.289495130811954E-3</v>
      </c>
      <c r="Y46" s="229">
        <v>0</v>
      </c>
      <c r="DA46" s="73" t="s">
        <v>3092</v>
      </c>
    </row>
    <row r="47" spans="1:105" ht="12" customHeight="1" x14ac:dyDescent="0.25">
      <c r="A47" s="64" t="s">
        <v>32</v>
      </c>
      <c r="B47" s="229">
        <v>1.20567690305225E-2</v>
      </c>
      <c r="C47" s="229">
        <v>3.2209582673911982E-2</v>
      </c>
      <c r="D47" s="229">
        <v>1.8930370684775068E-2</v>
      </c>
      <c r="E47" s="229">
        <v>1.4787615857267259E-2</v>
      </c>
      <c r="F47" s="229">
        <v>3.7099071057500571E-2</v>
      </c>
      <c r="G47" s="229">
        <v>1.8264752427318641E-2</v>
      </c>
      <c r="H47" s="229">
        <v>1.652886419359742E-2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3093</v>
      </c>
    </row>
    <row r="48" spans="1:105" ht="12" customHeight="1" x14ac:dyDescent="0.25">
      <c r="A48" s="64" t="s">
        <v>33</v>
      </c>
      <c r="B48" s="229">
        <v>0</v>
      </c>
      <c r="C48" s="229">
        <v>0</v>
      </c>
      <c r="D48" s="229">
        <v>0</v>
      </c>
      <c r="E48" s="229">
        <v>0.1619362103913056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1.616447199063579E-3</v>
      </c>
      <c r="DA48" s="73" t="s">
        <v>3094</v>
      </c>
    </row>
    <row r="49" spans="1:105" ht="12" customHeight="1" x14ac:dyDescent="0.25">
      <c r="A49" s="64" t="s">
        <v>35</v>
      </c>
      <c r="B49" s="229">
        <v>6.8626374754324634E-2</v>
      </c>
      <c r="C49" s="229">
        <v>0.1022292561094065</v>
      </c>
      <c r="D49" s="229">
        <v>5.8734981987666288E-2</v>
      </c>
      <c r="E49" s="229">
        <v>9.2325276937853612E-2</v>
      </c>
      <c r="F49" s="229">
        <v>0.14340028615411021</v>
      </c>
      <c r="G49" s="229">
        <v>0.1039698730359933</v>
      </c>
      <c r="H49" s="229">
        <v>9.5048241451210741E-2</v>
      </c>
      <c r="I49" s="229">
        <v>3.82191876798708E-2</v>
      </c>
      <c r="J49" s="229">
        <v>1.6015272229491999E-2</v>
      </c>
      <c r="K49" s="229">
        <v>1.390338151346006E-2</v>
      </c>
      <c r="L49" s="229">
        <v>2.62526824092486E-2</v>
      </c>
      <c r="M49" s="229">
        <v>3.5379734455338659E-2</v>
      </c>
      <c r="N49" s="229">
        <v>0.1772524058806626</v>
      </c>
      <c r="O49" s="229">
        <v>0.26557492584441461</v>
      </c>
      <c r="P49" s="229">
        <v>0.1141388629654549</v>
      </c>
      <c r="Q49" s="229">
        <v>4.8055853393083138E-2</v>
      </c>
      <c r="R49" s="229">
        <v>0.1936742973497681</v>
      </c>
      <c r="S49" s="229">
        <v>0.1471148119390962</v>
      </c>
      <c r="T49" s="229">
        <v>0.2160594835677247</v>
      </c>
      <c r="U49" s="229">
        <v>0.1710111232765382</v>
      </c>
      <c r="V49" s="229">
        <v>9.3190656697753962E-3</v>
      </c>
      <c r="W49" s="229">
        <v>6.1489954494564333E-2</v>
      </c>
      <c r="X49" s="229">
        <v>7.2911954855666594E-2</v>
      </c>
      <c r="Y49" s="229">
        <v>6.1511768535435253E-2</v>
      </c>
      <c r="DA49" s="73" t="s">
        <v>3095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3096</v>
      </c>
    </row>
    <row r="51" spans="1:105" ht="12" customHeight="1" x14ac:dyDescent="0.25">
      <c r="A51" s="64" t="s">
        <v>38</v>
      </c>
      <c r="B51" s="229">
        <v>3.7466861153605779</v>
      </c>
      <c r="C51" s="229">
        <v>4.037434618138958</v>
      </c>
      <c r="D51" s="229">
        <v>4.0374346181156406</v>
      </c>
      <c r="E51" s="229">
        <v>4.1257694826982698</v>
      </c>
      <c r="F51" s="229">
        <v>3.3418323398281919</v>
      </c>
      <c r="G51" s="229">
        <v>2.9222715446862062</v>
      </c>
      <c r="H51" s="229">
        <v>2.0463161575662099</v>
      </c>
      <c r="I51" s="229">
        <v>3.5663462561022512</v>
      </c>
      <c r="J51" s="229">
        <v>3.5000984200497931</v>
      </c>
      <c r="K51" s="229">
        <v>2.8265699207080308</v>
      </c>
      <c r="L51" s="229">
        <v>2.9811526213157129</v>
      </c>
      <c r="M51" s="229">
        <v>3.117331673061154</v>
      </c>
      <c r="N51" s="229">
        <v>1.8218154908184769</v>
      </c>
      <c r="O51" s="229">
        <v>0.6661617400255605</v>
      </c>
      <c r="P51" s="229">
        <v>0.73609295575648781</v>
      </c>
      <c r="Q51" s="229">
        <v>1.6561959006878939</v>
      </c>
      <c r="R51" s="229">
        <v>6.9931215719198941E-2</v>
      </c>
      <c r="S51" s="229">
        <v>7.3614595407090685E-2</v>
      </c>
      <c r="T51" s="229">
        <v>6.2564456353380135E-2</v>
      </c>
      <c r="U51" s="229">
        <v>7.1468165517692958E-2</v>
      </c>
      <c r="V51" s="229">
        <v>9.1607507677757008E-2</v>
      </c>
      <c r="W51" s="229">
        <v>0.18358600324707691</v>
      </c>
      <c r="X51" s="229">
        <v>0.1172586697989189</v>
      </c>
      <c r="Y51" s="229">
        <v>0.66402855963499452</v>
      </c>
      <c r="DA51" s="73" t="s">
        <v>3097</v>
      </c>
    </row>
    <row r="52" spans="1:105" ht="12" customHeight="1" x14ac:dyDescent="0.25">
      <c r="A52" s="64" t="s">
        <v>39</v>
      </c>
      <c r="B52" s="229">
        <v>0.33860593951493723</v>
      </c>
      <c r="C52" s="229">
        <v>0.27602823360206652</v>
      </c>
      <c r="D52" s="229">
        <v>0.45636809283994972</v>
      </c>
      <c r="E52" s="229">
        <v>0.33123918014912768</v>
      </c>
      <c r="F52" s="229">
        <v>1.2071813177045869</v>
      </c>
      <c r="G52" s="229">
        <v>1.0342082178314189</v>
      </c>
      <c r="H52" s="229">
        <v>1.2071813177074859</v>
      </c>
      <c r="I52" s="229">
        <v>1.0489284869870641</v>
      </c>
      <c r="J52" s="229">
        <v>1.067332135828968</v>
      </c>
      <c r="K52" s="229">
        <v>0.85385510900849082</v>
      </c>
      <c r="L52" s="229">
        <v>0.88330889691224312</v>
      </c>
      <c r="M52" s="229">
        <v>0.40485377554236529</v>
      </c>
      <c r="N52" s="229">
        <v>0.21714715693835651</v>
      </c>
      <c r="O52" s="229">
        <v>0.14721594123521231</v>
      </c>
      <c r="P52" s="229">
        <v>0.22818404644031681</v>
      </c>
      <c r="Q52" s="229">
        <v>0.35332620866915238</v>
      </c>
      <c r="R52" s="229">
        <v>0.41589066506440608</v>
      </c>
      <c r="S52" s="229">
        <v>0.38645012675281032</v>
      </c>
      <c r="T52" s="229">
        <v>0.33492255986885699</v>
      </c>
      <c r="U52" s="229">
        <v>0.34227606967344498</v>
      </c>
      <c r="V52" s="229">
        <v>0.33123918020594811</v>
      </c>
      <c r="W52" s="229">
        <v>9.5688374382966873E-2</v>
      </c>
      <c r="X52" s="229">
        <v>0.1067385134350385</v>
      </c>
      <c r="Y52" s="229">
        <v>0.33640651134610039</v>
      </c>
      <c r="DA52" s="73" t="s">
        <v>3098</v>
      </c>
    </row>
    <row r="53" spans="1:105" ht="12" customHeight="1" x14ac:dyDescent="0.25">
      <c r="A53" s="60" t="s">
        <v>3099</v>
      </c>
      <c r="B53" s="262">
        <v>9.9086901800553601E-2</v>
      </c>
      <c r="C53" s="262">
        <v>0.1079376008637724</v>
      </c>
      <c r="D53" s="262">
        <v>0.1147935806982061</v>
      </c>
      <c r="E53" s="262">
        <v>0.1158998915244117</v>
      </c>
      <c r="F53" s="262">
        <v>0.1135129976052538</v>
      </c>
      <c r="G53" s="262">
        <v>0.12060243656326911</v>
      </c>
      <c r="H53" s="262">
        <v>0.1229233021096271</v>
      </c>
      <c r="I53" s="262">
        <v>0.12860969926834431</v>
      </c>
      <c r="J53" s="262">
        <v>0.1314489812421952</v>
      </c>
      <c r="K53" s="262">
        <v>8.9359518422831519E-2</v>
      </c>
      <c r="L53" s="262">
        <v>9.6002101852629765E-2</v>
      </c>
      <c r="M53" s="262">
        <v>0.1043844769524235</v>
      </c>
      <c r="N53" s="262">
        <v>0.11241334674320411</v>
      </c>
      <c r="O53" s="262">
        <v>9.4957194676226847E-2</v>
      </c>
      <c r="P53" s="262">
        <v>9.6816173930561383E-2</v>
      </c>
      <c r="Q53" s="262">
        <v>9.8949577898376273E-2</v>
      </c>
      <c r="R53" s="262">
        <v>0.1069077091230317</v>
      </c>
      <c r="S53" s="262">
        <v>0.1025711419183373</v>
      </c>
      <c r="T53" s="262">
        <v>9.5755247276834682E-2</v>
      </c>
      <c r="U53" s="262">
        <v>8.452070348807611E-2</v>
      </c>
      <c r="V53" s="262">
        <v>8.7205800174578407E-2</v>
      </c>
      <c r="W53" s="262">
        <v>9.7917568504789082E-2</v>
      </c>
      <c r="X53" s="262">
        <v>8.8449575374122333E-2</v>
      </c>
      <c r="Y53" s="262">
        <v>7.4200891372562625E-2</v>
      </c>
      <c r="DA53" s="72" t="s">
        <v>3100</v>
      </c>
    </row>
    <row r="54" spans="1:105" ht="12" customHeight="1" x14ac:dyDescent="0.25">
      <c r="A54" s="57" t="s">
        <v>3101</v>
      </c>
      <c r="B54" s="261">
        <f t="shared" ref="B54:Y54" si="2">B55+B56+B67</f>
        <v>1.3204857087980644</v>
      </c>
      <c r="C54" s="261">
        <f t="shared" si="2"/>
        <v>1.4956752722388447</v>
      </c>
      <c r="D54" s="261">
        <f t="shared" si="2"/>
        <v>1.434243412546568</v>
      </c>
      <c r="E54" s="261">
        <f t="shared" si="2"/>
        <v>1.5748584005064989</v>
      </c>
      <c r="F54" s="261">
        <f t="shared" si="2"/>
        <v>1.6277693988672375</v>
      </c>
      <c r="G54" s="261">
        <f t="shared" si="2"/>
        <v>1.5495114072304248</v>
      </c>
      <c r="H54" s="261">
        <f t="shared" si="2"/>
        <v>1.4048925402198276</v>
      </c>
      <c r="I54" s="261">
        <f t="shared" si="2"/>
        <v>1.493070409986498</v>
      </c>
      <c r="J54" s="261">
        <f t="shared" si="2"/>
        <v>1.4133733016810714</v>
      </c>
      <c r="K54" s="261">
        <f t="shared" si="2"/>
        <v>1.0403665120928243</v>
      </c>
      <c r="L54" s="261">
        <f t="shared" si="2"/>
        <v>1.1651343895241353</v>
      </c>
      <c r="M54" s="261">
        <f t="shared" si="2"/>
        <v>1.1688426189035064</v>
      </c>
      <c r="N54" s="261">
        <f t="shared" si="2"/>
        <v>1.2587809580134774</v>
      </c>
      <c r="O54" s="261">
        <f t="shared" si="2"/>
        <v>0.91589308586587326</v>
      </c>
      <c r="P54" s="261">
        <f t="shared" si="2"/>
        <v>0.87758512316365123</v>
      </c>
      <c r="Q54" s="261">
        <f t="shared" si="2"/>
        <v>1.0073029101404138</v>
      </c>
      <c r="R54" s="261">
        <f t="shared" si="2"/>
        <v>0.89356449042591413</v>
      </c>
      <c r="S54" s="261">
        <f t="shared" si="2"/>
        <v>0.86428957210200341</v>
      </c>
      <c r="T54" s="261">
        <f t="shared" si="2"/>
        <v>0.83828127826552457</v>
      </c>
      <c r="U54" s="261">
        <f t="shared" si="2"/>
        <v>0.72841212407408151</v>
      </c>
      <c r="V54" s="261">
        <f t="shared" si="2"/>
        <v>0.64071707785113707</v>
      </c>
      <c r="W54" s="261">
        <f t="shared" si="2"/>
        <v>0.71270918219938095</v>
      </c>
      <c r="X54" s="261">
        <f t="shared" si="2"/>
        <v>0.64727734148221638</v>
      </c>
      <c r="Y54" s="261">
        <f t="shared" si="2"/>
        <v>0.72252405478034831</v>
      </c>
      <c r="DA54" s="70"/>
    </row>
    <row r="55" spans="1:105" ht="12" customHeight="1" x14ac:dyDescent="0.25">
      <c r="A55" s="60" t="s">
        <v>3102</v>
      </c>
      <c r="B55" s="262">
        <v>0.36965992582785262</v>
      </c>
      <c r="C55" s="262">
        <v>0.46501266609925529</v>
      </c>
      <c r="D55" s="262">
        <v>0.35404623500549498</v>
      </c>
      <c r="E55" s="262">
        <v>0.47122438434736452</v>
      </c>
      <c r="F55" s="262">
        <v>0.53865472557214922</v>
      </c>
      <c r="G55" s="262">
        <v>0.4623646612455195</v>
      </c>
      <c r="H55" s="262">
        <v>0.36072302101564419</v>
      </c>
      <c r="I55" s="262">
        <v>0.31691442010753718</v>
      </c>
      <c r="J55" s="262">
        <v>0.22512804963150471</v>
      </c>
      <c r="K55" s="262">
        <v>0.1889416912037786</v>
      </c>
      <c r="L55" s="262">
        <v>0.25557406007378858</v>
      </c>
      <c r="M55" s="262">
        <v>0.23168837364309569</v>
      </c>
      <c r="N55" s="262">
        <v>0.36109166845005469</v>
      </c>
      <c r="O55" s="262">
        <v>0.22210697873939</v>
      </c>
      <c r="P55" s="262">
        <v>0.17302975773784621</v>
      </c>
      <c r="Q55" s="262">
        <v>0.21526532050177569</v>
      </c>
      <c r="R55" s="262">
        <v>0.15282024809505729</v>
      </c>
      <c r="S55" s="262">
        <v>0.15227028434593429</v>
      </c>
      <c r="T55" s="262">
        <v>0.16851288543588189</v>
      </c>
      <c r="U55" s="262">
        <v>0.13763392799638149</v>
      </c>
      <c r="V55" s="262">
        <v>4.802811699682754E-2</v>
      </c>
      <c r="W55" s="262">
        <v>5.9048714701609752E-2</v>
      </c>
      <c r="X55" s="262">
        <v>5.7469822946966398E-2</v>
      </c>
      <c r="Y55" s="262">
        <v>0.1619877373988895</v>
      </c>
      <c r="DA55" s="72" t="s">
        <v>3103</v>
      </c>
    </row>
    <row r="56" spans="1:105" ht="12" customHeight="1" x14ac:dyDescent="0.25">
      <c r="A56" s="60" t="s">
        <v>3104</v>
      </c>
      <c r="B56" s="262">
        <v>0.31530289555976448</v>
      </c>
      <c r="C56" s="262">
        <v>0.33837316611677348</v>
      </c>
      <c r="D56" s="262">
        <v>0.3439349013387859</v>
      </c>
      <c r="E56" s="262">
        <v>0.36027609120946008</v>
      </c>
      <c r="F56" s="262">
        <v>0.36106579210277118</v>
      </c>
      <c r="G56" s="262">
        <v>0.31362767009635178</v>
      </c>
      <c r="H56" s="262">
        <v>0.25576489188036799</v>
      </c>
      <c r="I56" s="262">
        <v>0.3512799876750976</v>
      </c>
      <c r="J56" s="262">
        <v>0.34515868270307393</v>
      </c>
      <c r="K56" s="262">
        <v>0.27829135790122972</v>
      </c>
      <c r="L56" s="262">
        <v>0.29382271067141102</v>
      </c>
      <c r="M56" s="262">
        <v>0.26765380687590162</v>
      </c>
      <c r="N56" s="262">
        <v>0.17669334148632049</v>
      </c>
      <c r="O56" s="262">
        <v>8.4750306789304286E-2</v>
      </c>
      <c r="P56" s="262">
        <v>8.3596456767721761E-2</v>
      </c>
      <c r="Q56" s="262">
        <v>0.1573954693249148</v>
      </c>
      <c r="R56" s="262">
        <v>5.5060314852102173E-2</v>
      </c>
      <c r="S56" s="262">
        <v>5.4149205107423402E-2</v>
      </c>
      <c r="T56" s="262">
        <v>5.5614048226496252E-2</v>
      </c>
      <c r="U56" s="262">
        <v>4.8679890947280917E-2</v>
      </c>
      <c r="V56" s="262">
        <v>3.3369001113909877E-2</v>
      </c>
      <c r="W56" s="262">
        <v>2.5637441915331009E-2</v>
      </c>
      <c r="X56" s="262">
        <v>2.2510241997775741E-2</v>
      </c>
      <c r="Y56" s="262">
        <v>8.462715202640203E-2</v>
      </c>
      <c r="DA56" s="72" t="s">
        <v>3105</v>
      </c>
    </row>
    <row r="57" spans="1:105" ht="12" customHeight="1" x14ac:dyDescent="0.25">
      <c r="A57" s="64" t="s">
        <v>28</v>
      </c>
      <c r="B57" s="229">
        <v>0</v>
      </c>
      <c r="C57" s="229">
        <v>0</v>
      </c>
      <c r="D57" s="229">
        <v>0</v>
      </c>
      <c r="E57" s="229">
        <v>0</v>
      </c>
      <c r="F57" s="229">
        <v>9.545549816883113E-4</v>
      </c>
      <c r="G57" s="229">
        <v>9.3990010648936563E-4</v>
      </c>
      <c r="H57" s="229">
        <v>0</v>
      </c>
      <c r="I57" s="229">
        <v>0</v>
      </c>
      <c r="J57" s="229">
        <v>0</v>
      </c>
      <c r="K57" s="229">
        <v>0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0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3106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3107</v>
      </c>
    </row>
    <row r="59" spans="1:105" ht="12" customHeight="1" x14ac:dyDescent="0.25">
      <c r="A59" s="64" t="s">
        <v>31</v>
      </c>
      <c r="B59" s="229">
        <v>0</v>
      </c>
      <c r="C59" s="229">
        <v>0</v>
      </c>
      <c r="D59" s="229">
        <v>0</v>
      </c>
      <c r="E59" s="229">
        <v>1.2750719012419871E-3</v>
      </c>
      <c r="F59" s="229">
        <v>0</v>
      </c>
      <c r="G59" s="229">
        <v>1.5748902884686589E-3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2.6737981378229152E-3</v>
      </c>
      <c r="O59" s="229">
        <v>0</v>
      </c>
      <c r="P59" s="229">
        <v>0</v>
      </c>
      <c r="Q59" s="229">
        <v>1.3528877951422111E-3</v>
      </c>
      <c r="R59" s="229">
        <v>0</v>
      </c>
      <c r="S59" s="229">
        <v>4.4022424785595052E-3</v>
      </c>
      <c r="T59" s="229">
        <v>4.9198307946452099E-3</v>
      </c>
      <c r="U59" s="229">
        <v>4.4013682464543067E-3</v>
      </c>
      <c r="V59" s="229">
        <v>5.5078969892021108E-4</v>
      </c>
      <c r="W59" s="229">
        <v>0</v>
      </c>
      <c r="X59" s="229">
        <v>0</v>
      </c>
      <c r="Y59" s="229">
        <v>4.6098514584576788E-3</v>
      </c>
      <c r="DA59" s="73" t="s">
        <v>3108</v>
      </c>
    </row>
    <row r="60" spans="1:105" ht="12" customHeight="1" x14ac:dyDescent="0.25">
      <c r="A60" s="64" t="s">
        <v>159</v>
      </c>
      <c r="B60" s="229">
        <v>1.875294406633829E-3</v>
      </c>
      <c r="C60" s="229">
        <v>3.7347944158826209E-3</v>
      </c>
      <c r="D60" s="229">
        <v>0</v>
      </c>
      <c r="E60" s="229">
        <v>3.4355447476797792E-3</v>
      </c>
      <c r="F60" s="229">
        <v>4.2858065447024668E-3</v>
      </c>
      <c r="G60" s="229">
        <v>4.2503552137999499E-3</v>
      </c>
      <c r="H60" s="229">
        <v>2.5931365761545319E-3</v>
      </c>
      <c r="I60" s="229">
        <v>1.173861222243484E-3</v>
      </c>
      <c r="J60" s="229">
        <v>3.2263293944368929E-4</v>
      </c>
      <c r="K60" s="229">
        <v>3.4815454850378752E-4</v>
      </c>
      <c r="L60" s="229">
        <v>1.1044009056025289E-3</v>
      </c>
      <c r="M60" s="229">
        <v>0</v>
      </c>
      <c r="N60" s="229">
        <v>7.2823606296890846E-3</v>
      </c>
      <c r="O60" s="229">
        <v>3.5751890133654358E-3</v>
      </c>
      <c r="P60" s="229">
        <v>2.4617208307493011E-3</v>
      </c>
      <c r="Q60" s="229">
        <v>1.2404777491985899E-3</v>
      </c>
      <c r="R60" s="229">
        <v>3.9383453373656296E-3</v>
      </c>
      <c r="S60" s="229">
        <v>4.0657437624816552E-3</v>
      </c>
      <c r="T60" s="229">
        <v>4.5339792031391787E-3</v>
      </c>
      <c r="U60" s="229">
        <v>2.8438914839957861E-4</v>
      </c>
      <c r="V60" s="229">
        <v>3.0417353008831632E-4</v>
      </c>
      <c r="W60" s="229">
        <v>0</v>
      </c>
      <c r="X60" s="229">
        <v>1.7225041736516271E-4</v>
      </c>
      <c r="Y60" s="229">
        <v>0</v>
      </c>
      <c r="DA60" s="73" t="s">
        <v>3109</v>
      </c>
    </row>
    <row r="61" spans="1:105" ht="12" customHeight="1" x14ac:dyDescent="0.25">
      <c r="A61" s="64" t="s">
        <v>32</v>
      </c>
      <c r="B61" s="229">
        <v>9.070923408543574E-4</v>
      </c>
      <c r="C61" s="229">
        <v>2.4232914864385181E-3</v>
      </c>
      <c r="D61" s="229">
        <v>1.4242285154689701E-3</v>
      </c>
      <c r="E61" s="229">
        <v>1.1125479014871919E-3</v>
      </c>
      <c r="F61" s="229">
        <v>2.7911526814420481E-3</v>
      </c>
      <c r="G61" s="229">
        <v>1.37415065283902E-3</v>
      </c>
      <c r="H61" s="229">
        <v>1.243550911117047E-3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3110</v>
      </c>
    </row>
    <row r="62" spans="1:105" ht="12" customHeight="1" x14ac:dyDescent="0.25">
      <c r="A62" s="64" t="s">
        <v>33</v>
      </c>
      <c r="B62" s="229">
        <v>0</v>
      </c>
      <c r="C62" s="229">
        <v>0</v>
      </c>
      <c r="D62" s="229">
        <v>0</v>
      </c>
      <c r="E62" s="229">
        <v>1.218328855608568E-2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1.216135823746893E-4</v>
      </c>
      <c r="DA62" s="73" t="s">
        <v>3111</v>
      </c>
    </row>
    <row r="63" spans="1:105" ht="12" customHeight="1" x14ac:dyDescent="0.25">
      <c r="A63" s="64" t="s">
        <v>35</v>
      </c>
      <c r="B63" s="229">
        <v>5.1631128341811643E-3</v>
      </c>
      <c r="C63" s="229">
        <v>7.6912292997672578E-3</v>
      </c>
      <c r="D63" s="229">
        <v>4.4189328141190929E-3</v>
      </c>
      <c r="E63" s="229">
        <v>6.946102340151996E-3</v>
      </c>
      <c r="F63" s="229">
        <v>1.0788736262378199E-2</v>
      </c>
      <c r="G63" s="229">
        <v>7.822184805215791E-3</v>
      </c>
      <c r="H63" s="229">
        <v>7.1509648740722799E-3</v>
      </c>
      <c r="I63" s="229">
        <v>2.875424778422881E-3</v>
      </c>
      <c r="J63" s="229">
        <v>1.2049107633473599E-3</v>
      </c>
      <c r="K63" s="229">
        <v>1.04602243361455E-3</v>
      </c>
      <c r="L63" s="229">
        <v>1.9751234414481702E-3</v>
      </c>
      <c r="M63" s="229">
        <v>2.6617982035364511E-3</v>
      </c>
      <c r="N63" s="229">
        <v>1.333560420418778E-2</v>
      </c>
      <c r="O63" s="229">
        <v>1.998055868421927E-2</v>
      </c>
      <c r="P63" s="229">
        <v>8.5872498782787361E-3</v>
      </c>
      <c r="Q63" s="229">
        <v>3.6154874026144059E-3</v>
      </c>
      <c r="R63" s="229">
        <v>1.457110701064086E-2</v>
      </c>
      <c r="S63" s="229">
        <v>1.1068199017361471E-2</v>
      </c>
      <c r="T63" s="229">
        <v>1.6255258951803742E-2</v>
      </c>
      <c r="U63" s="229">
        <v>1.2866040622686261E-2</v>
      </c>
      <c r="V63" s="229">
        <v>7.0112092813357201E-4</v>
      </c>
      <c r="W63" s="229">
        <v>4.6262034729452773E-3</v>
      </c>
      <c r="X63" s="229">
        <v>5.4855389233103404E-3</v>
      </c>
      <c r="Y63" s="229">
        <v>4.6278446547035933E-3</v>
      </c>
      <c r="DA63" s="73" t="s">
        <v>3112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3113</v>
      </c>
    </row>
    <row r="65" spans="1:105" ht="12" customHeight="1" x14ac:dyDescent="0.25">
      <c r="A65" s="64" t="s">
        <v>38</v>
      </c>
      <c r="B65" s="229">
        <v>0.28188234096756698</v>
      </c>
      <c r="C65" s="229">
        <v>0.30375683647440432</v>
      </c>
      <c r="D65" s="229">
        <v>0.30375683647264989</v>
      </c>
      <c r="E65" s="229">
        <v>0.31040271970143712</v>
      </c>
      <c r="F65" s="229">
        <v>0.25142312274569473</v>
      </c>
      <c r="G65" s="229">
        <v>0.21985742028987121</v>
      </c>
      <c r="H65" s="229">
        <v>0.15395482063194049</v>
      </c>
      <c r="I65" s="229">
        <v>0.26831445186976188</v>
      </c>
      <c r="J65" s="229">
        <v>0.26333028865578367</v>
      </c>
      <c r="K65" s="229">
        <v>0.21265729810969511</v>
      </c>
      <c r="L65" s="229">
        <v>0.2242873445503985</v>
      </c>
      <c r="M65" s="229">
        <v>0.23453279044974201</v>
      </c>
      <c r="N65" s="229">
        <v>0.13706448833744031</v>
      </c>
      <c r="O65" s="229">
        <v>5.0118751600669108E-2</v>
      </c>
      <c r="P65" s="229">
        <v>5.5380034288889338E-2</v>
      </c>
      <c r="Q65" s="229">
        <v>0.1246040803025375</v>
      </c>
      <c r="R65" s="229">
        <v>5.2612826873378489E-3</v>
      </c>
      <c r="S65" s="229">
        <v>5.5384021622889544E-3</v>
      </c>
      <c r="T65" s="229">
        <v>4.7070437381853394E-3</v>
      </c>
      <c r="U65" s="229">
        <v>5.3769152740584039E-3</v>
      </c>
      <c r="V65" s="229">
        <v>6.892100891116513E-3</v>
      </c>
      <c r="W65" s="229">
        <v>1.381211309695876E-2</v>
      </c>
      <c r="X65" s="229">
        <v>8.8219688876929533E-3</v>
      </c>
      <c r="Y65" s="229">
        <v>4.9958261539936877E-2</v>
      </c>
      <c r="DA65" s="73" t="s">
        <v>3114</v>
      </c>
    </row>
    <row r="66" spans="1:105" ht="12" customHeight="1" x14ac:dyDescent="0.25">
      <c r="A66" s="64" t="s">
        <v>39</v>
      </c>
      <c r="B66" s="229">
        <v>2.5475055010528189E-2</v>
      </c>
      <c r="C66" s="229">
        <v>2.0767014440280861E-2</v>
      </c>
      <c r="D66" s="229">
        <v>3.4334903536547917E-2</v>
      </c>
      <c r="E66" s="229">
        <v>2.4920816061376371E-2</v>
      </c>
      <c r="F66" s="229">
        <v>9.0822418886865486E-2</v>
      </c>
      <c r="G66" s="229">
        <v>7.7808768739667855E-2</v>
      </c>
      <c r="H66" s="229">
        <v>9.0822418887083575E-2</v>
      </c>
      <c r="I66" s="229">
        <v>7.8916249804669381E-2</v>
      </c>
      <c r="J66" s="229">
        <v>8.0300850344499158E-2</v>
      </c>
      <c r="K66" s="229">
        <v>6.4239882809416254E-2</v>
      </c>
      <c r="L66" s="229">
        <v>6.6455841773961841E-2</v>
      </c>
      <c r="M66" s="229">
        <v>3.04592182226231E-2</v>
      </c>
      <c r="N66" s="229">
        <v>1.6337090177180429E-2</v>
      </c>
      <c r="O66" s="229">
        <v>1.1075807491050461E-2</v>
      </c>
      <c r="P66" s="229">
        <v>1.7167451769804391E-2</v>
      </c>
      <c r="Q66" s="229">
        <v>2.658253607542212E-2</v>
      </c>
      <c r="R66" s="229">
        <v>3.1289579816757833E-2</v>
      </c>
      <c r="S66" s="229">
        <v>2.9074617686731811E-2</v>
      </c>
      <c r="T66" s="229">
        <v>2.519793553872279E-2</v>
      </c>
      <c r="U66" s="229">
        <v>2.575117765568238E-2</v>
      </c>
      <c r="V66" s="229">
        <v>2.4920816065651261E-2</v>
      </c>
      <c r="W66" s="229">
        <v>7.1991253454269759E-3</v>
      </c>
      <c r="X66" s="229">
        <v>8.0304837694072841E-3</v>
      </c>
      <c r="Y66" s="229">
        <v>2.5309580790929181E-2</v>
      </c>
      <c r="DA66" s="73" t="s">
        <v>3115</v>
      </c>
    </row>
    <row r="67" spans="1:105" ht="12" customHeight="1" x14ac:dyDescent="0.25">
      <c r="A67" s="60" t="s">
        <v>3116</v>
      </c>
      <c r="B67" s="262">
        <v>0.63552288741044716</v>
      </c>
      <c r="C67" s="262">
        <v>0.69228944002281601</v>
      </c>
      <c r="D67" s="262">
        <v>0.73626227620228701</v>
      </c>
      <c r="E67" s="262">
        <v>0.74335792494967445</v>
      </c>
      <c r="F67" s="262">
        <v>0.72804888119231714</v>
      </c>
      <c r="G67" s="262">
        <v>0.77351907588855362</v>
      </c>
      <c r="H67" s="262">
        <v>0.78840462732381544</v>
      </c>
      <c r="I67" s="262">
        <v>0.82487600220386337</v>
      </c>
      <c r="J67" s="262">
        <v>0.84308656934649284</v>
      </c>
      <c r="K67" s="262">
        <v>0.57313346298781598</v>
      </c>
      <c r="L67" s="262">
        <v>0.61573761877893574</v>
      </c>
      <c r="M67" s="262">
        <v>0.66950043838450901</v>
      </c>
      <c r="N67" s="262">
        <v>0.72099594807710221</v>
      </c>
      <c r="O67" s="262">
        <v>0.60903580033717897</v>
      </c>
      <c r="P67" s="262">
        <v>0.62095890865808323</v>
      </c>
      <c r="Q67" s="262">
        <v>0.63464212031372347</v>
      </c>
      <c r="R67" s="262">
        <v>0.68568392747875473</v>
      </c>
      <c r="S67" s="262">
        <v>0.65787008264864577</v>
      </c>
      <c r="T67" s="262">
        <v>0.61415434460314644</v>
      </c>
      <c r="U67" s="262">
        <v>0.54209830513041912</v>
      </c>
      <c r="V67" s="262">
        <v>0.55931995974039972</v>
      </c>
      <c r="W67" s="262">
        <v>0.62802302558244016</v>
      </c>
      <c r="X67" s="262">
        <v>0.56729727653747419</v>
      </c>
      <c r="Y67" s="262">
        <v>0.47590916535505678</v>
      </c>
      <c r="DA67" s="72" t="s">
        <v>3117</v>
      </c>
    </row>
    <row r="68" spans="1:105" ht="12" customHeight="1" x14ac:dyDescent="0.25">
      <c r="A68" s="57" t="s">
        <v>3118</v>
      </c>
      <c r="B68" s="261">
        <v>7.6030424180560194</v>
      </c>
      <c r="C68" s="261">
        <v>7.2259900654547433</v>
      </c>
      <c r="D68" s="261">
        <v>10.229198701347521</v>
      </c>
      <c r="E68" s="261">
        <v>15.316763419428071</v>
      </c>
      <c r="F68" s="261">
        <v>13.933392172550001</v>
      </c>
      <c r="G68" s="261">
        <v>14.64386244138201</v>
      </c>
      <c r="H68" s="261">
        <v>16.695624789516479</v>
      </c>
      <c r="I68" s="261">
        <v>17.132899425076129</v>
      </c>
      <c r="J68" s="261">
        <v>15.314030423894961</v>
      </c>
      <c r="K68" s="261">
        <v>13.406883554058281</v>
      </c>
      <c r="L68" s="261">
        <v>13.303277676103869</v>
      </c>
      <c r="M68" s="261">
        <v>17.829159948590089</v>
      </c>
      <c r="N68" s="261">
        <v>19.244163354575161</v>
      </c>
      <c r="O68" s="261">
        <v>18.330091736891031</v>
      </c>
      <c r="P68" s="261">
        <v>17.984486328625369</v>
      </c>
      <c r="Q68" s="261">
        <v>17.164423812672641</v>
      </c>
      <c r="R68" s="261">
        <v>20.955330131435201</v>
      </c>
      <c r="S68" s="261">
        <v>16.708747281422269</v>
      </c>
      <c r="T68" s="261">
        <v>18.558360555838039</v>
      </c>
      <c r="U68" s="261">
        <v>15.761271926718541</v>
      </c>
      <c r="V68" s="261">
        <v>16.510877449756642</v>
      </c>
      <c r="W68" s="261">
        <v>7.9864092444213446</v>
      </c>
      <c r="X68" s="261">
        <v>11.01651684255849</v>
      </c>
      <c r="Y68" s="261">
        <v>9.593961155129124</v>
      </c>
      <c r="DA68" s="70" t="s">
        <v>3119</v>
      </c>
    </row>
    <row r="69" spans="1:105" ht="12" customHeight="1" x14ac:dyDescent="0.25">
      <c r="A69" s="41" t="s">
        <v>3120</v>
      </c>
      <c r="B69" s="350">
        <v>18.533153264537841</v>
      </c>
      <c r="C69" s="350">
        <v>19.524901616269961</v>
      </c>
      <c r="D69" s="350">
        <v>20.320163799080468</v>
      </c>
      <c r="E69" s="350">
        <v>20.974285564724219</v>
      </c>
      <c r="F69" s="350">
        <v>20.727454881236039</v>
      </c>
      <c r="G69" s="350">
        <v>21.786571162335349</v>
      </c>
      <c r="H69" s="350">
        <v>22.673895167916459</v>
      </c>
      <c r="I69" s="350">
        <v>23.328617295700859</v>
      </c>
      <c r="J69" s="350">
        <v>23.265947478775711</v>
      </c>
      <c r="K69" s="350">
        <v>16.592124844792259</v>
      </c>
      <c r="L69" s="350">
        <v>16.430096184464318</v>
      </c>
      <c r="M69" s="350">
        <v>18.10063150099613</v>
      </c>
      <c r="N69" s="350">
        <v>19.916763457932301</v>
      </c>
      <c r="O69" s="350">
        <v>17.874676341542241</v>
      </c>
      <c r="P69" s="350">
        <v>17.697280677731779</v>
      </c>
      <c r="Q69" s="350">
        <v>18.122378531157288</v>
      </c>
      <c r="R69" s="350">
        <v>19.261414084446919</v>
      </c>
      <c r="S69" s="350">
        <v>18.14795793725186</v>
      </c>
      <c r="T69" s="350">
        <v>17.280681069265899</v>
      </c>
      <c r="U69" s="350">
        <v>15.478922901241839</v>
      </c>
      <c r="V69" s="350">
        <v>16.77846635525917</v>
      </c>
      <c r="W69" s="350">
        <v>16.209340730119081</v>
      </c>
      <c r="X69" s="350">
        <v>15.584559777781481</v>
      </c>
      <c r="Y69" s="350">
        <v>12.20057463409927</v>
      </c>
      <c r="DA69" s="97" t="s">
        <v>3121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99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1.0000000000000002</v>
      </c>
      <c r="C73" s="232">
        <f t="shared" si="3"/>
        <v>0.99999999999999978</v>
      </c>
      <c r="D73" s="232">
        <f t="shared" si="3"/>
        <v>1</v>
      </c>
      <c r="E73" s="232">
        <f t="shared" si="3"/>
        <v>0.99999999999999967</v>
      </c>
      <c r="F73" s="232">
        <f t="shared" si="3"/>
        <v>0.99999999999999956</v>
      </c>
      <c r="G73" s="232">
        <f t="shared" si="3"/>
        <v>0.99999999999999989</v>
      </c>
      <c r="H73" s="232">
        <f t="shared" si="3"/>
        <v>1</v>
      </c>
      <c r="I73" s="232">
        <f t="shared" si="3"/>
        <v>0.99999999999999967</v>
      </c>
      <c r="J73" s="232">
        <f t="shared" si="3"/>
        <v>0.99999999999999967</v>
      </c>
      <c r="K73" s="232">
        <f t="shared" si="3"/>
        <v>1.0000000000000002</v>
      </c>
      <c r="L73" s="232">
        <f t="shared" si="3"/>
        <v>1</v>
      </c>
      <c r="M73" s="232">
        <f t="shared" si="3"/>
        <v>0.99999999999999956</v>
      </c>
      <c r="N73" s="232">
        <f t="shared" si="3"/>
        <v>1.0000000000000002</v>
      </c>
      <c r="O73" s="232">
        <f t="shared" si="3"/>
        <v>0.99999999999999989</v>
      </c>
      <c r="P73" s="232">
        <f t="shared" si="3"/>
        <v>0.99999999999999989</v>
      </c>
      <c r="Q73" s="232">
        <f t="shared" si="3"/>
        <v>1</v>
      </c>
      <c r="R73" s="232">
        <f t="shared" si="3"/>
        <v>1</v>
      </c>
      <c r="S73" s="232">
        <f t="shared" si="3"/>
        <v>1</v>
      </c>
      <c r="T73" s="232">
        <f t="shared" si="3"/>
        <v>1.0000000000000002</v>
      </c>
      <c r="U73" s="232">
        <f t="shared" si="3"/>
        <v>0.99999999999999978</v>
      </c>
      <c r="V73" s="232">
        <f t="shared" si="3"/>
        <v>0.99999999999999989</v>
      </c>
      <c r="W73" s="232">
        <f t="shared" si="3"/>
        <v>1</v>
      </c>
      <c r="X73" s="232">
        <f t="shared" si="3"/>
        <v>0.99999999999999978</v>
      </c>
      <c r="Y73" s="232">
        <f t="shared" si="3"/>
        <v>1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1.7839348976317396E-2</v>
      </c>
      <c r="C74" s="299">
        <f t="shared" si="4"/>
        <v>1.7315528684360613E-2</v>
      </c>
      <c r="D74" s="299">
        <f t="shared" si="4"/>
        <v>1.6550225761885192E-2</v>
      </c>
      <c r="E74" s="299">
        <f t="shared" si="4"/>
        <v>1.4288043946005115E-2</v>
      </c>
      <c r="F74" s="299">
        <f t="shared" si="4"/>
        <v>1.4613995555375693E-2</v>
      </c>
      <c r="G74" s="299">
        <f t="shared" si="4"/>
        <v>1.5452003197898235E-2</v>
      </c>
      <c r="H74" s="299">
        <f t="shared" si="4"/>
        <v>1.6351195922795925E-2</v>
      </c>
      <c r="I74" s="299">
        <f t="shared" si="4"/>
        <v>1.5345723964945693E-2</v>
      </c>
      <c r="J74" s="299">
        <f t="shared" si="4"/>
        <v>1.6147834368111999E-2</v>
      </c>
      <c r="K74" s="299">
        <f t="shared" si="4"/>
        <v>1.4935971686519505E-2</v>
      </c>
      <c r="L74" s="299">
        <f t="shared" si="4"/>
        <v>1.3388476720549847E-2</v>
      </c>
      <c r="M74" s="299">
        <f t="shared" si="4"/>
        <v>1.3472816670690982E-2</v>
      </c>
      <c r="N74" s="299">
        <f t="shared" si="4"/>
        <v>1.4763461655230733E-2</v>
      </c>
      <c r="O74" s="299">
        <f t="shared" si="4"/>
        <v>1.636989706842629E-2</v>
      </c>
      <c r="P74" s="299">
        <f t="shared" si="4"/>
        <v>1.6417661579389359E-2</v>
      </c>
      <c r="Q74" s="299">
        <f t="shared" si="4"/>
        <v>1.5709689046676443E-2</v>
      </c>
      <c r="R74" s="299">
        <f t="shared" si="4"/>
        <v>1.5621740935764768E-2</v>
      </c>
      <c r="S74" s="299">
        <f t="shared" si="4"/>
        <v>1.6823270595455186E-2</v>
      </c>
      <c r="T74" s="299">
        <f t="shared" si="4"/>
        <v>1.5844921163452444E-2</v>
      </c>
      <c r="U74" s="299">
        <f t="shared" si="4"/>
        <v>1.5967987515913638E-2</v>
      </c>
      <c r="V74" s="299">
        <f t="shared" si="4"/>
        <v>1.8515165208285798E-2</v>
      </c>
      <c r="W74" s="299">
        <f t="shared" si="4"/>
        <v>2.0711788996673947E-2</v>
      </c>
      <c r="X74" s="299">
        <f t="shared" si="4"/>
        <v>2.0101153267138613E-2</v>
      </c>
      <c r="Y74" s="299">
        <f t="shared" si="4"/>
        <v>1.5064996571051122E-2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8.9122424930236019E-3</v>
      </c>
      <c r="C75" s="233">
        <f t="shared" si="5"/>
        <v>8.7470487162722155E-3</v>
      </c>
      <c r="D75" s="233">
        <f t="shared" si="5"/>
        <v>8.4254337507716926E-3</v>
      </c>
      <c r="E75" s="233">
        <f t="shared" si="5"/>
        <v>7.2166120015428699E-3</v>
      </c>
      <c r="F75" s="233">
        <f t="shared" si="5"/>
        <v>7.3586055471535324E-3</v>
      </c>
      <c r="G75" s="233">
        <f t="shared" si="5"/>
        <v>7.8093220201215412E-3</v>
      </c>
      <c r="H75" s="233">
        <f t="shared" si="5"/>
        <v>8.205602831370392E-3</v>
      </c>
      <c r="I75" s="233">
        <f t="shared" si="5"/>
        <v>7.7445938699566078E-3</v>
      </c>
      <c r="J75" s="233">
        <f t="shared" si="5"/>
        <v>8.220904549613342E-3</v>
      </c>
      <c r="K75" s="233">
        <f t="shared" si="5"/>
        <v>7.4792483208861536E-3</v>
      </c>
      <c r="L75" s="233">
        <f t="shared" si="5"/>
        <v>6.9052718320199904E-3</v>
      </c>
      <c r="M75" s="233">
        <f t="shared" si="5"/>
        <v>6.9125929817059591E-3</v>
      </c>
      <c r="N75" s="233">
        <f t="shared" si="5"/>
        <v>7.5133327555813555E-3</v>
      </c>
      <c r="O75" s="233">
        <f t="shared" si="5"/>
        <v>8.1616830614091827E-3</v>
      </c>
      <c r="P75" s="233">
        <f t="shared" si="5"/>
        <v>8.2638621834281133E-3</v>
      </c>
      <c r="Q75" s="233">
        <f t="shared" si="5"/>
        <v>7.9023428550634104E-3</v>
      </c>
      <c r="R75" s="233">
        <f t="shared" si="5"/>
        <v>7.9024394550740902E-3</v>
      </c>
      <c r="S75" s="233">
        <f t="shared" si="5"/>
        <v>8.5659408557522167E-3</v>
      </c>
      <c r="T75" s="233">
        <f t="shared" si="5"/>
        <v>8.0106941501475303E-3</v>
      </c>
      <c r="U75" s="233">
        <f t="shared" si="5"/>
        <v>8.0324196431085446E-3</v>
      </c>
      <c r="V75" s="233">
        <f t="shared" si="5"/>
        <v>9.1701975767360579E-3</v>
      </c>
      <c r="W75" s="233">
        <f t="shared" si="5"/>
        <v>1.0834917177974954E-2</v>
      </c>
      <c r="X75" s="233">
        <f t="shared" si="5"/>
        <v>1.0250727239829158E-2</v>
      </c>
      <c r="Y75" s="233">
        <f t="shared" si="5"/>
        <v>7.9050377110343028E-3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1.5203051435577163E-2</v>
      </c>
      <c r="C76" s="233">
        <f t="shared" si="6"/>
        <v>1.503450591159893E-2</v>
      </c>
      <c r="D76" s="233">
        <f t="shared" si="6"/>
        <v>1.4557134807373848E-2</v>
      </c>
      <c r="E76" s="233">
        <f t="shared" si="6"/>
        <v>1.2402719750106251E-2</v>
      </c>
      <c r="F76" s="233">
        <f t="shared" si="6"/>
        <v>1.2620475238597901E-2</v>
      </c>
      <c r="G76" s="233">
        <f t="shared" si="6"/>
        <v>1.3426963468504699E-2</v>
      </c>
      <c r="H76" s="233">
        <f t="shared" si="6"/>
        <v>1.4040831086426005E-2</v>
      </c>
      <c r="I76" s="233">
        <f t="shared" si="6"/>
        <v>1.3302893705806089E-2</v>
      </c>
      <c r="J76" s="233">
        <f t="shared" si="6"/>
        <v>1.4204127302529318E-2</v>
      </c>
      <c r="K76" s="233">
        <f t="shared" si="6"/>
        <v>1.2779082474454515E-2</v>
      </c>
      <c r="L76" s="233">
        <f t="shared" si="6"/>
        <v>1.2033656745197192E-2</v>
      </c>
      <c r="M76" s="233">
        <f t="shared" si="6"/>
        <v>1.2005287559708774E-2</v>
      </c>
      <c r="N76" s="233">
        <f t="shared" si="6"/>
        <v>1.2978374278445172E-2</v>
      </c>
      <c r="O76" s="233">
        <f t="shared" si="6"/>
        <v>1.3903400027721214E-2</v>
      </c>
      <c r="P76" s="233">
        <f t="shared" si="6"/>
        <v>1.416961760739081E-2</v>
      </c>
      <c r="Q76" s="233">
        <f t="shared" si="6"/>
        <v>1.3543728590457479E-2</v>
      </c>
      <c r="R76" s="233">
        <f t="shared" si="6"/>
        <v>1.3595572592746762E-2</v>
      </c>
      <c r="S76" s="233">
        <f t="shared" si="6"/>
        <v>1.4801630482774199E-2</v>
      </c>
      <c r="T76" s="233">
        <f t="shared" si="6"/>
        <v>1.3776434716412265E-2</v>
      </c>
      <c r="U76" s="233">
        <f t="shared" si="6"/>
        <v>1.3766836464081002E-2</v>
      </c>
      <c r="V76" s="233">
        <f t="shared" si="6"/>
        <v>1.5549583012402632E-2</v>
      </c>
      <c r="W76" s="233">
        <f t="shared" si="6"/>
        <v>1.9055185718865674E-2</v>
      </c>
      <c r="X76" s="233">
        <f t="shared" si="6"/>
        <v>1.7731050090731074E-2</v>
      </c>
      <c r="Y76" s="233">
        <f t="shared" si="6"/>
        <v>1.3929485262713263E-2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6.3640495616584776E-3</v>
      </c>
      <c r="C77" s="233">
        <f t="shared" si="7"/>
        <v>6.1636610204463737E-3</v>
      </c>
      <c r="D77" s="233">
        <f t="shared" si="7"/>
        <v>5.8821383847729595E-3</v>
      </c>
      <c r="E77" s="233">
        <f t="shared" si="7"/>
        <v>5.0861449326759485E-3</v>
      </c>
      <c r="F77" s="233">
        <f t="shared" si="7"/>
        <v>5.2053463033749879E-3</v>
      </c>
      <c r="G77" s="233">
        <f t="shared" si="7"/>
        <v>5.4998070780687561E-3</v>
      </c>
      <c r="H77" s="233">
        <f t="shared" si="7"/>
        <v>5.8280043188233873E-3</v>
      </c>
      <c r="I77" s="233">
        <f t="shared" si="7"/>
        <v>5.46352258025979E-3</v>
      </c>
      <c r="J77" s="233">
        <f t="shared" si="7"/>
        <v>5.7390788937959868E-3</v>
      </c>
      <c r="K77" s="233">
        <f t="shared" si="7"/>
        <v>5.325842510136446E-3</v>
      </c>
      <c r="L77" s="233">
        <f t="shared" si="7"/>
        <v>4.7458874137128399E-3</v>
      </c>
      <c r="M77" s="233">
        <f t="shared" si="7"/>
        <v>4.7808525508350654E-3</v>
      </c>
      <c r="N77" s="233">
        <f t="shared" si="7"/>
        <v>5.2474510058686027E-3</v>
      </c>
      <c r="O77" s="233">
        <f t="shared" si="7"/>
        <v>5.8421380677474181E-3</v>
      </c>
      <c r="P77" s="233">
        <f t="shared" si="7"/>
        <v>5.8482052485455743E-3</v>
      </c>
      <c r="Q77" s="233">
        <f t="shared" si="7"/>
        <v>5.5967382614406187E-3</v>
      </c>
      <c r="R77" s="233">
        <f t="shared" si="7"/>
        <v>5.5591941425462569E-3</v>
      </c>
      <c r="S77" s="233">
        <f t="shared" si="7"/>
        <v>5.9789708090044252E-3</v>
      </c>
      <c r="T77" s="233">
        <f t="shared" si="7"/>
        <v>5.6392662366378573E-3</v>
      </c>
      <c r="U77" s="233">
        <f t="shared" si="7"/>
        <v>5.6887392098556658E-3</v>
      </c>
      <c r="V77" s="233">
        <f t="shared" si="7"/>
        <v>6.6163040063094945E-3</v>
      </c>
      <c r="W77" s="233">
        <f t="shared" si="7"/>
        <v>7.3204487174071678E-3</v>
      </c>
      <c r="X77" s="233">
        <f t="shared" si="7"/>
        <v>7.1417156945621004E-3</v>
      </c>
      <c r="Y77" s="233">
        <f t="shared" si="7"/>
        <v>5.3212475091871615E-3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1.49839546387795E-2</v>
      </c>
      <c r="C78" s="300">
        <f t="shared" si="8"/>
        <v>1.4850626109063465E-2</v>
      </c>
      <c r="D78" s="300">
        <f t="shared" si="8"/>
        <v>1.3140519614158311E-2</v>
      </c>
      <c r="E78" s="300">
        <f t="shared" si="8"/>
        <v>1.2395213576319255E-2</v>
      </c>
      <c r="F78" s="300">
        <f t="shared" si="8"/>
        <v>1.3106875510633272E-2</v>
      </c>
      <c r="G78" s="300">
        <f t="shared" si="8"/>
        <v>1.3271726665263075E-2</v>
      </c>
      <c r="H78" s="300">
        <f t="shared" si="8"/>
        <v>1.3652296778690044E-2</v>
      </c>
      <c r="I78" s="300">
        <f t="shared" si="8"/>
        <v>1.2830937637284401E-2</v>
      </c>
      <c r="J78" s="300">
        <f t="shared" si="8"/>
        <v>1.3144338305224981E-2</v>
      </c>
      <c r="K78" s="300">
        <f t="shared" si="8"/>
        <v>1.212889738530723E-2</v>
      </c>
      <c r="L78" s="300">
        <f t="shared" si="8"/>
        <v>1.1754462768105269E-2</v>
      </c>
      <c r="M78" s="300">
        <f t="shared" si="8"/>
        <v>1.2385963457556128E-2</v>
      </c>
      <c r="N78" s="300">
        <f t="shared" si="8"/>
        <v>1.3641385329844087E-2</v>
      </c>
      <c r="O78" s="300">
        <f t="shared" si="8"/>
        <v>1.4348085505120442E-2</v>
      </c>
      <c r="P78" s="300">
        <f t="shared" si="8"/>
        <v>1.4491647986928884E-2</v>
      </c>
      <c r="Q78" s="300">
        <f t="shared" si="8"/>
        <v>1.3647670298618422E-2</v>
      </c>
      <c r="R78" s="300">
        <f t="shared" si="8"/>
        <v>1.4517713967979719E-2</v>
      </c>
      <c r="S78" s="300">
        <f t="shared" si="8"/>
        <v>1.5036855560411915E-2</v>
      </c>
      <c r="T78" s="300">
        <f t="shared" si="8"/>
        <v>1.4739869677012355E-2</v>
      </c>
      <c r="U78" s="300">
        <f t="shared" si="8"/>
        <v>1.4833303399925666E-2</v>
      </c>
      <c r="V78" s="300">
        <f t="shared" si="8"/>
        <v>1.612084523038302E-2</v>
      </c>
      <c r="W78" s="300">
        <f t="shared" si="8"/>
        <v>1.7950280748186973E-2</v>
      </c>
      <c r="X78" s="300">
        <f t="shared" si="8"/>
        <v>1.7204566115443697E-2</v>
      </c>
      <c r="Y78" s="300">
        <f t="shared" si="8"/>
        <v>1.5330109691885242E-2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0.33520133662869661</v>
      </c>
      <c r="C79" s="301">
        <f t="shared" si="9"/>
        <v>0.32578498003346984</v>
      </c>
      <c r="D79" s="301">
        <f t="shared" si="9"/>
        <v>0.3193860978353556</v>
      </c>
      <c r="E79" s="301">
        <f t="shared" si="9"/>
        <v>0.30379262204966573</v>
      </c>
      <c r="F79" s="301">
        <f t="shared" si="9"/>
        <v>0.29123238801858575</v>
      </c>
      <c r="G79" s="301">
        <f t="shared" si="9"/>
        <v>0.26598113274760127</v>
      </c>
      <c r="H79" s="301">
        <f t="shared" si="9"/>
        <v>0.23689874696346711</v>
      </c>
      <c r="I79" s="301">
        <f t="shared" si="9"/>
        <v>0.27402163485653958</v>
      </c>
      <c r="J79" s="301">
        <f t="shared" si="9"/>
        <v>0.28837798006717719</v>
      </c>
      <c r="K79" s="301">
        <f t="shared" si="9"/>
        <v>0.29643733887907087</v>
      </c>
      <c r="L79" s="301">
        <f t="shared" si="9"/>
        <v>0.29298415177484033</v>
      </c>
      <c r="M79" s="301">
        <f t="shared" si="9"/>
        <v>0.25072587919656492</v>
      </c>
      <c r="N79" s="301">
        <f t="shared" si="9"/>
        <v>0.19564914178430473</v>
      </c>
      <c r="O79" s="301">
        <f t="shared" si="9"/>
        <v>0.16246212508469696</v>
      </c>
      <c r="P79" s="301">
        <f t="shared" si="9"/>
        <v>0.15677120059455849</v>
      </c>
      <c r="Q79" s="301">
        <f t="shared" si="9"/>
        <v>0.20173249102840382</v>
      </c>
      <c r="R79" s="301">
        <f t="shared" si="9"/>
        <v>0.15773441445527758</v>
      </c>
      <c r="S79" s="301">
        <f t="shared" si="9"/>
        <v>0.15642667700285884</v>
      </c>
      <c r="T79" s="301">
        <f t="shared" si="9"/>
        <v>0.13993762567802109</v>
      </c>
      <c r="U79" s="301">
        <f t="shared" si="9"/>
        <v>0.14620307218316853</v>
      </c>
      <c r="V79" s="301">
        <f t="shared" si="9"/>
        <v>0.12874173651131765</v>
      </c>
      <c r="W79" s="301">
        <f t="shared" si="9"/>
        <v>0.13106300080984007</v>
      </c>
      <c r="X79" s="301">
        <f t="shared" si="9"/>
        <v>0.12199706197435768</v>
      </c>
      <c r="Y79" s="301">
        <f t="shared" si="9"/>
        <v>0.21564020008506771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0.21759946899443972</v>
      </c>
      <c r="C80" s="301">
        <f t="shared" si="10"/>
        <v>0.23118857818050254</v>
      </c>
      <c r="D80" s="301">
        <f t="shared" si="10"/>
        <v>0.22718800257643204</v>
      </c>
      <c r="E80" s="301">
        <f t="shared" si="10"/>
        <v>0.26707060114138925</v>
      </c>
      <c r="F80" s="301">
        <f t="shared" si="10"/>
        <v>0.28073447710732419</v>
      </c>
      <c r="G80" s="301">
        <f t="shared" si="10"/>
        <v>0.28919924852580392</v>
      </c>
      <c r="H80" s="301">
        <f t="shared" si="10"/>
        <v>0.3018260457444838</v>
      </c>
      <c r="I80" s="301">
        <f t="shared" si="10"/>
        <v>0.2779006620907048</v>
      </c>
      <c r="J80" s="301">
        <f t="shared" si="10"/>
        <v>0.24866066279825233</v>
      </c>
      <c r="K80" s="301">
        <f t="shared" si="10"/>
        <v>0.26052586504024777</v>
      </c>
      <c r="L80" s="301">
        <f t="shared" si="10"/>
        <v>0.27003656697015244</v>
      </c>
      <c r="M80" s="301">
        <f t="shared" si="10"/>
        <v>0.29357291864242058</v>
      </c>
      <c r="N80" s="301">
        <f t="shared" si="10"/>
        <v>0.33164408427329761</v>
      </c>
      <c r="O80" s="301">
        <f t="shared" si="10"/>
        <v>0.34703887486954416</v>
      </c>
      <c r="P80" s="301">
        <f t="shared" si="10"/>
        <v>0.34188157865535773</v>
      </c>
      <c r="Q80" s="301">
        <f t="shared" si="10"/>
        <v>0.32051936950377796</v>
      </c>
      <c r="R80" s="301">
        <f t="shared" si="10"/>
        <v>0.35035266608070081</v>
      </c>
      <c r="S80" s="301">
        <f t="shared" si="10"/>
        <v>0.34049065997242628</v>
      </c>
      <c r="T80" s="301">
        <f t="shared" si="10"/>
        <v>0.36234011558480578</v>
      </c>
      <c r="U80" s="301">
        <f t="shared" si="10"/>
        <v>0.37100547749376672</v>
      </c>
      <c r="V80" s="301">
        <f t="shared" si="10"/>
        <v>0.35212507970603579</v>
      </c>
      <c r="W80" s="301">
        <f t="shared" si="10"/>
        <v>0.33889308397704848</v>
      </c>
      <c r="X80" s="301">
        <f t="shared" si="10"/>
        <v>0.34106479273355678</v>
      </c>
      <c r="Y80" s="301">
        <f t="shared" si="10"/>
        <v>0.30772699183735791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0.2063718630015508</v>
      </c>
      <c r="C81" s="302">
        <f t="shared" si="11"/>
        <v>0.21953802903963346</v>
      </c>
      <c r="D81" s="302">
        <f t="shared" si="11"/>
        <v>0.21554555695385821</v>
      </c>
      <c r="E81" s="302">
        <f t="shared" si="11"/>
        <v>0.25746551129723599</v>
      </c>
      <c r="F81" s="302">
        <f t="shared" si="11"/>
        <v>0.27108683070577211</v>
      </c>
      <c r="G81" s="302">
        <f t="shared" si="11"/>
        <v>0.27877412211116204</v>
      </c>
      <c r="H81" s="302">
        <f t="shared" si="11"/>
        <v>0.29124789588289357</v>
      </c>
      <c r="I81" s="302">
        <f t="shared" si="11"/>
        <v>0.26763315317323549</v>
      </c>
      <c r="J81" s="302">
        <f t="shared" si="11"/>
        <v>0.23729877808280733</v>
      </c>
      <c r="K81" s="302">
        <f t="shared" si="11"/>
        <v>0.25098919587707214</v>
      </c>
      <c r="L81" s="302">
        <f t="shared" si="11"/>
        <v>0.25992079636558391</v>
      </c>
      <c r="M81" s="302">
        <f t="shared" si="11"/>
        <v>0.28367559043761548</v>
      </c>
      <c r="N81" s="302">
        <f t="shared" si="11"/>
        <v>0.32127798087175835</v>
      </c>
      <c r="O81" s="302">
        <f t="shared" si="11"/>
        <v>0.33686436760527239</v>
      </c>
      <c r="P81" s="302">
        <f t="shared" si="11"/>
        <v>0.33106619084001732</v>
      </c>
      <c r="Q81" s="302">
        <f t="shared" si="11"/>
        <v>0.31021061381600307</v>
      </c>
      <c r="R81" s="302">
        <f t="shared" si="11"/>
        <v>0.33975582643494195</v>
      </c>
      <c r="S81" s="302">
        <f t="shared" si="11"/>
        <v>0.32864440216291302</v>
      </c>
      <c r="T81" s="302">
        <f t="shared" si="11"/>
        <v>0.35162810119728105</v>
      </c>
      <c r="U81" s="302">
        <f t="shared" si="11"/>
        <v>0.36052608212307596</v>
      </c>
      <c r="V81" s="302">
        <f t="shared" si="11"/>
        <v>0.34109351791891857</v>
      </c>
      <c r="W81" s="302">
        <f t="shared" si="11"/>
        <v>0.32205428428407312</v>
      </c>
      <c r="X81" s="302">
        <f t="shared" si="11"/>
        <v>0.32678731214533985</v>
      </c>
      <c r="Y81" s="302">
        <f t="shared" si="11"/>
        <v>0.29529097795397952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1.1227605992888903E-2</v>
      </c>
      <c r="C82" s="302">
        <f t="shared" si="12"/>
        <v>1.165054914086907E-2</v>
      </c>
      <c r="D82" s="302">
        <f t="shared" si="12"/>
        <v>1.1642445622573825E-2</v>
      </c>
      <c r="E82" s="302">
        <f t="shared" si="12"/>
        <v>9.6050898441532306E-3</v>
      </c>
      <c r="F82" s="302">
        <f t="shared" si="12"/>
        <v>9.6476464015520791E-3</v>
      </c>
      <c r="G82" s="302">
        <f t="shared" si="12"/>
        <v>1.0425126414641869E-2</v>
      </c>
      <c r="H82" s="302">
        <f t="shared" si="12"/>
        <v>1.057814986159023E-2</v>
      </c>
      <c r="I82" s="302">
        <f t="shared" si="12"/>
        <v>1.0267508917469272E-2</v>
      </c>
      <c r="J82" s="302">
        <f t="shared" si="12"/>
        <v>1.1361884715445001E-2</v>
      </c>
      <c r="K82" s="302">
        <f t="shared" si="12"/>
        <v>9.5366691631756512E-3</v>
      </c>
      <c r="L82" s="302">
        <f t="shared" si="12"/>
        <v>1.0115770604568546E-2</v>
      </c>
      <c r="M82" s="302">
        <f t="shared" si="12"/>
        <v>9.897328204805083E-3</v>
      </c>
      <c r="N82" s="302">
        <f t="shared" si="12"/>
        <v>1.0366103401539276E-2</v>
      </c>
      <c r="O82" s="302">
        <f t="shared" si="12"/>
        <v>1.0174507264271732E-2</v>
      </c>
      <c r="P82" s="302">
        <f t="shared" si="12"/>
        <v>1.0815387815340437E-2</v>
      </c>
      <c r="Q82" s="302">
        <f t="shared" si="12"/>
        <v>1.0308755687774873E-2</v>
      </c>
      <c r="R82" s="302">
        <f t="shared" si="12"/>
        <v>1.0596839645758877E-2</v>
      </c>
      <c r="S82" s="302">
        <f t="shared" si="12"/>
        <v>1.1846257809513282E-2</v>
      </c>
      <c r="T82" s="302">
        <f t="shared" si="12"/>
        <v>1.0712014387524726E-2</v>
      </c>
      <c r="U82" s="302">
        <f t="shared" si="12"/>
        <v>1.0479395370690753E-2</v>
      </c>
      <c r="V82" s="302">
        <f t="shared" si="12"/>
        <v>1.1031561787117221E-2</v>
      </c>
      <c r="W82" s="302">
        <f t="shared" si="12"/>
        <v>1.6838799692975373E-2</v>
      </c>
      <c r="X82" s="302">
        <f t="shared" si="12"/>
        <v>1.427748058821691E-2</v>
      </c>
      <c r="Y82" s="302">
        <f t="shared" si="12"/>
        <v>1.2436013883378358E-2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6.1671775269106457E-2</v>
      </c>
      <c r="C83" s="301">
        <f t="shared" si="13"/>
        <v>6.513895896845863E-2</v>
      </c>
      <c r="D83" s="301">
        <f t="shared" si="13"/>
        <v>5.890546929583413E-2</v>
      </c>
      <c r="E83" s="301">
        <f t="shared" si="13"/>
        <v>5.2730548976298794E-2</v>
      </c>
      <c r="F83" s="301">
        <f t="shared" si="13"/>
        <v>5.5690142598400778E-2</v>
      </c>
      <c r="G83" s="301">
        <f t="shared" si="13"/>
        <v>4.932798723717071E-2</v>
      </c>
      <c r="H83" s="301">
        <f t="shared" si="13"/>
        <v>3.9782002736522201E-2</v>
      </c>
      <c r="I83" s="301">
        <f t="shared" si="13"/>
        <v>4.6484851780992043E-2</v>
      </c>
      <c r="J83" s="301">
        <f t="shared" si="13"/>
        <v>4.7473838143141538E-2</v>
      </c>
      <c r="K83" s="301">
        <f t="shared" si="13"/>
        <v>4.7297145087550931E-2</v>
      </c>
      <c r="L83" s="301">
        <f t="shared" si="13"/>
        <v>5.0945202460002004E-2</v>
      </c>
      <c r="M83" s="301">
        <f t="shared" si="13"/>
        <v>4.1826267925430961E-2</v>
      </c>
      <c r="N83" s="301">
        <f t="shared" si="13"/>
        <v>3.2524113109035573E-2</v>
      </c>
      <c r="O83" s="301">
        <f t="shared" si="13"/>
        <v>1.9926952386759782E-2</v>
      </c>
      <c r="P83" s="301">
        <f t="shared" si="13"/>
        <v>1.916375385442582E-2</v>
      </c>
      <c r="Q83" s="301">
        <f t="shared" si="13"/>
        <v>2.9724815125987101E-2</v>
      </c>
      <c r="R83" s="301">
        <f t="shared" si="13"/>
        <v>1.2671953956825915E-2</v>
      </c>
      <c r="S83" s="301">
        <f t="shared" si="13"/>
        <v>1.4589170665761392E-2</v>
      </c>
      <c r="T83" s="301">
        <f t="shared" si="13"/>
        <v>1.4752924937705412E-2</v>
      </c>
      <c r="U83" s="301">
        <f t="shared" si="13"/>
        <v>1.3979818745210752E-2</v>
      </c>
      <c r="V83" s="301">
        <f t="shared" si="13"/>
        <v>8.6155708349263931E-3</v>
      </c>
      <c r="W83" s="301">
        <f t="shared" si="13"/>
        <v>1.0524507824628847E-2</v>
      </c>
      <c r="X83" s="301">
        <f t="shared" si="13"/>
        <v>8.958918327991611E-3</v>
      </c>
      <c r="Y83" s="301">
        <f t="shared" si="13"/>
        <v>2.8219684360751264E-2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1.1325546254857856E-2</v>
      </c>
      <c r="C84" s="302">
        <f t="shared" si="14"/>
        <v>1.3653025570716223E-2</v>
      </c>
      <c r="D84" s="302">
        <f t="shared" si="14"/>
        <v>9.679631708989481E-3</v>
      </c>
      <c r="E84" s="302">
        <f t="shared" si="14"/>
        <v>1.063276154539586E-2</v>
      </c>
      <c r="F84" s="302">
        <f t="shared" si="14"/>
        <v>1.2445316717869413E-2</v>
      </c>
      <c r="G84" s="302">
        <f t="shared" si="14"/>
        <v>1.0926747397396339E-2</v>
      </c>
      <c r="H84" s="302">
        <f t="shared" si="14"/>
        <v>8.3868826172704032E-3</v>
      </c>
      <c r="I84" s="302">
        <f t="shared" si="14"/>
        <v>6.8145977010056662E-3</v>
      </c>
      <c r="J84" s="302">
        <f t="shared" si="14"/>
        <v>5.2264415332442431E-3</v>
      </c>
      <c r="K84" s="302">
        <f t="shared" si="14"/>
        <v>5.4233809181555266E-3</v>
      </c>
      <c r="L84" s="302">
        <f t="shared" si="14"/>
        <v>7.2765600128022251E-3</v>
      </c>
      <c r="M84" s="302">
        <f t="shared" si="14"/>
        <v>5.8650502277818196E-3</v>
      </c>
      <c r="N84" s="302">
        <f t="shared" si="14"/>
        <v>9.0200689762554766E-3</v>
      </c>
      <c r="O84" s="302">
        <f t="shared" si="14"/>
        <v>6.3721226226182513E-3</v>
      </c>
      <c r="P84" s="302">
        <f t="shared" si="14"/>
        <v>5.1877190694990978E-3</v>
      </c>
      <c r="Q84" s="302">
        <f t="shared" si="14"/>
        <v>6.083360873822114E-3</v>
      </c>
      <c r="R84" s="302">
        <f t="shared" si="14"/>
        <v>4.0612156985145014E-3</v>
      </c>
      <c r="S84" s="302">
        <f t="shared" si="14"/>
        <v>4.7529439278728297E-3</v>
      </c>
      <c r="T84" s="302">
        <f t="shared" si="14"/>
        <v>5.0787598576199243E-3</v>
      </c>
      <c r="U84" s="302">
        <f t="shared" si="14"/>
        <v>4.5855796732419398E-3</v>
      </c>
      <c r="V84" s="302">
        <f t="shared" si="14"/>
        <v>1.6619711389034024E-3</v>
      </c>
      <c r="W84" s="302">
        <f t="shared" si="14"/>
        <v>2.7111053946022451E-3</v>
      </c>
      <c r="X84" s="302">
        <f t="shared" si="14"/>
        <v>2.4780443891314983E-3</v>
      </c>
      <c r="Y84" s="302">
        <f t="shared" si="14"/>
        <v>7.4062115522859863E-3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4.9183369822127961E-2</v>
      </c>
      <c r="C85" s="302">
        <f t="shared" si="15"/>
        <v>5.0279269379580965E-2</v>
      </c>
      <c r="D85" s="302">
        <f t="shared" si="15"/>
        <v>4.8020012861649509E-2</v>
      </c>
      <c r="E85" s="302">
        <f t="shared" si="15"/>
        <v>4.1102974554187058E-2</v>
      </c>
      <c r="F85" s="302">
        <f t="shared" si="15"/>
        <v>4.2245605360370621E-2</v>
      </c>
      <c r="G85" s="302">
        <f t="shared" si="15"/>
        <v>3.7321494603972181E-2</v>
      </c>
      <c r="H85" s="302">
        <f t="shared" si="15"/>
        <v>3.0299526026444243E-2</v>
      </c>
      <c r="I85" s="302">
        <f t="shared" si="15"/>
        <v>3.8606833513534201E-2</v>
      </c>
      <c r="J85" s="302">
        <f t="shared" si="15"/>
        <v>4.1070629978654773E-2</v>
      </c>
      <c r="K85" s="302">
        <f t="shared" si="15"/>
        <v>4.0886037720352209E-2</v>
      </c>
      <c r="L85" s="302">
        <f t="shared" si="15"/>
        <v>4.2620937634583751E-2</v>
      </c>
      <c r="M85" s="302">
        <f t="shared" si="15"/>
        <v>3.4936137276437185E-2</v>
      </c>
      <c r="N85" s="302">
        <f t="shared" si="15"/>
        <v>2.2430411994763522E-2</v>
      </c>
      <c r="O85" s="302">
        <f t="shared" si="15"/>
        <v>1.2501041511770528E-2</v>
      </c>
      <c r="P85" s="302">
        <f t="shared" si="15"/>
        <v>1.2855869618337894E-2</v>
      </c>
      <c r="Q85" s="302">
        <f t="shared" si="15"/>
        <v>2.2573761698788303E-2</v>
      </c>
      <c r="R85" s="302">
        <f t="shared" si="15"/>
        <v>7.5132084378578164E-3</v>
      </c>
      <c r="S85" s="302">
        <f t="shared" si="15"/>
        <v>8.6092928933318297E-3</v>
      </c>
      <c r="T85" s="302">
        <f t="shared" si="15"/>
        <v>8.5647064470918566E-3</v>
      </c>
      <c r="U85" s="302">
        <f t="shared" si="15"/>
        <v>8.3088731228615539E-3</v>
      </c>
      <c r="V85" s="302">
        <f t="shared" si="15"/>
        <v>5.8110450823572798E-3</v>
      </c>
      <c r="W85" s="302">
        <f t="shared" si="15"/>
        <v>6.0693838903970081E-3</v>
      </c>
      <c r="X85" s="302">
        <f t="shared" si="15"/>
        <v>5.0021348779376489E-3</v>
      </c>
      <c r="Y85" s="302">
        <f t="shared" si="15"/>
        <v>1.952545708482966E-2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1.1628591921206361E-3</v>
      </c>
      <c r="C86" s="302">
        <f t="shared" si="16"/>
        <v>1.2066640181614395E-3</v>
      </c>
      <c r="D86" s="302">
        <f t="shared" si="16"/>
        <v>1.2058247251951462E-3</v>
      </c>
      <c r="E86" s="302">
        <f t="shared" si="16"/>
        <v>9.9481287671587121E-4</v>
      </c>
      <c r="F86" s="302">
        <f t="shared" si="16"/>
        <v>9.9922052016075116E-4</v>
      </c>
      <c r="G86" s="302">
        <f t="shared" si="16"/>
        <v>1.0797452358021933E-3</v>
      </c>
      <c r="H86" s="302">
        <f t="shared" si="16"/>
        <v>1.0955940928075586E-3</v>
      </c>
      <c r="I86" s="302">
        <f t="shared" si="16"/>
        <v>1.0634205664521747E-3</v>
      </c>
      <c r="J86" s="302">
        <f t="shared" si="16"/>
        <v>1.1767666312425182E-3</v>
      </c>
      <c r="K86" s="302">
        <f t="shared" si="16"/>
        <v>9.8772644904319236E-4</v>
      </c>
      <c r="L86" s="302">
        <f t="shared" si="16"/>
        <v>1.0477048126160276E-3</v>
      </c>
      <c r="M86" s="302">
        <f t="shared" si="16"/>
        <v>1.0250804212119553E-3</v>
      </c>
      <c r="N86" s="302">
        <f t="shared" si="16"/>
        <v>1.0736321380165669E-3</v>
      </c>
      <c r="O86" s="302">
        <f t="shared" si="16"/>
        <v>1.053788252371001E-3</v>
      </c>
      <c r="P86" s="302">
        <f t="shared" si="16"/>
        <v>1.1201651665888313E-3</v>
      </c>
      <c r="Q86" s="302">
        <f t="shared" si="16"/>
        <v>1.0676925533766831E-3</v>
      </c>
      <c r="R86" s="302">
        <f t="shared" si="16"/>
        <v>1.0975298204535979E-3</v>
      </c>
      <c r="S86" s="302">
        <f t="shared" si="16"/>
        <v>1.2269338445567333E-3</v>
      </c>
      <c r="T86" s="302">
        <f t="shared" si="16"/>
        <v>1.1094586329936324E-3</v>
      </c>
      <c r="U86" s="302">
        <f t="shared" si="16"/>
        <v>1.085365949107257E-3</v>
      </c>
      <c r="V86" s="302">
        <f t="shared" si="16"/>
        <v>1.142554613665712E-3</v>
      </c>
      <c r="W86" s="302">
        <f t="shared" si="16"/>
        <v>1.7440185396295925E-3</v>
      </c>
      <c r="X86" s="302">
        <f t="shared" si="16"/>
        <v>1.4787390609224652E-3</v>
      </c>
      <c r="Y86" s="302">
        <f t="shared" si="16"/>
        <v>1.2880157236356154E-3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1.5496891280651421E-2</v>
      </c>
      <c r="C87" s="301">
        <f t="shared" si="17"/>
        <v>1.6720563727761852E-2</v>
      </c>
      <c r="D87" s="301">
        <f t="shared" si="17"/>
        <v>1.5065704530496804E-2</v>
      </c>
      <c r="E87" s="301">
        <f t="shared" si="17"/>
        <v>1.3517608991877598E-2</v>
      </c>
      <c r="F87" s="301">
        <f t="shared" si="17"/>
        <v>1.4328760756491501E-2</v>
      </c>
      <c r="G87" s="301">
        <f t="shared" si="17"/>
        <v>1.3872667977984773E-2</v>
      </c>
      <c r="H87" s="301">
        <f t="shared" si="17"/>
        <v>1.2521563785534706E-2</v>
      </c>
      <c r="I87" s="301">
        <f t="shared" si="17"/>
        <v>1.2345583499328112E-2</v>
      </c>
      <c r="J87" s="301">
        <f t="shared" si="17"/>
        <v>1.2652897901451811E-2</v>
      </c>
      <c r="K87" s="301">
        <f t="shared" si="17"/>
        <v>1.1499586600618294E-2</v>
      </c>
      <c r="L87" s="301">
        <f t="shared" si="17"/>
        <v>1.2715522719729234E-2</v>
      </c>
      <c r="M87" s="301">
        <f t="shared" si="17"/>
        <v>1.1478312859317091E-2</v>
      </c>
      <c r="N87" s="301">
        <f t="shared" si="17"/>
        <v>1.2022306339956509E-2</v>
      </c>
      <c r="O87" s="301">
        <f t="shared" si="17"/>
        <v>1.0164131086687582E-2</v>
      </c>
      <c r="P87" s="301">
        <f t="shared" si="17"/>
        <v>1.0153678314013408E-2</v>
      </c>
      <c r="Q87" s="301">
        <f t="shared" si="17"/>
        <v>1.0869069267340759E-2</v>
      </c>
      <c r="R87" s="301">
        <f t="shared" si="17"/>
        <v>9.1734607614894995E-3</v>
      </c>
      <c r="S87" s="301">
        <f t="shared" si="17"/>
        <v>1.0338445177432754E-2</v>
      </c>
      <c r="T87" s="301">
        <f t="shared" si="17"/>
        <v>9.7126625171759188E-3</v>
      </c>
      <c r="U87" s="301">
        <f t="shared" si="17"/>
        <v>9.3538468536106395E-3</v>
      </c>
      <c r="V87" s="301">
        <f t="shared" si="17"/>
        <v>8.3945592138105606E-3</v>
      </c>
      <c r="W87" s="301">
        <f t="shared" si="17"/>
        <v>1.2694126764995929E-2</v>
      </c>
      <c r="X87" s="301">
        <f t="shared" si="17"/>
        <v>1.0821468436125888E-2</v>
      </c>
      <c r="Y87" s="301">
        <f t="shared" si="17"/>
        <v>1.2541929430327125E-2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4.33823678908436E-3</v>
      </c>
      <c r="C88" s="302">
        <f t="shared" si="18"/>
        <v>5.1985040215917983E-3</v>
      </c>
      <c r="D88" s="302">
        <f t="shared" si="18"/>
        <v>3.7190032877731172E-3</v>
      </c>
      <c r="E88" s="302">
        <f t="shared" si="18"/>
        <v>4.0446982236607967E-3</v>
      </c>
      <c r="F88" s="302">
        <f t="shared" si="18"/>
        <v>4.7416143210752297E-3</v>
      </c>
      <c r="G88" s="302">
        <f t="shared" si="18"/>
        <v>4.139518689750858E-3</v>
      </c>
      <c r="H88" s="302">
        <f t="shared" si="18"/>
        <v>3.215061783907975E-3</v>
      </c>
      <c r="I88" s="302">
        <f t="shared" si="18"/>
        <v>2.6204346489018759E-3</v>
      </c>
      <c r="J88" s="302">
        <f t="shared" si="18"/>
        <v>2.0154068449944273E-3</v>
      </c>
      <c r="K88" s="302">
        <f t="shared" si="18"/>
        <v>2.0884479798320083E-3</v>
      </c>
      <c r="L88" s="302">
        <f t="shared" si="18"/>
        <v>2.7891698989066581E-3</v>
      </c>
      <c r="M88" s="302">
        <f t="shared" si="18"/>
        <v>2.2752350021567396E-3</v>
      </c>
      <c r="N88" s="302">
        <f t="shared" si="18"/>
        <v>3.4486974300624003E-3</v>
      </c>
      <c r="O88" s="302">
        <f t="shared" si="18"/>
        <v>2.4648340314099631E-3</v>
      </c>
      <c r="P88" s="302">
        <f t="shared" si="18"/>
        <v>2.0019579325687132E-3</v>
      </c>
      <c r="Q88" s="302">
        <f t="shared" si="18"/>
        <v>2.3227706937369611E-3</v>
      </c>
      <c r="R88" s="302">
        <f t="shared" si="18"/>
        <v>1.5688745070799451E-3</v>
      </c>
      <c r="S88" s="302">
        <f t="shared" si="18"/>
        <v>1.8214242514044206E-3</v>
      </c>
      <c r="T88" s="302">
        <f t="shared" si="18"/>
        <v>1.9524577590719187E-3</v>
      </c>
      <c r="U88" s="302">
        <f t="shared" si="18"/>
        <v>1.767415233478587E-3</v>
      </c>
      <c r="V88" s="302">
        <f t="shared" si="18"/>
        <v>6.2925569802177656E-4</v>
      </c>
      <c r="W88" s="302">
        <f t="shared" si="18"/>
        <v>1.0517219203198362E-3</v>
      </c>
      <c r="X88" s="302">
        <f t="shared" si="18"/>
        <v>9.6080587901658653E-4</v>
      </c>
      <c r="Y88" s="302">
        <f t="shared" si="18"/>
        <v>2.8118631588713882E-3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3.7003162248622906E-3</v>
      </c>
      <c r="C89" s="302">
        <f t="shared" si="19"/>
        <v>3.7827663483070307E-3</v>
      </c>
      <c r="D89" s="302">
        <f t="shared" si="19"/>
        <v>3.6127909362996483E-3</v>
      </c>
      <c r="E89" s="302">
        <f t="shared" si="19"/>
        <v>3.092386800315013E-3</v>
      </c>
      <c r="F89" s="302">
        <f t="shared" si="19"/>
        <v>3.1783527543852498E-3</v>
      </c>
      <c r="G89" s="302">
        <f t="shared" si="19"/>
        <v>2.8078867413646766E-3</v>
      </c>
      <c r="H89" s="302">
        <f t="shared" si="19"/>
        <v>2.2795881649989394E-3</v>
      </c>
      <c r="I89" s="302">
        <f t="shared" si="19"/>
        <v>2.9045893552502229E-3</v>
      </c>
      <c r="J89" s="302">
        <f t="shared" si="19"/>
        <v>3.0899533526260632E-3</v>
      </c>
      <c r="K89" s="302">
        <f t="shared" si="19"/>
        <v>3.076065533819602E-3</v>
      </c>
      <c r="L89" s="302">
        <f t="shared" si="19"/>
        <v>3.2065909192163316E-3</v>
      </c>
      <c r="M89" s="302">
        <f t="shared" si="19"/>
        <v>2.6284241211112624E-3</v>
      </c>
      <c r="N89" s="302">
        <f t="shared" si="19"/>
        <v>1.6875545074430235E-3</v>
      </c>
      <c r="O89" s="302">
        <f t="shared" si="19"/>
        <v>9.4051722972568203E-4</v>
      </c>
      <c r="P89" s="302">
        <f t="shared" si="19"/>
        <v>9.6721276125426097E-4</v>
      </c>
      <c r="Q89" s="302">
        <f t="shared" si="19"/>
        <v>1.6983394381533518E-3</v>
      </c>
      <c r="R89" s="302">
        <f t="shared" si="19"/>
        <v>5.6525706115544702E-4</v>
      </c>
      <c r="S89" s="302">
        <f t="shared" si="19"/>
        <v>6.4772109542308445E-4</v>
      </c>
      <c r="T89" s="302">
        <f t="shared" si="19"/>
        <v>6.4436662924829014E-4</v>
      </c>
      <c r="U89" s="302">
        <f t="shared" si="19"/>
        <v>6.251189810303361E-4</v>
      </c>
      <c r="V89" s="302">
        <f t="shared" si="19"/>
        <v>4.3719461434662914E-4</v>
      </c>
      <c r="W89" s="302">
        <f t="shared" si="19"/>
        <v>4.5663076291388151E-4</v>
      </c>
      <c r="X89" s="302">
        <f t="shared" si="19"/>
        <v>3.7633616636521507E-4</v>
      </c>
      <c r="Y89" s="302">
        <f t="shared" si="19"/>
        <v>1.4689999060686883E-3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7.4583382667047686E-3</v>
      </c>
      <c r="C90" s="302">
        <f t="shared" si="20"/>
        <v>7.7392933578630243E-3</v>
      </c>
      <c r="D90" s="302">
        <f t="shared" si="20"/>
        <v>7.7339103064240373E-3</v>
      </c>
      <c r="E90" s="302">
        <f t="shared" si="20"/>
        <v>6.380523967901789E-3</v>
      </c>
      <c r="F90" s="302">
        <f t="shared" si="20"/>
        <v>6.4087936810310218E-3</v>
      </c>
      <c r="G90" s="302">
        <f t="shared" si="20"/>
        <v>6.9252625468692397E-3</v>
      </c>
      <c r="H90" s="302">
        <f t="shared" si="20"/>
        <v>7.0269138366277923E-3</v>
      </c>
      <c r="I90" s="302">
        <f t="shared" si="20"/>
        <v>6.820559495176016E-3</v>
      </c>
      <c r="J90" s="302">
        <f t="shared" si="20"/>
        <v>7.5475377038313196E-3</v>
      </c>
      <c r="K90" s="302">
        <f t="shared" si="20"/>
        <v>6.3350730869666831E-3</v>
      </c>
      <c r="L90" s="302">
        <f t="shared" si="20"/>
        <v>6.7197619016062457E-3</v>
      </c>
      <c r="M90" s="302">
        <f t="shared" si="20"/>
        <v>6.5746537360490886E-3</v>
      </c>
      <c r="N90" s="302">
        <f t="shared" si="20"/>
        <v>6.8860544024510837E-3</v>
      </c>
      <c r="O90" s="302">
        <f t="shared" si="20"/>
        <v>6.7587798255519371E-3</v>
      </c>
      <c r="P90" s="302">
        <f t="shared" si="20"/>
        <v>7.1845076201904334E-3</v>
      </c>
      <c r="Q90" s="302">
        <f t="shared" si="20"/>
        <v>6.8479591354504476E-3</v>
      </c>
      <c r="R90" s="302">
        <f t="shared" si="20"/>
        <v>7.0393291932541076E-3</v>
      </c>
      <c r="S90" s="302">
        <f t="shared" si="20"/>
        <v>7.869299830605251E-3</v>
      </c>
      <c r="T90" s="302">
        <f t="shared" si="20"/>
        <v>7.1158381288557093E-3</v>
      </c>
      <c r="U90" s="302">
        <f t="shared" si="20"/>
        <v>6.9613126391017159E-3</v>
      </c>
      <c r="V90" s="302">
        <f t="shared" si="20"/>
        <v>7.328108901442156E-3</v>
      </c>
      <c r="W90" s="302">
        <f t="shared" si="20"/>
        <v>1.1185774081762212E-2</v>
      </c>
      <c r="X90" s="302">
        <f t="shared" si="20"/>
        <v>9.4843263907440859E-3</v>
      </c>
      <c r="Y90" s="302">
        <f t="shared" si="20"/>
        <v>8.2610663653870497E-3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8.9227411527263573E-2</v>
      </c>
      <c r="C91" s="301">
        <f t="shared" si="21"/>
        <v>8.0781323077403849E-2</v>
      </c>
      <c r="D91" s="301">
        <f t="shared" si="21"/>
        <v>0.10745043963256802</v>
      </c>
      <c r="E91" s="301">
        <f t="shared" si="21"/>
        <v>0.13146960949526226</v>
      </c>
      <c r="F91" s="301">
        <f t="shared" si="21"/>
        <v>0.12265142906960608</v>
      </c>
      <c r="G91" s="301">
        <f t="shared" si="21"/>
        <v>0.13110548306816316</v>
      </c>
      <c r="H91" s="301">
        <f t="shared" si="21"/>
        <v>0.14880521090144985</v>
      </c>
      <c r="I91" s="301">
        <f t="shared" si="21"/>
        <v>0.14166487998364438</v>
      </c>
      <c r="J91" s="301">
        <f t="shared" si="21"/>
        <v>0.13709531882539644</v>
      </c>
      <c r="K91" s="301">
        <f t="shared" si="21"/>
        <v>0.14819163889095133</v>
      </c>
      <c r="L91" s="301">
        <f t="shared" si="21"/>
        <v>0.14518336344569929</v>
      </c>
      <c r="M91" s="301">
        <f t="shared" si="21"/>
        <v>0.17508659643220761</v>
      </c>
      <c r="N91" s="301">
        <f t="shared" si="21"/>
        <v>0.18379625591888765</v>
      </c>
      <c r="O91" s="301">
        <f t="shared" si="21"/>
        <v>0.2034183444770028</v>
      </c>
      <c r="P91" s="301">
        <f t="shared" si="21"/>
        <v>0.20808088469565059</v>
      </c>
      <c r="Q91" s="301">
        <f t="shared" si="21"/>
        <v>0.18520874850637156</v>
      </c>
      <c r="R91" s="301">
        <f t="shared" si="21"/>
        <v>0.21513041393705373</v>
      </c>
      <c r="S91" s="301">
        <f t="shared" si="21"/>
        <v>0.19986642593921711</v>
      </c>
      <c r="T91" s="301">
        <f t="shared" si="21"/>
        <v>0.2150245957107369</v>
      </c>
      <c r="U91" s="301">
        <f t="shared" si="21"/>
        <v>0.20239713061893522</v>
      </c>
      <c r="V91" s="301">
        <f t="shared" si="21"/>
        <v>0.21632252864056489</v>
      </c>
      <c r="W91" s="301">
        <f t="shared" si="21"/>
        <v>0.14224664684824931</v>
      </c>
      <c r="X91" s="301">
        <f t="shared" si="21"/>
        <v>0.18417899352818809</v>
      </c>
      <c r="Y91" s="301">
        <f t="shared" si="21"/>
        <v>0.16653671662393199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0.21750046919448635</v>
      </c>
      <c r="C92" s="235">
        <f t="shared" si="22"/>
        <v>0.21827422557066159</v>
      </c>
      <c r="D92" s="235">
        <f t="shared" si="22"/>
        <v>0.21344883381035146</v>
      </c>
      <c r="E92" s="235">
        <f t="shared" si="22"/>
        <v>0.18003027513885658</v>
      </c>
      <c r="F92" s="235">
        <f t="shared" si="22"/>
        <v>0.18245750429445606</v>
      </c>
      <c r="G92" s="235">
        <f t="shared" si="22"/>
        <v>0.19505365801341978</v>
      </c>
      <c r="H92" s="235">
        <f t="shared" si="22"/>
        <v>0.20208849893043668</v>
      </c>
      <c r="I92" s="235">
        <f t="shared" si="22"/>
        <v>0.19289471603053832</v>
      </c>
      <c r="J92" s="235">
        <f t="shared" si="22"/>
        <v>0.20828301884530476</v>
      </c>
      <c r="K92" s="235">
        <f t="shared" si="22"/>
        <v>0.1833993831242571</v>
      </c>
      <c r="L92" s="235">
        <f t="shared" si="22"/>
        <v>0.17930743714999153</v>
      </c>
      <c r="M92" s="235">
        <f t="shared" si="22"/>
        <v>0.17775251172356155</v>
      </c>
      <c r="N92" s="235">
        <f t="shared" si="22"/>
        <v>0.19022009354954822</v>
      </c>
      <c r="O92" s="235">
        <f t="shared" si="22"/>
        <v>0.19836436836488414</v>
      </c>
      <c r="P92" s="235">
        <f t="shared" si="22"/>
        <v>0.20475790928031123</v>
      </c>
      <c r="Q92" s="235">
        <f t="shared" si="22"/>
        <v>0.19554533751586242</v>
      </c>
      <c r="R92" s="235">
        <f t="shared" si="22"/>
        <v>0.19774042971454087</v>
      </c>
      <c r="S92" s="235">
        <f t="shared" si="22"/>
        <v>0.21708195293890561</v>
      </c>
      <c r="T92" s="235">
        <f t="shared" si="22"/>
        <v>0.20022088962789267</v>
      </c>
      <c r="U92" s="235">
        <f t="shared" si="22"/>
        <v>0.1987713678724235</v>
      </c>
      <c r="V92" s="235">
        <f t="shared" si="22"/>
        <v>0.21982843005922759</v>
      </c>
      <c r="W92" s="235">
        <f t="shared" si="22"/>
        <v>0.28870601241612853</v>
      </c>
      <c r="X92" s="235">
        <f t="shared" si="22"/>
        <v>0.26054955259207524</v>
      </c>
      <c r="Y92" s="235">
        <f t="shared" si="22"/>
        <v>0.21178360091669318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56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 t="shared" ref="B96:Y96" si="23">SUM(B$97:B$107)</f>
        <v>23.583820664102245</v>
      </c>
      <c r="C96" s="320">
        <f t="shared" si="23"/>
        <v>25.602731128238929</v>
      </c>
      <c r="D96" s="320">
        <f t="shared" si="23"/>
        <v>23.065939690552646</v>
      </c>
      <c r="E96" s="320">
        <f t="shared" si="23"/>
        <v>21.145326450964216</v>
      </c>
      <c r="F96" s="320">
        <f t="shared" si="23"/>
        <v>21.118251514703132</v>
      </c>
      <c r="G96" s="320">
        <f t="shared" si="23"/>
        <v>21.55625637483304</v>
      </c>
      <c r="H96" s="320">
        <f t="shared" si="23"/>
        <v>18.40926232248907</v>
      </c>
      <c r="I96" s="320">
        <f t="shared" si="23"/>
        <v>18.450138326053011</v>
      </c>
      <c r="J96" s="320">
        <f t="shared" si="23"/>
        <v>19.182673426329842</v>
      </c>
      <c r="K96" s="320">
        <f t="shared" si="23"/>
        <v>17.407420192600036</v>
      </c>
      <c r="L96" s="320">
        <f t="shared" si="23"/>
        <v>19.461232676986462</v>
      </c>
      <c r="M96" s="320">
        <f t="shared" si="23"/>
        <v>18.145971189244605</v>
      </c>
      <c r="N96" s="320">
        <f t="shared" si="23"/>
        <v>19.354769892446306</v>
      </c>
      <c r="O96" s="320">
        <f t="shared" si="23"/>
        <v>18.752300447636234</v>
      </c>
      <c r="P96" s="320">
        <f t="shared" si="23"/>
        <v>18.114844303511742</v>
      </c>
      <c r="Q96" s="320">
        <f t="shared" si="23"/>
        <v>17.940781105461568</v>
      </c>
      <c r="R96" s="320">
        <f t="shared" si="23"/>
        <v>16.577449841689134</v>
      </c>
      <c r="S96" s="320">
        <f t="shared" si="23"/>
        <v>16.726482503736371</v>
      </c>
      <c r="T96" s="320">
        <f t="shared" si="23"/>
        <v>16.443700220718785</v>
      </c>
      <c r="U96" s="320">
        <f t="shared" si="23"/>
        <v>16.060328235927901</v>
      </c>
      <c r="V96" s="320">
        <f t="shared" si="23"/>
        <v>14.636379424599049</v>
      </c>
      <c r="W96" s="320">
        <f t="shared" si="23"/>
        <v>17.423439562668836</v>
      </c>
      <c r="X96" s="320">
        <f t="shared" si="23"/>
        <v>15.108382864384964</v>
      </c>
      <c r="Y96" s="320">
        <f t="shared" si="23"/>
        <v>15.048287842623651</v>
      </c>
      <c r="DA96" s="95"/>
    </row>
    <row r="97" spans="1:105" ht="12" customHeight="1" x14ac:dyDescent="0.25">
      <c r="A97" s="55" t="s">
        <v>91</v>
      </c>
      <c r="B97" s="330">
        <f>IF(B$6=0,0,B$6/OIS!B$5*1000)</f>
        <v>0.42072000702180523</v>
      </c>
      <c r="C97" s="330">
        <f>IF(C$6=0,0,C$6/OIS!C$5*1000)</f>
        <v>0.44332482524899364</v>
      </c>
      <c r="D97" s="330">
        <f>IF(D$6=0,0,D$6/OIS!D$5*1000)</f>
        <v>0.3817465092886746</v>
      </c>
      <c r="E97" s="330">
        <f>IF(E$6=0,0,E$6/OIS!E$5*1000)</f>
        <v>0.30212535358400117</v>
      </c>
      <c r="F97" s="330">
        <f>IF(F$6=0,0,F$6/OIS!F$5*1000)</f>
        <v>0.30862203377317765</v>
      </c>
      <c r="G97" s="330">
        <f>IF(G$6=0,0,G$6/OIS!G$5*1000)</f>
        <v>0.33308734243863436</v>
      </c>
      <c r="H97" s="330">
        <f>IF(H$6=0,0,H$6/OIS!H$5*1000)</f>
        <v>0.30101345502916393</v>
      </c>
      <c r="I97" s="330">
        <f>IF(I$6=0,0,I$6/OIS!I$5*1000)</f>
        <v>0.28313072986667476</v>
      </c>
      <c r="J97" s="330">
        <f>IF(J$6=0,0,J$6/OIS!J$5*1000)</f>
        <v>0.30975863322595787</v>
      </c>
      <c r="K97" s="330">
        <f>IF(K$6=0,0,K$6/OIS!K$5*1000)</f>
        <v>0.25999673513202198</v>
      </c>
      <c r="L97" s="330">
        <f>IF(L$6=0,0,L$6/OIS!L$5*1000)</f>
        <v>0.26055626064903725</v>
      </c>
      <c r="M97" s="330">
        <f>IF(M$6=0,0,M$6/OIS!M$5*1000)</f>
        <v>0.24447734314433303</v>
      </c>
      <c r="N97" s="330">
        <f>IF(N$6=0,0,N$6/OIS!N$5*1000)</f>
        <v>0.28574340315294527</v>
      </c>
      <c r="O97" s="330">
        <f>IF(O$6=0,0,O$6/OIS!O$5*1000)</f>
        <v>0.3069732281240094</v>
      </c>
      <c r="P97" s="330">
        <f>IF(P$6=0,0,P$6/OIS!P$5*1000)</f>
        <v>0.29740338333838495</v>
      </c>
      <c r="Q97" s="330">
        <f>IF(Q$6=0,0,Q$6/OIS!Q$5*1000)</f>
        <v>0.28184409242128927</v>
      </c>
      <c r="R97" s="330">
        <f>IF(R$6=0,0,R$6/OIS!R$5*1000)</f>
        <v>0.25896862680250232</v>
      </c>
      <c r="S97" s="330">
        <f>IF(S$6=0,0,S$6/OIS!S$5*1000)</f>
        <v>0.28139414127050372</v>
      </c>
      <c r="T97" s="330">
        <f>IF(T$6=0,0,T$6/OIS!T$5*1000)</f>
        <v>0.26054913363273463</v>
      </c>
      <c r="U97" s="330">
        <f>IF(U$6=0,0,U$6/OIS!U$5*1000)</f>
        <v>0.2564511207727721</v>
      </c>
      <c r="V97" s="330">
        <f>IF(V$6=0,0,V$6/OIS!V$5*1000)</f>
        <v>0.2709949830976065</v>
      </c>
      <c r="W97" s="330">
        <f>IF(W$6=0,0,W$6/OIS!W$5*1000)</f>
        <v>0.36087060381829794</v>
      </c>
      <c r="X97" s="330">
        <f>IF(X$6=0,0,X$6/OIS!X$5*1000)</f>
        <v>0.30369591957561287</v>
      </c>
      <c r="Y97" s="330">
        <f>IF(Y$6=0,0,Y$6/OIS!Y$5*1000)</f>
        <v>0.22670240474931555</v>
      </c>
      <c r="DA97" s="67"/>
    </row>
    <row r="98" spans="1:105" ht="12" customHeight="1" x14ac:dyDescent="0.25">
      <c r="A98" s="173" t="s">
        <v>92</v>
      </c>
      <c r="B98" s="331">
        <f>IF(B$7=0,0,B$7/OIS!B$5*1000)</f>
        <v>0.21018472867046004</v>
      </c>
      <c r="C98" s="331">
        <f>IF(C$7=0,0,C$7/OIS!C$5*1000)</f>
        <v>0.22394833644832504</v>
      </c>
      <c r="D98" s="331">
        <f>IF(D$7=0,0,D$7/OIS!D$5*1000)</f>
        <v>0.19434054676204662</v>
      </c>
      <c r="E98" s="331">
        <f>IF(E$7=0,0,E$7/OIS!E$5*1000)</f>
        <v>0.15259761664257029</v>
      </c>
      <c r="F98" s="331">
        <f>IF(F$7=0,0,F$7/OIS!F$5*1000)</f>
        <v>0.15540088274227798</v>
      </c>
      <c r="G98" s="331">
        <f>IF(G$7=0,0,G$7/OIS!G$5*1000)</f>
        <v>0.16833974757936901</v>
      </c>
      <c r="H98" s="331">
        <f>IF(H$7=0,0,H$7/OIS!H$5*1000)</f>
        <v>0.15105909503685661</v>
      </c>
      <c r="I98" s="331">
        <f>IF(I$7=0,0,I$7/OIS!I$5*1000)</f>
        <v>0.14288882817980164</v>
      </c>
      <c r="J98" s="331">
        <f>IF(J$7=0,0,J$7/OIS!J$5*1000)</f>
        <v>0.15769892724426199</v>
      </c>
      <c r="K98" s="331">
        <f>IF(K$7=0,0,K$7/OIS!K$5*1000)</f>
        <v>0.13019441824646355</v>
      </c>
      <c r="L98" s="331">
        <f>IF(L$7=0,0,L$7/OIS!L$5*1000)</f>
        <v>0.13438510182078162</v>
      </c>
      <c r="M98" s="331">
        <f>IF(M$7=0,0,M$7/OIS!M$5*1000)</f>
        <v>0.12543571308901083</v>
      </c>
      <c r="N98" s="331">
        <f>IF(N$7=0,0,N$7/OIS!N$5*1000)</f>
        <v>0.1454188266096566</v>
      </c>
      <c r="O98" s="331">
        <f>IF(O$7=0,0,O$7/OIS!O$5*1000)</f>
        <v>0.15305033292592848</v>
      </c>
      <c r="P98" s="331">
        <f>IF(P$7=0,0,P$7/OIS!P$5*1000)</f>
        <v>0.14969857679847889</v>
      </c>
      <c r="Q98" s="331">
        <f>IF(Q$7=0,0,Q$7/OIS!Q$5*1000)</f>
        <v>0.14177420338300084</v>
      </c>
      <c r="R98" s="331">
        <f>IF(R$7=0,0,R$7/OIS!R$5*1000)</f>
        <v>0.13100229369347591</v>
      </c>
      <c r="S98" s="331">
        <f>IF(S$7=0,0,S$7/OIS!S$5*1000)</f>
        <v>0.14327805985178002</v>
      </c>
      <c r="T98" s="331">
        <f>IF(T$7=0,0,T$7/OIS!T$5*1000)</f>
        <v>0.13172545316489162</v>
      </c>
      <c r="U98" s="331">
        <f>IF(U$7=0,0,U$7/OIS!U$5*1000)</f>
        <v>0.12900329599703811</v>
      </c>
      <c r="V98" s="331">
        <f>IF(V$7=0,0,V$7/OIS!V$5*1000)</f>
        <v>0.13421849113164774</v>
      </c>
      <c r="W98" s="331">
        <f>IF(W$7=0,0,W$7/OIS!W$5*1000)</f>
        <v>0.18878152461696898</v>
      </c>
      <c r="X98" s="331">
        <f>IF(X$7=0,0,X$7/OIS!X$5*1000)</f>
        <v>0.15487191177771903</v>
      </c>
      <c r="Y98" s="331">
        <f>IF(Y$7=0,0,Y$7/OIS!Y$5*1000)</f>
        <v>0.11895728288243895</v>
      </c>
      <c r="DA98" s="177"/>
    </row>
    <row r="99" spans="1:105" ht="12" customHeight="1" x14ac:dyDescent="0.25">
      <c r="A99" s="173" t="s">
        <v>93</v>
      </c>
      <c r="B99" s="331">
        <f>IF(B$8=0,0,B$8/OIS!B$5*1000)</f>
        <v>0.35854603860377382</v>
      </c>
      <c r="C99" s="331">
        <f>IF(C$8=0,0,C$8/OIS!C$5*1000)</f>
        <v>0.38492441250058618</v>
      </c>
      <c r="D99" s="331">
        <f>IF(D$8=0,0,D$8/OIS!D$5*1000)</f>
        <v>0.3357739935341299</v>
      </c>
      <c r="E99" s="331">
        <f>IF(E$8=0,0,E$8/OIS!E$5*1000)</f>
        <v>0.26225955799581807</v>
      </c>
      <c r="F99" s="331">
        <f>IF(F$8=0,0,F$8/OIS!F$5*1000)</f>
        <v>0.26652237032379361</v>
      </c>
      <c r="G99" s="331">
        <f>IF(G$8=0,0,G$8/OIS!G$5*1000)</f>
        <v>0.28943506686260473</v>
      </c>
      <c r="H99" s="331">
        <f>IF(H$8=0,0,H$8/OIS!H$5*1000)</f>
        <v>0.25848134269577555</v>
      </c>
      <c r="I99" s="331">
        <f>IF(I$8=0,0,I$8/OIS!I$5*1000)</f>
        <v>0.24544022900890231</v>
      </c>
      <c r="J99" s="331">
        <f>IF(J$8=0,0,J$8/OIS!J$5*1000)</f>
        <v>0.27247313535043538</v>
      </c>
      <c r="K99" s="331">
        <f>IF(K$8=0,0,K$8/OIS!K$5*1000)</f>
        <v>0.22245085830872074</v>
      </c>
      <c r="L99" s="331">
        <f>IF(L$8=0,0,L$8/OIS!L$5*1000)</f>
        <v>0.23418979387327016</v>
      </c>
      <c r="M99" s="331">
        <f>IF(M$8=0,0,M$8/OIS!M$5*1000)</f>
        <v>0.21784760217707216</v>
      </c>
      <c r="N99" s="331">
        <f>IF(N$8=0,0,N$8/OIS!N$5*1000)</f>
        <v>0.25119344773735008</v>
      </c>
      <c r="O99" s="331">
        <f>IF(O$8=0,0,O$8/OIS!O$5*1000)</f>
        <v>0.26072073456350214</v>
      </c>
      <c r="P99" s="331">
        <f>IF(P$8=0,0,P$8/OIS!P$5*1000)</f>
        <v>0.2566804167981831</v>
      </c>
      <c r="Q99" s="331">
        <f>IF(Q$8=0,0,Q$8/OIS!Q$5*1000)</f>
        <v>0.24298506999317918</v>
      </c>
      <c r="R99" s="331">
        <f>IF(R$8=0,0,R$8/OIS!R$5*1000)</f>
        <v>0.22537992272530291</v>
      </c>
      <c r="S99" s="331">
        <f>IF(S$8=0,0,S$8/OIS!S$5*1000)</f>
        <v>0.24757921329689353</v>
      </c>
      <c r="T99" s="331">
        <f>IF(T$8=0,0,T$8/OIS!T$5*1000)</f>
        <v>0.22653556258698626</v>
      </c>
      <c r="U99" s="331">
        <f>IF(U$8=0,0,U$8/OIS!U$5*1000)</f>
        <v>0.22109991238348201</v>
      </c>
      <c r="V99" s="331">
        <f>IF(V$8=0,0,V$8/OIS!V$5*1000)</f>
        <v>0.22758959686382482</v>
      </c>
      <c r="W99" s="331">
        <f>IF(W$8=0,0,W$8/OIS!W$5*1000)</f>
        <v>0.33200687672808643</v>
      </c>
      <c r="X99" s="331">
        <f>IF(X$8=0,0,X$8/OIS!X$5*1000)</f>
        <v>0.26788749335835282</v>
      </c>
      <c r="Y99" s="331">
        <f>IF(Y$8=0,0,Y$8/OIS!Y$5*1000)</f>
        <v>0.20961490373289324</v>
      </c>
      <c r="DA99" s="177"/>
    </row>
    <row r="100" spans="1:105" ht="12" customHeight="1" x14ac:dyDescent="0.25">
      <c r="A100" s="173" t="s">
        <v>94</v>
      </c>
      <c r="B100" s="331">
        <f>IF(B$9=0,0,B$9/OIS!B$5*1000)</f>
        <v>0.15008860355961198</v>
      </c>
      <c r="C100" s="331">
        <f>IF(C$9=0,0,C$9/OIS!C$5*1000)</f>
        <v>0.15780655587209533</v>
      </c>
      <c r="D100" s="331">
        <f>IF(D$9=0,0,D$9/OIS!D$5*1000)</f>
        <v>0.13567704923465784</v>
      </c>
      <c r="E100" s="331">
        <f>IF(E$9=0,0,E$9/OIS!E$5*1000)</f>
        <v>0.10754819497835037</v>
      </c>
      <c r="F100" s="331">
        <f>IF(F$9=0,0,F$9/OIS!F$5*1000)</f>
        <v>0.10992781245580321</v>
      </c>
      <c r="G100" s="331">
        <f>IF(G$9=0,0,G$9/OIS!G$5*1000)</f>
        <v>0.1185552513869715</v>
      </c>
      <c r="H100" s="331">
        <f>IF(H$9=0,0,H$9/OIS!H$5*1000)</f>
        <v>0.10728926032181896</v>
      </c>
      <c r="I100" s="331">
        <f>IF(I$9=0,0,I$9/OIS!I$5*1000)</f>
        <v>0.10080274735330721</v>
      </c>
      <c r="J100" s="331">
        <f>IF(J$9=0,0,J$9/OIS!J$5*1000)</f>
        <v>0.11009087618763076</v>
      </c>
      <c r="K100" s="331">
        <f>IF(K$9=0,0,K$9/OIS!K$5*1000)</f>
        <v>9.270917845355682E-2</v>
      </c>
      <c r="L100" s="331">
        <f>IF(L$9=0,0,L$9/OIS!L$5*1000)</f>
        <v>9.2360819217047113E-2</v>
      </c>
      <c r="M100" s="331">
        <f>IF(M$9=0,0,M$9/OIS!M$5*1000)</f>
        <v>8.6753212647479705E-2</v>
      </c>
      <c r="N100" s="331">
        <f>IF(N$9=0,0,N$9/OIS!N$5*1000)</f>
        <v>0.10156320674047269</v>
      </c>
      <c r="O100" s="331">
        <f>IF(O$9=0,0,O$9/OIS!O$5*1000)</f>
        <v>0.10955352830297259</v>
      </c>
      <c r="P100" s="331">
        <f>IF(P$9=0,0,P$9/OIS!P$5*1000)</f>
        <v>0.10593932753238328</v>
      </c>
      <c r="Q100" s="331">
        <f>IF(Q$9=0,0,Q$9/OIS!Q$5*1000)</f>
        <v>0.10040985605306767</v>
      </c>
      <c r="R100" s="331">
        <f>IF(R$9=0,0,R$9/OIS!R$5*1000)</f>
        <v>9.2157262058272585E-2</v>
      </c>
      <c r="S100" s="331">
        <f>IF(S$9=0,0,S$9/OIS!S$5*1000)</f>
        <v>0.10000715062716302</v>
      </c>
      <c r="T100" s="331">
        <f>IF(T$9=0,0,T$9/OIS!T$5*1000)</f>
        <v>9.273040346009391E-2</v>
      </c>
      <c r="U100" s="331">
        <f>IF(U$9=0,0,U$9/OIS!U$5*1000)</f>
        <v>9.1363018958875164E-2</v>
      </c>
      <c r="V100" s="331">
        <f>IF(V$9=0,0,V$9/OIS!V$5*1000)</f>
        <v>9.6838735824840566E-2</v>
      </c>
      <c r="W100" s="331">
        <f>IF(W$9=0,0,W$9/OIS!W$5*1000)</f>
        <v>0.12754739579936039</v>
      </c>
      <c r="X100" s="331">
        <f>IF(X$9=0,0,X$9/OIS!X$5*1000)</f>
        <v>0.1078997750220312</v>
      </c>
      <c r="Y100" s="331">
        <f>IF(Y$9=0,0,Y$9/OIS!Y$5*1000)</f>
        <v>8.0075664200092517E-2</v>
      </c>
      <c r="DA100" s="177"/>
    </row>
    <row r="101" spans="1:105" ht="12" customHeight="1" x14ac:dyDescent="0.25">
      <c r="A101" s="56" t="s">
        <v>95</v>
      </c>
      <c r="B101" s="332">
        <f>IF(B$10=0,0,B$10/OIS!B$5*1000)</f>
        <v>0.35337889904001857</v>
      </c>
      <c r="C101" s="332">
        <f>IF(C$10=0,0,C$10/OIS!C$5*1000)</f>
        <v>0.38021658735635705</v>
      </c>
      <c r="D101" s="332">
        <f>IF(D$10=0,0,D$10/OIS!D$5*1000)</f>
        <v>0.30309843292269978</v>
      </c>
      <c r="E101" s="332">
        <f>IF(E$10=0,0,E$10/OIS!E$5*1000)</f>
        <v>0.26210083750069435</v>
      </c>
      <c r="F101" s="332">
        <f>IF(F$10=0,0,F$10/OIS!F$5*1000)</f>
        <v>0.2767942936054566</v>
      </c>
      <c r="G101" s="332">
        <f>IF(G$10=0,0,G$10/OIS!G$5*1000)</f>
        <v>0.28608874253311878</v>
      </c>
      <c r="H101" s="332">
        <f>IF(H$10=0,0,H$10/OIS!H$5*1000)</f>
        <v>0.25132871270337753</v>
      </c>
      <c r="I101" s="332">
        <f>IF(I$10=0,0,I$10/OIS!I$5*1000)</f>
        <v>0.23673257426085703</v>
      </c>
      <c r="J101" s="332">
        <f>IF(J$10=0,0,J$10/OIS!J$5*1000)</f>
        <v>0.25214354911432868</v>
      </c>
      <c r="K101" s="332">
        <f>IF(K$10=0,0,K$10/OIS!K$5*1000)</f>
        <v>0.21113281325897085</v>
      </c>
      <c r="L101" s="332">
        <f>IF(L$10=0,0,L$10/OIS!L$5*1000)</f>
        <v>0.22875633492307104</v>
      </c>
      <c r="M101" s="332">
        <f>IF(M$10=0,0,M$10/OIS!M$5*1000)</f>
        <v>0.22475533605185008</v>
      </c>
      <c r="N101" s="332">
        <f>IF(N$10=0,0,N$10/OIS!N$5*1000)</f>
        <v>0.26402587407332501</v>
      </c>
      <c r="O101" s="332">
        <f>IF(O$10=0,0,O$10/OIS!O$5*1000)</f>
        <v>0.26905961024039304</v>
      </c>
      <c r="P101" s="332">
        <f>IF(P$10=0,0,P$10/OIS!P$5*1000)</f>
        <v>0.26251394698451613</v>
      </c>
      <c r="Q101" s="332">
        <f>IF(Q$10=0,0,Q$10/OIS!Q$5*1000)</f>
        <v>0.24484986542702242</v>
      </c>
      <c r="R101" s="332">
        <f>IF(R$10=0,0,R$10/OIS!R$5*1000)</f>
        <v>0.24066667512017351</v>
      </c>
      <c r="S101" s="332">
        <f>IF(S$10=0,0,S$10/OIS!S$5*1000)</f>
        <v>0.2515137014424409</v>
      </c>
      <c r="T101" s="332">
        <f>IF(T$10=0,0,T$10/OIS!T$5*1000)</f>
        <v>0.24237799826125414</v>
      </c>
      <c r="U101" s="332">
        <f>IF(U$10=0,0,U$10/OIS!U$5*1000)</f>
        <v>0.23822772142591159</v>
      </c>
      <c r="V101" s="332">
        <f>IF(V$10=0,0,V$10/OIS!V$5*1000)</f>
        <v>0.23595080743712379</v>
      </c>
      <c r="W101" s="332">
        <f>IF(W$10=0,0,W$10/OIS!W$5*1000)</f>
        <v>0.31275563174897369</v>
      </c>
      <c r="X101" s="332">
        <f>IF(X$10=0,0,X$10/OIS!X$5*1000)</f>
        <v>0.25993317188774773</v>
      </c>
      <c r="Y101" s="332">
        <f>IF(Y$10=0,0,Y$10/OIS!Y$5*1000)</f>
        <v>0.23069190330248363</v>
      </c>
      <c r="DA101" s="68"/>
    </row>
    <row r="102" spans="1:105" ht="12" customHeight="1" x14ac:dyDescent="0.25">
      <c r="A102" s="174" t="s">
        <v>3057</v>
      </c>
      <c r="B102" s="348">
        <f>IF(B$16=0,0,B$16/OIS!B$5*1000)</f>
        <v>7.9053282094185446</v>
      </c>
      <c r="C102" s="348">
        <f>IF(C$16=0,0,C$16/OIS!C$5*1000)</f>
        <v>8.3409852494156187</v>
      </c>
      <c r="D102" s="348">
        <f>IF(D$16=0,0,D$16/OIS!D$5*1000)</f>
        <v>7.3669404706712598</v>
      </c>
      <c r="E102" s="348">
        <f>IF(E$16=0,0,E$16/OIS!E$5*1000)</f>
        <v>6.4237941666345737</v>
      </c>
      <c r="F102" s="348">
        <f>IF(F$16=0,0,F$16/OIS!F$5*1000)</f>
        <v>6.1503188194041103</v>
      </c>
      <c r="G102" s="348">
        <f>IF(G$16=0,0,G$16/OIS!G$5*1000)</f>
        <v>5.7335574883757934</v>
      </c>
      <c r="H102" s="348">
        <f>IF(H$16=0,0,H$16/OIS!H$5*1000)</f>
        <v>4.3611311767194261</v>
      </c>
      <c r="I102" s="348">
        <f>IF(I$16=0,0,I$16/OIS!I$5*1000)</f>
        <v>5.0557370674343458</v>
      </c>
      <c r="J102" s="348">
        <f>IF(J$16=0,0,J$16/OIS!J$5*1000)</f>
        <v>5.5318606149733185</v>
      </c>
      <c r="K102" s="348">
        <f>IF(K$16=0,0,K$16/OIS!K$5*1000)</f>
        <v>5.1602093186441573</v>
      </c>
      <c r="L102" s="348">
        <f>IF(L$16=0,0,L$16/OIS!L$5*1000)</f>
        <v>5.7018327483596849</v>
      </c>
      <c r="M102" s="348">
        <f>IF(M$16=0,0,M$16/OIS!M$5*1000)</f>
        <v>4.5496645802988924</v>
      </c>
      <c r="N102" s="348">
        <f>IF(N$16=0,0,N$16/OIS!N$5*1000)</f>
        <v>3.786744118889819</v>
      </c>
      <c r="O102" s="348">
        <f>IF(O$16=0,0,O$16/OIS!O$5*1000)</f>
        <v>3.0465385809496963</v>
      </c>
      <c r="P102" s="348">
        <f>IF(P$16=0,0,P$16/OIS!P$5*1000)</f>
        <v>2.8398858900450343</v>
      </c>
      <c r="Q102" s="348">
        <f>IF(Q$16=0,0,Q$16/OIS!Q$5*1000)</f>
        <v>3.6192384634000825</v>
      </c>
      <c r="R102" s="348">
        <f>IF(R$16=0,0,R$16/OIS!R$5*1000)</f>
        <v>2.6148343439405695</v>
      </c>
      <c r="S102" s="348">
        <f>IF(S$16=0,0,S$16/OIS!S$5*1000)</f>
        <v>2.6164680760059391</v>
      </c>
      <c r="T102" s="348">
        <f>IF(T$16=0,0,T$16/OIS!T$5*1000)</f>
        <v>2.3010923662485379</v>
      </c>
      <c r="U102" s="348">
        <f>IF(U$16=0,0,U$16/OIS!U$5*1000)</f>
        <v>2.348069328362747</v>
      </c>
      <c r="V102" s="348">
        <f>IF(V$16=0,0,V$16/OIS!V$5*1000)</f>
        <v>1.8843129033614021</v>
      </c>
      <c r="W102" s="348">
        <f>IF(W$16=0,0,W$16/OIS!W$5*1000)</f>
        <v>2.2835682735122655</v>
      </c>
      <c r="X102" s="348">
        <f>IF(X$16=0,0,X$16/OIS!X$5*1000)</f>
        <v>1.8431783206386962</v>
      </c>
      <c r="Y102" s="348">
        <f>IF(Y$16=0,0,Y$16/OIS!Y$5*1000)</f>
        <v>3.2450158013210553</v>
      </c>
      <c r="DA102" s="178"/>
    </row>
    <row r="103" spans="1:105" ht="12" customHeight="1" x14ac:dyDescent="0.25">
      <c r="A103" s="174" t="s">
        <v>3069</v>
      </c>
      <c r="B103" s="348">
        <f>IF(B$27=0,0,B$27/OIS!B$5*1000)</f>
        <v>5.1318268533687412</v>
      </c>
      <c r="C103" s="348">
        <f>IF(C$27=0,0,C$27/OIS!C$5*1000)</f>
        <v>5.9190590070752522</v>
      </c>
      <c r="D103" s="348">
        <f>IF(D$27=0,0,D$27/OIS!D$5*1000)</f>
        <v>5.2403047658451003</v>
      </c>
      <c r="E103" s="348">
        <f>IF(E$27=0,0,E$27/OIS!E$5*1000)</f>
        <v>5.6472950465899334</v>
      </c>
      <c r="F103" s="348">
        <f>IF(F$27=0,0,F$27/OIS!F$5*1000)</f>
        <v>5.9286212964011424</v>
      </c>
      <c r="G103" s="348">
        <f>IF(G$27=0,0,G$27/OIS!G$5*1000)</f>
        <v>6.234053144631285</v>
      </c>
      <c r="H103" s="348">
        <f>IF(H$27=0,0,H$27/OIS!H$5*1000)</f>
        <v>5.5563948518697881</v>
      </c>
      <c r="I103" s="348">
        <f>IF(I$27=0,0,I$27/OIS!I$5*1000)</f>
        <v>5.1273056564752206</v>
      </c>
      <c r="J103" s="348">
        <f>IF(J$27=0,0,J$27/OIS!J$5*1000)</f>
        <v>4.7699762884336012</v>
      </c>
      <c r="K103" s="348">
        <f>IF(K$27=0,0,K$27/OIS!K$5*1000)</f>
        <v>4.5350832037961997</v>
      </c>
      <c r="L103" s="348">
        <f>IF(L$27=0,0,L$27/OIS!L$5*1000)</f>
        <v>5.2552444611007747</v>
      </c>
      <c r="M103" s="348">
        <f>IF(M$27=0,0,M$27/OIS!M$5*1000)</f>
        <v>5.3271657236278154</v>
      </c>
      <c r="N103" s="348">
        <f>IF(N$27=0,0,N$27/OIS!N$5*1000)</f>
        <v>6.4188949373007445</v>
      </c>
      <c r="O103" s="348">
        <f>IF(O$27=0,0,O$27/OIS!O$5*1000)</f>
        <v>6.5077772485633272</v>
      </c>
      <c r="P103" s="348">
        <f>IF(P$27=0,0,P$27/OIS!P$5*1000)</f>
        <v>6.1931315675806093</v>
      </c>
      <c r="Q103" s="348">
        <f>IF(Q$27=0,0,Q$27/OIS!Q$5*1000)</f>
        <v>5.7503678483278344</v>
      </c>
      <c r="R103" s="348">
        <f>IF(R$27=0,0,R$27/OIS!R$5*1000)</f>
        <v>5.8079537488548798</v>
      </c>
      <c r="S103" s="348">
        <f>IF(S$27=0,0,S$27/OIS!S$5*1000)</f>
        <v>5.695211066714438</v>
      </c>
      <c r="T103" s="348">
        <f>IF(T$27=0,0,T$27/OIS!T$5*1000)</f>
        <v>5.9582122386171399</v>
      </c>
      <c r="U103" s="348">
        <f>IF(U$27=0,0,U$27/OIS!U$5*1000)</f>
        <v>5.958469745877057</v>
      </c>
      <c r="V103" s="348">
        <f>IF(V$27=0,0,V$27/OIS!V$5*1000)</f>
        <v>5.1538362714947237</v>
      </c>
      <c r="W103" s="348">
        <f>IF(W$27=0,0,W$27/OIS!W$5*1000)</f>
        <v>5.9046831668805586</v>
      </c>
      <c r="X103" s="348">
        <f>IF(X$27=0,0,X$27/OIS!X$5*1000)</f>
        <v>5.1529374701806789</v>
      </c>
      <c r="Y103" s="348">
        <f>IF(Y$27=0,0,Y$27/OIS!Y$5*1000)</f>
        <v>4.6307643501132594</v>
      </c>
      <c r="DA103" s="178"/>
    </row>
    <row r="104" spans="1:105" ht="12" customHeight="1" x14ac:dyDescent="0.25">
      <c r="A104" s="174" t="s">
        <v>3079</v>
      </c>
      <c r="B104" s="348">
        <f>IF(B$35=0,0,B$35/OIS!B$5*1000)</f>
        <v>1.4544560879834221</v>
      </c>
      <c r="C104" s="348">
        <f>IF(C$35=0,0,C$35/OIS!C$5*1000)</f>
        <v>1.6677352524428344</v>
      </c>
      <c r="D104" s="348">
        <f>IF(D$35=0,0,D$35/OIS!D$5*1000)</f>
        <v>1.3587100022214107</v>
      </c>
      <c r="E104" s="348">
        <f>IF(E$35=0,0,E$35/OIS!E$5*1000)</f>
        <v>1.1150046720423952</v>
      </c>
      <c r="F104" s="348">
        <f>IF(F$35=0,0,F$35/OIS!F$5*1000)</f>
        <v>1.176078438282711</v>
      </c>
      <c r="G104" s="348">
        <f>IF(G$35=0,0,G$35/OIS!G$5*1000)</f>
        <v>1.0633267393389441</v>
      </c>
      <c r="H104" s="348">
        <f>IF(H$35=0,0,H$35/OIS!H$5*1000)</f>
        <v>0.73235732409061527</v>
      </c>
      <c r="I104" s="348">
        <f>IF(I$35=0,0,I$35/OIS!I$5*1000)</f>
        <v>0.85765194542537515</v>
      </c>
      <c r="J104" s="348">
        <f>IF(J$35=0,0,J$35/OIS!J$5*1000)</f>
        <v>0.91067513339432538</v>
      </c>
      <c r="K104" s="348">
        <f>IF(K$35=0,0,K$35/OIS!K$5*1000)</f>
        <v>0.82332127844936764</v>
      </c>
      <c r="L104" s="348">
        <f>IF(L$35=0,0,L$35/OIS!L$5*1000)</f>
        <v>0.99145643885028223</v>
      </c>
      <c r="M104" s="348">
        <f>IF(M$35=0,0,M$35/OIS!M$5*1000)</f>
        <v>0.75897825272849617</v>
      </c>
      <c r="N104" s="348">
        <f>IF(N$35=0,0,N$35/OIS!N$5*1000)</f>
        <v>0.62949672518127975</v>
      </c>
      <c r="O104" s="348">
        <f>IF(O$35=0,0,O$35/OIS!O$5*1000)</f>
        <v>0.37367619816226139</v>
      </c>
      <c r="P104" s="348">
        <f>IF(P$35=0,0,P$35/OIS!P$5*1000)</f>
        <v>0.34714841734374685</v>
      </c>
      <c r="Q104" s="348">
        <f>IF(Q$35=0,0,Q$35/OIS!Q$5*1000)</f>
        <v>0.53328640157564766</v>
      </c>
      <c r="R104" s="348">
        <f>IF(R$35=0,0,R$35/OIS!R$5*1000)</f>
        <v>0.21006868111547575</v>
      </c>
      <c r="S104" s="348">
        <f>IF(S$35=0,0,S$35/OIS!S$5*1000)</f>
        <v>0.24402550788488184</v>
      </c>
      <c r="T104" s="348">
        <f>IF(T$35=0,0,T$35/OIS!T$5*1000)</f>
        <v>0.24259267505439411</v>
      </c>
      <c r="U104" s="348">
        <f>IF(U$35=0,0,U$35/OIS!U$5*1000)</f>
        <v>0.22452047772686248</v>
      </c>
      <c r="V104" s="348">
        <f>IF(V$35=0,0,V$35/OIS!V$5*1000)</f>
        <v>0.12610076369949236</v>
      </c>
      <c r="W104" s="348">
        <f>IF(W$35=0,0,W$35/OIS!W$5*1000)</f>
        <v>0.18337312600925598</v>
      </c>
      <c r="X104" s="348">
        <f>IF(X$35=0,0,X$35/OIS!X$5*1000)</f>
        <v>0.13535476815005287</v>
      </c>
      <c r="Y104" s="348">
        <f>IF(Y$35=0,0,Y$35/OIS!Y$5*1000)</f>
        <v>0.42465793308856992</v>
      </c>
      <c r="DA104" s="178"/>
    </row>
    <row r="105" spans="1:105" ht="12" customHeight="1" x14ac:dyDescent="0.25">
      <c r="A105" s="174" t="s">
        <v>3101</v>
      </c>
      <c r="B105" s="348">
        <f>IF(B$54=0,0,B$54/OIS!B$5*1000)</f>
        <v>0.36547590481397269</v>
      </c>
      <c r="C105" s="348">
        <f>IF(C$54=0,0,C$54/OIS!C$5*1000)</f>
        <v>0.42809209743447119</v>
      </c>
      <c r="D105" s="348">
        <f>IF(D$54=0,0,D$54/OIS!D$5*1000)</f>
        <v>0.34750463209612509</v>
      </c>
      <c r="E105" s="348">
        <f>IF(E$54=0,0,E$54/OIS!E$5*1000)</f>
        <v>0.28583425496974119</v>
      </c>
      <c r="F105" s="348">
        <f>IF(F$54=0,0,F$54/OIS!F$5*1000)</f>
        <v>0.30259837354959551</v>
      </c>
      <c r="G105" s="348">
        <f>IF(G$54=0,0,G$54/OIS!G$5*1000)</f>
        <v>0.29904278753637648</v>
      </c>
      <c r="H105" s="348">
        <f>IF(H$54=0,0,H$54/OIS!H$5*1000)</f>
        <v>0.23051275241568767</v>
      </c>
      <c r="I105" s="348">
        <f>IF(I$54=0,0,I$54/OIS!I$5*1000)</f>
        <v>0.22777772327844131</v>
      </c>
      <c r="J105" s="348">
        <f>IF(J$54=0,0,J$54/OIS!J$5*1000)</f>
        <v>0.2427164083402443</v>
      </c>
      <c r="K105" s="348">
        <f>IF(K$54=0,0,K$54/OIS!K$5*1000)</f>
        <v>0.20017813599815568</v>
      </c>
      <c r="L105" s="348">
        <f>IF(L$54=0,0,L$54/OIS!L$5*1000)</f>
        <v>0.24745974625815842</v>
      </c>
      <c r="M105" s="348">
        <f>IF(M$54=0,0,M$54/OIS!M$5*1000)</f>
        <v>0.20828513444630387</v>
      </c>
      <c r="N105" s="348">
        <f>IF(N$54=0,0,N$54/OIS!N$5*1000)</f>
        <v>0.2326889727863565</v>
      </c>
      <c r="O105" s="348">
        <f>IF(O$54=0,0,O$54/OIS!O$5*1000)</f>
        <v>0.19060083992672491</v>
      </c>
      <c r="P105" s="348">
        <f>IF(P$54=0,0,P$54/OIS!P$5*1000)</f>
        <v>0.18393230176629652</v>
      </c>
      <c r="Q105" s="348">
        <f>IF(Q$54=0,0,Q$54/OIS!Q$5*1000)</f>
        <v>0.19499959254546012</v>
      </c>
      <c r="R105" s="348">
        <f>IF(R$54=0,0,R$54/OIS!R$5*1000)</f>
        <v>0.15207258564829557</v>
      </c>
      <c r="S105" s="348">
        <f>IF(S$54=0,0,S$54/OIS!S$5*1000)</f>
        <v>0.17292582237616663</v>
      </c>
      <c r="T105" s="348">
        <f>IF(T$54=0,0,T$54/OIS!T$5*1000)</f>
        <v>0.1597121107774527</v>
      </c>
      <c r="U105" s="348">
        <f>IF(U$54=0,0,U$54/OIS!U$5*1000)</f>
        <v>0.15022585073758835</v>
      </c>
      <c r="V105" s="348">
        <f>IF(V$54=0,0,V$54/OIS!V$5*1000)</f>
        <v>0.12286595375559531</v>
      </c>
      <c r="W105" s="348">
        <f>IF(W$54=0,0,W$54/OIS!W$5*1000)</f>
        <v>0.22117535049076348</v>
      </c>
      <c r="X105" s="348">
        <f>IF(X$54=0,0,X$54/OIS!X$5*1000)</f>
        <v>0.16349488828784711</v>
      </c>
      <c r="Y105" s="348">
        <f>IF(Y$54=0,0,Y$54/OIS!Y$5*1000)</f>
        <v>0.1887345641694354</v>
      </c>
      <c r="DA105" s="178"/>
    </row>
    <row r="106" spans="1:105" ht="12" customHeight="1" x14ac:dyDescent="0.25">
      <c r="A106" s="174" t="s">
        <v>3122</v>
      </c>
      <c r="B106" s="348">
        <f>IF(B$68=0,0,B$68/OIS!B$5*1000)</f>
        <v>2.1043232717810327</v>
      </c>
      <c r="C106" s="348">
        <f>IF(C$68=0,0,C$68/OIS!C$5*1000)</f>
        <v>2.0682224949341736</v>
      </c>
      <c r="D106" s="348">
        <f>IF(D$68=0,0,D$68/OIS!D$5*1000)</f>
        <v>2.4784453602881817</v>
      </c>
      <c r="E106" s="348">
        <f>IF(E$68=0,0,E$68/OIS!E$5*1000)</f>
        <v>2.7799678111581061</v>
      </c>
      <c r="F106" s="348">
        <f>IF(F$68=0,0,F$68/OIS!F$5*1000)</f>
        <v>2.5901837277297131</v>
      </c>
      <c r="G106" s="348">
        <f>IF(G$68=0,0,G$68/OIS!G$5*1000)</f>
        <v>2.8261434051636574</v>
      </c>
      <c r="H106" s="348">
        <f>IF(H$68=0,0,H$68/OIS!H$5*1000)</f>
        <v>2.7393941624381002</v>
      </c>
      <c r="I106" s="348">
        <f>IF(I$68=0,0,I$68/OIS!I$5*1000)</f>
        <v>2.6137366316419381</v>
      </c>
      <c r="J106" s="348">
        <f>IF(J$68=0,0,J$68/OIS!J$5*1000)</f>
        <v>2.6298547293061501</v>
      </c>
      <c r="K106" s="348">
        <f>IF(K$68=0,0,K$68/OIS!K$5*1000)</f>
        <v>2.5796341272048391</v>
      </c>
      <c r="L106" s="348">
        <f>IF(L$68=0,0,L$68/OIS!L$5*1000)</f>
        <v>2.8254472168442448</v>
      </c>
      <c r="M106" s="348">
        <f>IF(M$68=0,0,M$68/OIS!M$5*1000)</f>
        <v>3.1771163344817377</v>
      </c>
      <c r="N106" s="348">
        <f>IF(N$68=0,0,N$68/OIS!N$5*1000)</f>
        <v>3.5573342404032418</v>
      </c>
      <c r="O106" s="348">
        <f>IF(O$68=0,0,O$68/OIS!O$5*1000)</f>
        <v>3.814561912193521</v>
      </c>
      <c r="P106" s="348">
        <f>IF(P$68=0,0,P$68/OIS!P$5*1000)</f>
        <v>3.7693528287986897</v>
      </c>
      <c r="Q106" s="348">
        <f>IF(Q$68=0,0,Q$68/OIS!Q$5*1000)</f>
        <v>3.3227896157692944</v>
      </c>
      <c r="R106" s="348">
        <f>IF(R$68=0,0,R$68/OIS!R$5*1000)</f>
        <v>3.5663136464633292</v>
      </c>
      <c r="S106" s="348">
        <f>IF(S$68=0,0,S$68/OIS!S$5*1000)</f>
        <v>3.343062276556636</v>
      </c>
      <c r="T106" s="348">
        <f>IF(T$68=0,0,T$68/OIS!T$5*1000)</f>
        <v>3.5357999919486116</v>
      </c>
      <c r="U106" s="348">
        <f>IF(U$68=0,0,U$68/OIS!U$5*1000)</f>
        <v>3.2505643517500737</v>
      </c>
      <c r="V106" s="348">
        <f>IF(V$68=0,0,V$68/OIS!V$5*1000)</f>
        <v>3.1661786072720028</v>
      </c>
      <c r="W106" s="348">
        <f>IF(W$68=0,0,W$68/OIS!W$5*1000)</f>
        <v>2.4784258543527695</v>
      </c>
      <c r="X106" s="348">
        <f>IF(X$68=0,0,X$68/OIS!X$5*1000)</f>
        <v>2.7826467498009464</v>
      </c>
      <c r="Y106" s="348">
        <f>IF(Y$68=0,0,Y$68/OIS!Y$5*1000)</f>
        <v>2.5060924481223754</v>
      </c>
      <c r="DA106" s="178"/>
    </row>
    <row r="107" spans="1:105" ht="12" customHeight="1" x14ac:dyDescent="0.25">
      <c r="A107" s="41" t="s">
        <v>3120</v>
      </c>
      <c r="B107" s="333">
        <f>IF(B$69=0,0,B$69/OIS!B$5*1000)</f>
        <v>5.1294920598408593</v>
      </c>
      <c r="C107" s="333">
        <f>IF(C$69=0,0,C$69/OIS!C$5*1000)</f>
        <v>5.5884163095102242</v>
      </c>
      <c r="D107" s="333">
        <f>IF(D$69=0,0,D$69/OIS!D$5*1000)</f>
        <v>4.9233979276883613</v>
      </c>
      <c r="E107" s="333">
        <f>IF(E$69=0,0,E$69/OIS!E$5*1000)</f>
        <v>3.8067989388680306</v>
      </c>
      <c r="F107" s="333">
        <f>IF(F$69=0,0,F$69/OIS!F$5*1000)</f>
        <v>3.8531834664353513</v>
      </c>
      <c r="G107" s="333">
        <f>IF(G$69=0,0,G$69/OIS!G$5*1000)</f>
        <v>4.2046266589862835</v>
      </c>
      <c r="H107" s="333">
        <f>IF(H$69=0,0,H$69/OIS!H$5*1000)</f>
        <v>3.7203001891684604</v>
      </c>
      <c r="I107" s="333">
        <f>IF(I$69=0,0,I$69/OIS!I$5*1000)</f>
        <v>3.5589341931281475</v>
      </c>
      <c r="J107" s="333">
        <f>IF(J$69=0,0,J$69/OIS!J$5*1000)</f>
        <v>3.9954251307595858</v>
      </c>
      <c r="K107" s="333">
        <f>IF(K$69=0,0,K$69/OIS!K$5*1000)</f>
        <v>3.1925101251075829</v>
      </c>
      <c r="L107" s="333">
        <f>IF(L$69=0,0,L$69/OIS!L$5*1000)</f>
        <v>3.4895437550901125</v>
      </c>
      <c r="M107" s="333">
        <f>IF(M$69=0,0,M$69/OIS!M$5*1000)</f>
        <v>3.2254919565516129</v>
      </c>
      <c r="N107" s="333">
        <f>IF(N$69=0,0,N$69/OIS!N$5*1000)</f>
        <v>3.6816661395711145</v>
      </c>
      <c r="O107" s="333">
        <f>IF(O$69=0,0,O$69/OIS!O$5*1000)</f>
        <v>3.7197882336838957</v>
      </c>
      <c r="P107" s="333">
        <f>IF(P$69=0,0,P$69/OIS!P$5*1000)</f>
        <v>3.7091576465254201</v>
      </c>
      <c r="Q107" s="333">
        <f>IF(Q$69=0,0,Q$69/OIS!Q$5*1000)</f>
        <v>3.5082360965656894</v>
      </c>
      <c r="R107" s="333">
        <f>IF(R$69=0,0,R$69/OIS!R$5*1000)</f>
        <v>3.2780320552668569</v>
      </c>
      <c r="S107" s="333">
        <f>IF(S$69=0,0,S$69/OIS!S$5*1000)</f>
        <v>3.6310174877095269</v>
      </c>
      <c r="T107" s="333">
        <f>IF(T$69=0,0,T$69/OIS!T$5*1000)</f>
        <v>3.2923722869666894</v>
      </c>
      <c r="U107" s="333">
        <f>IF(U$69=0,0,U$69/OIS!U$5*1000)</f>
        <v>3.192333411935496</v>
      </c>
      <c r="V107" s="333">
        <f>IF(V$69=0,0,V$69/OIS!V$5*1000)</f>
        <v>3.2174923106607909</v>
      </c>
      <c r="W107" s="333">
        <f>IF(W$69=0,0,W$69/OIS!W$5*1000)</f>
        <v>5.0302517587115352</v>
      </c>
      <c r="X107" s="333">
        <f>IF(X$69=0,0,X$69/OIS!X$5*1000)</f>
        <v>3.9364823957052781</v>
      </c>
      <c r="Y107" s="333">
        <f>IF(Y$69=0,0,Y$69/OIS!Y$5*1000)</f>
        <v>3.1869805869417323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useful energy demand"</f>
        <v>EE: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100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31.979679509612499</v>
      </c>
      <c r="C5" s="223">
        <v>33.185938165226261</v>
      </c>
      <c r="D5" s="223">
        <v>35.411222332439458</v>
      </c>
      <c r="E5" s="223">
        <v>42.605266406833699</v>
      </c>
      <c r="F5" s="223">
        <v>41.794659131570192</v>
      </c>
      <c r="G5" s="223">
        <v>41.529635984327513</v>
      </c>
      <c r="H5" s="223">
        <v>42.353352940349232</v>
      </c>
      <c r="I5" s="223">
        <v>45.304782557353583</v>
      </c>
      <c r="J5" s="223">
        <v>42.389048487608108</v>
      </c>
      <c r="K5" s="223">
        <v>33.842614682440512</v>
      </c>
      <c r="L5" s="223">
        <v>33.775773850352913</v>
      </c>
      <c r="M5" s="223">
        <v>37.282939322767177</v>
      </c>
      <c r="N5" s="223">
        <v>38.771328728838412</v>
      </c>
      <c r="O5" s="223">
        <v>34.001551721337343</v>
      </c>
      <c r="P5" s="223">
        <v>32.685177670673852</v>
      </c>
      <c r="Q5" s="223">
        <v>34.680711615569457</v>
      </c>
      <c r="R5" s="223">
        <v>36.984511409451201</v>
      </c>
      <c r="S5" s="223">
        <v>32.034451222538387</v>
      </c>
      <c r="T5" s="223">
        <v>32.601195127830749</v>
      </c>
      <c r="U5" s="223">
        <v>29.316962970590001</v>
      </c>
      <c r="V5" s="223">
        <v>29.12653555103013</v>
      </c>
      <c r="W5" s="223">
        <v>22.164696637225489</v>
      </c>
      <c r="X5" s="223">
        <v>23.3519803231327</v>
      </c>
      <c r="Y5" s="223">
        <v>21.85052587355057</v>
      </c>
      <c r="DA5" s="89" t="s">
        <v>3123</v>
      </c>
    </row>
    <row r="6" spans="1:105" ht="12" customHeight="1" x14ac:dyDescent="0.25">
      <c r="A6" s="55" t="s">
        <v>91</v>
      </c>
      <c r="B6" s="259">
        <v>0.75090317122167893</v>
      </c>
      <c r="C6" s="259">
        <v>0.76545239069995219</v>
      </c>
      <c r="D6" s="259">
        <v>0.77557714004983547</v>
      </c>
      <c r="E6" s="259">
        <v>0.8232194720862942</v>
      </c>
      <c r="F6" s="259">
        <v>0.82248673119617099</v>
      </c>
      <c r="G6" s="259">
        <v>0.85433827869738876</v>
      </c>
      <c r="H6" s="259">
        <v>0.9094166378262748</v>
      </c>
      <c r="I6" s="259">
        <v>0.91850995321533457</v>
      </c>
      <c r="J6" s="259">
        <v>0.89036614670970959</v>
      </c>
      <c r="K6" s="259">
        <v>0.67072403906277267</v>
      </c>
      <c r="L6" s="259">
        <v>0.6041811511153039</v>
      </c>
      <c r="M6" s="259">
        <v>0.67635811217026287</v>
      </c>
      <c r="N6" s="259">
        <v>0.76423058045672809</v>
      </c>
      <c r="O6" s="259">
        <v>0.73377458364761949</v>
      </c>
      <c r="P6" s="259">
        <v>0.70387944066782593</v>
      </c>
      <c r="Q6" s="259">
        <v>0.72211551066306667</v>
      </c>
      <c r="R6" s="259">
        <v>0.75326225629378374</v>
      </c>
      <c r="S6" s="259">
        <v>0.69223280678784305</v>
      </c>
      <c r="T6" s="259">
        <v>0.67855036753447573</v>
      </c>
      <c r="U6" s="259">
        <v>0.61767962869263082</v>
      </c>
      <c r="V6" s="259">
        <v>0.70327431186536293</v>
      </c>
      <c r="W6" s="259">
        <v>0.57091508969328253</v>
      </c>
      <c r="X6" s="259">
        <v>0.59438257691936414</v>
      </c>
      <c r="Y6" s="259">
        <v>0.4262430693789539</v>
      </c>
      <c r="DA6" s="67" t="s">
        <v>3124</v>
      </c>
    </row>
    <row r="7" spans="1:105" ht="12" customHeight="1" x14ac:dyDescent="0.25">
      <c r="A7" s="173" t="s">
        <v>92</v>
      </c>
      <c r="B7" s="224">
        <v>9.5163940422288207E-2</v>
      </c>
      <c r="C7" s="224">
        <v>9.8017809185133351E-2</v>
      </c>
      <c r="D7" s="224">
        <v>0.1000757380111283</v>
      </c>
      <c r="E7" s="224">
        <v>0.10539351711408421</v>
      </c>
      <c r="F7" s="224">
        <v>0.10498096145156641</v>
      </c>
      <c r="G7" s="224">
        <v>0.10943143497367119</v>
      </c>
      <c r="H7" s="224">
        <v>0.115705356625251</v>
      </c>
      <c r="I7" s="224">
        <v>0.11749676579737819</v>
      </c>
      <c r="J7" s="224">
        <v>0.1148608813828728</v>
      </c>
      <c r="K7" s="224">
        <v>8.5155417620716323E-2</v>
      </c>
      <c r="L7" s="224">
        <v>7.8918164726751616E-2</v>
      </c>
      <c r="M7" s="224">
        <v>8.7903678854103287E-2</v>
      </c>
      <c r="N7" s="224">
        <v>9.8539591052605444E-2</v>
      </c>
      <c r="O7" s="224">
        <v>9.2767189114907792E-2</v>
      </c>
      <c r="P7" s="224">
        <v>8.9802395230541912E-2</v>
      </c>
      <c r="Q7" s="224">
        <v>9.2073772432289855E-2</v>
      </c>
      <c r="R7" s="224">
        <v>9.6568270083086202E-2</v>
      </c>
      <c r="S7" s="224">
        <v>8.9337256900282519E-2</v>
      </c>
      <c r="T7" s="224">
        <v>8.6924625657354732E-2</v>
      </c>
      <c r="U7" s="224">
        <v>7.8748727722418824E-2</v>
      </c>
      <c r="V7" s="224">
        <v>8.8361053308264825E-2</v>
      </c>
      <c r="W7" s="224">
        <v>7.560344382800821E-2</v>
      </c>
      <c r="X7" s="224">
        <v>7.6787240769453979E-2</v>
      </c>
      <c r="Y7" s="224">
        <v>5.6605894871309473E-2</v>
      </c>
      <c r="DA7" s="177" t="s">
        <v>3125</v>
      </c>
    </row>
    <row r="8" spans="1:105" ht="12" customHeight="1" x14ac:dyDescent="0.25">
      <c r="A8" s="173" t="s">
        <v>93</v>
      </c>
      <c r="B8" s="224">
        <v>0.87633217145532938</v>
      </c>
      <c r="C8" s="224">
        <v>0.90819766055794682</v>
      </c>
      <c r="D8" s="224">
        <v>0.93270653139400994</v>
      </c>
      <c r="E8" s="224">
        <v>0.97619464566032443</v>
      </c>
      <c r="F8" s="224">
        <v>0.97002338230145002</v>
      </c>
      <c r="G8" s="224">
        <v>1.013586536332765</v>
      </c>
      <c r="H8" s="224">
        <v>1.06682627471215</v>
      </c>
      <c r="I8" s="224">
        <v>1.0874932416063701</v>
      </c>
      <c r="J8" s="224">
        <v>1.069404371157312</v>
      </c>
      <c r="K8" s="224">
        <v>0.78378567834913182</v>
      </c>
      <c r="L8" s="224">
        <v>0.74071549220289379</v>
      </c>
      <c r="M8" s="224">
        <v>0.82236219730567361</v>
      </c>
      <c r="N8" s="224">
        <v>0.91670576452095076</v>
      </c>
      <c r="O8" s="224">
        <v>0.85101451637477921</v>
      </c>
      <c r="P8" s="224">
        <v>0.82920985174556272</v>
      </c>
      <c r="Q8" s="224">
        <v>0.84990428892679915</v>
      </c>
      <c r="R8" s="224">
        <v>0.89490266883339542</v>
      </c>
      <c r="S8" s="224">
        <v>0.83274203146492631</v>
      </c>
      <c r="T8" s="224">
        <v>0.8045559378594237</v>
      </c>
      <c r="U8" s="224">
        <v>0.72649667028129594</v>
      </c>
      <c r="V8" s="224">
        <v>0.80734982990846216</v>
      </c>
      <c r="W8" s="224">
        <v>0.71593408935859226</v>
      </c>
      <c r="X8" s="224">
        <v>0.71518410011827394</v>
      </c>
      <c r="Y8" s="224">
        <v>0.53684141023795384</v>
      </c>
      <c r="DA8" s="177" t="s">
        <v>3126</v>
      </c>
    </row>
    <row r="9" spans="1:105" ht="12" customHeight="1" x14ac:dyDescent="0.25">
      <c r="A9" s="173" t="s">
        <v>94</v>
      </c>
      <c r="B9" s="224">
        <v>0.26650543155429218</v>
      </c>
      <c r="C9" s="224">
        <v>0.27121397864458502</v>
      </c>
      <c r="D9" s="224">
        <v>0.27434472921727671</v>
      </c>
      <c r="E9" s="224">
        <v>0.2917117552435165</v>
      </c>
      <c r="F9" s="224">
        <v>0.29164961850360221</v>
      </c>
      <c r="G9" s="224">
        <v>0.30274165240936968</v>
      </c>
      <c r="H9" s="224">
        <v>0.32266402829904473</v>
      </c>
      <c r="I9" s="224">
        <v>0.32554664156777779</v>
      </c>
      <c r="J9" s="224">
        <v>0.31504616867998569</v>
      </c>
      <c r="K9" s="224">
        <v>0.23808922585114431</v>
      </c>
      <c r="L9" s="224">
        <v>0.21328454675429609</v>
      </c>
      <c r="M9" s="224">
        <v>0.23899212052775709</v>
      </c>
      <c r="N9" s="224">
        <v>0.27047884462208371</v>
      </c>
      <c r="O9" s="224">
        <v>0.26070607669004298</v>
      </c>
      <c r="P9" s="224">
        <v>0.24964074403394609</v>
      </c>
      <c r="Q9" s="224">
        <v>0.25613106594907398</v>
      </c>
      <c r="R9" s="224">
        <v>0.26688680399429537</v>
      </c>
      <c r="S9" s="224">
        <v>0.2448533300538431</v>
      </c>
      <c r="T9" s="224">
        <v>0.24050057392605051</v>
      </c>
      <c r="U9" s="224">
        <v>0.2191241626751439</v>
      </c>
      <c r="V9" s="224">
        <v>0.25013371391821693</v>
      </c>
      <c r="W9" s="224">
        <v>0.20100419807834299</v>
      </c>
      <c r="X9" s="224">
        <v>0.21029596323263089</v>
      </c>
      <c r="Y9" s="224">
        <v>0.15000015002951961</v>
      </c>
      <c r="DA9" s="177" t="s">
        <v>3127</v>
      </c>
    </row>
    <row r="10" spans="1:105" ht="12" customHeight="1" x14ac:dyDescent="0.25">
      <c r="A10" s="56" t="s">
        <v>95</v>
      </c>
      <c r="B10" s="260">
        <v>1.0236695117899299</v>
      </c>
      <c r="C10" s="260">
        <v>1.0436549890391671</v>
      </c>
      <c r="D10" s="260">
        <v>0.99373570957216117</v>
      </c>
      <c r="E10" s="260">
        <v>1.0792228115389519</v>
      </c>
      <c r="F10" s="260">
        <v>1.104174401110267</v>
      </c>
      <c r="G10" s="260">
        <v>1.1220279398474171</v>
      </c>
      <c r="H10" s="260">
        <v>1.178695186488155</v>
      </c>
      <c r="I10" s="260">
        <v>1.198412382649072</v>
      </c>
      <c r="J10" s="260">
        <v>1.159775362622447</v>
      </c>
      <c r="K10" s="260">
        <v>0.84924177357324138</v>
      </c>
      <c r="L10" s="260">
        <v>0.8064132146954005</v>
      </c>
      <c r="M10" s="260">
        <v>0.93315213937271069</v>
      </c>
      <c r="N10" s="260">
        <v>1.045683746168274</v>
      </c>
      <c r="O10" s="260">
        <v>0.97084747127708215</v>
      </c>
      <c r="P10" s="260">
        <v>0.93969176257685838</v>
      </c>
      <c r="Q10" s="260">
        <v>0.95603484238332948</v>
      </c>
      <c r="R10" s="260">
        <v>1.052828789132543</v>
      </c>
      <c r="S10" s="260">
        <v>0.9518277903423642</v>
      </c>
      <c r="T10" s="260">
        <v>0.94510913475445135</v>
      </c>
      <c r="U10" s="260">
        <v>0.86345606695288135</v>
      </c>
      <c r="V10" s="260">
        <v>0.94061177579386934</v>
      </c>
      <c r="W10" s="260">
        <v>0.79393120055903388</v>
      </c>
      <c r="X10" s="260">
        <v>0.80063816270504196</v>
      </c>
      <c r="Y10" s="260">
        <v>0.67882447849555838</v>
      </c>
      <c r="DA10" s="68" t="s">
        <v>3128</v>
      </c>
    </row>
    <row r="11" spans="1:105" ht="12" customHeight="1" x14ac:dyDescent="0.25">
      <c r="A11" s="37" t="s">
        <v>159</v>
      </c>
      <c r="B11" s="226">
        <v>7.3402745302904943E-2</v>
      </c>
      <c r="C11" s="226">
        <v>9.578571917718938E-2</v>
      </c>
      <c r="D11" s="226">
        <v>8.6908013952122762E-2</v>
      </c>
      <c r="E11" s="226">
        <v>0.23326646089593059</v>
      </c>
      <c r="F11" s="226">
        <v>0.21727942112786411</v>
      </c>
      <c r="G11" s="226">
        <v>0.18264748998426289</v>
      </c>
      <c r="H11" s="226">
        <v>0.173670091009757</v>
      </c>
      <c r="I11" s="226">
        <v>0.16964227481871719</v>
      </c>
      <c r="J11" s="226">
        <v>0.15645011461091041</v>
      </c>
      <c r="K11" s="226">
        <v>0.16135138765473539</v>
      </c>
      <c r="L11" s="226">
        <v>0.19959395799526319</v>
      </c>
      <c r="M11" s="226">
        <v>0.28090499588428403</v>
      </c>
      <c r="N11" s="226">
        <v>0.31652553254254218</v>
      </c>
      <c r="O11" s="226">
        <v>0.25078154930764163</v>
      </c>
      <c r="P11" s="226">
        <v>0.25742619590883109</v>
      </c>
      <c r="Q11" s="226">
        <v>0.2285582169956788</v>
      </c>
      <c r="R11" s="226">
        <v>0.29846936842251548</v>
      </c>
      <c r="S11" s="226">
        <v>0.21057690439973281</v>
      </c>
      <c r="T11" s="226">
        <v>0.27687549487171731</v>
      </c>
      <c r="U11" s="226">
        <v>0.2452151715798864</v>
      </c>
      <c r="V11" s="226">
        <v>0.25752163637546621</v>
      </c>
      <c r="W11" s="226">
        <v>6.651528642712505E-2</v>
      </c>
      <c r="X11" s="226">
        <v>0.15763675730077881</v>
      </c>
      <c r="Y11" s="226">
        <v>0.16072690050538979</v>
      </c>
      <c r="DA11" s="69" t="s">
        <v>3129</v>
      </c>
    </row>
    <row r="12" spans="1:105" ht="12" customHeight="1" x14ac:dyDescent="0.25">
      <c r="A12" s="37" t="s">
        <v>35</v>
      </c>
      <c r="B12" s="226">
        <v>0.14459171562656969</v>
      </c>
      <c r="C12" s="226">
        <v>0.18137364002514009</v>
      </c>
      <c r="D12" s="226">
        <v>0.1341306571097777</v>
      </c>
      <c r="E12" s="226">
        <v>0.24907901871251339</v>
      </c>
      <c r="F12" s="226">
        <v>0.31299269858739948</v>
      </c>
      <c r="G12" s="226">
        <v>0.29583956909408832</v>
      </c>
      <c r="H12" s="226">
        <v>0.28887027779784241</v>
      </c>
      <c r="I12" s="226">
        <v>0.292456461004793</v>
      </c>
      <c r="J12" s="226">
        <v>0.16205884638347329</v>
      </c>
      <c r="K12" s="226">
        <v>0.13795493800030459</v>
      </c>
      <c r="L12" s="226">
        <v>0.1571128502115075</v>
      </c>
      <c r="M12" s="226">
        <v>0.1797496218761134</v>
      </c>
      <c r="N12" s="226">
        <v>0.25152673212128562</v>
      </c>
      <c r="O12" s="226">
        <v>0.23026820942560489</v>
      </c>
      <c r="P12" s="226">
        <v>0.18546256002270739</v>
      </c>
      <c r="Q12" s="226">
        <v>0.1942406318511099</v>
      </c>
      <c r="R12" s="226">
        <v>0.23413117826260921</v>
      </c>
      <c r="S12" s="226">
        <v>0.20066175801903699</v>
      </c>
      <c r="T12" s="226">
        <v>0.20347970136436819</v>
      </c>
      <c r="U12" s="226">
        <v>0.17731780394945601</v>
      </c>
      <c r="V12" s="226">
        <v>9.2370948778206077E-2</v>
      </c>
      <c r="W12" s="226">
        <v>0.1564707537721611</v>
      </c>
      <c r="X12" s="226">
        <v>8.6554262627075024E-2</v>
      </c>
      <c r="Y12" s="226">
        <v>8.2514118043631651E-2</v>
      </c>
      <c r="DA12" s="69" t="s">
        <v>3130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3131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3132</v>
      </c>
    </row>
    <row r="15" spans="1:105" ht="12" customHeight="1" x14ac:dyDescent="0.25">
      <c r="A15" s="37" t="s">
        <v>40</v>
      </c>
      <c r="B15" s="226">
        <v>0.80567505086045588</v>
      </c>
      <c r="C15" s="226">
        <v>0.76649562983683761</v>
      </c>
      <c r="D15" s="226">
        <v>0.77269703851026073</v>
      </c>
      <c r="E15" s="226">
        <v>0.5968773319305084</v>
      </c>
      <c r="F15" s="226">
        <v>0.57390228139500366</v>
      </c>
      <c r="G15" s="226">
        <v>0.6435408807690659</v>
      </c>
      <c r="H15" s="226">
        <v>0.71615481768055522</v>
      </c>
      <c r="I15" s="226">
        <v>0.73631364682556177</v>
      </c>
      <c r="J15" s="226">
        <v>0.8412664016280631</v>
      </c>
      <c r="K15" s="226">
        <v>0.54993544791820137</v>
      </c>
      <c r="L15" s="226">
        <v>0.4497064064886297</v>
      </c>
      <c r="M15" s="226">
        <v>0.47249752161231329</v>
      </c>
      <c r="N15" s="226">
        <v>0.47763148150444579</v>
      </c>
      <c r="O15" s="226">
        <v>0.48979771254383569</v>
      </c>
      <c r="P15" s="226">
        <v>0.49680300664532001</v>
      </c>
      <c r="Q15" s="226">
        <v>0.53323599353654083</v>
      </c>
      <c r="R15" s="226">
        <v>0.5202282424474185</v>
      </c>
      <c r="S15" s="226">
        <v>0.54058912792359448</v>
      </c>
      <c r="T15" s="226">
        <v>0.46475393851836572</v>
      </c>
      <c r="U15" s="226">
        <v>0.44092309142353908</v>
      </c>
      <c r="V15" s="226">
        <v>0.59071919064019696</v>
      </c>
      <c r="W15" s="226">
        <v>0.57094516035974774</v>
      </c>
      <c r="X15" s="226">
        <v>0.55644714277718821</v>
      </c>
      <c r="Y15" s="226">
        <v>0.43558345994653691</v>
      </c>
      <c r="DA15" s="69" t="s">
        <v>3133</v>
      </c>
    </row>
    <row r="16" spans="1:105" ht="12" customHeight="1" x14ac:dyDescent="0.25">
      <c r="A16" s="57" t="s">
        <v>3057</v>
      </c>
      <c r="B16" s="261">
        <v>10.295477295816481</v>
      </c>
      <c r="C16" s="261">
        <v>10.356372298677851</v>
      </c>
      <c r="D16" s="261">
        <v>10.92801032730798</v>
      </c>
      <c r="E16" s="261">
        <v>12.876603922598941</v>
      </c>
      <c r="F16" s="261">
        <v>12.45704426020694</v>
      </c>
      <c r="G16" s="261">
        <v>11.23606932880743</v>
      </c>
      <c r="H16" s="261">
        <v>10.414563707592411</v>
      </c>
      <c r="I16" s="261">
        <v>12.52473189065919</v>
      </c>
      <c r="J16" s="261">
        <v>12.16532422257746</v>
      </c>
      <c r="K16" s="261">
        <v>10.17085883548452</v>
      </c>
      <c r="L16" s="261">
        <v>10.070627450245279</v>
      </c>
      <c r="M16" s="261">
        <v>9.4113721697640109</v>
      </c>
      <c r="N16" s="261">
        <v>7.8960542399325728</v>
      </c>
      <c r="O16" s="261">
        <v>5.9186338324812713</v>
      </c>
      <c r="P16" s="261">
        <v>5.5264601780908693</v>
      </c>
      <c r="Q16" s="261">
        <v>7.2475207546318741</v>
      </c>
      <c r="R16" s="261">
        <v>6.4988447838292132</v>
      </c>
      <c r="S16" s="261">
        <v>5.5286266296049069</v>
      </c>
      <c r="T16" s="261">
        <v>5.1724914394040056</v>
      </c>
      <c r="U16" s="261">
        <v>4.8731083867646294</v>
      </c>
      <c r="V16" s="261">
        <v>4.2226634899553934</v>
      </c>
      <c r="W16" s="261">
        <v>3.1381573727656851</v>
      </c>
      <c r="X16" s="261">
        <v>3.194231476265744</v>
      </c>
      <c r="Y16" s="261">
        <v>5.039105887987569</v>
      </c>
      <c r="DA16" s="70" t="s">
        <v>3134</v>
      </c>
    </row>
    <row r="17" spans="1:105" ht="12" customHeight="1" x14ac:dyDescent="0.25">
      <c r="A17" s="46" t="s">
        <v>28</v>
      </c>
      <c r="B17" s="229">
        <v>1.9813539438162709E-2</v>
      </c>
      <c r="C17" s="229">
        <v>1.9808610182967121E-2</v>
      </c>
      <c r="D17" s="229">
        <v>0</v>
      </c>
      <c r="E17" s="229">
        <v>0</v>
      </c>
      <c r="F17" s="229">
        <v>9.8123684232111569E-2</v>
      </c>
      <c r="G17" s="229">
        <v>2.20702053122507E-2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2.364811599524836E-2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2.696068355341992E-2</v>
      </c>
      <c r="U17" s="229">
        <v>1.580703272057921E-2</v>
      </c>
      <c r="V17" s="229">
        <v>1.8675954124168441E-3</v>
      </c>
      <c r="W17" s="229">
        <v>7.9685158156378288E-3</v>
      </c>
      <c r="X17" s="229">
        <v>0</v>
      </c>
      <c r="Y17" s="229">
        <v>0</v>
      </c>
      <c r="DA17" s="73" t="s">
        <v>3135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3136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3.5096887219100828E-2</v>
      </c>
      <c r="F19" s="229">
        <v>0</v>
      </c>
      <c r="G19" s="229">
        <v>4.3349513688602327E-2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0.1401338524833419</v>
      </c>
      <c r="O19" s="229">
        <v>5.5805219935532648E-2</v>
      </c>
      <c r="P19" s="229">
        <v>0</v>
      </c>
      <c r="Q19" s="229">
        <v>0.10129999395673819</v>
      </c>
      <c r="R19" s="229">
        <v>4.7516362341123039E-2</v>
      </c>
      <c r="S19" s="229">
        <v>0.16956332729509871</v>
      </c>
      <c r="T19" s="229">
        <v>0.20078469442992411</v>
      </c>
      <c r="U19" s="229">
        <v>0.2234252108104515</v>
      </c>
      <c r="V19" s="229">
        <v>0.1212847503306997</v>
      </c>
      <c r="W19" s="229">
        <v>7.2188243889070372E-2</v>
      </c>
      <c r="X19" s="229">
        <v>0.12727001964409859</v>
      </c>
      <c r="Y19" s="229">
        <v>0.17822156997387259</v>
      </c>
      <c r="DA19" s="73" t="s">
        <v>3137</v>
      </c>
    </row>
    <row r="20" spans="1:105" ht="12" customHeight="1" x14ac:dyDescent="0.25">
      <c r="A20" s="46" t="s">
        <v>159</v>
      </c>
      <c r="B20" s="229">
        <v>0.26417889856220561</v>
      </c>
      <c r="C20" s="229">
        <v>0.31666854637796821</v>
      </c>
      <c r="D20" s="229">
        <v>0.46944949760296412</v>
      </c>
      <c r="E20" s="229">
        <v>0.66151731324058149</v>
      </c>
      <c r="F20" s="229">
        <v>0.75943103486783547</v>
      </c>
      <c r="G20" s="229">
        <v>0.70505564811656829</v>
      </c>
      <c r="H20" s="229">
        <v>0.72780425336532706</v>
      </c>
      <c r="I20" s="229">
        <v>0.76871007086347787</v>
      </c>
      <c r="J20" s="229">
        <v>0.70787270288521054</v>
      </c>
      <c r="K20" s="229">
        <v>0.59607999338890449</v>
      </c>
      <c r="L20" s="229">
        <v>0.73913772830415592</v>
      </c>
      <c r="M20" s="229">
        <v>1.3691967358226771</v>
      </c>
      <c r="N20" s="229">
        <v>1.366506304648528</v>
      </c>
      <c r="O20" s="229">
        <v>1.000507568801779</v>
      </c>
      <c r="P20" s="229">
        <v>1.093760591615982</v>
      </c>
      <c r="Q20" s="229">
        <v>0.93840039306340595</v>
      </c>
      <c r="R20" s="229">
        <v>0.94384315303144617</v>
      </c>
      <c r="S20" s="229">
        <v>0.7435649134243294</v>
      </c>
      <c r="T20" s="229">
        <v>1.09994734909334</v>
      </c>
      <c r="U20" s="229">
        <v>0.74317592318730719</v>
      </c>
      <c r="V20" s="229">
        <v>0.88874999517467479</v>
      </c>
      <c r="W20" s="229">
        <v>0.17490699639916391</v>
      </c>
      <c r="X20" s="229">
        <v>0.50817263780812982</v>
      </c>
      <c r="Y20" s="229">
        <v>0.34741646666337661</v>
      </c>
      <c r="DA20" s="73" t="s">
        <v>3138</v>
      </c>
    </row>
    <row r="21" spans="1:105" ht="12" customHeight="1" x14ac:dyDescent="0.25">
      <c r="A21" s="46" t="s">
        <v>32</v>
      </c>
      <c r="B21" s="229">
        <v>4.4492246482880048E-2</v>
      </c>
      <c r="C21" s="229">
        <v>8.9178460130096102E-2</v>
      </c>
      <c r="D21" s="229">
        <v>0.10679287241208429</v>
      </c>
      <c r="E21" s="229">
        <v>5.6096162543624893E-2</v>
      </c>
      <c r="F21" s="229">
        <v>0.1089791120012933</v>
      </c>
      <c r="G21" s="229">
        <v>0.1688908639774776</v>
      </c>
      <c r="H21" s="229">
        <v>0.25753849708271859</v>
      </c>
      <c r="I21" s="229">
        <v>0.14625305940874411</v>
      </c>
      <c r="J21" s="229">
        <v>0.1652828894179097</v>
      </c>
      <c r="K21" s="229">
        <v>0.12038962595953109</v>
      </c>
      <c r="L21" s="229">
        <v>0.1979347933895946</v>
      </c>
      <c r="M21" s="229">
        <v>0.1196500086061857</v>
      </c>
      <c r="N21" s="229">
        <v>0.1009782497269166</v>
      </c>
      <c r="O21" s="229">
        <v>8.4692138175208792E-2</v>
      </c>
      <c r="P21" s="229">
        <v>0.14612838371406869</v>
      </c>
      <c r="Q21" s="229">
        <v>0.14583034455174029</v>
      </c>
      <c r="R21" s="229">
        <v>0.108167321054347</v>
      </c>
      <c r="S21" s="229">
        <v>0.1101555486683321</v>
      </c>
      <c r="T21" s="229">
        <v>0.15822090133905301</v>
      </c>
      <c r="U21" s="229">
        <v>0.2543067945900927</v>
      </c>
      <c r="V21" s="229">
        <v>0.35707211819777313</v>
      </c>
      <c r="W21" s="229">
        <v>0.27178247186561011</v>
      </c>
      <c r="X21" s="229">
        <v>0.24097556349324289</v>
      </c>
      <c r="Y21" s="229">
        <v>9.6948463939846199E-2</v>
      </c>
      <c r="DA21" s="73" t="s">
        <v>3139</v>
      </c>
    </row>
    <row r="22" spans="1:105" ht="12" customHeight="1" x14ac:dyDescent="0.25">
      <c r="A22" s="46" t="s">
        <v>33</v>
      </c>
      <c r="B22" s="229">
        <v>0.41348451552975912</v>
      </c>
      <c r="C22" s="229">
        <v>0.41348451552780602</v>
      </c>
      <c r="D22" s="229">
        <v>0.41348451552613291</v>
      </c>
      <c r="E22" s="229">
        <v>1.953976735378637</v>
      </c>
      <c r="F22" s="229">
        <v>0.41348451552042548</v>
      </c>
      <c r="G22" s="229">
        <v>0.41348451552011162</v>
      </c>
      <c r="H22" s="229">
        <v>0.41348451551945442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0.41348451551878801</v>
      </c>
      <c r="O22" s="229">
        <v>0.41348451552018523</v>
      </c>
      <c r="P22" s="229">
        <v>0.41348451551836007</v>
      </c>
      <c r="Q22" s="229">
        <v>0.41348451551972798</v>
      </c>
      <c r="R22" s="229">
        <v>1.6539718932328671</v>
      </c>
      <c r="S22" s="229">
        <v>1.2404873777215291</v>
      </c>
      <c r="T22" s="229">
        <v>0.41348451552055371</v>
      </c>
      <c r="U22" s="229">
        <v>0.41348451551972359</v>
      </c>
      <c r="V22" s="229">
        <v>0.289459459561968</v>
      </c>
      <c r="W22" s="229">
        <v>0.20674225776370719</v>
      </c>
      <c r="X22" s="229">
        <v>2.0670842659284979E-2</v>
      </c>
      <c r="Y22" s="229">
        <v>0.35446663576016318</v>
      </c>
      <c r="DA22" s="73" t="s">
        <v>3140</v>
      </c>
    </row>
    <row r="23" spans="1:105" ht="12" customHeight="1" x14ac:dyDescent="0.25">
      <c r="A23" s="46" t="s">
        <v>35</v>
      </c>
      <c r="B23" s="229">
        <v>0.37592118690295889</v>
      </c>
      <c r="C23" s="229">
        <v>0.55296671870925285</v>
      </c>
      <c r="D23" s="229">
        <v>0.30842686005650322</v>
      </c>
      <c r="E23" s="229">
        <v>0.72115098514750953</v>
      </c>
      <c r="F23" s="229">
        <v>0.93742367004019189</v>
      </c>
      <c r="G23" s="229">
        <v>1.1180100562140141</v>
      </c>
      <c r="H23" s="229">
        <v>1.1915941165731141</v>
      </c>
      <c r="I23" s="229">
        <v>1.2500954264372639</v>
      </c>
      <c r="J23" s="229">
        <v>0.73709629826189649</v>
      </c>
      <c r="K23" s="229">
        <v>0.50617988628640687</v>
      </c>
      <c r="L23" s="229">
        <v>0.56774800748627663</v>
      </c>
      <c r="M23" s="229">
        <v>0.77056658034990544</v>
      </c>
      <c r="N23" s="229">
        <v>1.168436710543586</v>
      </c>
      <c r="O23" s="229">
        <v>1.3740624965080701</v>
      </c>
      <c r="P23" s="229">
        <v>1.0000902515723029</v>
      </c>
      <c r="Q23" s="229">
        <v>0.8549415130031055</v>
      </c>
      <c r="R23" s="229">
        <v>1.2170456829734899</v>
      </c>
      <c r="S23" s="229">
        <v>0.99301345048168932</v>
      </c>
      <c r="T23" s="229">
        <v>1.262880752111387</v>
      </c>
      <c r="U23" s="229">
        <v>1.065402227724062</v>
      </c>
      <c r="V23" s="229">
        <v>0.49288537357278062</v>
      </c>
      <c r="W23" s="229">
        <v>0.75178008679386721</v>
      </c>
      <c r="X23" s="229">
        <v>0.58513573306015199</v>
      </c>
      <c r="Y23" s="229">
        <v>0.2625331181360252</v>
      </c>
      <c r="DA23" s="73" t="s">
        <v>3141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3142</v>
      </c>
    </row>
    <row r="25" spans="1:105" ht="12" customHeight="1" x14ac:dyDescent="0.25">
      <c r="A25" s="46" t="s">
        <v>38</v>
      </c>
      <c r="B25" s="229">
        <v>7.330043071013244</v>
      </c>
      <c r="C25" s="229">
        <v>7.6525913420971046</v>
      </c>
      <c r="D25" s="229">
        <v>7.6525913420535687</v>
      </c>
      <c r="E25" s="229">
        <v>7.7683601560404947</v>
      </c>
      <c r="F25" s="229">
        <v>6.2192138017023648</v>
      </c>
      <c r="G25" s="229">
        <v>5.4820827454829084</v>
      </c>
      <c r="H25" s="229">
        <v>3.822816264086863</v>
      </c>
      <c r="I25" s="229">
        <v>6.660731741854609</v>
      </c>
      <c r="J25" s="229">
        <v>6.5481683942823858</v>
      </c>
      <c r="K25" s="229">
        <v>5.4615624883939677</v>
      </c>
      <c r="L25" s="229">
        <v>5.450279564497639</v>
      </c>
      <c r="M25" s="229">
        <v>5.6946454642851538</v>
      </c>
      <c r="N25" s="229">
        <v>3.3538663301189748</v>
      </c>
      <c r="O25" s="229">
        <v>1.9125327402050569</v>
      </c>
      <c r="P25" s="229">
        <v>1.380070665752436</v>
      </c>
      <c r="Q25" s="229">
        <v>3.0731533010727001</v>
      </c>
      <c r="R25" s="229">
        <v>0.49120912237553421</v>
      </c>
      <c r="S25" s="229">
        <v>0.40650626765611497</v>
      </c>
      <c r="T25" s="229">
        <v>0.29531002991397642</v>
      </c>
      <c r="U25" s="229">
        <v>0.40332194792136777</v>
      </c>
      <c r="V25" s="229">
        <v>0.33310808607544368</v>
      </c>
      <c r="W25" s="229">
        <v>0.5325296227095101</v>
      </c>
      <c r="X25" s="229">
        <v>0.28955911446844762</v>
      </c>
      <c r="Y25" s="229">
        <v>1.583204625054724</v>
      </c>
      <c r="DA25" s="73" t="s">
        <v>3143</v>
      </c>
    </row>
    <row r="26" spans="1:105" ht="12" customHeight="1" x14ac:dyDescent="0.25">
      <c r="A26" s="46" t="s">
        <v>39</v>
      </c>
      <c r="B26" s="229">
        <v>1.8475438378872691</v>
      </c>
      <c r="C26" s="229">
        <v>1.311674105652656</v>
      </c>
      <c r="D26" s="229">
        <v>1.9772652396567241</v>
      </c>
      <c r="E26" s="229">
        <v>1.680405683028988</v>
      </c>
      <c r="F26" s="229">
        <v>3.9203884418427202</v>
      </c>
      <c r="G26" s="229">
        <v>3.283125780495495</v>
      </c>
      <c r="H26" s="229">
        <v>4.0013260609649386</v>
      </c>
      <c r="I26" s="229">
        <v>3.6989415920950979</v>
      </c>
      <c r="J26" s="229">
        <v>4.0069039377300584</v>
      </c>
      <c r="K26" s="229">
        <v>3.4866468414557099</v>
      </c>
      <c r="L26" s="229">
        <v>3.1155273565676098</v>
      </c>
      <c r="M26" s="229">
        <v>1.43366526470484</v>
      </c>
      <c r="N26" s="229">
        <v>1.3526482768924379</v>
      </c>
      <c r="O26" s="229">
        <v>1.077549153335438</v>
      </c>
      <c r="P26" s="229">
        <v>1.492925769917719</v>
      </c>
      <c r="Q26" s="229">
        <v>1.7204106934644561</v>
      </c>
      <c r="R26" s="229">
        <v>2.0370912488204072</v>
      </c>
      <c r="S26" s="229">
        <v>1.8653357443578129</v>
      </c>
      <c r="T26" s="229">
        <v>1.7149025134423519</v>
      </c>
      <c r="U26" s="229">
        <v>1.7541847342910439</v>
      </c>
      <c r="V26" s="229">
        <v>1.738236111629637</v>
      </c>
      <c r="W26" s="229">
        <v>1.120259177529118</v>
      </c>
      <c r="X26" s="229">
        <v>1.422447565132388</v>
      </c>
      <c r="Y26" s="229">
        <v>2.21631500845956</v>
      </c>
      <c r="DA26" s="73" t="s">
        <v>3144</v>
      </c>
    </row>
    <row r="27" spans="1:105" ht="12" customHeight="1" x14ac:dyDescent="0.25">
      <c r="A27" s="57" t="s">
        <v>3069</v>
      </c>
      <c r="B27" s="261">
        <f t="shared" ref="B27:Y27" si="0">B28+B34</f>
        <v>4.7332490397879683</v>
      </c>
      <c r="C27" s="261">
        <f t="shared" si="0"/>
        <v>5.2563842664482241</v>
      </c>
      <c r="D27" s="261">
        <f t="shared" si="0"/>
        <v>5.5249103819027896</v>
      </c>
      <c r="E27" s="261">
        <f t="shared" si="0"/>
        <v>8.0834260677017049</v>
      </c>
      <c r="F27" s="261">
        <f t="shared" si="0"/>
        <v>8.206772460663128</v>
      </c>
      <c r="G27" s="261">
        <f t="shared" si="0"/>
        <v>8.4400218902504047</v>
      </c>
      <c r="H27" s="261">
        <f t="shared" si="0"/>
        <v>8.923157888975588</v>
      </c>
      <c r="I27" s="261">
        <f t="shared" si="0"/>
        <v>8.9832729407922152</v>
      </c>
      <c r="J27" s="261">
        <f t="shared" si="0"/>
        <v>7.3731164462152528</v>
      </c>
      <c r="K27" s="261">
        <f t="shared" si="0"/>
        <v>6.2164627866421238</v>
      </c>
      <c r="L27" s="261">
        <f t="shared" si="0"/>
        <v>6.4610102803712968</v>
      </c>
      <c r="M27" s="261">
        <f t="shared" si="0"/>
        <v>7.8864853818713767</v>
      </c>
      <c r="N27" s="261">
        <f t="shared" si="0"/>
        <v>9.1390556170797534</v>
      </c>
      <c r="O27" s="261">
        <f t="shared" si="0"/>
        <v>8.3421295880934672</v>
      </c>
      <c r="P27" s="261">
        <f t="shared" si="0"/>
        <v>7.8369769505698557</v>
      </c>
      <c r="Q27" s="261">
        <f t="shared" si="0"/>
        <v>7.8635162828716956</v>
      </c>
      <c r="R27" s="261">
        <f t="shared" si="0"/>
        <v>9.0923088531595422</v>
      </c>
      <c r="S27" s="261">
        <f t="shared" si="0"/>
        <v>7.5706525321578564</v>
      </c>
      <c r="T27" s="261">
        <f t="shared" si="0"/>
        <v>8.2733591778410105</v>
      </c>
      <c r="U27" s="261">
        <f t="shared" si="0"/>
        <v>7.6187940657658579</v>
      </c>
      <c r="V27" s="261">
        <f t="shared" si="0"/>
        <v>7.0030627491438899</v>
      </c>
      <c r="W27" s="261">
        <f t="shared" si="0"/>
        <v>5.0674999609148168</v>
      </c>
      <c r="X27" s="261">
        <f t="shared" si="0"/>
        <v>5.3697181787290464</v>
      </c>
      <c r="Y27" s="261">
        <f t="shared" si="0"/>
        <v>4.5716701781243705</v>
      </c>
      <c r="DA27" s="70"/>
    </row>
    <row r="28" spans="1:105" ht="12" customHeight="1" x14ac:dyDescent="0.25">
      <c r="A28" s="60" t="s">
        <v>3070</v>
      </c>
      <c r="B28" s="262">
        <v>4.4461120109054217</v>
      </c>
      <c r="C28" s="262">
        <v>4.9435994134197419</v>
      </c>
      <c r="D28" s="262">
        <v>5.1922580626001027</v>
      </c>
      <c r="E28" s="262">
        <v>7.747567847337578</v>
      </c>
      <c r="F28" s="262">
        <v>7.8778310538813274</v>
      </c>
      <c r="G28" s="262">
        <v>8.0905364922663559</v>
      </c>
      <c r="H28" s="262">
        <v>8.5669470164302446</v>
      </c>
      <c r="I28" s="262">
        <v>8.6105838541183601</v>
      </c>
      <c r="J28" s="262">
        <v>6.9921996021353552</v>
      </c>
      <c r="K28" s="262">
        <v>5.9575140642978379</v>
      </c>
      <c r="L28" s="262">
        <v>6.182812478325479</v>
      </c>
      <c r="M28" s="262">
        <v>7.5839968790629246</v>
      </c>
      <c r="N28" s="262">
        <v>8.8133008119132974</v>
      </c>
      <c r="O28" s="262">
        <v>8.0669597497506054</v>
      </c>
      <c r="P28" s="262">
        <v>7.5564201057695879</v>
      </c>
      <c r="Q28" s="262">
        <v>7.5767771953572733</v>
      </c>
      <c r="R28" s="262">
        <v>8.7825084516492051</v>
      </c>
      <c r="S28" s="262">
        <v>7.273418766601198</v>
      </c>
      <c r="T28" s="262">
        <v>7.9958767184708837</v>
      </c>
      <c r="U28" s="262">
        <v>7.3738674080782598</v>
      </c>
      <c r="V28" s="262">
        <v>6.7503551368516499</v>
      </c>
      <c r="W28" s="262">
        <v>4.783751461517177</v>
      </c>
      <c r="X28" s="262">
        <v>5.1134063169456514</v>
      </c>
      <c r="Y28" s="262">
        <v>4.3566485849370133</v>
      </c>
      <c r="DA28" s="72" t="s">
        <v>3145</v>
      </c>
    </row>
    <row r="29" spans="1:105" ht="12" customHeight="1" x14ac:dyDescent="0.25">
      <c r="A29" s="59" t="s">
        <v>28</v>
      </c>
      <c r="B29" s="230">
        <v>0.18707251164836189</v>
      </c>
      <c r="C29" s="230">
        <v>0.1350437356102048</v>
      </c>
      <c r="D29" s="230">
        <v>0</v>
      </c>
      <c r="E29" s="230">
        <v>0</v>
      </c>
      <c r="F29" s="230">
        <v>0.36631899563503162</v>
      </c>
      <c r="G29" s="230">
        <v>9.9743015919398978E-2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7.3838922560726342E-2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0.1049648876829208</v>
      </c>
      <c r="U29" s="230">
        <v>6.5383531871185355E-2</v>
      </c>
      <c r="V29" s="230">
        <v>7.1254701465238582E-3</v>
      </c>
      <c r="W29" s="230">
        <v>3.6432190950647883E-2</v>
      </c>
      <c r="X29" s="230">
        <v>0</v>
      </c>
      <c r="Y29" s="230">
        <v>0</v>
      </c>
      <c r="DA29" s="71" t="s">
        <v>3146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0.1992537554777753</v>
      </c>
      <c r="F30" s="230">
        <v>0</v>
      </c>
      <c r="G30" s="230">
        <v>0.19397819127973531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0.42589466919554858</v>
      </c>
      <c r="O30" s="230">
        <v>0.25780602863371438</v>
      </c>
      <c r="P30" s="230">
        <v>0</v>
      </c>
      <c r="Q30" s="230">
        <v>0.45064880966786902</v>
      </c>
      <c r="R30" s="230">
        <v>0.26286784764146859</v>
      </c>
      <c r="S30" s="230">
        <v>0.40656296260188252</v>
      </c>
      <c r="T30" s="230">
        <v>0.38708958256544918</v>
      </c>
      <c r="U30" s="230">
        <v>0.5513838669192741</v>
      </c>
      <c r="V30" s="230">
        <v>0.46252055595407932</v>
      </c>
      <c r="W30" s="230">
        <v>0.30877358983928721</v>
      </c>
      <c r="X30" s="230">
        <v>0.47803385774828572</v>
      </c>
      <c r="Y30" s="230">
        <v>0.74196942068132143</v>
      </c>
      <c r="DA30" s="71" t="s">
        <v>3147</v>
      </c>
    </row>
    <row r="31" spans="1:105" ht="12" customHeight="1" x14ac:dyDescent="0.25">
      <c r="A31" s="59" t="s">
        <v>159</v>
      </c>
      <c r="B31" s="230">
        <v>1.9031223103119741</v>
      </c>
      <c r="C31" s="230">
        <v>1.884240955094594</v>
      </c>
      <c r="D31" s="230">
        <v>2.2736793831903368</v>
      </c>
      <c r="E31" s="230">
        <v>3.983663795445076</v>
      </c>
      <c r="F31" s="230">
        <v>3.4837485458042661</v>
      </c>
      <c r="G31" s="230">
        <v>2.8505408486987771</v>
      </c>
      <c r="H31" s="230">
        <v>2.904384547861925</v>
      </c>
      <c r="I31" s="230">
        <v>3.0389944603815051</v>
      </c>
      <c r="J31" s="230">
        <v>3.09391046424772</v>
      </c>
      <c r="K31" s="230">
        <v>2.8535836870106221</v>
      </c>
      <c r="L31" s="230">
        <v>2.9765520822798881</v>
      </c>
      <c r="M31" s="230">
        <v>4.1187934911782413</v>
      </c>
      <c r="N31" s="230">
        <v>4.6108423541691428</v>
      </c>
      <c r="O31" s="230">
        <v>3.916614689765257</v>
      </c>
      <c r="P31" s="230">
        <v>3.9412731027996442</v>
      </c>
      <c r="Q31" s="230">
        <v>3.4821722045867221</v>
      </c>
      <c r="R31" s="230">
        <v>4.2862036142986986</v>
      </c>
      <c r="S31" s="230">
        <v>3.1896976106165931</v>
      </c>
      <c r="T31" s="230">
        <v>3.756970514650332</v>
      </c>
      <c r="U31" s="230">
        <v>2.9608355268773301</v>
      </c>
      <c r="V31" s="230">
        <v>3.301664919185761</v>
      </c>
      <c r="W31" s="230">
        <v>0.77565050383898571</v>
      </c>
      <c r="X31" s="230">
        <v>2.002186486181686</v>
      </c>
      <c r="Y31" s="230">
        <v>1.9428462589527249</v>
      </c>
      <c r="DA31" s="71" t="s">
        <v>3148</v>
      </c>
    </row>
    <row r="32" spans="1:105" ht="12" customHeight="1" x14ac:dyDescent="0.25">
      <c r="A32" s="59" t="s">
        <v>32</v>
      </c>
      <c r="B32" s="230">
        <v>0.37117353193020802</v>
      </c>
      <c r="C32" s="230">
        <v>0.51485506823685534</v>
      </c>
      <c r="D32" s="230">
        <v>0.73161220520375436</v>
      </c>
      <c r="E32" s="230">
        <v>0.36385655077249468</v>
      </c>
      <c r="F32" s="230">
        <v>0.5023574306192381</v>
      </c>
      <c r="G32" s="230">
        <v>0.74781882278136025</v>
      </c>
      <c r="H32" s="230">
        <v>1.1470031085820429</v>
      </c>
      <c r="I32" s="230">
        <v>0.59040850293072733</v>
      </c>
      <c r="J32" s="230">
        <v>0.8055903210948735</v>
      </c>
      <c r="K32" s="230">
        <v>0.60639595884106468</v>
      </c>
      <c r="L32" s="230">
        <v>0.78540657882259979</v>
      </c>
      <c r="M32" s="230">
        <v>0.37443405271157632</v>
      </c>
      <c r="N32" s="230">
        <v>0.38597598206646611</v>
      </c>
      <c r="O32" s="230">
        <v>0.39604322587589358</v>
      </c>
      <c r="P32" s="230">
        <v>0.58225397555396519</v>
      </c>
      <c r="Q32" s="230">
        <v>0.58243820817064851</v>
      </c>
      <c r="R32" s="230">
        <v>0.60571956902901436</v>
      </c>
      <c r="S32" s="230">
        <v>0.6044905480911843</v>
      </c>
      <c r="T32" s="230">
        <v>0.61737750458313945</v>
      </c>
      <c r="U32" s="230">
        <v>1.0542649989935</v>
      </c>
      <c r="V32" s="230">
        <v>1.365401786112362</v>
      </c>
      <c r="W32" s="230">
        <v>1.2453834647392079</v>
      </c>
      <c r="X32" s="230">
        <v>0.98488174048636656</v>
      </c>
      <c r="Y32" s="230">
        <v>0.55923143947046106</v>
      </c>
      <c r="DA32" s="71" t="s">
        <v>3149</v>
      </c>
    </row>
    <row r="33" spans="1:105" ht="12" customHeight="1" x14ac:dyDescent="0.25">
      <c r="A33" s="59" t="s">
        <v>35</v>
      </c>
      <c r="B33" s="230">
        <v>1.984743657014878</v>
      </c>
      <c r="C33" s="230">
        <v>2.4094596544780869</v>
      </c>
      <c r="D33" s="230">
        <v>2.1869664742060122</v>
      </c>
      <c r="E33" s="230">
        <v>3.200793745642232</v>
      </c>
      <c r="F33" s="230">
        <v>3.5254060818227919</v>
      </c>
      <c r="G33" s="230">
        <v>4.1984556135870852</v>
      </c>
      <c r="H33" s="230">
        <v>4.5155593599862769</v>
      </c>
      <c r="I33" s="230">
        <v>4.9811808908061277</v>
      </c>
      <c r="J33" s="230">
        <v>3.0926988167927618</v>
      </c>
      <c r="K33" s="230">
        <v>2.497534418446151</v>
      </c>
      <c r="L33" s="230">
        <v>2.4208538172229912</v>
      </c>
      <c r="M33" s="230">
        <v>3.016930412612381</v>
      </c>
      <c r="N33" s="230">
        <v>3.3905878064821402</v>
      </c>
      <c r="O33" s="230">
        <v>3.4964958054757389</v>
      </c>
      <c r="P33" s="230">
        <v>3.032893027415978</v>
      </c>
      <c r="Q33" s="230">
        <v>3.0615179729320339</v>
      </c>
      <c r="R33" s="230">
        <v>3.627717420680022</v>
      </c>
      <c r="S33" s="230">
        <v>3.072667645291538</v>
      </c>
      <c r="T33" s="230">
        <v>3.1294742289890429</v>
      </c>
      <c r="U33" s="230">
        <v>2.741999483416969</v>
      </c>
      <c r="V33" s="230">
        <v>1.613642405452923</v>
      </c>
      <c r="W33" s="230">
        <v>2.4175117121490479</v>
      </c>
      <c r="X33" s="230">
        <v>1.648304232529312</v>
      </c>
      <c r="Y33" s="230">
        <v>1.1126014658325061</v>
      </c>
      <c r="DA33" s="71" t="s">
        <v>3150</v>
      </c>
    </row>
    <row r="34" spans="1:105" ht="12" customHeight="1" x14ac:dyDescent="0.25">
      <c r="A34" s="60" t="s">
        <v>3077</v>
      </c>
      <c r="B34" s="262">
        <v>0.28713702888254689</v>
      </c>
      <c r="C34" s="262">
        <v>0.31278485302848241</v>
      </c>
      <c r="D34" s="262">
        <v>0.33265231930268718</v>
      </c>
      <c r="E34" s="262">
        <v>0.33585822036412782</v>
      </c>
      <c r="F34" s="262">
        <v>0.32894140678180028</v>
      </c>
      <c r="G34" s="262">
        <v>0.34948539798404971</v>
      </c>
      <c r="H34" s="262">
        <v>0.35621087254534428</v>
      </c>
      <c r="I34" s="262">
        <v>0.37268908667385442</v>
      </c>
      <c r="J34" s="262">
        <v>0.38091684407989712</v>
      </c>
      <c r="K34" s="262">
        <v>0.25894872234428562</v>
      </c>
      <c r="L34" s="262">
        <v>0.2781978020458174</v>
      </c>
      <c r="M34" s="262">
        <v>0.30248850280845191</v>
      </c>
      <c r="N34" s="262">
        <v>0.32575480516645672</v>
      </c>
      <c r="O34" s="262">
        <v>0.27516983834286179</v>
      </c>
      <c r="P34" s="262">
        <v>0.2805568448002676</v>
      </c>
      <c r="Q34" s="262">
        <v>0.28673908751442212</v>
      </c>
      <c r="R34" s="262">
        <v>0.30980040151033711</v>
      </c>
      <c r="S34" s="262">
        <v>0.2972337655566587</v>
      </c>
      <c r="T34" s="262">
        <v>0.27748245937012711</v>
      </c>
      <c r="U34" s="262">
        <v>0.24492665768759839</v>
      </c>
      <c r="V34" s="262">
        <v>0.2527076122922397</v>
      </c>
      <c r="W34" s="262">
        <v>0.28374849939763969</v>
      </c>
      <c r="X34" s="262">
        <v>0.25631186178339538</v>
      </c>
      <c r="Y34" s="262">
        <v>0.21502159318735711</v>
      </c>
      <c r="DA34" s="72" t="s">
        <v>3151</v>
      </c>
    </row>
    <row r="35" spans="1:105" ht="12" customHeight="1" x14ac:dyDescent="0.25">
      <c r="A35" s="57" t="s">
        <v>3079</v>
      </c>
      <c r="B35" s="261">
        <f t="shared" ref="B35:Y35" si="1">B36+B42+B53</f>
        <v>1.1115257540533754</v>
      </c>
      <c r="C35" s="261">
        <f t="shared" si="1"/>
        <v>1.2383672767031773</v>
      </c>
      <c r="D35" s="261">
        <f t="shared" si="1"/>
        <v>1.1815993657304624</v>
      </c>
      <c r="E35" s="261">
        <f t="shared" si="1"/>
        <v>1.3075593932510103</v>
      </c>
      <c r="F35" s="261">
        <f t="shared" si="1"/>
        <v>1.3975151094457272</v>
      </c>
      <c r="G35" s="261">
        <f t="shared" si="1"/>
        <v>1.2193837000130923</v>
      </c>
      <c r="H35" s="261">
        <f t="shared" si="1"/>
        <v>1.0094211813097049</v>
      </c>
      <c r="I35" s="261">
        <f t="shared" si="1"/>
        <v>1.2098894254836741</v>
      </c>
      <c r="J35" s="261">
        <f t="shared" si="1"/>
        <v>1.1288786500124011</v>
      </c>
      <c r="K35" s="261">
        <f t="shared" si="1"/>
        <v>0.90913331639376149</v>
      </c>
      <c r="L35" s="261">
        <f t="shared" si="1"/>
        <v>1.0005777560984803</v>
      </c>
      <c r="M35" s="261">
        <f t="shared" si="1"/>
        <v>0.89955542155767798</v>
      </c>
      <c r="N35" s="261">
        <f t="shared" si="1"/>
        <v>0.76646694195084641</v>
      </c>
      <c r="O35" s="261">
        <f t="shared" si="1"/>
        <v>0.42711883032202036</v>
      </c>
      <c r="P35" s="261">
        <f t="shared" si="1"/>
        <v>0.38678883112238144</v>
      </c>
      <c r="Q35" s="261">
        <f t="shared" si="1"/>
        <v>0.60767260754183061</v>
      </c>
      <c r="R35" s="261">
        <f t="shared" si="1"/>
        <v>0.31696634982039873</v>
      </c>
      <c r="S35" s="261">
        <f t="shared" si="1"/>
        <v>0.31136059920899672</v>
      </c>
      <c r="T35" s="261">
        <f t="shared" si="1"/>
        <v>0.32471830206480756</v>
      </c>
      <c r="U35" s="261">
        <f t="shared" si="1"/>
        <v>0.27878374886083485</v>
      </c>
      <c r="V35" s="261">
        <f t="shared" si="1"/>
        <v>0.1675687270423056</v>
      </c>
      <c r="W35" s="261">
        <f t="shared" si="1"/>
        <v>0.15016919276341481</v>
      </c>
      <c r="X35" s="261">
        <f t="shared" si="1"/>
        <v>0.13869829338498338</v>
      </c>
      <c r="Y35" s="261">
        <f t="shared" si="1"/>
        <v>0.37962115820157277</v>
      </c>
      <c r="DA35" s="70"/>
    </row>
    <row r="36" spans="1:105" ht="12" customHeight="1" x14ac:dyDescent="0.25">
      <c r="A36" s="60" t="s">
        <v>3080</v>
      </c>
      <c r="B36" s="262">
        <v>0.26833674886560782</v>
      </c>
      <c r="C36" s="262">
        <v>0.33570464354765939</v>
      </c>
      <c r="D36" s="262">
        <v>0.25623441347263698</v>
      </c>
      <c r="E36" s="262">
        <v>0.34367708763336408</v>
      </c>
      <c r="F36" s="262">
        <v>0.38798240193285732</v>
      </c>
      <c r="G36" s="262">
        <v>0.3352723439032872</v>
      </c>
      <c r="H36" s="262">
        <v>0.26168524649539832</v>
      </c>
      <c r="I36" s="262">
        <v>0.2319511950122467</v>
      </c>
      <c r="J36" s="262">
        <v>0.16532038174004171</v>
      </c>
      <c r="K36" s="262">
        <v>0.13852400153382691</v>
      </c>
      <c r="L36" s="262">
        <v>0.1866437935467867</v>
      </c>
      <c r="M36" s="262">
        <v>0.17190117570225541</v>
      </c>
      <c r="N36" s="262">
        <v>0.26427084873941481</v>
      </c>
      <c r="O36" s="262">
        <v>0.16334839067569321</v>
      </c>
      <c r="P36" s="262">
        <v>0.12685397289215861</v>
      </c>
      <c r="Q36" s="262">
        <v>0.1585906116971639</v>
      </c>
      <c r="R36" s="262">
        <v>0.1120080736849772</v>
      </c>
      <c r="S36" s="262">
        <v>0.1116702750783264</v>
      </c>
      <c r="T36" s="262">
        <v>0.1236432588335207</v>
      </c>
      <c r="U36" s="262">
        <v>0.10177853668541589</v>
      </c>
      <c r="V36" s="262">
        <v>3.5526246952794688E-2</v>
      </c>
      <c r="W36" s="262">
        <v>4.3811190528490501E-2</v>
      </c>
      <c r="X36" s="262">
        <v>4.2562739972075957E-2</v>
      </c>
      <c r="Y36" s="262">
        <v>0.12072502789449149</v>
      </c>
      <c r="DA36" s="72" t="s">
        <v>3152</v>
      </c>
    </row>
    <row r="37" spans="1:105" ht="12" customHeight="1" x14ac:dyDescent="0.25">
      <c r="A37" s="59" t="s">
        <v>28</v>
      </c>
      <c r="B37" s="230">
        <v>0</v>
      </c>
      <c r="C37" s="230">
        <v>0</v>
      </c>
      <c r="D37" s="230">
        <v>0</v>
      </c>
      <c r="E37" s="230">
        <v>0</v>
      </c>
      <c r="F37" s="230">
        <v>1.7179193150351359E-2</v>
      </c>
      <c r="G37" s="230">
        <v>1.721754441465816E-2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3153</v>
      </c>
    </row>
    <row r="38" spans="1:105" ht="12" customHeight="1" x14ac:dyDescent="0.25">
      <c r="A38" s="59" t="s">
        <v>31</v>
      </c>
      <c r="B38" s="230">
        <v>0</v>
      </c>
      <c r="C38" s="230">
        <v>0</v>
      </c>
      <c r="D38" s="230">
        <v>0</v>
      </c>
      <c r="E38" s="230">
        <v>3.4394993505092161E-2</v>
      </c>
      <c r="F38" s="230">
        <v>0</v>
      </c>
      <c r="G38" s="230">
        <v>3.3484330637573369E-2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3.0146528101387651E-2</v>
      </c>
      <c r="O38" s="230">
        <v>0</v>
      </c>
      <c r="P38" s="230">
        <v>0</v>
      </c>
      <c r="Q38" s="230">
        <v>3.4158636935689608E-2</v>
      </c>
      <c r="R38" s="230">
        <v>0</v>
      </c>
      <c r="S38" s="230">
        <v>2.489658298445005E-2</v>
      </c>
      <c r="T38" s="230">
        <v>2.3324469729840359E-2</v>
      </c>
      <c r="U38" s="230">
        <v>2.4899238360085379E-2</v>
      </c>
      <c r="V38" s="230">
        <v>1.248485273569979E-2</v>
      </c>
      <c r="W38" s="230">
        <v>0</v>
      </c>
      <c r="X38" s="230">
        <v>0</v>
      </c>
      <c r="Y38" s="230">
        <v>5.920333147637287E-2</v>
      </c>
      <c r="DA38" s="71" t="s">
        <v>3154</v>
      </c>
    </row>
    <row r="39" spans="1:105" ht="12" customHeight="1" x14ac:dyDescent="0.25">
      <c r="A39" s="59" t="s">
        <v>159</v>
      </c>
      <c r="B39" s="230">
        <v>6.0541929879346819E-2</v>
      </c>
      <c r="C39" s="230">
        <v>8.7541389823342669E-2</v>
      </c>
      <c r="D39" s="230">
        <v>0</v>
      </c>
      <c r="E39" s="230">
        <v>8.8588446397764101E-2</v>
      </c>
      <c r="F39" s="230">
        <v>8.5577008476710653E-2</v>
      </c>
      <c r="G39" s="230">
        <v>8.6384826006605228E-2</v>
      </c>
      <c r="H39" s="230">
        <v>5.9028985046181877E-2</v>
      </c>
      <c r="I39" s="230">
        <v>6.3504854947682543E-2</v>
      </c>
      <c r="J39" s="230">
        <v>3.2775382683912287E-2</v>
      </c>
      <c r="K39" s="230">
        <v>3.2567779167738148E-2</v>
      </c>
      <c r="L39" s="230">
        <v>6.3558079310321994E-2</v>
      </c>
      <c r="M39" s="230">
        <v>0</v>
      </c>
      <c r="N39" s="230">
        <v>7.848773338817891E-2</v>
      </c>
      <c r="O39" s="230">
        <v>2.3164370096263411E-2</v>
      </c>
      <c r="P39" s="230">
        <v>2.6553331342265191E-2</v>
      </c>
      <c r="Q39" s="230">
        <v>2.9939783213400229E-2</v>
      </c>
      <c r="R39" s="230">
        <v>2.237323120702376E-2</v>
      </c>
      <c r="S39" s="230">
        <v>2.197995042818501E-2</v>
      </c>
      <c r="T39" s="230">
        <v>2.0547645083760922E-2</v>
      </c>
      <c r="U39" s="230">
        <v>1.537914872789307E-3</v>
      </c>
      <c r="V39" s="230">
        <v>6.5908276057412077E-3</v>
      </c>
      <c r="W39" s="230">
        <v>0</v>
      </c>
      <c r="X39" s="230">
        <v>1.1994621088813771E-3</v>
      </c>
      <c r="Y39" s="230">
        <v>0</v>
      </c>
      <c r="DA39" s="71" t="s">
        <v>3155</v>
      </c>
    </row>
    <row r="40" spans="1:105" ht="12" customHeight="1" x14ac:dyDescent="0.25">
      <c r="A40" s="59" t="s">
        <v>32</v>
      </c>
      <c r="B40" s="230">
        <v>2.729872216347811E-2</v>
      </c>
      <c r="C40" s="230">
        <v>5.2948835003679993E-2</v>
      </c>
      <c r="D40" s="230">
        <v>5.5652900227883773E-2</v>
      </c>
      <c r="E40" s="230">
        <v>2.6742635857836521E-2</v>
      </c>
      <c r="F40" s="230">
        <v>5.195318138263455E-2</v>
      </c>
      <c r="G40" s="230">
        <v>2.6034581487897401E-2</v>
      </c>
      <c r="H40" s="230">
        <v>2.6388062930155071E-2</v>
      </c>
      <c r="I40" s="230">
        <v>0</v>
      </c>
      <c r="J40" s="230">
        <v>0</v>
      </c>
      <c r="K40" s="230">
        <v>0</v>
      </c>
      <c r="L40" s="230">
        <v>0</v>
      </c>
      <c r="M40" s="230">
        <v>0</v>
      </c>
      <c r="N40" s="230">
        <v>0</v>
      </c>
      <c r="O40" s="230">
        <v>0</v>
      </c>
      <c r="P40" s="230">
        <v>0</v>
      </c>
      <c r="Q40" s="230">
        <v>0</v>
      </c>
      <c r="R40" s="230">
        <v>0</v>
      </c>
      <c r="S40" s="230">
        <v>0</v>
      </c>
      <c r="T40" s="230">
        <v>0</v>
      </c>
      <c r="U40" s="230">
        <v>0</v>
      </c>
      <c r="V40" s="230">
        <v>0</v>
      </c>
      <c r="W40" s="230">
        <v>0</v>
      </c>
      <c r="X40" s="230">
        <v>0</v>
      </c>
      <c r="Y40" s="230">
        <v>0</v>
      </c>
      <c r="DA40" s="71" t="s">
        <v>3156</v>
      </c>
    </row>
    <row r="41" spans="1:105" ht="12" customHeight="1" x14ac:dyDescent="0.25">
      <c r="A41" s="59" t="s">
        <v>35</v>
      </c>
      <c r="B41" s="230">
        <v>0.18049609682278281</v>
      </c>
      <c r="C41" s="230">
        <v>0.19521441872063669</v>
      </c>
      <c r="D41" s="230">
        <v>0.20058151324475329</v>
      </c>
      <c r="E41" s="230">
        <v>0.19395101187267141</v>
      </c>
      <c r="F41" s="230">
        <v>0.23327301892316071</v>
      </c>
      <c r="G41" s="230">
        <v>0.17215106135655309</v>
      </c>
      <c r="H41" s="230">
        <v>0.17626819851906131</v>
      </c>
      <c r="I41" s="230">
        <v>0.1684463400645641</v>
      </c>
      <c r="J41" s="230">
        <v>0.13254499905612949</v>
      </c>
      <c r="K41" s="230">
        <v>0.1059562223660887</v>
      </c>
      <c r="L41" s="230">
        <v>0.12308571423646469</v>
      </c>
      <c r="M41" s="230">
        <v>0.17190117570225541</v>
      </c>
      <c r="N41" s="230">
        <v>0.15563658724984819</v>
      </c>
      <c r="O41" s="230">
        <v>0.1401840205794298</v>
      </c>
      <c r="P41" s="230">
        <v>0.1003006415498934</v>
      </c>
      <c r="Q41" s="230">
        <v>9.449219154807402E-2</v>
      </c>
      <c r="R41" s="230">
        <v>8.9634842477953447E-2</v>
      </c>
      <c r="S41" s="230">
        <v>6.4793741665691379E-2</v>
      </c>
      <c r="T41" s="230">
        <v>7.9771144019919402E-2</v>
      </c>
      <c r="U41" s="230">
        <v>7.5341383452541169E-2</v>
      </c>
      <c r="V41" s="230">
        <v>1.64505666113537E-2</v>
      </c>
      <c r="W41" s="230">
        <v>4.3811190528490501E-2</v>
      </c>
      <c r="X41" s="230">
        <v>4.1363277863194582E-2</v>
      </c>
      <c r="Y41" s="230">
        <v>6.1521696418118672E-2</v>
      </c>
      <c r="DA41" s="71" t="s">
        <v>3157</v>
      </c>
    </row>
    <row r="42" spans="1:105" ht="12" customHeight="1" x14ac:dyDescent="0.25">
      <c r="A42" s="60" t="s">
        <v>3087</v>
      </c>
      <c r="B42" s="262">
        <v>0.80739322851859918</v>
      </c>
      <c r="C42" s="262">
        <v>0.86366948487339179</v>
      </c>
      <c r="D42" s="262">
        <v>0.88389503743499487</v>
      </c>
      <c r="E42" s="262">
        <v>0.92201272893697239</v>
      </c>
      <c r="F42" s="262">
        <v>0.96852541151824612</v>
      </c>
      <c r="G42" s="262">
        <v>0.84054295497374076</v>
      </c>
      <c r="H42" s="262">
        <v>0.70332910616393973</v>
      </c>
      <c r="I42" s="262">
        <v>0.93147715449828783</v>
      </c>
      <c r="J42" s="262">
        <v>0.91607148353660905</v>
      </c>
      <c r="K42" s="262">
        <v>0.73832761761637167</v>
      </c>
      <c r="L42" s="262">
        <v>0.7792525895826955</v>
      </c>
      <c r="M42" s="262">
        <v>0.68994468629892403</v>
      </c>
      <c r="N42" s="262">
        <v>0.46158605312002737</v>
      </c>
      <c r="O42" s="262">
        <v>0.22946654607417019</v>
      </c>
      <c r="P42" s="262">
        <v>0.2249593965192748</v>
      </c>
      <c r="Q42" s="262">
        <v>0.41333582831297622</v>
      </c>
      <c r="R42" s="262">
        <v>0.1663371828280206</v>
      </c>
      <c r="S42" s="262">
        <v>0.1626358434466264</v>
      </c>
      <c r="T42" s="262">
        <v>0.16648284805576449</v>
      </c>
      <c r="U42" s="262">
        <v>0.1464715677582184</v>
      </c>
      <c r="V42" s="262">
        <v>0.10053882733035389</v>
      </c>
      <c r="W42" s="262">
        <v>7.0984654693586197E-2</v>
      </c>
      <c r="X42" s="262">
        <v>6.4182578912324456E-2</v>
      </c>
      <c r="Y42" s="262">
        <v>0.23209058398399871</v>
      </c>
      <c r="DA42" s="72" t="s">
        <v>3158</v>
      </c>
    </row>
    <row r="43" spans="1:105" ht="12" customHeight="1" x14ac:dyDescent="0.25">
      <c r="A43" s="64" t="s">
        <v>28</v>
      </c>
      <c r="B43" s="229">
        <v>0</v>
      </c>
      <c r="C43" s="229">
        <v>0</v>
      </c>
      <c r="D43" s="229">
        <v>0</v>
      </c>
      <c r="E43" s="229">
        <v>0</v>
      </c>
      <c r="F43" s="229">
        <v>2.3391768990738649E-3</v>
      </c>
      <c r="G43" s="229">
        <v>2.3032645145786811E-3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3159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3160</v>
      </c>
    </row>
    <row r="45" spans="1:105" ht="12" customHeight="1" x14ac:dyDescent="0.25">
      <c r="A45" s="64" t="s">
        <v>31</v>
      </c>
      <c r="B45" s="229">
        <v>0</v>
      </c>
      <c r="C45" s="229">
        <v>0</v>
      </c>
      <c r="D45" s="229">
        <v>0</v>
      </c>
      <c r="E45" s="229">
        <v>3.662739596674883E-3</v>
      </c>
      <c r="F45" s="229">
        <v>0</v>
      </c>
      <c r="G45" s="229">
        <v>4.5239903838945467E-3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7.680685538894119E-3</v>
      </c>
      <c r="O45" s="229">
        <v>0</v>
      </c>
      <c r="P45" s="229">
        <v>0</v>
      </c>
      <c r="Q45" s="229">
        <v>3.8862715838211591E-3</v>
      </c>
      <c r="R45" s="229">
        <v>0</v>
      </c>
      <c r="S45" s="229">
        <v>1.264577144604802E-2</v>
      </c>
      <c r="T45" s="229">
        <v>1.413258267469856E-2</v>
      </c>
      <c r="U45" s="229">
        <v>1.264326014880645E-2</v>
      </c>
      <c r="V45" s="229">
        <v>1.5821846891227399E-3</v>
      </c>
      <c r="W45" s="229">
        <v>0</v>
      </c>
      <c r="X45" s="229">
        <v>0</v>
      </c>
      <c r="Y45" s="229">
        <v>1.3242143800075769E-2</v>
      </c>
      <c r="DA45" s="73" t="s">
        <v>3161</v>
      </c>
    </row>
    <row r="46" spans="1:105" ht="12" customHeight="1" x14ac:dyDescent="0.25">
      <c r="A46" s="64" t="s">
        <v>159</v>
      </c>
      <c r="B46" s="229">
        <v>5.2473871676452536E-3</v>
      </c>
      <c r="C46" s="229">
        <v>1.045057897169013E-2</v>
      </c>
      <c r="D46" s="229">
        <v>0</v>
      </c>
      <c r="E46" s="229">
        <v>9.6132283864727632E-3</v>
      </c>
      <c r="F46" s="229">
        <v>1.199240299876447E-2</v>
      </c>
      <c r="G46" s="229">
        <v>1.1893204249919629E-2</v>
      </c>
      <c r="H46" s="229">
        <v>7.256029530899032E-3</v>
      </c>
      <c r="I46" s="229">
        <v>3.284659887219286E-3</v>
      </c>
      <c r="J46" s="229">
        <v>9.0278088619450347E-4</v>
      </c>
      <c r="K46" s="229">
        <v>9.7419461377022199E-4</v>
      </c>
      <c r="L46" s="229">
        <v>3.0902983123577811E-3</v>
      </c>
      <c r="M46" s="229">
        <v>0</v>
      </c>
      <c r="N46" s="229">
        <v>2.0377262142528791E-2</v>
      </c>
      <c r="O46" s="229">
        <v>1.000397638060212E-2</v>
      </c>
      <c r="P46" s="229">
        <v>6.8883063117465958E-3</v>
      </c>
      <c r="Q46" s="229">
        <v>3.471064063257322E-3</v>
      </c>
      <c r="R46" s="229">
        <v>1.1020148469457459E-2</v>
      </c>
      <c r="S46" s="229">
        <v>1.1376630555026111E-2</v>
      </c>
      <c r="T46" s="229">
        <v>1.2686831574157479E-2</v>
      </c>
      <c r="U46" s="229">
        <v>7.9576836716971952E-4</v>
      </c>
      <c r="V46" s="229">
        <v>8.5112837369777676E-4</v>
      </c>
      <c r="W46" s="229">
        <v>0</v>
      </c>
      <c r="X46" s="229">
        <v>4.8198545599351469E-4</v>
      </c>
      <c r="Y46" s="229">
        <v>0</v>
      </c>
      <c r="DA46" s="73" t="s">
        <v>3162</v>
      </c>
    </row>
    <row r="47" spans="1:105" ht="12" customHeight="1" x14ac:dyDescent="0.25">
      <c r="A47" s="64" t="s">
        <v>32</v>
      </c>
      <c r="B47" s="229">
        <v>2.2938581413795779E-3</v>
      </c>
      <c r="C47" s="229">
        <v>6.1280276050697221E-3</v>
      </c>
      <c r="D47" s="229">
        <v>3.6015938270588868E-3</v>
      </c>
      <c r="E47" s="229">
        <v>2.8134148493608709E-3</v>
      </c>
      <c r="F47" s="229">
        <v>7.0582762237072737E-3</v>
      </c>
      <c r="G47" s="229">
        <v>3.4749567607725508E-3</v>
      </c>
      <c r="H47" s="229">
        <v>3.1446956976829252E-3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3163</v>
      </c>
    </row>
    <row r="48" spans="1:105" ht="12" customHeight="1" x14ac:dyDescent="0.25">
      <c r="A48" s="64" t="s">
        <v>33</v>
      </c>
      <c r="B48" s="229">
        <v>0</v>
      </c>
      <c r="C48" s="229">
        <v>0</v>
      </c>
      <c r="D48" s="229">
        <v>0</v>
      </c>
      <c r="E48" s="229">
        <v>3.130874848323794E-2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3.1252391710058969E-4</v>
      </c>
      <c r="DA48" s="73" t="s">
        <v>3164</v>
      </c>
    </row>
    <row r="49" spans="1:105" ht="12" customHeight="1" x14ac:dyDescent="0.25">
      <c r="A49" s="64" t="s">
        <v>35</v>
      </c>
      <c r="B49" s="229">
        <v>1.53154128194805E-2</v>
      </c>
      <c r="C49" s="229">
        <v>2.2814599563927781E-2</v>
      </c>
      <c r="D49" s="229">
        <v>1.310794136082751E-2</v>
      </c>
      <c r="E49" s="229">
        <v>2.0604319185416171E-2</v>
      </c>
      <c r="F49" s="229">
        <v>3.2002777193813989E-2</v>
      </c>
      <c r="G49" s="229">
        <v>2.320305468612659E-2</v>
      </c>
      <c r="H49" s="229">
        <v>2.121200574563669E-2</v>
      </c>
      <c r="I49" s="229">
        <v>8.5294121835502897E-3</v>
      </c>
      <c r="J49" s="229">
        <v>3.5741434177327721E-3</v>
      </c>
      <c r="K49" s="229">
        <v>3.102830773557011E-3</v>
      </c>
      <c r="L49" s="229">
        <v>5.8588359090178954E-3</v>
      </c>
      <c r="M49" s="229">
        <v>7.8957287277216046E-3</v>
      </c>
      <c r="N49" s="229">
        <v>3.9557586700838927E-2</v>
      </c>
      <c r="O49" s="229">
        <v>5.9268606834776971E-2</v>
      </c>
      <c r="P49" s="229">
        <v>2.5472477765582341E-2</v>
      </c>
      <c r="Q49" s="229">
        <v>1.072467015403755E-2</v>
      </c>
      <c r="R49" s="229">
        <v>4.3222475718019709E-2</v>
      </c>
      <c r="S49" s="229">
        <v>3.2831751418801437E-2</v>
      </c>
      <c r="T49" s="229">
        <v>4.8218198852110303E-2</v>
      </c>
      <c r="U49" s="229">
        <v>3.816471377191908E-2</v>
      </c>
      <c r="V49" s="229">
        <v>2.0797446803127919E-3</v>
      </c>
      <c r="W49" s="229">
        <v>1.372277117517383E-2</v>
      </c>
      <c r="X49" s="229">
        <v>1.6271829775176778E-2</v>
      </c>
      <c r="Y49" s="229">
        <v>1.3727639435261811E-2</v>
      </c>
      <c r="DA49" s="73" t="s">
        <v>3165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3166</v>
      </c>
    </row>
    <row r="51" spans="1:105" ht="12" customHeight="1" x14ac:dyDescent="0.25">
      <c r="A51" s="64" t="s">
        <v>38</v>
      </c>
      <c r="B51" s="229">
        <v>0.7039702551848156</v>
      </c>
      <c r="C51" s="229">
        <v>0.75859941049525481</v>
      </c>
      <c r="D51" s="229">
        <v>0.75859941049087365</v>
      </c>
      <c r="E51" s="229">
        <v>0.77519677553487998</v>
      </c>
      <c r="F51" s="229">
        <v>0.62790169569016974</v>
      </c>
      <c r="G51" s="229">
        <v>0.54906981308042957</v>
      </c>
      <c r="H51" s="229">
        <v>0.38448529267631459</v>
      </c>
      <c r="I51" s="229">
        <v>0.67008593906300451</v>
      </c>
      <c r="J51" s="229">
        <v>0.65763853764870095</v>
      </c>
      <c r="K51" s="229">
        <v>0.53108829699417126</v>
      </c>
      <c r="L51" s="229">
        <v>0.56013306344733205</v>
      </c>
      <c r="M51" s="229">
        <v>0.58571994178630871</v>
      </c>
      <c r="N51" s="229">
        <v>0.34230353877608088</v>
      </c>
      <c r="O51" s="229">
        <v>0.12516608962718581</v>
      </c>
      <c r="P51" s="229">
        <v>0.13830556655898829</v>
      </c>
      <c r="Q51" s="229">
        <v>0.31118503524042762</v>
      </c>
      <c r="R51" s="229">
        <v>1.3139476929598911E-2</v>
      </c>
      <c r="S51" s="229">
        <v>1.383155244886833E-2</v>
      </c>
      <c r="T51" s="229">
        <v>1.175532589293234E-2</v>
      </c>
      <c r="U51" s="229">
        <v>1.3428256642800999E-2</v>
      </c>
      <c r="V51" s="229">
        <v>1.7212266672771221E-2</v>
      </c>
      <c r="W51" s="229">
        <v>3.4494238795279283E-2</v>
      </c>
      <c r="X51" s="229">
        <v>2.203190050069959E-2</v>
      </c>
      <c r="Y51" s="229">
        <v>0.12476528328855351</v>
      </c>
      <c r="DA51" s="73" t="s">
        <v>3167</v>
      </c>
    </row>
    <row r="52" spans="1:105" ht="12" customHeight="1" x14ac:dyDescent="0.25">
      <c r="A52" s="64" t="s">
        <v>39</v>
      </c>
      <c r="B52" s="229">
        <v>8.0566315205278211E-2</v>
      </c>
      <c r="C52" s="229">
        <v>6.5676868237449296E-2</v>
      </c>
      <c r="D52" s="229">
        <v>0.10858609175623481</v>
      </c>
      <c r="E52" s="229">
        <v>7.8813502900929797E-2</v>
      </c>
      <c r="F52" s="229">
        <v>0.28723108251271678</v>
      </c>
      <c r="G52" s="229">
        <v>0.24607467129801919</v>
      </c>
      <c r="H52" s="229">
        <v>0.28723108251340651</v>
      </c>
      <c r="I52" s="229">
        <v>0.24957714336451381</v>
      </c>
      <c r="J52" s="229">
        <v>0.25395602158398078</v>
      </c>
      <c r="K52" s="229">
        <v>0.2031622952348732</v>
      </c>
      <c r="L52" s="229">
        <v>0.21017039191398779</v>
      </c>
      <c r="M52" s="229">
        <v>9.6329015784893765E-2</v>
      </c>
      <c r="N52" s="229">
        <v>5.1666979961684623E-2</v>
      </c>
      <c r="O52" s="229">
        <v>3.5027873231605312E-2</v>
      </c>
      <c r="P52" s="229">
        <v>5.4293045882957469E-2</v>
      </c>
      <c r="Q52" s="229">
        <v>8.4068787271432618E-2</v>
      </c>
      <c r="R52" s="229">
        <v>9.8955081710944484E-2</v>
      </c>
      <c r="S52" s="229">
        <v>9.1950137577882521E-2</v>
      </c>
      <c r="T52" s="229">
        <v>7.9689909061865863E-2</v>
      </c>
      <c r="U52" s="229">
        <v>8.1439568827522194E-2</v>
      </c>
      <c r="V52" s="229">
        <v>7.8813502914449371E-2</v>
      </c>
      <c r="W52" s="229">
        <v>2.2767644723133081E-2</v>
      </c>
      <c r="X52" s="229">
        <v>2.539686318045456E-2</v>
      </c>
      <c r="Y52" s="229">
        <v>8.0042993543007007E-2</v>
      </c>
      <c r="DA52" s="73" t="s">
        <v>3168</v>
      </c>
    </row>
    <row r="53" spans="1:105" ht="12" customHeight="1" x14ac:dyDescent="0.25">
      <c r="A53" s="60" t="s">
        <v>3099</v>
      </c>
      <c r="B53" s="262">
        <v>3.5795776669168361E-2</v>
      </c>
      <c r="C53" s="262">
        <v>3.8993148282125863E-2</v>
      </c>
      <c r="D53" s="262">
        <v>4.146991482283062E-2</v>
      </c>
      <c r="E53" s="262">
        <v>4.1869576680673849E-2</v>
      </c>
      <c r="F53" s="262">
        <v>4.100729599462364E-2</v>
      </c>
      <c r="G53" s="262">
        <v>4.356840113606425E-2</v>
      </c>
      <c r="H53" s="262">
        <v>4.4406828650366992E-2</v>
      </c>
      <c r="I53" s="262">
        <v>4.6461075973139747E-2</v>
      </c>
      <c r="J53" s="262">
        <v>4.7486784735750333E-2</v>
      </c>
      <c r="K53" s="262">
        <v>3.2281697243562842E-2</v>
      </c>
      <c r="L53" s="262">
        <v>3.4681372968998113E-2</v>
      </c>
      <c r="M53" s="262">
        <v>3.770955955649858E-2</v>
      </c>
      <c r="N53" s="262">
        <v>4.061004009140428E-2</v>
      </c>
      <c r="O53" s="262">
        <v>3.430389357215697E-2</v>
      </c>
      <c r="P53" s="262">
        <v>3.4975461710948078E-2</v>
      </c>
      <c r="Q53" s="262">
        <v>3.5746167531690513E-2</v>
      </c>
      <c r="R53" s="262">
        <v>3.862109330740094E-2</v>
      </c>
      <c r="S53" s="262">
        <v>3.7054480684043961E-2</v>
      </c>
      <c r="T53" s="262">
        <v>3.4592195175522353E-2</v>
      </c>
      <c r="U53" s="262">
        <v>3.053364441720054E-2</v>
      </c>
      <c r="V53" s="262">
        <v>3.1503652759157029E-2</v>
      </c>
      <c r="W53" s="262">
        <v>3.5373347541338113E-2</v>
      </c>
      <c r="X53" s="262">
        <v>3.1952974500582959E-2</v>
      </c>
      <c r="Y53" s="262">
        <v>2.6805546323082571E-2</v>
      </c>
      <c r="DA53" s="72" t="s">
        <v>3169</v>
      </c>
    </row>
    <row r="54" spans="1:105" ht="12" customHeight="1" x14ac:dyDescent="0.25">
      <c r="A54" s="57" t="s">
        <v>3101</v>
      </c>
      <c r="B54" s="261">
        <f t="shared" ref="B54:Y54" si="2">B55+B56+B67</f>
        <v>0.75232488025062594</v>
      </c>
      <c r="C54" s="261">
        <f t="shared" si="2"/>
        <v>0.84605318073890334</v>
      </c>
      <c r="D54" s="261">
        <f t="shared" si="2"/>
        <v>0.82970251194763622</v>
      </c>
      <c r="E54" s="261">
        <f t="shared" si="2"/>
        <v>0.89467892587213171</v>
      </c>
      <c r="F54" s="261">
        <f t="shared" si="2"/>
        <v>0.92153516916198097</v>
      </c>
      <c r="G54" s="261">
        <f t="shared" si="2"/>
        <v>0.90063540993648106</v>
      </c>
      <c r="H54" s="261">
        <f t="shared" si="2"/>
        <v>0.84436557090981712</v>
      </c>
      <c r="I54" s="261">
        <f t="shared" si="2"/>
        <v>0.88405407723653395</v>
      </c>
      <c r="J54" s="261">
        <f t="shared" si="2"/>
        <v>0.85259263793115359</v>
      </c>
      <c r="K54" s="261">
        <f t="shared" si="2"/>
        <v>0.61312208373767174</v>
      </c>
      <c r="L54" s="261">
        <f t="shared" si="2"/>
        <v>0.68099259765324249</v>
      </c>
      <c r="M54" s="261">
        <f t="shared" si="2"/>
        <v>0.69604684238564685</v>
      </c>
      <c r="N54" s="261">
        <f t="shared" si="2"/>
        <v>0.76004048388321932</v>
      </c>
      <c r="O54" s="261">
        <f t="shared" si="2"/>
        <v>0.58016887516451754</v>
      </c>
      <c r="P54" s="261">
        <f t="shared" si="2"/>
        <v>0.56548562044003914</v>
      </c>
      <c r="Q54" s="261">
        <f t="shared" si="2"/>
        <v>0.62256820169373595</v>
      </c>
      <c r="R54" s="261">
        <f t="shared" si="2"/>
        <v>0.59471961190929101</v>
      </c>
      <c r="S54" s="261">
        <f t="shared" si="2"/>
        <v>0.57365557775074838</v>
      </c>
      <c r="T54" s="261">
        <f t="shared" si="2"/>
        <v>0.54987973915777411</v>
      </c>
      <c r="U54" s="261">
        <f t="shared" si="2"/>
        <v>0.48015410760866162</v>
      </c>
      <c r="V54" s="261">
        <f t="shared" si="2"/>
        <v>0.44451403795463929</v>
      </c>
      <c r="W54" s="261">
        <f t="shared" si="2"/>
        <v>0.49535318416615021</v>
      </c>
      <c r="X54" s="261">
        <f t="shared" si="2"/>
        <v>0.4493764030034319</v>
      </c>
      <c r="Y54" s="261">
        <f t="shared" si="2"/>
        <v>0.45572166013174276</v>
      </c>
      <c r="DA54" s="70"/>
    </row>
    <row r="55" spans="1:105" ht="12" customHeight="1" x14ac:dyDescent="0.25">
      <c r="A55" s="60" t="s">
        <v>3102</v>
      </c>
      <c r="B55" s="262">
        <v>0.171071937384673</v>
      </c>
      <c r="C55" s="262">
        <v>0.2151994634524102</v>
      </c>
      <c r="D55" s="262">
        <v>0.16384620326506519</v>
      </c>
      <c r="E55" s="262">
        <v>0.21807413447013541</v>
      </c>
      <c r="F55" s="262">
        <v>0.24927967855501271</v>
      </c>
      <c r="G55" s="262">
        <v>0.21397401463071791</v>
      </c>
      <c r="H55" s="262">
        <v>0.16693609924364911</v>
      </c>
      <c r="I55" s="262">
        <v>0.14666226995399029</v>
      </c>
      <c r="J55" s="262">
        <v>0.104185195416691</v>
      </c>
      <c r="K55" s="262">
        <v>8.7438802284506734E-2</v>
      </c>
      <c r="L55" s="262">
        <v>0.1182750591754719</v>
      </c>
      <c r="M55" s="262">
        <v>0.10722119488571839</v>
      </c>
      <c r="N55" s="262">
        <v>0.16710670261829211</v>
      </c>
      <c r="O55" s="262">
        <v>0.1027870983702419</v>
      </c>
      <c r="P55" s="262">
        <v>8.0075046855900403E-2</v>
      </c>
      <c r="Q55" s="262">
        <v>9.9620902502482289E-2</v>
      </c>
      <c r="R55" s="262">
        <v>7.0722450789546823E-2</v>
      </c>
      <c r="S55" s="262">
        <v>7.0467937499140473E-2</v>
      </c>
      <c r="T55" s="262">
        <v>7.7984719932077853E-2</v>
      </c>
      <c r="U55" s="262">
        <v>6.3694496122277552E-2</v>
      </c>
      <c r="V55" s="262">
        <v>2.2226545128430478E-2</v>
      </c>
      <c r="W55" s="262">
        <v>2.7326678707346331E-2</v>
      </c>
      <c r="X55" s="262">
        <v>2.6595996119065692E-2</v>
      </c>
      <c r="Y55" s="262">
        <v>7.4964999268794685E-2</v>
      </c>
      <c r="DA55" s="72" t="s">
        <v>3170</v>
      </c>
    </row>
    <row r="56" spans="1:105" ht="12" customHeight="1" x14ac:dyDescent="0.25">
      <c r="A56" s="60" t="s">
        <v>3104</v>
      </c>
      <c r="B56" s="262">
        <v>0.1181487424856096</v>
      </c>
      <c r="C56" s="262">
        <v>0.12638384860894919</v>
      </c>
      <c r="D56" s="262">
        <v>0.1293435261450297</v>
      </c>
      <c r="E56" s="262">
        <v>0.1349214244458071</v>
      </c>
      <c r="F56" s="262">
        <v>0.14172779185452661</v>
      </c>
      <c r="G56" s="262">
        <v>0.1229996606703001</v>
      </c>
      <c r="H56" s="262">
        <v>0.10292066679734729</v>
      </c>
      <c r="I56" s="262">
        <v>0.13630638773125581</v>
      </c>
      <c r="J56" s="262">
        <v>0.13405202073017369</v>
      </c>
      <c r="K56" s="262">
        <v>0.10804212431137671</v>
      </c>
      <c r="L56" s="262">
        <v>0.11403082201565599</v>
      </c>
      <c r="M56" s="262">
        <v>0.1009620767075438</v>
      </c>
      <c r="N56" s="262">
        <v>6.7545540139207036E-2</v>
      </c>
      <c r="O56" s="262">
        <v>3.357866142984979E-2</v>
      </c>
      <c r="P56" s="262">
        <v>3.2919114094925372E-2</v>
      </c>
      <c r="Q56" s="262">
        <v>6.0484911954275813E-2</v>
      </c>
      <c r="R56" s="262">
        <v>2.4340715633431691E-2</v>
      </c>
      <c r="S56" s="262">
        <v>2.379908538688312E-2</v>
      </c>
      <c r="T56" s="262">
        <v>2.4362031347849328E-2</v>
      </c>
      <c r="U56" s="262">
        <v>2.1433709039498851E-2</v>
      </c>
      <c r="V56" s="262">
        <v>1.4712206642918991E-2</v>
      </c>
      <c r="W56" s="262">
        <v>1.038743872451147E-2</v>
      </c>
      <c r="X56" s="262">
        <v>9.3920666165208649E-3</v>
      </c>
      <c r="Y56" s="262">
        <v>3.3962646294139087E-2</v>
      </c>
      <c r="DA56" s="72" t="s">
        <v>3171</v>
      </c>
    </row>
    <row r="57" spans="1:105" ht="12" customHeight="1" x14ac:dyDescent="0.25">
      <c r="A57" s="64" t="s">
        <v>28</v>
      </c>
      <c r="B57" s="229">
        <v>0</v>
      </c>
      <c r="C57" s="229">
        <v>0</v>
      </c>
      <c r="D57" s="229">
        <v>0</v>
      </c>
      <c r="E57" s="229">
        <v>0</v>
      </c>
      <c r="F57" s="229">
        <v>3.4230013246958779E-4</v>
      </c>
      <c r="G57" s="229">
        <v>3.3704494464054108E-4</v>
      </c>
      <c r="H57" s="229">
        <v>0</v>
      </c>
      <c r="I57" s="229">
        <v>0</v>
      </c>
      <c r="J57" s="229">
        <v>0</v>
      </c>
      <c r="K57" s="229">
        <v>0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0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3172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3173</v>
      </c>
    </row>
    <row r="59" spans="1:105" ht="12" customHeight="1" x14ac:dyDescent="0.25">
      <c r="A59" s="64" t="s">
        <v>31</v>
      </c>
      <c r="B59" s="229">
        <v>0</v>
      </c>
      <c r="C59" s="229">
        <v>0</v>
      </c>
      <c r="D59" s="229">
        <v>0</v>
      </c>
      <c r="E59" s="229">
        <v>5.3598180182089206E-4</v>
      </c>
      <c r="F59" s="229">
        <v>0</v>
      </c>
      <c r="G59" s="229">
        <v>6.6201171374057131E-4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1.123942220214994E-3</v>
      </c>
      <c r="O59" s="229">
        <v>0</v>
      </c>
      <c r="P59" s="229">
        <v>0</v>
      </c>
      <c r="Q59" s="229">
        <v>5.6869203799056987E-4</v>
      </c>
      <c r="R59" s="229">
        <v>0</v>
      </c>
      <c r="S59" s="229">
        <v>1.850501021481608E-3</v>
      </c>
      <c r="T59" s="229">
        <v>2.0680714329908249E-3</v>
      </c>
      <c r="U59" s="229">
        <v>1.8501335343630409E-3</v>
      </c>
      <c r="V59" s="229">
        <v>2.315267515220814E-4</v>
      </c>
      <c r="W59" s="229">
        <v>0</v>
      </c>
      <c r="X59" s="229">
        <v>0</v>
      </c>
      <c r="Y59" s="229">
        <v>1.937770323715963E-3</v>
      </c>
      <c r="DA59" s="73" t="s">
        <v>3174</v>
      </c>
    </row>
    <row r="60" spans="1:105" ht="12" customHeight="1" x14ac:dyDescent="0.25">
      <c r="A60" s="64" t="s">
        <v>159</v>
      </c>
      <c r="B60" s="229">
        <v>7.6786895566356543E-4</v>
      </c>
      <c r="C60" s="229">
        <v>1.529270645503439E-3</v>
      </c>
      <c r="D60" s="229">
        <v>0</v>
      </c>
      <c r="E60" s="229">
        <v>1.4067381357317861E-3</v>
      </c>
      <c r="F60" s="229">
        <v>1.7548912768123809E-3</v>
      </c>
      <c r="G60" s="229">
        <v>1.740375168653202E-3</v>
      </c>
      <c r="H60" s="229">
        <v>1.061800785829131E-3</v>
      </c>
      <c r="I60" s="229">
        <v>4.8065604399472988E-4</v>
      </c>
      <c r="J60" s="229">
        <v>1.321071600261355E-4</v>
      </c>
      <c r="K60" s="229">
        <v>1.4255738652204259E-4</v>
      </c>
      <c r="L60" s="229">
        <v>4.5221441871686738E-4</v>
      </c>
      <c r="M60" s="229">
        <v>0</v>
      </c>
      <c r="N60" s="229">
        <v>2.9818777423446441E-3</v>
      </c>
      <c r="O60" s="229">
        <v>1.4639176890206629E-3</v>
      </c>
      <c r="P60" s="229">
        <v>1.0079905303166661E-3</v>
      </c>
      <c r="Q60" s="229">
        <v>5.0793323460650731E-4</v>
      </c>
      <c r="R60" s="229">
        <v>1.6126177897974781E-3</v>
      </c>
      <c r="S60" s="229">
        <v>1.6647830899769961E-3</v>
      </c>
      <c r="T60" s="229">
        <v>1.8565094970683211E-3</v>
      </c>
      <c r="U60" s="229">
        <v>1.1644763489462849E-4</v>
      </c>
      <c r="V60" s="229">
        <v>1.2454866289963911E-4</v>
      </c>
      <c r="W60" s="229">
        <v>0</v>
      </c>
      <c r="X60" s="229">
        <v>7.0530657814001056E-5</v>
      </c>
      <c r="Y60" s="229">
        <v>0</v>
      </c>
      <c r="DA60" s="73" t="s">
        <v>3175</v>
      </c>
    </row>
    <row r="61" spans="1:105" ht="12" customHeight="1" x14ac:dyDescent="0.25">
      <c r="A61" s="64" t="s">
        <v>32</v>
      </c>
      <c r="B61" s="229">
        <v>3.3566847636514672E-4</v>
      </c>
      <c r="C61" s="229">
        <v>8.9673622453400464E-4</v>
      </c>
      <c r="D61" s="229">
        <v>5.2703412238382292E-4</v>
      </c>
      <c r="E61" s="229">
        <v>4.1169707002895717E-4</v>
      </c>
      <c r="F61" s="229">
        <v>1.032862836213248E-3</v>
      </c>
      <c r="G61" s="229">
        <v>5.0850286697405264E-4</v>
      </c>
      <c r="H61" s="229">
        <v>4.601745829140123E-4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3176</v>
      </c>
    </row>
    <row r="62" spans="1:105" ht="12" customHeight="1" x14ac:dyDescent="0.25">
      <c r="A62" s="64" t="s">
        <v>33</v>
      </c>
      <c r="B62" s="229">
        <v>0</v>
      </c>
      <c r="C62" s="229">
        <v>0</v>
      </c>
      <c r="D62" s="229">
        <v>0</v>
      </c>
      <c r="E62" s="229">
        <v>4.5815212853343697E-3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4.5732743968958083E-5</v>
      </c>
      <c r="DA62" s="73" t="s">
        <v>3177</v>
      </c>
    </row>
    <row r="63" spans="1:105" ht="12" customHeight="1" x14ac:dyDescent="0.25">
      <c r="A63" s="64" t="s">
        <v>35</v>
      </c>
      <c r="B63" s="229">
        <v>2.2411592039106652E-3</v>
      </c>
      <c r="C63" s="229">
        <v>3.3385420555687869E-3</v>
      </c>
      <c r="D63" s="229">
        <v>1.9181320001883119E-3</v>
      </c>
      <c r="E63" s="229">
        <v>3.0151038125444981E-3</v>
      </c>
      <c r="F63" s="229">
        <v>4.6830809919396867E-3</v>
      </c>
      <c r="G63" s="229">
        <v>3.3953860846970599E-3</v>
      </c>
      <c r="H63" s="229">
        <v>3.1040287630883529E-3</v>
      </c>
      <c r="I63" s="229">
        <v>1.2481394295031411E-3</v>
      </c>
      <c r="J63" s="229">
        <v>5.2301720568445154E-4</v>
      </c>
      <c r="K63" s="229">
        <v>4.5404833864415712E-4</v>
      </c>
      <c r="L63" s="229">
        <v>8.5734443964816001E-4</v>
      </c>
      <c r="M63" s="229">
        <v>1.1554102601274421E-3</v>
      </c>
      <c r="N63" s="229">
        <v>5.7886033216365132E-3</v>
      </c>
      <c r="O63" s="229">
        <v>8.6729874849843288E-3</v>
      </c>
      <c r="P63" s="229">
        <v>3.7274788909464778E-3</v>
      </c>
      <c r="Q63" s="229">
        <v>1.569379389764471E-3</v>
      </c>
      <c r="R63" s="229">
        <v>6.3248996558573261E-3</v>
      </c>
      <c r="S63" s="229">
        <v>4.8043877589223046E-3</v>
      </c>
      <c r="T63" s="229">
        <v>7.0559417122565806E-3</v>
      </c>
      <c r="U63" s="229">
        <v>5.5847792379294051E-3</v>
      </c>
      <c r="V63" s="229">
        <v>3.0433648684537119E-4</v>
      </c>
      <c r="W63" s="229">
        <v>2.0081022486891091E-3</v>
      </c>
      <c r="X63" s="229">
        <v>2.3811151220631639E-3</v>
      </c>
      <c r="Y63" s="229">
        <v>2.008814638621514E-3</v>
      </c>
      <c r="DA63" s="73" t="s">
        <v>3178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3179</v>
      </c>
    </row>
    <row r="65" spans="1:105" ht="12" customHeight="1" x14ac:dyDescent="0.25">
      <c r="A65" s="64" t="s">
        <v>38</v>
      </c>
      <c r="B65" s="229">
        <v>0.10301448842959129</v>
      </c>
      <c r="C65" s="229">
        <v>0.11100856835867599</v>
      </c>
      <c r="D65" s="229">
        <v>0.1110085683580349</v>
      </c>
      <c r="E65" s="229">
        <v>0.11343732022176049</v>
      </c>
      <c r="F65" s="229">
        <v>9.1883103709565581E-2</v>
      </c>
      <c r="G65" s="229">
        <v>8.0347352022369645E-2</v>
      </c>
      <c r="H65" s="229">
        <v>5.6263109757888771E-2</v>
      </c>
      <c r="I65" s="229">
        <v>9.8056075108337415E-2</v>
      </c>
      <c r="J65" s="229">
        <v>9.6234602283983978E-2</v>
      </c>
      <c r="K65" s="229">
        <v>7.771605237984705E-2</v>
      </c>
      <c r="L65" s="229">
        <v>8.1966277067172522E-2</v>
      </c>
      <c r="M65" s="229">
        <v>8.5710496603703751E-2</v>
      </c>
      <c r="N65" s="229">
        <v>5.0090502652557732E-2</v>
      </c>
      <c r="O65" s="229">
        <v>1.831600212752147E-2</v>
      </c>
      <c r="P65" s="229">
        <v>2.0238748840742619E-2</v>
      </c>
      <c r="Q65" s="229">
        <v>4.5536820591689758E-2</v>
      </c>
      <c r="R65" s="229">
        <v>1.922746712898679E-3</v>
      </c>
      <c r="S65" s="229">
        <v>2.024020602025525E-3</v>
      </c>
      <c r="T65" s="229">
        <v>1.7201989349189669E-3</v>
      </c>
      <c r="U65" s="229">
        <v>1.965004882480784E-3</v>
      </c>
      <c r="V65" s="229">
        <v>2.5187326210874212E-3</v>
      </c>
      <c r="W65" s="229">
        <v>5.0476654902570717E-3</v>
      </c>
      <c r="X65" s="229">
        <v>3.224006898722417E-3</v>
      </c>
      <c r="Y65" s="229">
        <v>1.8257350700661541E-2</v>
      </c>
      <c r="DA65" s="73" t="s">
        <v>3180</v>
      </c>
    </row>
    <row r="66" spans="1:105" ht="12" customHeight="1" x14ac:dyDescent="0.25">
      <c r="A66" s="64" t="s">
        <v>39</v>
      </c>
      <c r="B66" s="229">
        <v>1.1789557420078849E-2</v>
      </c>
      <c r="C66" s="229">
        <v>9.6107313246669782E-3</v>
      </c>
      <c r="D66" s="229">
        <v>1.588979166442267E-2</v>
      </c>
      <c r="E66" s="229">
        <v>1.153306211858611E-2</v>
      </c>
      <c r="F66" s="229">
        <v>4.203155290752613E-2</v>
      </c>
      <c r="G66" s="229">
        <v>3.6008987869225038E-2</v>
      </c>
      <c r="H66" s="229">
        <v>4.2031552907627057E-2</v>
      </c>
      <c r="I66" s="229">
        <v>3.6521517149420493E-2</v>
      </c>
      <c r="J66" s="229">
        <v>3.7162294080479087E-2</v>
      </c>
      <c r="K66" s="229">
        <v>2.9729466206363499E-2</v>
      </c>
      <c r="L66" s="229">
        <v>3.075498609011848E-2</v>
      </c>
      <c r="M66" s="229">
        <v>1.40961698437126E-2</v>
      </c>
      <c r="N66" s="229">
        <v>7.5606142024531508E-3</v>
      </c>
      <c r="O66" s="229">
        <v>5.1257541283233291E-3</v>
      </c>
      <c r="P66" s="229">
        <v>7.9448958329196052E-3</v>
      </c>
      <c r="Q66" s="229">
        <v>1.2302086700224511E-2</v>
      </c>
      <c r="R66" s="229">
        <v>1.448045147487821E-2</v>
      </c>
      <c r="S66" s="229">
        <v>1.345539291447668E-2</v>
      </c>
      <c r="T66" s="229">
        <v>1.1661309770614629E-2</v>
      </c>
      <c r="U66" s="229">
        <v>1.1917343749830989E-2</v>
      </c>
      <c r="V66" s="229">
        <v>1.153306212056448E-2</v>
      </c>
      <c r="W66" s="229">
        <v>3.331670985565284E-3</v>
      </c>
      <c r="X66" s="229">
        <v>3.716413937921284E-3</v>
      </c>
      <c r="Y66" s="229">
        <v>1.171297788717111E-2</v>
      </c>
      <c r="DA66" s="73" t="s">
        <v>3181</v>
      </c>
    </row>
    <row r="67" spans="1:105" ht="12" customHeight="1" x14ac:dyDescent="0.25">
      <c r="A67" s="60" t="s">
        <v>3116</v>
      </c>
      <c r="B67" s="262">
        <v>0.46310420038034328</v>
      </c>
      <c r="C67" s="262">
        <v>0.50446986867754395</v>
      </c>
      <c r="D67" s="262">
        <v>0.53651278253754131</v>
      </c>
      <c r="E67" s="262">
        <v>0.54168336695618924</v>
      </c>
      <c r="F67" s="262">
        <v>0.53052769875244166</v>
      </c>
      <c r="G67" s="262">
        <v>0.56366173463546299</v>
      </c>
      <c r="H67" s="262">
        <v>0.57450880486882072</v>
      </c>
      <c r="I67" s="262">
        <v>0.6010854195512878</v>
      </c>
      <c r="J67" s="262">
        <v>0.61435542178428892</v>
      </c>
      <c r="K67" s="262">
        <v>0.41764115714178829</v>
      </c>
      <c r="L67" s="262">
        <v>0.44868671646211461</v>
      </c>
      <c r="M67" s="262">
        <v>0.48786357079238463</v>
      </c>
      <c r="N67" s="262">
        <v>0.52538824112572025</v>
      </c>
      <c r="O67" s="262">
        <v>0.44380311536442579</v>
      </c>
      <c r="P67" s="262">
        <v>0.45249145948921338</v>
      </c>
      <c r="Q67" s="262">
        <v>0.46246238723697791</v>
      </c>
      <c r="R67" s="262">
        <v>0.49965644548631249</v>
      </c>
      <c r="S67" s="262">
        <v>0.47938855486472481</v>
      </c>
      <c r="T67" s="262">
        <v>0.4475329878778469</v>
      </c>
      <c r="U67" s="262">
        <v>0.39502590244688518</v>
      </c>
      <c r="V67" s="262">
        <v>0.40757528618328981</v>
      </c>
      <c r="W67" s="262">
        <v>0.45763906673429239</v>
      </c>
      <c r="X67" s="262">
        <v>0.41338834026784532</v>
      </c>
      <c r="Y67" s="262">
        <v>0.34679401456880898</v>
      </c>
      <c r="DA67" s="72" t="s">
        <v>3182</v>
      </c>
    </row>
    <row r="68" spans="1:105" ht="12" customHeight="1" x14ac:dyDescent="0.25">
      <c r="A68" s="57" t="s">
        <v>3118</v>
      </c>
      <c r="B68" s="261">
        <v>2.8432454382086809</v>
      </c>
      <c r="C68" s="261">
        <v>2.6898579183598139</v>
      </c>
      <c r="D68" s="261">
        <v>3.7948258547340981</v>
      </c>
      <c r="E68" s="261">
        <v>5.7296009582146654</v>
      </c>
      <c r="F68" s="261">
        <v>5.1888406600196486</v>
      </c>
      <c r="G68" s="261">
        <v>5.4847438845705758</v>
      </c>
      <c r="H68" s="261">
        <v>6.2596025317882171</v>
      </c>
      <c r="I68" s="261">
        <v>6.4399178175292899</v>
      </c>
      <c r="J68" s="261">
        <v>5.7659316378063998</v>
      </c>
      <c r="K68" s="261">
        <v>5.0215250033504901</v>
      </c>
      <c r="L68" s="261">
        <v>4.9831884641356261</v>
      </c>
      <c r="M68" s="261">
        <v>6.657037517722161</v>
      </c>
      <c r="N68" s="261">
        <v>7.2144754777267064</v>
      </c>
      <c r="O68" s="261">
        <v>6.8823739598525293</v>
      </c>
      <c r="P68" s="261">
        <v>6.7309948921658886</v>
      </c>
      <c r="Q68" s="261">
        <v>6.4246407814474127</v>
      </c>
      <c r="R68" s="261">
        <v>7.8288129693400306</v>
      </c>
      <c r="S68" s="261">
        <v>6.2412791267047938</v>
      </c>
      <c r="T68" s="261">
        <v>6.9107743233987371</v>
      </c>
      <c r="U68" s="261">
        <v>5.8339312397970051</v>
      </c>
      <c r="V68" s="261">
        <v>6.094298279416785</v>
      </c>
      <c r="W68" s="261">
        <v>2.9553580388267919</v>
      </c>
      <c r="X68" s="261">
        <v>4.058809723269686</v>
      </c>
      <c r="Y68" s="261">
        <v>3.5346982515088929</v>
      </c>
      <c r="DA68" s="70" t="s">
        <v>3183</v>
      </c>
    </row>
    <row r="69" spans="1:105" ht="12" customHeight="1" x14ac:dyDescent="0.25">
      <c r="A69" s="41" t="s">
        <v>3120</v>
      </c>
      <c r="B69" s="350">
        <v>9.231282875051857</v>
      </c>
      <c r="C69" s="350">
        <v>9.712366396171511</v>
      </c>
      <c r="D69" s="350">
        <v>10.07573404257209</v>
      </c>
      <c r="E69" s="350">
        <v>10.437654937552081</v>
      </c>
      <c r="F69" s="350">
        <v>10.32963637750971</v>
      </c>
      <c r="G69" s="350">
        <v>10.84665592848892</v>
      </c>
      <c r="H69" s="350">
        <v>11.30893457582261</v>
      </c>
      <c r="I69" s="350">
        <v>11.615457420816741</v>
      </c>
      <c r="J69" s="350">
        <v>11.5537519625131</v>
      </c>
      <c r="K69" s="350">
        <v>8.2845165223749273</v>
      </c>
      <c r="L69" s="350">
        <v>8.1358647323543369</v>
      </c>
      <c r="M69" s="350">
        <v>8.9736737412357908</v>
      </c>
      <c r="N69" s="350">
        <v>9.8995974414446728</v>
      </c>
      <c r="O69" s="350">
        <v>8.9420167983191075</v>
      </c>
      <c r="P69" s="350">
        <v>8.8262470040300816</v>
      </c>
      <c r="Q69" s="350">
        <v>9.038533507028351</v>
      </c>
      <c r="R69" s="350">
        <v>9.5884100530556218</v>
      </c>
      <c r="S69" s="350">
        <v>8.9978835415618228</v>
      </c>
      <c r="T69" s="350">
        <v>8.614331506232654</v>
      </c>
      <c r="U69" s="350">
        <v>7.7266861654686378</v>
      </c>
      <c r="V69" s="350">
        <v>8.4046975827229389</v>
      </c>
      <c r="W69" s="350">
        <v>8.0007708662713721</v>
      </c>
      <c r="X69" s="350">
        <v>7.7438582047350444</v>
      </c>
      <c r="Y69" s="350">
        <v>6.021193734583127</v>
      </c>
      <c r="DA69" s="97" t="s">
        <v>3184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101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1.0000000000000002</v>
      </c>
      <c r="C73" s="232">
        <f t="shared" si="3"/>
        <v>1.0000000000000002</v>
      </c>
      <c r="D73" s="232">
        <f t="shared" si="3"/>
        <v>1</v>
      </c>
      <c r="E73" s="232">
        <f t="shared" si="3"/>
        <v>1.0000000000000002</v>
      </c>
      <c r="F73" s="232">
        <f t="shared" si="3"/>
        <v>1</v>
      </c>
      <c r="G73" s="232">
        <f t="shared" si="3"/>
        <v>1</v>
      </c>
      <c r="H73" s="232">
        <f t="shared" si="3"/>
        <v>0.99999999999999956</v>
      </c>
      <c r="I73" s="232">
        <f t="shared" si="3"/>
        <v>1</v>
      </c>
      <c r="J73" s="232">
        <f t="shared" si="3"/>
        <v>0.99999999999999944</v>
      </c>
      <c r="K73" s="232">
        <f t="shared" si="3"/>
        <v>0.99999999999999978</v>
      </c>
      <c r="L73" s="232">
        <f t="shared" si="3"/>
        <v>1</v>
      </c>
      <c r="M73" s="232">
        <f t="shared" si="3"/>
        <v>0.99999999999999978</v>
      </c>
      <c r="N73" s="232">
        <f t="shared" si="3"/>
        <v>1</v>
      </c>
      <c r="O73" s="232">
        <f t="shared" si="3"/>
        <v>1</v>
      </c>
      <c r="P73" s="232">
        <f t="shared" si="3"/>
        <v>1</v>
      </c>
      <c r="Q73" s="232">
        <f t="shared" si="3"/>
        <v>0.99999999999999989</v>
      </c>
      <c r="R73" s="232">
        <f t="shared" si="3"/>
        <v>1</v>
      </c>
      <c r="S73" s="232">
        <f t="shared" si="3"/>
        <v>1</v>
      </c>
      <c r="T73" s="232">
        <f t="shared" si="3"/>
        <v>0.99999999999999978</v>
      </c>
      <c r="U73" s="232">
        <f t="shared" si="3"/>
        <v>1</v>
      </c>
      <c r="V73" s="232">
        <f t="shared" si="3"/>
        <v>1</v>
      </c>
      <c r="W73" s="232">
        <f t="shared" si="3"/>
        <v>1</v>
      </c>
      <c r="X73" s="232">
        <f t="shared" si="3"/>
        <v>1</v>
      </c>
      <c r="Y73" s="232">
        <f t="shared" si="3"/>
        <v>1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2.3480634663520357E-2</v>
      </c>
      <c r="C74" s="299">
        <f t="shared" si="4"/>
        <v>2.3065564302835594E-2</v>
      </c>
      <c r="D74" s="299">
        <f t="shared" si="4"/>
        <v>2.1902015490138729E-2</v>
      </c>
      <c r="E74" s="299">
        <f t="shared" si="4"/>
        <v>1.932201207769595E-2</v>
      </c>
      <c r="F74" s="299">
        <f t="shared" si="4"/>
        <v>1.9679230511414649E-2</v>
      </c>
      <c r="G74" s="299">
        <f t="shared" si="4"/>
        <v>2.0571773829652626E-2</v>
      </c>
      <c r="H74" s="299">
        <f t="shared" si="4"/>
        <v>2.1472128525623548E-2</v>
      </c>
      <c r="I74" s="299">
        <f t="shared" si="4"/>
        <v>2.0274017473818511E-2</v>
      </c>
      <c r="J74" s="299">
        <f t="shared" si="4"/>
        <v>2.100462686653598E-2</v>
      </c>
      <c r="K74" s="299">
        <f t="shared" si="4"/>
        <v>1.9818918997732842E-2</v>
      </c>
      <c r="L74" s="299">
        <f t="shared" si="4"/>
        <v>1.7888003211775146E-2</v>
      </c>
      <c r="M74" s="299">
        <f t="shared" si="4"/>
        <v>1.8141222887897105E-2</v>
      </c>
      <c r="N74" s="299">
        <f t="shared" si="4"/>
        <v>1.9711230063887069E-2</v>
      </c>
      <c r="O74" s="299">
        <f t="shared" si="4"/>
        <v>2.1580620486421693E-2</v>
      </c>
      <c r="P74" s="299">
        <f t="shared" si="4"/>
        <v>2.1535126648534887E-2</v>
      </c>
      <c r="Q74" s="299">
        <f t="shared" si="4"/>
        <v>2.082181930600531E-2</v>
      </c>
      <c r="R74" s="299">
        <f t="shared" si="4"/>
        <v>2.0366965185899182E-2</v>
      </c>
      <c r="S74" s="299">
        <f t="shared" si="4"/>
        <v>2.1609010935726935E-2</v>
      </c>
      <c r="T74" s="299">
        <f t="shared" si="4"/>
        <v>2.0813665415450239E-2</v>
      </c>
      <c r="U74" s="299">
        <f t="shared" si="4"/>
        <v>2.1069018278334989E-2</v>
      </c>
      <c r="V74" s="299">
        <f t="shared" si="4"/>
        <v>2.4145484471821774E-2</v>
      </c>
      <c r="W74" s="299">
        <f t="shared" si="4"/>
        <v>2.5757857147227257E-2</v>
      </c>
      <c r="X74" s="299">
        <f t="shared" si="4"/>
        <v>2.5453197917033311E-2</v>
      </c>
      <c r="Y74" s="299">
        <f t="shared" si="4"/>
        <v>1.9507222473529061E-2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2.9757627931725735E-3</v>
      </c>
      <c r="C75" s="233">
        <f t="shared" si="5"/>
        <v>2.953594642921407E-3</v>
      </c>
      <c r="D75" s="233">
        <f t="shared" si="5"/>
        <v>2.8261023319562477E-3</v>
      </c>
      <c r="E75" s="233">
        <f t="shared" si="5"/>
        <v>2.4737204107044275E-3</v>
      </c>
      <c r="F75" s="233">
        <f t="shared" si="5"/>
        <v>2.5118271959363235E-3</v>
      </c>
      <c r="G75" s="233">
        <f t="shared" si="5"/>
        <v>2.6350203265679602E-3</v>
      </c>
      <c r="H75" s="233">
        <f t="shared" si="5"/>
        <v>2.7319054712908152E-3</v>
      </c>
      <c r="I75" s="233">
        <f t="shared" si="5"/>
        <v>2.5934737827873508E-3</v>
      </c>
      <c r="J75" s="233">
        <f t="shared" si="5"/>
        <v>2.7096829365360936E-3</v>
      </c>
      <c r="K75" s="233">
        <f t="shared" si="5"/>
        <v>2.5162186320343573E-3</v>
      </c>
      <c r="L75" s="233">
        <f t="shared" si="5"/>
        <v>2.3365316536167837E-3</v>
      </c>
      <c r="M75" s="233">
        <f t="shared" si="5"/>
        <v>2.3577454044891809E-3</v>
      </c>
      <c r="N75" s="233">
        <f t="shared" si="5"/>
        <v>2.5415582669806964E-3</v>
      </c>
      <c r="O75" s="233">
        <f t="shared" si="5"/>
        <v>2.7283222211500614E-3</v>
      </c>
      <c r="P75" s="233">
        <f t="shared" si="5"/>
        <v>2.7474960098232961E-3</v>
      </c>
      <c r="Q75" s="233">
        <f t="shared" si="5"/>
        <v>2.6548985918430383E-3</v>
      </c>
      <c r="R75" s="233">
        <f t="shared" si="5"/>
        <v>2.6110462570125689E-3</v>
      </c>
      <c r="S75" s="233">
        <f t="shared" si="5"/>
        <v>2.788786868227284E-3</v>
      </c>
      <c r="T75" s="233">
        <f t="shared" si="5"/>
        <v>2.6663018124494938E-3</v>
      </c>
      <c r="U75" s="233">
        <f t="shared" si="5"/>
        <v>2.6861147862218011E-3</v>
      </c>
      <c r="V75" s="233">
        <f t="shared" si="5"/>
        <v>3.0336959626885568E-3</v>
      </c>
      <c r="W75" s="233">
        <f t="shared" si="5"/>
        <v>3.4109848226405513E-3</v>
      </c>
      <c r="X75" s="233">
        <f t="shared" si="5"/>
        <v>3.2882539170944651E-3</v>
      </c>
      <c r="Y75" s="233">
        <f t="shared" si="5"/>
        <v>2.5905964551557669E-3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2.7402781544196533E-2</v>
      </c>
      <c r="C76" s="233">
        <f t="shared" si="6"/>
        <v>2.7366942469313635E-2</v>
      </c>
      <c r="D76" s="233">
        <f t="shared" si="6"/>
        <v>2.6339292177993461E-2</v>
      </c>
      <c r="E76" s="233">
        <f t="shared" si="6"/>
        <v>2.2912534716688148E-2</v>
      </c>
      <c r="F76" s="233">
        <f t="shared" si="6"/>
        <v>2.3209266505746642E-2</v>
      </c>
      <c r="G76" s="233">
        <f t="shared" si="6"/>
        <v>2.4406342899689105E-2</v>
      </c>
      <c r="H76" s="233">
        <f t="shared" si="6"/>
        <v>2.5188708818748677E-2</v>
      </c>
      <c r="I76" s="233">
        <f t="shared" si="6"/>
        <v>2.4003939103551777E-2</v>
      </c>
      <c r="J76" s="233">
        <f t="shared" si="6"/>
        <v>2.5228317438404844E-2</v>
      </c>
      <c r="K76" s="233">
        <f t="shared" si="6"/>
        <v>2.3159725857582889E-2</v>
      </c>
      <c r="L76" s="233">
        <f t="shared" si="6"/>
        <v>2.1930378130926357E-2</v>
      </c>
      <c r="M76" s="233">
        <f t="shared" si="6"/>
        <v>2.2057332716884002E-2</v>
      </c>
      <c r="N76" s="233">
        <f t="shared" si="6"/>
        <v>2.3643908903207073E-2</v>
      </c>
      <c r="O76" s="233">
        <f t="shared" si="6"/>
        <v>2.5028696435661003E-2</v>
      </c>
      <c r="P76" s="233">
        <f t="shared" si="6"/>
        <v>2.5369599030497403E-2</v>
      </c>
      <c r="Q76" s="233">
        <f t="shared" si="6"/>
        <v>2.4506541225216543E-2</v>
      </c>
      <c r="R76" s="233">
        <f t="shared" si="6"/>
        <v>2.4196687605955711E-2</v>
      </c>
      <c r="S76" s="233">
        <f t="shared" si="6"/>
        <v>2.599520203046389E-2</v>
      </c>
      <c r="T76" s="233">
        <f t="shared" si="6"/>
        <v>2.4678725264663574E-2</v>
      </c>
      <c r="U76" s="233">
        <f t="shared" si="6"/>
        <v>2.4780761602424442E-2</v>
      </c>
      <c r="V76" s="233">
        <f t="shared" si="6"/>
        <v>2.7718704426551968E-2</v>
      </c>
      <c r="W76" s="233">
        <f t="shared" si="6"/>
        <v>3.2300649139324775E-2</v>
      </c>
      <c r="X76" s="233">
        <f t="shared" si="6"/>
        <v>3.0626271957321136E-2</v>
      </c>
      <c r="Y76" s="233">
        <f t="shared" si="6"/>
        <v>2.4568809617885896E-2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8.3335866913295861E-3</v>
      </c>
      <c r="C77" s="233">
        <f t="shared" si="7"/>
        <v>8.1725572227087252E-3</v>
      </c>
      <c r="D77" s="233">
        <f t="shared" si="7"/>
        <v>7.7473950670704584E-3</v>
      </c>
      <c r="E77" s="233">
        <f t="shared" si="7"/>
        <v>6.8468473464756274E-3</v>
      </c>
      <c r="F77" s="233">
        <f t="shared" si="7"/>
        <v>6.9781552132171954E-3</v>
      </c>
      <c r="G77" s="233">
        <f t="shared" si="7"/>
        <v>7.2897738021016744E-3</v>
      </c>
      <c r="H77" s="233">
        <f t="shared" si="7"/>
        <v>7.6183821562719502E-3</v>
      </c>
      <c r="I77" s="233">
        <f t="shared" si="7"/>
        <v>7.1857014467656272E-3</v>
      </c>
      <c r="J77" s="233">
        <f t="shared" si="7"/>
        <v>7.4322538467001776E-3</v>
      </c>
      <c r="K77" s="233">
        <f t="shared" si="7"/>
        <v>7.0351900432409154E-3</v>
      </c>
      <c r="L77" s="233">
        <f t="shared" si="7"/>
        <v>6.3147197662820551E-3</v>
      </c>
      <c r="M77" s="233">
        <f t="shared" si="7"/>
        <v>6.410227435630707E-3</v>
      </c>
      <c r="N77" s="233">
        <f t="shared" si="7"/>
        <v>6.9762593516920013E-3</v>
      </c>
      <c r="O77" s="233">
        <f t="shared" si="7"/>
        <v>7.6674758501224351E-3</v>
      </c>
      <c r="P77" s="233">
        <f t="shared" si="7"/>
        <v>7.6377355677626152E-3</v>
      </c>
      <c r="Q77" s="233">
        <f t="shared" si="7"/>
        <v>7.3854039902136043E-3</v>
      </c>
      <c r="R77" s="233">
        <f t="shared" si="7"/>
        <v>7.2161776328372373E-3</v>
      </c>
      <c r="S77" s="233">
        <f t="shared" si="7"/>
        <v>7.6434376338425413E-3</v>
      </c>
      <c r="T77" s="233">
        <f t="shared" si="7"/>
        <v>7.3770477733419576E-3</v>
      </c>
      <c r="U77" s="233">
        <f t="shared" si="7"/>
        <v>7.4743131781748141E-3</v>
      </c>
      <c r="V77" s="233">
        <f t="shared" si="7"/>
        <v>8.5878292486924468E-3</v>
      </c>
      <c r="W77" s="233">
        <f t="shared" si="7"/>
        <v>9.0686645239600305E-3</v>
      </c>
      <c r="X77" s="233">
        <f t="shared" si="7"/>
        <v>9.0054873429432306E-3</v>
      </c>
      <c r="Y77" s="233">
        <f t="shared" si="7"/>
        <v>6.8648302058071037E-3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3.2009999083393997E-2</v>
      </c>
      <c r="C78" s="300">
        <f t="shared" si="8"/>
        <v>3.1448711313900909E-2</v>
      </c>
      <c r="D78" s="300">
        <f t="shared" si="8"/>
        <v>2.8062733905172804E-2</v>
      </c>
      <c r="E78" s="300">
        <f t="shared" si="8"/>
        <v>2.5330737313869943E-2</v>
      </c>
      <c r="F78" s="300">
        <f t="shared" si="8"/>
        <v>2.6419031140661058E-2</v>
      </c>
      <c r="G78" s="300">
        <f t="shared" si="8"/>
        <v>2.7017524070542032E-2</v>
      </c>
      <c r="H78" s="300">
        <f t="shared" si="8"/>
        <v>2.7830032445087353E-2</v>
      </c>
      <c r="I78" s="300">
        <f t="shared" si="8"/>
        <v>2.6452226784930311E-2</v>
      </c>
      <c r="J78" s="300">
        <f t="shared" si="8"/>
        <v>2.7360259406660009E-2</v>
      </c>
      <c r="K78" s="300">
        <f t="shared" si="8"/>
        <v>2.5093858188619117E-2</v>
      </c>
      <c r="L78" s="300">
        <f t="shared" si="8"/>
        <v>2.3875491891564005E-2</v>
      </c>
      <c r="M78" s="300">
        <f t="shared" si="8"/>
        <v>2.5028931632621373E-2</v>
      </c>
      <c r="N78" s="300">
        <f t="shared" si="8"/>
        <v>2.6970541904345061E-2</v>
      </c>
      <c r="O78" s="300">
        <f t="shared" si="8"/>
        <v>2.8553034262487387E-2</v>
      </c>
      <c r="P78" s="300">
        <f t="shared" si="8"/>
        <v>2.8749782915207425E-2</v>
      </c>
      <c r="Q78" s="300">
        <f t="shared" si="8"/>
        <v>2.7566759672662828E-2</v>
      </c>
      <c r="R78" s="300">
        <f t="shared" si="8"/>
        <v>2.8466748620166928E-2</v>
      </c>
      <c r="S78" s="300">
        <f t="shared" si="8"/>
        <v>2.9712629810018081E-2</v>
      </c>
      <c r="T78" s="300">
        <f t="shared" si="8"/>
        <v>2.8990014968734611E-2</v>
      </c>
      <c r="U78" s="300">
        <f t="shared" si="8"/>
        <v>2.9452439115848307E-2</v>
      </c>
      <c r="V78" s="300">
        <f t="shared" si="8"/>
        <v>3.2293980660552758E-2</v>
      </c>
      <c r="W78" s="300">
        <f t="shared" si="8"/>
        <v>3.5819628554068755E-2</v>
      </c>
      <c r="X78" s="300">
        <f t="shared" si="8"/>
        <v>3.4285664497238459E-2</v>
      </c>
      <c r="Y78" s="300">
        <f t="shared" si="8"/>
        <v>3.1066734156602417E-2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0.32193810112205318</v>
      </c>
      <c r="C79" s="301">
        <f t="shared" si="9"/>
        <v>0.31207110213716149</v>
      </c>
      <c r="D79" s="301">
        <f t="shared" si="9"/>
        <v>0.30860302490312697</v>
      </c>
      <c r="E79" s="301">
        <f t="shared" si="9"/>
        <v>0.30223033461735588</v>
      </c>
      <c r="F79" s="301">
        <f t="shared" si="9"/>
        <v>0.29805349580653318</v>
      </c>
      <c r="G79" s="301">
        <f t="shared" si="9"/>
        <v>0.27055544943971355</v>
      </c>
      <c r="H79" s="301">
        <f t="shared" si="9"/>
        <v>0.24589703021294104</v>
      </c>
      <c r="I79" s="301">
        <f t="shared" si="9"/>
        <v>0.27645496090403937</v>
      </c>
      <c r="J79" s="301">
        <f t="shared" si="9"/>
        <v>0.2869921514311376</v>
      </c>
      <c r="K79" s="301">
        <f t="shared" si="9"/>
        <v>0.30053407311822583</v>
      </c>
      <c r="L79" s="301">
        <f t="shared" si="9"/>
        <v>0.29816126478298449</v>
      </c>
      <c r="M79" s="301">
        <f t="shared" si="9"/>
        <v>0.25243106741900223</v>
      </c>
      <c r="N79" s="301">
        <f t="shared" si="9"/>
        <v>0.20365704500757609</v>
      </c>
      <c r="O79" s="301">
        <f t="shared" si="9"/>
        <v>0.17406952132620143</v>
      </c>
      <c r="P79" s="301">
        <f t="shared" si="9"/>
        <v>0.16908154007219547</v>
      </c>
      <c r="Q79" s="301">
        <f t="shared" si="9"/>
        <v>0.20897843259300922</v>
      </c>
      <c r="R79" s="301">
        <f t="shared" si="9"/>
        <v>0.17571801103119256</v>
      </c>
      <c r="S79" s="301">
        <f t="shared" si="9"/>
        <v>0.17258377835781832</v>
      </c>
      <c r="T79" s="301">
        <f t="shared" si="9"/>
        <v>0.15865956505957632</v>
      </c>
      <c r="U79" s="301">
        <f t="shared" si="9"/>
        <v>0.16622145996681861</v>
      </c>
      <c r="V79" s="301">
        <f t="shared" si="9"/>
        <v>0.14497651059657346</v>
      </c>
      <c r="W79" s="301">
        <f t="shared" si="9"/>
        <v>0.14158359232831397</v>
      </c>
      <c r="X79" s="301">
        <f t="shared" si="9"/>
        <v>0.13678632099143673</v>
      </c>
      <c r="Y79" s="301">
        <f t="shared" si="9"/>
        <v>0.2306171447382537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0.14800801985414649</v>
      </c>
      <c r="C80" s="301">
        <f t="shared" si="10"/>
        <v>0.15839191407751441</v>
      </c>
      <c r="D80" s="301">
        <f t="shared" si="10"/>
        <v>0.1560214535955608</v>
      </c>
      <c r="E80" s="301">
        <f t="shared" si="10"/>
        <v>0.18972833054284477</v>
      </c>
      <c r="F80" s="301">
        <f t="shared" si="10"/>
        <v>0.19635935861632678</v>
      </c>
      <c r="G80" s="301">
        <f t="shared" si="10"/>
        <v>0.20322889161454502</v>
      </c>
      <c r="H80" s="301">
        <f t="shared" si="10"/>
        <v>0.21068362406969357</v>
      </c>
      <c r="I80" s="301">
        <f t="shared" si="10"/>
        <v>0.19828531191866647</v>
      </c>
      <c r="J80" s="301">
        <f t="shared" si="10"/>
        <v>0.173939182625689</v>
      </c>
      <c r="K80" s="301">
        <f t="shared" si="10"/>
        <v>0.18368742619250342</v>
      </c>
      <c r="L80" s="301">
        <f t="shared" si="10"/>
        <v>0.19129125831424251</v>
      </c>
      <c r="M80" s="301">
        <f t="shared" si="10"/>
        <v>0.21153067663459196</v>
      </c>
      <c r="N80" s="301">
        <f t="shared" si="10"/>
        <v>0.2357168535800542</v>
      </c>
      <c r="O80" s="301">
        <f t="shared" si="10"/>
        <v>0.24534555529883198</v>
      </c>
      <c r="P80" s="301">
        <f t="shared" si="10"/>
        <v>0.23977158789017178</v>
      </c>
      <c r="Q80" s="301">
        <f t="shared" si="10"/>
        <v>0.22674033826172907</v>
      </c>
      <c r="R80" s="301">
        <f t="shared" si="10"/>
        <v>0.24584098874525215</v>
      </c>
      <c r="S80" s="301">
        <f t="shared" si="10"/>
        <v>0.23632846024318327</v>
      </c>
      <c r="T80" s="301">
        <f t="shared" si="10"/>
        <v>0.25377472038680782</v>
      </c>
      <c r="U80" s="301">
        <f t="shared" si="10"/>
        <v>0.25987664798051657</v>
      </c>
      <c r="V80" s="301">
        <f t="shared" si="10"/>
        <v>0.24043582996248963</v>
      </c>
      <c r="W80" s="301">
        <f t="shared" si="10"/>
        <v>0.2286293398847597</v>
      </c>
      <c r="X80" s="301">
        <f t="shared" si="10"/>
        <v>0.22994701538908677</v>
      </c>
      <c r="Y80" s="301">
        <f t="shared" si="10"/>
        <v>0.20922472093260899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0.13902928606801712</v>
      </c>
      <c r="C81" s="302">
        <f t="shared" si="11"/>
        <v>0.14896669151875511</v>
      </c>
      <c r="D81" s="302">
        <f t="shared" si="11"/>
        <v>0.14662747345616439</v>
      </c>
      <c r="E81" s="302">
        <f t="shared" si="11"/>
        <v>0.18184530929478948</v>
      </c>
      <c r="F81" s="302">
        <f t="shared" si="11"/>
        <v>0.18848894135209479</v>
      </c>
      <c r="G81" s="302">
        <f t="shared" si="11"/>
        <v>0.19481356627637114</v>
      </c>
      <c r="H81" s="302">
        <f t="shared" si="11"/>
        <v>0.20227317134716571</v>
      </c>
      <c r="I81" s="302">
        <f t="shared" si="11"/>
        <v>0.19005904825208669</v>
      </c>
      <c r="J81" s="302">
        <f t="shared" si="11"/>
        <v>0.16495297374224938</v>
      </c>
      <c r="K81" s="302">
        <f t="shared" si="11"/>
        <v>0.17603586839254881</v>
      </c>
      <c r="L81" s="302">
        <f t="shared" si="11"/>
        <v>0.18305465052315528</v>
      </c>
      <c r="M81" s="302">
        <f t="shared" si="11"/>
        <v>0.20341735434018438</v>
      </c>
      <c r="N81" s="302">
        <f t="shared" si="11"/>
        <v>0.22731490255472975</v>
      </c>
      <c r="O81" s="302">
        <f t="shared" si="11"/>
        <v>0.23725269410831809</v>
      </c>
      <c r="P81" s="302">
        <f t="shared" si="11"/>
        <v>0.23118797706733718</v>
      </c>
      <c r="Q81" s="302">
        <f t="shared" si="11"/>
        <v>0.21847236813779153</v>
      </c>
      <c r="R81" s="302">
        <f t="shared" si="11"/>
        <v>0.23746449843338691</v>
      </c>
      <c r="S81" s="302">
        <f t="shared" si="11"/>
        <v>0.22704989438008102</v>
      </c>
      <c r="T81" s="302">
        <f t="shared" si="11"/>
        <v>0.24526330053602918</v>
      </c>
      <c r="U81" s="302">
        <f t="shared" si="11"/>
        <v>0.2515222131117581</v>
      </c>
      <c r="V81" s="302">
        <f t="shared" si="11"/>
        <v>0.23175963117978537</v>
      </c>
      <c r="W81" s="302">
        <f t="shared" si="11"/>
        <v>0.21582751795857616</v>
      </c>
      <c r="X81" s="302">
        <f t="shared" si="11"/>
        <v>0.21897099287464974</v>
      </c>
      <c r="Y81" s="302">
        <f t="shared" si="11"/>
        <v>0.19938415258969169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8.9787337861293708E-3</v>
      </c>
      <c r="C82" s="302">
        <f t="shared" si="12"/>
        <v>9.4252225587593188E-3</v>
      </c>
      <c r="D82" s="302">
        <f t="shared" si="12"/>
        <v>9.3939801393964177E-3</v>
      </c>
      <c r="E82" s="302">
        <f t="shared" si="12"/>
        <v>7.883021248055325E-3</v>
      </c>
      <c r="F82" s="302">
        <f t="shared" si="12"/>
        <v>7.8704172642319672E-3</v>
      </c>
      <c r="G82" s="302">
        <f t="shared" si="12"/>
        <v>8.4153253381738947E-3</v>
      </c>
      <c r="H82" s="302">
        <f t="shared" si="12"/>
        <v>8.4104527225278766E-3</v>
      </c>
      <c r="I82" s="302">
        <f t="shared" si="12"/>
        <v>8.2262636665797646E-3</v>
      </c>
      <c r="J82" s="302">
        <f t="shared" si="12"/>
        <v>8.9862088834396277E-3</v>
      </c>
      <c r="K82" s="302">
        <f t="shared" si="12"/>
        <v>7.6515577999545954E-3</v>
      </c>
      <c r="L82" s="302">
        <f t="shared" si="12"/>
        <v>8.2366077910872373E-3</v>
      </c>
      <c r="M82" s="302">
        <f t="shared" si="12"/>
        <v>8.1133222944075774E-3</v>
      </c>
      <c r="N82" s="302">
        <f t="shared" si="12"/>
        <v>8.4019510253244886E-3</v>
      </c>
      <c r="O82" s="302">
        <f t="shared" si="12"/>
        <v>8.0928611905138909E-3</v>
      </c>
      <c r="P82" s="302">
        <f t="shared" si="12"/>
        <v>8.5836108228345923E-3</v>
      </c>
      <c r="Q82" s="302">
        <f t="shared" si="12"/>
        <v>8.2679701239375472E-3</v>
      </c>
      <c r="R82" s="302">
        <f t="shared" si="12"/>
        <v>8.3764903118652319E-3</v>
      </c>
      <c r="S82" s="302">
        <f t="shared" si="12"/>
        <v>9.2785658631022467E-3</v>
      </c>
      <c r="T82" s="302">
        <f t="shared" si="12"/>
        <v>8.5114198507786586E-3</v>
      </c>
      <c r="U82" s="302">
        <f t="shared" si="12"/>
        <v>8.3544348687584827E-3</v>
      </c>
      <c r="V82" s="302">
        <f t="shared" si="12"/>
        <v>8.6761987827042517E-3</v>
      </c>
      <c r="W82" s="302">
        <f t="shared" si="12"/>
        <v>1.2801821926183532E-2</v>
      </c>
      <c r="X82" s="302">
        <f t="shared" si="12"/>
        <v>1.0976022514437045E-2</v>
      </c>
      <c r="Y82" s="302">
        <f t="shared" si="12"/>
        <v>9.8405683429172996E-3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3.4757251201322122E-2</v>
      </c>
      <c r="C83" s="301">
        <f t="shared" si="13"/>
        <v>3.7316024351566925E-2</v>
      </c>
      <c r="D83" s="301">
        <f t="shared" si="13"/>
        <v>3.3367935018950891E-2</v>
      </c>
      <c r="E83" s="301">
        <f t="shared" si="13"/>
        <v>3.0690088421587325E-2</v>
      </c>
      <c r="F83" s="301">
        <f t="shared" si="13"/>
        <v>3.3437648218312521E-2</v>
      </c>
      <c r="G83" s="301">
        <f t="shared" si="13"/>
        <v>2.9361771927720826E-2</v>
      </c>
      <c r="H83" s="301">
        <f t="shared" si="13"/>
        <v>2.3833323957406182E-2</v>
      </c>
      <c r="I83" s="301">
        <f t="shared" si="13"/>
        <v>2.6705556393566501E-2</v>
      </c>
      <c r="J83" s="301">
        <f t="shared" si="13"/>
        <v>2.6631375090724534E-2</v>
      </c>
      <c r="K83" s="301">
        <f t="shared" si="13"/>
        <v>2.6863566096312054E-2</v>
      </c>
      <c r="L83" s="301">
        <f t="shared" si="13"/>
        <v>2.9624125283750549E-2</v>
      </c>
      <c r="M83" s="301">
        <f t="shared" si="13"/>
        <v>2.4127803169434015E-2</v>
      </c>
      <c r="N83" s="301">
        <f t="shared" si="13"/>
        <v>1.976891086997342E-2</v>
      </c>
      <c r="O83" s="301">
        <f t="shared" si="13"/>
        <v>1.2561745235114847E-2</v>
      </c>
      <c r="P83" s="301">
        <f t="shared" si="13"/>
        <v>1.1833768658673081E-2</v>
      </c>
      <c r="Q83" s="301">
        <f t="shared" si="13"/>
        <v>1.7521918646819918E-2</v>
      </c>
      <c r="R83" s="301">
        <f t="shared" si="13"/>
        <v>8.5702456985655793E-3</v>
      </c>
      <c r="S83" s="301">
        <f t="shared" si="13"/>
        <v>9.7195546459036466E-3</v>
      </c>
      <c r="T83" s="301">
        <f t="shared" si="13"/>
        <v>9.960318963509544E-3</v>
      </c>
      <c r="U83" s="301">
        <f t="shared" si="13"/>
        <v>9.5092983928964023E-3</v>
      </c>
      <c r="V83" s="301">
        <f t="shared" si="13"/>
        <v>5.7531293671615243E-3</v>
      </c>
      <c r="W83" s="301">
        <f t="shared" si="13"/>
        <v>6.7751521810231526E-3</v>
      </c>
      <c r="X83" s="301">
        <f t="shared" si="13"/>
        <v>5.9394660095524101E-3</v>
      </c>
      <c r="Y83" s="301">
        <f t="shared" si="13"/>
        <v>1.7373547913603911E-2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8.3908517214799101E-3</v>
      </c>
      <c r="C84" s="302">
        <f t="shared" si="14"/>
        <v>1.0115870218170479E-2</v>
      </c>
      <c r="D84" s="302">
        <f t="shared" si="14"/>
        <v>7.2359663574195843E-3</v>
      </c>
      <c r="E84" s="302">
        <f t="shared" si="14"/>
        <v>8.0665400458155515E-3</v>
      </c>
      <c r="F84" s="302">
        <f t="shared" si="14"/>
        <v>9.2830617594339762E-3</v>
      </c>
      <c r="G84" s="302">
        <f t="shared" si="14"/>
        <v>8.0730865069419955E-3</v>
      </c>
      <c r="H84" s="302">
        <f t="shared" si="14"/>
        <v>6.1786193613515726E-3</v>
      </c>
      <c r="I84" s="302">
        <f t="shared" si="14"/>
        <v>5.1197949072729378E-3</v>
      </c>
      <c r="J84" s="302">
        <f t="shared" si="14"/>
        <v>3.9000729584286612E-3</v>
      </c>
      <c r="K84" s="302">
        <f t="shared" si="14"/>
        <v>4.0931825993250192E-3</v>
      </c>
      <c r="L84" s="302">
        <f t="shared" si="14"/>
        <v>5.5259664626406933E-3</v>
      </c>
      <c r="M84" s="302">
        <f t="shared" si="14"/>
        <v>4.6107195093730803E-3</v>
      </c>
      <c r="N84" s="302">
        <f t="shared" si="14"/>
        <v>6.8161411384090155E-3</v>
      </c>
      <c r="O84" s="302">
        <f t="shared" si="14"/>
        <v>4.8041451759151775E-3</v>
      </c>
      <c r="P84" s="302">
        <f t="shared" si="14"/>
        <v>3.8810856153300307E-3</v>
      </c>
      <c r="Q84" s="302">
        <f t="shared" si="14"/>
        <v>4.5728765157738776E-3</v>
      </c>
      <c r="R84" s="302">
        <f t="shared" si="14"/>
        <v>3.0285130022389348E-3</v>
      </c>
      <c r="S84" s="302">
        <f t="shared" si="14"/>
        <v>3.4859431273715365E-3</v>
      </c>
      <c r="T84" s="302">
        <f t="shared" si="14"/>
        <v>3.7925989629739015E-3</v>
      </c>
      <c r="U84" s="302">
        <f t="shared" si="14"/>
        <v>3.4716603076354606E-3</v>
      </c>
      <c r="V84" s="302">
        <f t="shared" si="14"/>
        <v>1.2197209960158896E-3</v>
      </c>
      <c r="W84" s="302">
        <f t="shared" si="14"/>
        <v>1.9766203546819515E-3</v>
      </c>
      <c r="X84" s="302">
        <f t="shared" si="14"/>
        <v>1.8226608357456045E-3</v>
      </c>
      <c r="Y84" s="302">
        <f t="shared" si="14"/>
        <v>5.5250399277861611E-3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2.5247070667981888E-2</v>
      </c>
      <c r="C85" s="302">
        <f t="shared" si="15"/>
        <v>2.6025164049102701E-2</v>
      </c>
      <c r="D85" s="302">
        <f t="shared" si="15"/>
        <v>2.496087339592561E-2</v>
      </c>
      <c r="E85" s="302">
        <f t="shared" si="15"/>
        <v>2.1640815952956593E-2</v>
      </c>
      <c r="F85" s="302">
        <f t="shared" si="15"/>
        <v>2.3173425304637948E-2</v>
      </c>
      <c r="G85" s="302">
        <f t="shared" si="15"/>
        <v>2.0239593607103746E-2</v>
      </c>
      <c r="H85" s="302">
        <f t="shared" si="15"/>
        <v>1.6606220224276304E-2</v>
      </c>
      <c r="I85" s="302">
        <f t="shared" si="15"/>
        <v>2.0560238939875377E-2</v>
      </c>
      <c r="J85" s="302">
        <f t="shared" si="15"/>
        <v>2.1611041441621667E-2</v>
      </c>
      <c r="K85" s="302">
        <f t="shared" si="15"/>
        <v>2.1816506335116545E-2</v>
      </c>
      <c r="L85" s="302">
        <f t="shared" si="15"/>
        <v>2.3071346730211287E-2</v>
      </c>
      <c r="M85" s="302">
        <f t="shared" si="15"/>
        <v>1.8505640886463122E-2</v>
      </c>
      <c r="N85" s="302">
        <f t="shared" si="15"/>
        <v>1.190534521909991E-2</v>
      </c>
      <c r="O85" s="302">
        <f t="shared" si="15"/>
        <v>6.7487080576434603E-3</v>
      </c>
      <c r="P85" s="302">
        <f t="shared" si="15"/>
        <v>6.8826120141031169E-3</v>
      </c>
      <c r="Q85" s="302">
        <f t="shared" si="15"/>
        <v>1.191832027251178E-2</v>
      </c>
      <c r="R85" s="302">
        <f t="shared" si="15"/>
        <v>4.4974822294262884E-3</v>
      </c>
      <c r="S85" s="302">
        <f t="shared" si="15"/>
        <v>5.0769043089522684E-3</v>
      </c>
      <c r="T85" s="302">
        <f t="shared" si="15"/>
        <v>5.1066486183398421E-3</v>
      </c>
      <c r="U85" s="302">
        <f t="shared" si="15"/>
        <v>4.9961371478060256E-3</v>
      </c>
      <c r="V85" s="302">
        <f t="shared" si="15"/>
        <v>3.4517949158151115E-3</v>
      </c>
      <c r="W85" s="302">
        <f t="shared" si="15"/>
        <v>3.2025998756223827E-3</v>
      </c>
      <c r="X85" s="302">
        <f t="shared" si="15"/>
        <v>2.7484854827812852E-3</v>
      </c>
      <c r="Y85" s="302">
        <f t="shared" si="15"/>
        <v>1.0621739052282383E-2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1.1193288118603194E-3</v>
      </c>
      <c r="C86" s="302">
        <f t="shared" si="16"/>
        <v>1.1749900842937344E-3</v>
      </c>
      <c r="D86" s="302">
        <f t="shared" si="16"/>
        <v>1.1710952656056983E-3</v>
      </c>
      <c r="E86" s="302">
        <f t="shared" si="16"/>
        <v>9.8273242281517919E-4</v>
      </c>
      <c r="F86" s="302">
        <f t="shared" si="16"/>
        <v>9.8116115424059505E-4</v>
      </c>
      <c r="G86" s="302">
        <f t="shared" si="16"/>
        <v>1.0490918136750857E-3</v>
      </c>
      <c r="H86" s="302">
        <f t="shared" si="16"/>
        <v>1.0484843717783073E-3</v>
      </c>
      <c r="I86" s="302">
        <f t="shared" si="16"/>
        <v>1.0255225464181922E-3</v>
      </c>
      <c r="J86" s="302">
        <f t="shared" si="16"/>
        <v>1.1202606906742076E-3</v>
      </c>
      <c r="K86" s="302">
        <f t="shared" si="16"/>
        <v>9.5387716187048739E-4</v>
      </c>
      <c r="L86" s="302">
        <f t="shared" si="16"/>
        <v>1.0268120908985699E-3</v>
      </c>
      <c r="M86" s="302">
        <f t="shared" si="16"/>
        <v>1.0114427735978125E-3</v>
      </c>
      <c r="N86" s="302">
        <f t="shared" si="16"/>
        <v>1.0474245124644959E-3</v>
      </c>
      <c r="O86" s="302">
        <f t="shared" si="16"/>
        <v>1.0088920015562082E-3</v>
      </c>
      <c r="P86" s="302">
        <f t="shared" si="16"/>
        <v>1.070071029239934E-3</v>
      </c>
      <c r="Q86" s="302">
        <f t="shared" si="16"/>
        <v>1.0307218585342618E-3</v>
      </c>
      <c r="R86" s="302">
        <f t="shared" si="16"/>
        <v>1.0442504669003554E-3</v>
      </c>
      <c r="S86" s="302">
        <f t="shared" si="16"/>
        <v>1.1567072095798427E-3</v>
      </c>
      <c r="T86" s="302">
        <f t="shared" si="16"/>
        <v>1.0610713821958E-3</v>
      </c>
      <c r="U86" s="302">
        <f t="shared" si="16"/>
        <v>1.0415009374549159E-3</v>
      </c>
      <c r="V86" s="302">
        <f t="shared" si="16"/>
        <v>1.0816134553305234E-3</v>
      </c>
      <c r="W86" s="302">
        <f t="shared" si="16"/>
        <v>1.5959319507188184E-3</v>
      </c>
      <c r="X86" s="302">
        <f t="shared" si="16"/>
        <v>1.36831969102552E-3</v>
      </c>
      <c r="Y86" s="302">
        <f t="shared" si="16"/>
        <v>1.2267689335353667E-3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2.3525091301321237E-2</v>
      </c>
      <c r="C87" s="301">
        <f t="shared" si="17"/>
        <v>2.5494327643430507E-2</v>
      </c>
      <c r="D87" s="301">
        <f t="shared" si="17"/>
        <v>2.3430496246597047E-2</v>
      </c>
      <c r="E87" s="301">
        <f t="shared" si="17"/>
        <v>2.099925669584897E-2</v>
      </c>
      <c r="F87" s="301">
        <f t="shared" si="17"/>
        <v>2.2049113171636953E-2</v>
      </c>
      <c r="G87" s="301">
        <f t="shared" si="17"/>
        <v>2.1686571254233088E-2</v>
      </c>
      <c r="H87" s="301">
        <f t="shared" si="17"/>
        <v>1.9936215489220598E-2</v>
      </c>
      <c r="I87" s="301">
        <f t="shared" si="17"/>
        <v>1.9513482403703535E-2</v>
      </c>
      <c r="J87" s="301">
        <f t="shared" si="17"/>
        <v>2.0113512059144193E-2</v>
      </c>
      <c r="K87" s="301">
        <f t="shared" si="17"/>
        <v>1.8116865067633044E-2</v>
      </c>
      <c r="L87" s="301">
        <f t="shared" si="17"/>
        <v>2.0162161218583805E-2</v>
      </c>
      <c r="M87" s="301">
        <f t="shared" si="17"/>
        <v>1.8669312426249592E-2</v>
      </c>
      <c r="N87" s="301">
        <f t="shared" si="17"/>
        <v>1.9603158024292713E-2</v>
      </c>
      <c r="O87" s="301">
        <f t="shared" si="17"/>
        <v>1.7063011709563779E-2</v>
      </c>
      <c r="P87" s="301">
        <f t="shared" si="17"/>
        <v>1.7300980466978165E-2</v>
      </c>
      <c r="Q87" s="301">
        <f t="shared" si="17"/>
        <v>1.7951425235872093E-2</v>
      </c>
      <c r="R87" s="301">
        <f t="shared" si="17"/>
        <v>1.6080234380419948E-2</v>
      </c>
      <c r="S87" s="301">
        <f t="shared" si="17"/>
        <v>1.7907457623221063E-2</v>
      </c>
      <c r="T87" s="301">
        <f t="shared" si="17"/>
        <v>1.6866858316134454E-2</v>
      </c>
      <c r="U87" s="301">
        <f t="shared" si="17"/>
        <v>1.6378030292235231E-2</v>
      </c>
      <c r="V87" s="301">
        <f t="shared" si="17"/>
        <v>1.526147993728413E-2</v>
      </c>
      <c r="W87" s="301">
        <f t="shared" si="17"/>
        <v>2.2348746399452505E-2</v>
      </c>
      <c r="X87" s="301">
        <f t="shared" si="17"/>
        <v>1.9243610040141874E-2</v>
      </c>
      <c r="Y87" s="301">
        <f t="shared" si="17"/>
        <v>2.0856324592323915E-2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5.3493949910677482E-3</v>
      </c>
      <c r="C88" s="302">
        <f t="shared" si="18"/>
        <v>6.4846581217916574E-3</v>
      </c>
      <c r="D88" s="302">
        <f t="shared" si="18"/>
        <v>4.6269570060836112E-3</v>
      </c>
      <c r="E88" s="302">
        <f t="shared" si="18"/>
        <v>5.118478368091069E-3</v>
      </c>
      <c r="F88" s="302">
        <f t="shared" si="18"/>
        <v>5.9643907555335402E-3</v>
      </c>
      <c r="G88" s="302">
        <f t="shared" si="18"/>
        <v>5.1523209765543723E-3</v>
      </c>
      <c r="H88" s="302">
        <f t="shared" si="18"/>
        <v>3.9415084675530438E-3</v>
      </c>
      <c r="I88" s="302">
        <f t="shared" si="18"/>
        <v>3.237235931290989E-3</v>
      </c>
      <c r="J88" s="302">
        <f t="shared" si="18"/>
        <v>2.4578328397050053E-3</v>
      </c>
      <c r="K88" s="302">
        <f t="shared" si="18"/>
        <v>2.5836893249821797E-3</v>
      </c>
      <c r="L88" s="302">
        <f t="shared" si="18"/>
        <v>3.5017720008282231E-3</v>
      </c>
      <c r="M88" s="302">
        <f t="shared" si="18"/>
        <v>2.875878265859869E-3</v>
      </c>
      <c r="N88" s="302">
        <f t="shared" si="18"/>
        <v>4.3100586979366758E-3</v>
      </c>
      <c r="O88" s="302">
        <f t="shared" si="18"/>
        <v>3.0230119852365108E-3</v>
      </c>
      <c r="P88" s="302">
        <f t="shared" si="18"/>
        <v>2.4498886823474788E-3</v>
      </c>
      <c r="Q88" s="302">
        <f t="shared" si="18"/>
        <v>2.8725161007872391E-3</v>
      </c>
      <c r="R88" s="302">
        <f t="shared" si="18"/>
        <v>1.9122180635722571E-3</v>
      </c>
      <c r="S88" s="302">
        <f t="shared" si="18"/>
        <v>2.1997547892926459E-3</v>
      </c>
      <c r="T88" s="302">
        <f t="shared" si="18"/>
        <v>2.3920816284892705E-3</v>
      </c>
      <c r="U88" s="302">
        <f t="shared" si="18"/>
        <v>2.172615771496324E-3</v>
      </c>
      <c r="V88" s="302">
        <f t="shared" si="18"/>
        <v>7.6310294746483791E-4</v>
      </c>
      <c r="W88" s="302">
        <f t="shared" si="18"/>
        <v>1.232892069519748E-3</v>
      </c>
      <c r="X88" s="302">
        <f t="shared" si="18"/>
        <v>1.1389182309613133E-3</v>
      </c>
      <c r="Y88" s="302">
        <f t="shared" si="18"/>
        <v>3.4308098442398429E-3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3.6944942631490811E-3</v>
      </c>
      <c r="C89" s="302">
        <f t="shared" si="19"/>
        <v>3.8083554540392639E-3</v>
      </c>
      <c r="D89" s="302">
        <f t="shared" si="19"/>
        <v>3.6526139914278217E-3</v>
      </c>
      <c r="E89" s="302">
        <f t="shared" si="19"/>
        <v>3.1667780963380221E-3</v>
      </c>
      <c r="F89" s="302">
        <f t="shared" si="19"/>
        <v>3.3910503111980279E-3</v>
      </c>
      <c r="G89" s="302">
        <f t="shared" si="19"/>
        <v>2.9617322125510036E-3</v>
      </c>
      <c r="H89" s="302">
        <f t="shared" si="19"/>
        <v>2.430047673965778E-3</v>
      </c>
      <c r="I89" s="302">
        <f t="shared" si="19"/>
        <v>3.0086533923587154E-3</v>
      </c>
      <c r="J89" s="302">
        <f t="shared" si="19"/>
        <v>3.162421085468858E-3</v>
      </c>
      <c r="K89" s="302">
        <f t="shared" si="19"/>
        <v>3.192487499124444E-3</v>
      </c>
      <c r="L89" s="302">
        <f t="shared" si="19"/>
        <v>3.3761127878485166E-3</v>
      </c>
      <c r="M89" s="302">
        <f t="shared" si="19"/>
        <v>2.7079967014803029E-3</v>
      </c>
      <c r="N89" s="302">
        <f t="shared" si="19"/>
        <v>1.7421518001513871E-3</v>
      </c>
      <c r="O89" s="302">
        <f t="shared" si="19"/>
        <v>9.875626178783431E-4</v>
      </c>
      <c r="P89" s="302">
        <f t="shared" si="19"/>
        <v>1.0071572633506415E-3</v>
      </c>
      <c r="Q89" s="302">
        <f t="shared" si="19"/>
        <v>1.7440504861821202E-3</v>
      </c>
      <c r="R89" s="302">
        <f t="shared" si="19"/>
        <v>6.5813268056885959E-4</v>
      </c>
      <c r="S89" s="302">
        <f t="shared" si="19"/>
        <v>7.4292158843473075E-4</v>
      </c>
      <c r="T89" s="302">
        <f t="shared" si="19"/>
        <v>7.4727417974478267E-4</v>
      </c>
      <c r="U89" s="302">
        <f t="shared" si="19"/>
        <v>7.3110264050886098E-4</v>
      </c>
      <c r="V89" s="302">
        <f t="shared" si="19"/>
        <v>5.0511351125653045E-4</v>
      </c>
      <c r="W89" s="302">
        <f t="shared" si="19"/>
        <v>4.6864790863258751E-4</v>
      </c>
      <c r="X89" s="302">
        <f t="shared" si="19"/>
        <v>4.0219572329876414E-4</v>
      </c>
      <c r="Y89" s="302">
        <f t="shared" si="19"/>
        <v>1.5543171130379927E-3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1.4481202047104404E-2</v>
      </c>
      <c r="C90" s="302">
        <f t="shared" si="20"/>
        <v>1.5201314067599586E-2</v>
      </c>
      <c r="D90" s="302">
        <f t="shared" si="20"/>
        <v>1.5150925249085612E-2</v>
      </c>
      <c r="E90" s="302">
        <f t="shared" si="20"/>
        <v>1.2714000231419879E-2</v>
      </c>
      <c r="F90" s="302">
        <f t="shared" si="20"/>
        <v>1.2693672104905384E-2</v>
      </c>
      <c r="G90" s="302">
        <f t="shared" si="20"/>
        <v>1.3572518065127711E-2</v>
      </c>
      <c r="H90" s="302">
        <f t="shared" si="20"/>
        <v>1.3564659347701777E-2</v>
      </c>
      <c r="I90" s="302">
        <f t="shared" si="20"/>
        <v>1.3267593080053829E-2</v>
      </c>
      <c r="J90" s="302">
        <f t="shared" si="20"/>
        <v>1.449325813397033E-2</v>
      </c>
      <c r="K90" s="302">
        <f t="shared" si="20"/>
        <v>1.2340688243526422E-2</v>
      </c>
      <c r="L90" s="302">
        <f t="shared" si="20"/>
        <v>1.3284276429907066E-2</v>
      </c>
      <c r="M90" s="302">
        <f t="shared" si="20"/>
        <v>1.3085437458909419E-2</v>
      </c>
      <c r="N90" s="302">
        <f t="shared" si="20"/>
        <v>1.3550947526204652E-2</v>
      </c>
      <c r="O90" s="302">
        <f t="shared" si="20"/>
        <v>1.3052437106448923E-2</v>
      </c>
      <c r="P90" s="302">
        <f t="shared" si="20"/>
        <v>1.3843934521280044E-2</v>
      </c>
      <c r="Q90" s="302">
        <f t="shared" si="20"/>
        <v>1.3334858648902735E-2</v>
      </c>
      <c r="R90" s="302">
        <f t="shared" si="20"/>
        <v>1.350988363627883E-2</v>
      </c>
      <c r="S90" s="302">
        <f t="shared" si="20"/>
        <v>1.4964781245493688E-2</v>
      </c>
      <c r="T90" s="302">
        <f t="shared" si="20"/>
        <v>1.37275025079004E-2</v>
      </c>
      <c r="U90" s="302">
        <f t="shared" si="20"/>
        <v>1.3474311880230046E-2</v>
      </c>
      <c r="V90" s="302">
        <f t="shared" si="20"/>
        <v>1.3993263478562761E-2</v>
      </c>
      <c r="W90" s="302">
        <f t="shared" si="20"/>
        <v>2.064720642130017E-2</v>
      </c>
      <c r="X90" s="302">
        <f t="shared" si="20"/>
        <v>1.7702496085881796E-2</v>
      </c>
      <c r="Y90" s="302">
        <f t="shared" si="20"/>
        <v>1.5871197635046078E-2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8.8907877808908437E-2</v>
      </c>
      <c r="C91" s="301">
        <f t="shared" si="21"/>
        <v>8.1054147240543273E-2</v>
      </c>
      <c r="D91" s="301">
        <f t="shared" si="21"/>
        <v>0.10716449771511388</v>
      </c>
      <c r="E91" s="301">
        <f t="shared" si="21"/>
        <v>0.1344810499130141</v>
      </c>
      <c r="F91" s="301">
        <f t="shared" si="21"/>
        <v>0.12415080701304688</v>
      </c>
      <c r="G91" s="301">
        <f t="shared" si="21"/>
        <v>0.13206819069255538</v>
      </c>
      <c r="H91" s="301">
        <f t="shared" si="21"/>
        <v>0.14779473399908352</v>
      </c>
      <c r="I91" s="301">
        <f t="shared" si="21"/>
        <v>0.14214653407455774</v>
      </c>
      <c r="J91" s="301">
        <f t="shared" si="21"/>
        <v>0.13602408743597996</v>
      </c>
      <c r="K91" s="301">
        <f t="shared" si="21"/>
        <v>0.1483787541379285</v>
      </c>
      <c r="L91" s="301">
        <f t="shared" si="21"/>
        <v>0.14753735876531393</v>
      </c>
      <c r="M91" s="301">
        <f t="shared" si="21"/>
        <v>0.17855452490187593</v>
      </c>
      <c r="N91" s="301">
        <f t="shared" si="21"/>
        <v>0.18607759172206353</v>
      </c>
      <c r="O91" s="301">
        <f t="shared" si="21"/>
        <v>0.20241352560193782</v>
      </c>
      <c r="P91" s="301">
        <f t="shared" si="21"/>
        <v>0.20593416869216363</v>
      </c>
      <c r="Q91" s="301">
        <f t="shared" si="21"/>
        <v>0.18525112323713547</v>
      </c>
      <c r="R91" s="301">
        <f t="shared" si="21"/>
        <v>0.21167815042000035</v>
      </c>
      <c r="S91" s="301">
        <f t="shared" si="21"/>
        <v>0.19483021835921557</v>
      </c>
      <c r="T91" s="301">
        <f t="shared" si="21"/>
        <v>0.2119791712021992</v>
      </c>
      <c r="U91" s="301">
        <f t="shared" si="21"/>
        <v>0.19899507481895209</v>
      </c>
      <c r="V91" s="301">
        <f t="shared" si="21"/>
        <v>0.20923526139040746</v>
      </c>
      <c r="W91" s="301">
        <f t="shared" si="21"/>
        <v>0.13333627286661276</v>
      </c>
      <c r="X91" s="301">
        <f t="shared" si="21"/>
        <v>0.17381008664387188</v>
      </c>
      <c r="Y91" s="301">
        <f t="shared" si="21"/>
        <v>0.16176719370344964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0.28866089393663574</v>
      </c>
      <c r="C92" s="235">
        <f t="shared" si="22"/>
        <v>0.29266511459810324</v>
      </c>
      <c r="D92" s="235">
        <f t="shared" si="22"/>
        <v>0.28453505354831898</v>
      </c>
      <c r="E92" s="235">
        <f t="shared" si="22"/>
        <v>0.24498508794391499</v>
      </c>
      <c r="F92" s="235">
        <f t="shared" si="22"/>
        <v>0.24715206660716779</v>
      </c>
      <c r="G92" s="235">
        <f t="shared" si="22"/>
        <v>0.2611786901426788</v>
      </c>
      <c r="H92" s="235">
        <f t="shared" si="22"/>
        <v>0.26701391485463249</v>
      </c>
      <c r="I92" s="235">
        <f t="shared" si="22"/>
        <v>0.25638479571361267</v>
      </c>
      <c r="J92" s="235">
        <f t="shared" si="22"/>
        <v>0.27256455086248732</v>
      </c>
      <c r="K92" s="235">
        <f t="shared" si="22"/>
        <v>0.2447954036681867</v>
      </c>
      <c r="L92" s="235">
        <f t="shared" si="22"/>
        <v>0.2408787069809602</v>
      </c>
      <c r="M92" s="235">
        <f t="shared" si="22"/>
        <v>0.24069115537132377</v>
      </c>
      <c r="N92" s="235">
        <f t="shared" si="22"/>
        <v>0.25533294230592812</v>
      </c>
      <c r="O92" s="235">
        <f t="shared" si="22"/>
        <v>0.26298849157250759</v>
      </c>
      <c r="P92" s="235">
        <f t="shared" si="22"/>
        <v>0.27003821404799222</v>
      </c>
      <c r="Q92" s="235">
        <f t="shared" si="22"/>
        <v>0.26062133923949293</v>
      </c>
      <c r="R92" s="235">
        <f t="shared" si="22"/>
        <v>0.2592547444226978</v>
      </c>
      <c r="S92" s="235">
        <f t="shared" si="22"/>
        <v>0.28088146349237936</v>
      </c>
      <c r="T92" s="235">
        <f t="shared" si="22"/>
        <v>0.26423361083713259</v>
      </c>
      <c r="U92" s="235">
        <f t="shared" si="22"/>
        <v>0.26355684158757658</v>
      </c>
      <c r="V92" s="235">
        <f t="shared" si="22"/>
        <v>0.2885580939757762</v>
      </c>
      <c r="W92" s="235">
        <f t="shared" si="22"/>
        <v>0.36096911215261662</v>
      </c>
      <c r="X92" s="235">
        <f t="shared" si="22"/>
        <v>0.33161462529427976</v>
      </c>
      <c r="Y92" s="235">
        <f t="shared" si="22"/>
        <v>0.2755628752107796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341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>IF(B$5=0,0,B$5/OIS_fec!B$5)</f>
        <v>0.37530555101700719</v>
      </c>
      <c r="C96" s="320">
        <f>IF(C$5=0,0,C$5/OIS_fec!C$5)</f>
        <v>0.37099469668080454</v>
      </c>
      <c r="D96" s="320">
        <f>IF(D$5=0,0,D$5/OIS_fec!D$5)</f>
        <v>0.37196964480179606</v>
      </c>
      <c r="E96" s="320">
        <f>IF(E$5=0,0,E$5/OIS_fec!E$5)</f>
        <v>0.36569721576056013</v>
      </c>
      <c r="F96" s="320">
        <f>IF(F$5=0,0,F$5/OIS_fec!F$5)</f>
        <v>0.36790571933108701</v>
      </c>
      <c r="G96" s="320">
        <f>IF(G$5=0,0,G$5/OIS_fec!G$5)</f>
        <v>0.37181194573256199</v>
      </c>
      <c r="H96" s="320">
        <f>IF(H$5=0,0,H$5/OIS_fec!H$5)</f>
        <v>0.37748809620048557</v>
      </c>
      <c r="I96" s="320">
        <f>IF(I$5=0,0,I$5/OIS_fec!I$5)</f>
        <v>0.37460656392337882</v>
      </c>
      <c r="J96" s="320">
        <f>IF(J$5=0,0,J$5/OIS_fec!J$5)</f>
        <v>0.37947816193744832</v>
      </c>
      <c r="K96" s="320">
        <f>IF(K$5=0,0,K$5/OIS_fec!K$5)</f>
        <v>0.37407593747823126</v>
      </c>
      <c r="L96" s="320">
        <f>IF(L$5=0,0,L$5/OIS_fec!L$5)</f>
        <v>0.36860693807690809</v>
      </c>
      <c r="M96" s="320">
        <f>IF(M$5=0,0,M$5/OIS_fec!M$5)</f>
        <v>0.36612734250151968</v>
      </c>
      <c r="N96" s="320">
        <f>IF(N$5=0,0,N$5/OIS_fec!N$5)</f>
        <v>0.37029539430025388</v>
      </c>
      <c r="O96" s="320">
        <f>IF(O$5=0,0,O$5/OIS_fec!O$5)</f>
        <v>0.37733250111800815</v>
      </c>
      <c r="P96" s="320">
        <f>IF(P$5=0,0,P$5/OIS_fec!P$5)</f>
        <v>0.37816819240053212</v>
      </c>
      <c r="Q96" s="320">
        <f>IF(Q$5=0,0,Q$5/OIS_fec!Q$5)</f>
        <v>0.37421420408459738</v>
      </c>
      <c r="R96" s="320">
        <f>IF(R$5=0,0,R$5/OIS_fec!R$5)</f>
        <v>0.3796882797298119</v>
      </c>
      <c r="S96" s="320">
        <f>IF(S$5=0,0,S$5/OIS_fec!S$5)</f>
        <v>0.38318918617505915</v>
      </c>
      <c r="T96" s="320">
        <f>IF(T$5=0,0,T$5/OIS_fec!T$5)</f>
        <v>0.37773049946717663</v>
      </c>
      <c r="U96" s="320">
        <f>IF(U$5=0,0,U$5/OIS_fec!U$5)</f>
        <v>0.37647146824808109</v>
      </c>
      <c r="V96" s="320">
        <f>IF(V$5=0,0,V$5/OIS_fec!V$5)</f>
        <v>0.38161059823207727</v>
      </c>
      <c r="W96" s="320">
        <f>IF(W$5=0,0,W$5/OIS_fec!W$5)</f>
        <v>0.39477738725401784</v>
      </c>
      <c r="X96" s="320">
        <f>IF(X$5=0,0,X$5/OIS_fec!X$5)</f>
        <v>0.3904087194047966</v>
      </c>
      <c r="Y96" s="320">
        <f>IF(Y$5=0,0,Y$5/OIS_fec!Y$5)</f>
        <v>0.37929222108033539</v>
      </c>
      <c r="DA96" s="95"/>
    </row>
    <row r="97" spans="1:105" ht="12" customHeight="1" x14ac:dyDescent="0.25">
      <c r="A97" s="55" t="s">
        <v>91</v>
      </c>
      <c r="B97" s="330">
        <f>IF(B$6=0,0,B$6/OIS_fec!B$6)</f>
        <v>0.4939873390178337</v>
      </c>
      <c r="C97" s="330">
        <f>IF(C$6=0,0,C$6/OIS_fec!C$6)</f>
        <v>0.49419236272184686</v>
      </c>
      <c r="D97" s="330">
        <f>IF(D$6=0,0,D$6/OIS_fec!D$6)</f>
        <v>0.49225219278110605</v>
      </c>
      <c r="E97" s="330">
        <f>IF(E$6=0,0,E$6/OIS_fec!E$6)</f>
        <v>0.4945397737022606</v>
      </c>
      <c r="F97" s="330">
        <f>IF(F$6=0,0,F$6/OIS_fec!F$6)</f>
        <v>0.49542244827911164</v>
      </c>
      <c r="G97" s="330">
        <f>IF(G$6=0,0,G$6/OIS_fec!G$6)</f>
        <v>0.49500580324845694</v>
      </c>
      <c r="H97" s="330">
        <f>IF(H$6=0,0,H$6/OIS_fec!H$6)</f>
        <v>0.49571132024719822</v>
      </c>
      <c r="I97" s="330">
        <f>IF(I$6=0,0,I$6/OIS_fec!I$6)</f>
        <v>0.4949118099698967</v>
      </c>
      <c r="J97" s="330">
        <f>IF(J$6=0,0,J$6/OIS_fec!J$6)</f>
        <v>0.49361400506035547</v>
      </c>
      <c r="K97" s="330">
        <f>IF(K$6=0,0,K$6/OIS_fec!K$6)</f>
        <v>0.49637083274423749</v>
      </c>
      <c r="L97" s="330">
        <f>IF(L$6=0,0,L$6/OIS_fec!L$6)</f>
        <v>0.49248635448436157</v>
      </c>
      <c r="M97" s="330">
        <f>IF(M$6=0,0,M$6/OIS_fec!M$6)</f>
        <v>0.49299251136717664</v>
      </c>
      <c r="N97" s="330">
        <f>IF(N$6=0,0,N$6/OIS_fec!N$6)</f>
        <v>0.49439473472429374</v>
      </c>
      <c r="O97" s="330">
        <f>IF(O$6=0,0,O$6/OIS_fec!O$6)</f>
        <v>0.49744170472067922</v>
      </c>
      <c r="P97" s="330">
        <f>IF(P$6=0,0,P$6/OIS_fec!P$6)</f>
        <v>0.49604505967017704</v>
      </c>
      <c r="Q97" s="330">
        <f>IF(Q$6=0,0,Q$6/OIS_fec!Q$6)</f>
        <v>0.49598820931713639</v>
      </c>
      <c r="R97" s="330">
        <f>IF(R$6=0,0,R$6/OIS_fec!R$6)</f>
        <v>0.49502152202810501</v>
      </c>
      <c r="S97" s="330">
        <f>IF(S$6=0,0,S$6/OIS_fec!S$6)</f>
        <v>0.49219557324044316</v>
      </c>
      <c r="T97" s="330">
        <f>IF(T$6=0,0,T$6/OIS_fec!T$6)</f>
        <v>0.49618146736223206</v>
      </c>
      <c r="U97" s="330">
        <f>IF(U$6=0,0,U$6/OIS_fec!U$6)</f>
        <v>0.49673662619572728</v>
      </c>
      <c r="V97" s="330">
        <f>IF(V$6=0,0,V$6/OIS_fec!V$6)</f>
        <v>0.49765544461746242</v>
      </c>
      <c r="W97" s="330">
        <f>IF(W$6=0,0,W$6/OIS_fec!W$6)</f>
        <v>0.490958050387514</v>
      </c>
      <c r="X97" s="330">
        <f>IF(X$6=0,0,X$6/OIS_fec!X$6)</f>
        <v>0.49435722774130958</v>
      </c>
      <c r="Y97" s="330">
        <f>IF(Y$6=0,0,Y$6/OIS_fec!Y$6)</f>
        <v>0.49113437923450048</v>
      </c>
      <c r="DA97" s="67"/>
    </row>
    <row r="98" spans="1:105" ht="12" customHeight="1" x14ac:dyDescent="0.25">
      <c r="A98" s="173" t="s">
        <v>92</v>
      </c>
      <c r="B98" s="331">
        <f>IF(B$7=0,0,B$7/OIS_fec!B$7)</f>
        <v>0.12531305063363959</v>
      </c>
      <c r="C98" s="331">
        <f>IF(C$7=0,0,C$7/OIS_fec!C$7)</f>
        <v>0.12527287593931075</v>
      </c>
      <c r="D98" s="331">
        <f>IF(D$7=0,0,D$7/OIS_fec!D$7)</f>
        <v>0.12476797179670547</v>
      </c>
      <c r="E98" s="331">
        <f>IF(E$7=0,0,E$7/OIS_fec!E$7)</f>
        <v>0.12535420590316804</v>
      </c>
      <c r="F98" s="331">
        <f>IF(F$7=0,0,F$7/OIS_fec!F$7)</f>
        <v>0.12558297702392923</v>
      </c>
      <c r="G98" s="331">
        <f>IF(G$7=0,0,G$7/OIS_fec!G$7)</f>
        <v>0.12545673390618306</v>
      </c>
      <c r="H98" s="331">
        <f>IF(H$7=0,0,H$7/OIS_fec!H$7)</f>
        <v>0.12567776146984586</v>
      </c>
      <c r="I98" s="331">
        <f>IF(I$7=0,0,I$7/OIS_fec!I$7)</f>
        <v>0.12544651387907838</v>
      </c>
      <c r="J98" s="331">
        <f>IF(J$7=0,0,J$7/OIS_fec!J$7)</f>
        <v>0.12507936249403934</v>
      </c>
      <c r="K98" s="331">
        <f>IF(K$7=0,0,K$7/OIS_fec!K$7)</f>
        <v>0.12584912324009095</v>
      </c>
      <c r="L98" s="331">
        <f>IF(L$7=0,0,L$7/OIS_fec!L$7)</f>
        <v>0.12472525332974671</v>
      </c>
      <c r="M98" s="331">
        <f>IF(M$7=0,0,M$7/OIS_fec!M$7)</f>
        <v>0.12487861812858489</v>
      </c>
      <c r="N98" s="331">
        <f>IF(N$7=0,0,N$7/OIS_fec!N$7)</f>
        <v>0.1252609662349323</v>
      </c>
      <c r="O98" s="331">
        <f>IF(O$7=0,0,O$7/OIS_fec!O$7)</f>
        <v>0.1261363176953165</v>
      </c>
      <c r="P98" s="331">
        <f>IF(P$7=0,0,P$7/OIS_fec!P$7)</f>
        <v>0.12573002508997963</v>
      </c>
      <c r="Q98" s="331">
        <f>IF(Q$7=0,0,Q$7/OIS_fec!Q$7)</f>
        <v>0.12572230561159181</v>
      </c>
      <c r="R98" s="331">
        <f>IF(R$7=0,0,R$7/OIS_fec!R$7)</f>
        <v>0.1254528639233683</v>
      </c>
      <c r="S98" s="331">
        <f>IF(S$7=0,0,S$7/OIS_fec!S$7)</f>
        <v>0.12475371806169948</v>
      </c>
      <c r="T98" s="331">
        <f>IF(T$7=0,0,T$7/OIS_fec!T$7)</f>
        <v>0.12572487433292373</v>
      </c>
      <c r="U98" s="331">
        <f>IF(U$7=0,0,U$7/OIS_fec!U$7)</f>
        <v>0.12589551123856002</v>
      </c>
      <c r="V98" s="331">
        <f>IF(V$7=0,0,V$7/OIS_fec!V$7)</f>
        <v>0.1262448842010527</v>
      </c>
      <c r="W98" s="331">
        <f>IF(W$7=0,0,W$7/OIS_fec!W$7)</f>
        <v>0.12428149233871875</v>
      </c>
      <c r="X98" s="331">
        <f>IF(X$7=0,0,X$7/OIS_fec!X$7)</f>
        <v>0.12523628527180009</v>
      </c>
      <c r="Y98" s="331">
        <f>IF(Y$7=0,0,Y$7/OIS_fec!Y$7)</f>
        <v>0.12429960732854123</v>
      </c>
      <c r="DA98" s="177"/>
    </row>
    <row r="99" spans="1:105" ht="12" customHeight="1" x14ac:dyDescent="0.25">
      <c r="A99" s="173" t="s">
        <v>93</v>
      </c>
      <c r="B99" s="331">
        <f>IF(B$8=0,0,B$8/OIS_fec!B$8)</f>
        <v>0.67647051451634588</v>
      </c>
      <c r="C99" s="331">
        <f>IF(C$8=0,0,C$8/OIS_fec!C$8)</f>
        <v>0.67531254968952037</v>
      </c>
      <c r="D99" s="331">
        <f>IF(D$8=0,0,D$8/OIS_fec!D$8)</f>
        <v>0.67303197266649728</v>
      </c>
      <c r="E99" s="331">
        <f>IF(E$8=0,0,E$8/OIS_fec!E$8)</f>
        <v>0.67558167246649659</v>
      </c>
      <c r="F99" s="331">
        <f>IF(F$8=0,0,F$8/OIS_fec!F$8)</f>
        <v>0.67658481376587698</v>
      </c>
      <c r="G99" s="331">
        <f>IF(G$8=0,0,G$8/OIS_fec!G$8)</f>
        <v>0.67584676632475404</v>
      </c>
      <c r="H99" s="331">
        <f>IF(H$8=0,0,H$8/OIS_fec!H$8)</f>
        <v>0.6771990688592584</v>
      </c>
      <c r="I99" s="331">
        <f>IF(I$8=0,0,I$8/OIS_fec!I$8)</f>
        <v>0.67594565115430194</v>
      </c>
      <c r="J99" s="331">
        <f>IF(J$8=0,0,J$8/OIS_fec!J$8)</f>
        <v>0.67400096650750108</v>
      </c>
      <c r="K99" s="331">
        <f>IF(K$8=0,0,K$8/OIS_fec!K$8)</f>
        <v>0.67794352053307017</v>
      </c>
      <c r="L99" s="331">
        <f>IF(L$8=0,0,L$8/OIS_fec!L$8)</f>
        <v>0.67175669913768055</v>
      </c>
      <c r="M99" s="331">
        <f>IF(M$8=0,0,M$8/OIS_fec!M$8)</f>
        <v>0.67268631177214966</v>
      </c>
      <c r="N99" s="331">
        <f>IF(N$8=0,0,N$8/OIS_fec!N$8)</f>
        <v>0.67460148569249279</v>
      </c>
      <c r="O99" s="331">
        <f>IF(O$8=0,0,O$8/OIS_fec!O$8)</f>
        <v>0.67926842405175691</v>
      </c>
      <c r="P99" s="331">
        <f>IF(P$8=0,0,P$8/OIS_fec!P$8)</f>
        <v>0.67708075638437271</v>
      </c>
      <c r="Q99" s="331">
        <f>IF(Q$8=0,0,Q$8/OIS_fec!Q$8)</f>
        <v>0.67711751296627365</v>
      </c>
      <c r="R99" s="331">
        <f>IF(R$8=0,0,R$8/OIS_fec!R$8)</f>
        <v>0.67574930217844265</v>
      </c>
      <c r="S99" s="331">
        <f>IF(S$8=0,0,S$8/OIS_fec!S$8)</f>
        <v>0.67297182713094905</v>
      </c>
      <c r="T99" s="331">
        <f>IF(T$8=0,0,T$8/OIS_fec!T$8)</f>
        <v>0.67665600079599286</v>
      </c>
      <c r="U99" s="331">
        <f>IF(U$8=0,0,U$8/OIS_fec!U$8)</f>
        <v>0.67766111184013189</v>
      </c>
      <c r="V99" s="331">
        <f>IF(V$8=0,0,V$8/OIS_fec!V$8)</f>
        <v>0.68025948798740243</v>
      </c>
      <c r="W99" s="331">
        <f>IF(W$8=0,0,W$8/OIS_fec!W$8)</f>
        <v>0.66919137194273726</v>
      </c>
      <c r="X99" s="331">
        <f>IF(X$8=0,0,X$8/OIS_fec!X$8)</f>
        <v>0.67434041152763924</v>
      </c>
      <c r="Y99" s="331">
        <f>IF(Y$8=0,0,Y$8/OIS_fec!Y$8)</f>
        <v>0.66899517056904423</v>
      </c>
      <c r="DA99" s="177"/>
    </row>
    <row r="100" spans="1:105" ht="12" customHeight="1" x14ac:dyDescent="0.25">
      <c r="A100" s="173" t="s">
        <v>94</v>
      </c>
      <c r="B100" s="331">
        <f>IF(B$9=0,0,B$9/OIS_fec!B$9)</f>
        <v>0.49145458639740408</v>
      </c>
      <c r="C100" s="331">
        <f>IF(C$9=0,0,C$9/OIS_fec!C$9)</f>
        <v>0.49191144319707664</v>
      </c>
      <c r="D100" s="331">
        <f>IF(D$9=0,0,D$9/OIS_fec!D$9)</f>
        <v>0.48992315425585103</v>
      </c>
      <c r="E100" s="331">
        <f>IF(E$9=0,0,E$9/OIS_fec!E$9)</f>
        <v>0.49229289461603404</v>
      </c>
      <c r="F100" s="331">
        <f>IF(F$9=0,0,F$9/OIS_fec!F$9)</f>
        <v>0.49320507487812792</v>
      </c>
      <c r="G100" s="331">
        <f>IF(G$9=0,0,G$9/OIS_fec!G$9)</f>
        <v>0.4928218286270214</v>
      </c>
      <c r="H100" s="331">
        <f>IF(H$9=0,0,H$9/OIS_fec!H$9)</f>
        <v>0.49345340514082736</v>
      </c>
      <c r="I100" s="331">
        <f>IF(I$9=0,0,I$9/OIS_fec!I$9)</f>
        <v>0.49268780147040742</v>
      </c>
      <c r="J100" s="331">
        <f>IF(J$9=0,0,J$9/OIS_fec!J$9)</f>
        <v>0.4914339184023373</v>
      </c>
      <c r="K100" s="331">
        <f>IF(K$9=0,0,K$9/OIS_fec!K$9)</f>
        <v>0.49413690054748555</v>
      </c>
      <c r="L100" s="331">
        <f>IF(L$9=0,0,L$9/OIS_fec!L$9)</f>
        <v>0.49045611809867434</v>
      </c>
      <c r="M100" s="331">
        <f>IF(M$9=0,0,M$9/OIS_fec!M$9)</f>
        <v>0.49090816143824845</v>
      </c>
      <c r="N100" s="331">
        <f>IF(N$9=0,0,N$9/OIS_fec!N$9)</f>
        <v>0.49229172497019197</v>
      </c>
      <c r="O100" s="331">
        <f>IF(O$9=0,0,O$9/OIS_fec!O$9)</f>
        <v>0.49522757015295338</v>
      </c>
      <c r="P100" s="331">
        <f>IF(P$9=0,0,P$9/OIS_fec!P$9)</f>
        <v>0.49388633451474045</v>
      </c>
      <c r="Q100" s="331">
        <f>IF(Q$9=0,0,Q$9/OIS_fec!Q$9)</f>
        <v>0.49380959890191517</v>
      </c>
      <c r="R100" s="331">
        <f>IF(R$9=0,0,R$9/OIS_fec!R$9)</f>
        <v>0.49285885712596678</v>
      </c>
      <c r="S100" s="331">
        <f>IF(S$9=0,0,S$9/OIS_fec!S$9)</f>
        <v>0.48986401507112215</v>
      </c>
      <c r="T100" s="331">
        <f>IF(T$9=0,0,T$9/OIS_fec!T$9)</f>
        <v>0.49413094241122757</v>
      </c>
      <c r="U100" s="331">
        <f>IF(U$9=0,0,U$9/OIS_fec!U$9)</f>
        <v>0.49463783670351219</v>
      </c>
      <c r="V100" s="331">
        <f>IF(V$9=0,0,V$9/OIS_fec!V$9)</f>
        <v>0.4953228651499717</v>
      </c>
      <c r="W100" s="331">
        <f>IF(W$9=0,0,W$9/OIS_fec!W$9)</f>
        <v>0.48905522391531492</v>
      </c>
      <c r="X100" s="331">
        <f>IF(X$9=0,0,X$9/OIS_fec!X$9)</f>
        <v>0.49229357923777528</v>
      </c>
      <c r="Y100" s="331">
        <f>IF(Y$9=0,0,Y$9/OIS_fec!Y$9)</f>
        <v>0.48931696779834394</v>
      </c>
      <c r="DA100" s="177"/>
    </row>
    <row r="101" spans="1:105" ht="12" customHeight="1" x14ac:dyDescent="0.25">
      <c r="A101" s="56" t="s">
        <v>95</v>
      </c>
      <c r="B101" s="332">
        <f>IF(B$10=0,0,B$10/OIS_fec!B$10)</f>
        <v>0.80175965782459324</v>
      </c>
      <c r="C101" s="332">
        <f>IF(C$10=0,0,C$10/OIS_fec!C$10)</f>
        <v>0.78564398761491927</v>
      </c>
      <c r="D101" s="332">
        <f>IF(D$10=0,0,D$10/OIS_fec!D$10)</f>
        <v>0.79437385045469999</v>
      </c>
      <c r="E101" s="332">
        <f>IF(E$10=0,0,E$10/OIS_fec!E$10)</f>
        <v>0.74733525580727578</v>
      </c>
      <c r="F101" s="332">
        <f>IF(F$10=0,0,F$10/OIS_fec!F$10)</f>
        <v>0.74157358463883638</v>
      </c>
      <c r="G101" s="332">
        <f>IF(G$10=0,0,G$10/OIS_fec!G$10)</f>
        <v>0.75690514481714866</v>
      </c>
      <c r="H101" s="332">
        <f>IF(H$10=0,0,H$10/OIS_fec!H$10)</f>
        <v>0.76950465809473756</v>
      </c>
      <c r="I101" s="332">
        <f>IF(I$10=0,0,I$10/OIS_fec!I$10)</f>
        <v>0.77228789229170747</v>
      </c>
      <c r="J101" s="332">
        <f>IF(J$10=0,0,J$10/OIS_fec!J$10)</f>
        <v>0.789893010106408</v>
      </c>
      <c r="K101" s="332">
        <f>IF(K$10=0,0,K$10/OIS_fec!K$10)</f>
        <v>0.77393750055341148</v>
      </c>
      <c r="L101" s="332">
        <f>IF(L$10=0,0,L$10/OIS_fec!L$10)</f>
        <v>0.74870899120199064</v>
      </c>
      <c r="M101" s="332">
        <f>IF(M$10=0,0,M$10/OIS_fec!M$10)</f>
        <v>0.73985170840411874</v>
      </c>
      <c r="N101" s="332">
        <f>IF(N$10=0,0,N$10/OIS_fec!N$10)</f>
        <v>0.73211533927655137</v>
      </c>
      <c r="O101" s="332">
        <f>IF(O$10=0,0,O$10/OIS_fec!O$10)</f>
        <v>0.75090072671560271</v>
      </c>
      <c r="P101" s="332">
        <f>IF(P$10=0,0,P$10/OIS_fec!P$10)</f>
        <v>0.75024272234311817</v>
      </c>
      <c r="Q101" s="332">
        <f>IF(Q$10=0,0,Q$10/OIS_fec!Q$10)</f>
        <v>0.75587062145992723</v>
      </c>
      <c r="R101" s="332">
        <f>IF(R$10=0,0,R$10/OIS_fec!R$10)</f>
        <v>0.74450363445177337</v>
      </c>
      <c r="S101" s="332">
        <f>IF(S$10=0,0,S$10/OIS_fec!S$10)</f>
        <v>0.75717681733917896</v>
      </c>
      <c r="T101" s="332">
        <f>IF(T$10=0,0,T$10/OIS_fec!T$10)</f>
        <v>0.74291110258449766</v>
      </c>
      <c r="U101" s="332">
        <f>IF(U$10=0,0,U$10/OIS_fec!U$10)</f>
        <v>0.74750732850823998</v>
      </c>
      <c r="V101" s="332">
        <f>IF(V$10=0,0,V$10/OIS_fec!V$10)</f>
        <v>0.76445900342384654</v>
      </c>
      <c r="W101" s="332">
        <f>IF(W$10=0,0,W$10/OIS_fec!W$10)</f>
        <v>0.78777483045288488</v>
      </c>
      <c r="X101" s="332">
        <f>IF(X$10=0,0,X$10/OIS_fec!X$10)</f>
        <v>0.77801568958451839</v>
      </c>
      <c r="Y101" s="332">
        <f>IF(Y$10=0,0,Y$10/OIS_fec!Y$10)</f>
        <v>0.76864228872461349</v>
      </c>
      <c r="DA101" s="68"/>
    </row>
    <row r="102" spans="1:105" ht="12" customHeight="1" x14ac:dyDescent="0.25">
      <c r="A102" s="174" t="s">
        <v>3057</v>
      </c>
      <c r="B102" s="348">
        <f>IF(B$16=0,0,B$16/OIS_fec!B$16)</f>
        <v>0.36045547326924737</v>
      </c>
      <c r="C102" s="348">
        <f>IF(C$16=0,0,C$16/OIS_fec!C$16)</f>
        <v>0.35537772142941082</v>
      </c>
      <c r="D102" s="348">
        <f>IF(D$16=0,0,D$16/OIS_fec!D$16)</f>
        <v>0.35941125282525921</v>
      </c>
      <c r="E102" s="348">
        <f>IF(E$16=0,0,E$16/OIS_fec!E$16)</f>
        <v>0.36381657705261933</v>
      </c>
      <c r="F102" s="348">
        <f>IF(F$16=0,0,F$16/OIS_fec!F$16)</f>
        <v>0.37652263376300638</v>
      </c>
      <c r="G102" s="348">
        <f>IF(G$16=0,0,G$16/OIS_fec!G$16)</f>
        <v>0.37820633007148846</v>
      </c>
      <c r="H102" s="348">
        <f>IF(H$16=0,0,H$16/OIS_fec!H$16)</f>
        <v>0.39182647855351871</v>
      </c>
      <c r="I102" s="348">
        <f>IF(I$16=0,0,I$16/OIS_fec!I$16)</f>
        <v>0.37793308925425784</v>
      </c>
      <c r="J102" s="348">
        <f>IF(J$16=0,0,J$16/OIS_fec!J$16)</f>
        <v>0.37765454245220859</v>
      </c>
      <c r="K102" s="348">
        <f>IF(K$16=0,0,K$16/OIS_fec!K$16)</f>
        <v>0.37924562934938999</v>
      </c>
      <c r="L102" s="348">
        <f>IF(L$16=0,0,L$16/OIS_fec!L$16)</f>
        <v>0.37512032715426918</v>
      </c>
      <c r="M102" s="348">
        <f>IF(M$16=0,0,M$16/OIS_fec!M$16)</f>
        <v>0.36861737677459294</v>
      </c>
      <c r="N102" s="348">
        <f>IF(N$16=0,0,N$16/OIS_fec!N$16)</f>
        <v>0.38545155422273725</v>
      </c>
      <c r="O102" s="348">
        <f>IF(O$16=0,0,O$16/OIS_fec!O$16)</f>
        <v>0.40429169454842329</v>
      </c>
      <c r="P102" s="348">
        <f>IF(P$16=0,0,P$16/OIS_fec!P$16)</f>
        <v>0.40786356253509293</v>
      </c>
      <c r="Q102" s="348">
        <f>IF(Q$16=0,0,Q$16/OIS_fec!Q$16)</f>
        <v>0.38765544124782925</v>
      </c>
      <c r="R102" s="348">
        <f>IF(R$16=0,0,R$16/OIS_fec!R$16)</f>
        <v>0.42297725297540678</v>
      </c>
      <c r="S102" s="348">
        <f>IF(S$16=0,0,S$16/OIS_fec!S$16)</f>
        <v>0.42276828251450077</v>
      </c>
      <c r="T102" s="348">
        <f>IF(T$16=0,0,T$16/OIS_fec!T$16)</f>
        <v>0.42826621121249731</v>
      </c>
      <c r="U102" s="348">
        <f>IF(U$16=0,0,U$16/OIS_fec!U$16)</f>
        <v>0.42801861926436335</v>
      </c>
      <c r="V102" s="348">
        <f>IF(V$16=0,0,V$16/OIS_fec!V$16)</f>
        <v>0.42973300219151483</v>
      </c>
      <c r="W102" s="348">
        <f>IF(W$16=0,0,W$16/OIS_fec!W$16)</f>
        <v>0.42646666345223283</v>
      </c>
      <c r="X102" s="348">
        <f>IF(X$16=0,0,X$16/OIS_fec!X$16)</f>
        <v>0.43773654501273845</v>
      </c>
      <c r="Y102" s="348">
        <f>IF(Y$16=0,0,Y$16/OIS_fec!Y$16)</f>
        <v>0.40563535469022449</v>
      </c>
      <c r="DA102" s="178"/>
    </row>
    <row r="103" spans="1:105" ht="12" customHeight="1" x14ac:dyDescent="0.25">
      <c r="A103" s="174" t="s">
        <v>3069</v>
      </c>
      <c r="B103" s="348">
        <f>IF(B$27=0,0,B$27/OIS_fec!B$27)</f>
        <v>0.25527742187512414</v>
      </c>
      <c r="C103" s="348">
        <f>IF(C$27=0,0,C$27/OIS_fec!C$27)</f>
        <v>0.2541758791993613</v>
      </c>
      <c r="D103" s="348">
        <f>IF(D$27=0,0,D$27/OIS_fec!D$27)</f>
        <v>0.25545030554981035</v>
      </c>
      <c r="E103" s="348">
        <f>IF(E$27=0,0,E$27/OIS_fec!E$27)</f>
        <v>0.25979318552432362</v>
      </c>
      <c r="F103" s="348">
        <f>IF(F$27=0,0,F$27/OIS_fec!F$27)</f>
        <v>0.25733116866694195</v>
      </c>
      <c r="G103" s="348">
        <f>IF(G$27=0,0,G$27/OIS_fec!G$27)</f>
        <v>0.2612832848130095</v>
      </c>
      <c r="H103" s="348">
        <f>IF(H$27=0,0,H$27/OIS_fec!H$27)</f>
        <v>0.26349800248191774</v>
      </c>
      <c r="I103" s="348">
        <f>IF(I$27=0,0,I$27/OIS_fec!I$27)</f>
        <v>0.2672860827876794</v>
      </c>
      <c r="J103" s="348">
        <f>IF(J$27=0,0,J$27/OIS_fec!J$27)</f>
        <v>0.26544657513943748</v>
      </c>
      <c r="K103" s="348">
        <f>IF(K$27=0,0,K$27/OIS_fec!K$27)</f>
        <v>0.26374750217337872</v>
      </c>
      <c r="L103" s="348">
        <f>IF(L$27=0,0,L$27/OIS_fec!L$27)</f>
        <v>0.26111754344694194</v>
      </c>
      <c r="M103" s="348">
        <f>IF(M$27=0,0,M$27/OIS_fec!M$27)</f>
        <v>0.26380895367295143</v>
      </c>
      <c r="N103" s="348">
        <f>IF(N$27=0,0,N$27/OIS_fec!N$27)</f>
        <v>0.26318836782782062</v>
      </c>
      <c r="O103" s="348">
        <f>IF(O$27=0,0,O$27/OIS_fec!O$27)</f>
        <v>0.26676219502468002</v>
      </c>
      <c r="P103" s="348">
        <f>IF(P$27=0,0,P$27/OIS_fec!P$27)</f>
        <v>0.26522045539294109</v>
      </c>
      <c r="Q103" s="348">
        <f>IF(Q$27=0,0,Q$27/OIS_fec!Q$27)</f>
        <v>0.26472489119096815</v>
      </c>
      <c r="R103" s="348">
        <f>IF(R$27=0,0,R$27/OIS_fec!R$27)</f>
        <v>0.26642566516750882</v>
      </c>
      <c r="S103" s="348">
        <f>IF(S$27=0,0,S$27/OIS_fec!S$27)</f>
        <v>0.26596474146434396</v>
      </c>
      <c r="T103" s="348">
        <f>IF(T$27=0,0,T$27/OIS_fec!T$27)</f>
        <v>0.2645537928615479</v>
      </c>
      <c r="U103" s="348">
        <f>IF(U$27=0,0,U$27/OIS_fec!U$27)</f>
        <v>0.26370538755794665</v>
      </c>
      <c r="V103" s="348">
        <f>IF(V$27=0,0,V$27/OIS_fec!V$27)</f>
        <v>0.26056894608304987</v>
      </c>
      <c r="W103" s="348">
        <f>IF(W$27=0,0,W$27/OIS_fec!W$27)</f>
        <v>0.26633088049512671</v>
      </c>
      <c r="X103" s="348">
        <f>IF(X$27=0,0,X$27/OIS_fec!X$27)</f>
        <v>0.26321485454272681</v>
      </c>
      <c r="Y103" s="348">
        <f>IF(Y$27=0,0,Y$27/OIS_fec!Y$27)</f>
        <v>0.25788218522405437</v>
      </c>
      <c r="DA103" s="178"/>
    </row>
    <row r="104" spans="1:105" ht="12" customHeight="1" x14ac:dyDescent="0.25">
      <c r="A104" s="174" t="s">
        <v>3079</v>
      </c>
      <c r="B104" s="348">
        <f>IF(B$35=0,0,B$35/OIS_fec!B$35)</f>
        <v>0.21151635828591467</v>
      </c>
      <c r="C104" s="348">
        <f>IF(C$35=0,0,C$35/OIS_fec!C$35)</f>
        <v>0.212530985371544</v>
      </c>
      <c r="D104" s="348">
        <f>IF(D$35=0,0,D$35/OIS_fec!D$35)</f>
        <v>0.21070809018486772</v>
      </c>
      <c r="E104" s="348">
        <f>IF(E$35=0,0,E$35/OIS_fec!E$35)</f>
        <v>0.21284208310185626</v>
      </c>
      <c r="F104" s="348">
        <f>IF(F$35=0,0,F$35/OIS_fec!F$35)</f>
        <v>0.22089909356510384</v>
      </c>
      <c r="G104" s="348">
        <f>IF(G$35=0,0,G$35/OIS_fec!G$35)</f>
        <v>0.22131569038306786</v>
      </c>
      <c r="H104" s="348">
        <f>IF(H$35=0,0,H$35/OIS_fec!H$35)</f>
        <v>0.22615241737317307</v>
      </c>
      <c r="I104" s="348">
        <f>IF(I$35=0,0,I$35/OIS_fec!I$35)</f>
        <v>0.21521154386786059</v>
      </c>
      <c r="J104" s="348">
        <f>IF(J$35=0,0,J$35/OIS_fec!J$35)</f>
        <v>0.21287567351987724</v>
      </c>
      <c r="K104" s="348">
        <f>IF(K$35=0,0,K$35/OIS_fec!K$35)</f>
        <v>0.21246554422861685</v>
      </c>
      <c r="L104" s="348">
        <f>IF(L$35=0,0,L$35/OIS_fec!L$35)</f>
        <v>0.21434124484289224</v>
      </c>
      <c r="M104" s="348">
        <f>IF(M$35=0,0,M$35/OIS_fec!M$35)</f>
        <v>0.21120336317296709</v>
      </c>
      <c r="N104" s="348">
        <f>IF(N$35=0,0,N$35/OIS_fec!N$35)</f>
        <v>0.22507413564029544</v>
      </c>
      <c r="O104" s="348">
        <f>IF(O$35=0,0,O$35/OIS_fec!O$35)</f>
        <v>0.23786651646352661</v>
      </c>
      <c r="P104" s="348">
        <f>IF(P$35=0,0,P$35/OIS_fec!P$35)</f>
        <v>0.23352183173146648</v>
      </c>
      <c r="Q104" s="348">
        <f>IF(Q$35=0,0,Q$35/OIS_fec!Q$35)</f>
        <v>0.22058844815900391</v>
      </c>
      <c r="R104" s="348">
        <f>IF(R$35=0,0,R$35/OIS_fec!R$35)</f>
        <v>0.25678927316472472</v>
      </c>
      <c r="S104" s="348">
        <f>IF(S$35=0,0,S$35/OIS_fec!S$35)</f>
        <v>0.25528717979072729</v>
      </c>
      <c r="T104" s="348">
        <f>IF(T$35=0,0,T$35/OIS_fec!T$35)</f>
        <v>0.25502171757975617</v>
      </c>
      <c r="U104" s="348">
        <f>IF(U$35=0,0,U$35/OIS_fec!U$35)</f>
        <v>0.25608197024795237</v>
      </c>
      <c r="V104" s="348">
        <f>IF(V$35=0,0,V$35/OIS_fec!V$35)</f>
        <v>0.25482410644329617</v>
      </c>
      <c r="W104" s="348">
        <f>IF(W$35=0,0,W$35/OIS_fec!W$35)</f>
        <v>0.25413795313197984</v>
      </c>
      <c r="X104" s="348">
        <f>IF(X$35=0,0,X$35/OIS_fec!X$35)</f>
        <v>0.25882804528897868</v>
      </c>
      <c r="Y104" s="348">
        <f>IF(Y$35=0,0,Y$35/OIS_fec!Y$35)</f>
        <v>0.23351258972129141</v>
      </c>
      <c r="DA104" s="178"/>
    </row>
    <row r="105" spans="1:105" ht="12" customHeight="1" x14ac:dyDescent="0.25">
      <c r="A105" s="174" t="s">
        <v>3101</v>
      </c>
      <c r="B105" s="348">
        <f>IF(B$54=0,0,B$54/OIS_fec!B$54)</f>
        <v>0.56973345128847241</v>
      </c>
      <c r="C105" s="348">
        <f>IF(C$54=0,0,C$54/OIS_fec!C$54)</f>
        <v>0.56566635582098257</v>
      </c>
      <c r="D105" s="348">
        <f>IF(D$54=0,0,D$54/OIS_fec!D$54)</f>
        <v>0.57849490866718334</v>
      </c>
      <c r="E105" s="348">
        <f>IF(E$54=0,0,E$54/OIS_fec!E$54)</f>
        <v>0.56810118648406049</v>
      </c>
      <c r="F105" s="348">
        <f>IF(F$54=0,0,F$54/OIS_fec!F$54)</f>
        <v>0.56613373479270224</v>
      </c>
      <c r="G105" s="348">
        <f>IF(G$54=0,0,G$54/OIS_fec!G$54)</f>
        <v>0.58123832179219914</v>
      </c>
      <c r="H105" s="348">
        <f>IF(H$54=0,0,H$54/OIS_fec!H$54)</f>
        <v>0.60101790474145222</v>
      </c>
      <c r="I105" s="348">
        <f>IF(I$54=0,0,I$54/OIS_fec!I$54)</f>
        <v>0.59210474691848491</v>
      </c>
      <c r="J105" s="348">
        <f>IF(J$54=0,0,J$54/OIS_fec!J$54)</f>
        <v>0.60323244886335181</v>
      </c>
      <c r="K105" s="348">
        <f>IF(K$54=0,0,K$54/OIS_fec!K$54)</f>
        <v>0.58933277514315774</v>
      </c>
      <c r="L105" s="348">
        <f>IF(L$54=0,0,L$54/OIS_fec!L$54)</f>
        <v>0.58447557962079699</v>
      </c>
      <c r="M105" s="348">
        <f>IF(M$54=0,0,M$54/OIS_fec!M$54)</f>
        <v>0.5955009093000132</v>
      </c>
      <c r="N105" s="348">
        <f>IF(N$54=0,0,N$54/OIS_fec!N$54)</f>
        <v>0.60379089709353684</v>
      </c>
      <c r="O105" s="348">
        <f>IF(O$54=0,0,O$54/OIS_fec!O$54)</f>
        <v>0.63344606932591208</v>
      </c>
      <c r="P105" s="348">
        <f>IF(P$54=0,0,P$54/OIS_fec!P$54)</f>
        <v>0.64436554986425854</v>
      </c>
      <c r="Q105" s="348">
        <f>IF(Q$54=0,0,Q$54/OIS_fec!Q$54)</f>
        <v>0.61805460445552818</v>
      </c>
      <c r="R105" s="348">
        <f>IF(R$54=0,0,R$54/OIS_fec!R$54)</f>
        <v>0.66555869025840564</v>
      </c>
      <c r="S105" s="348">
        <f>IF(S$54=0,0,S$54/OIS_fec!S$54)</f>
        <v>0.66373076370178119</v>
      </c>
      <c r="T105" s="348">
        <f>IF(T$54=0,0,T$54/OIS_fec!T$54)</f>
        <v>0.6559608969146038</v>
      </c>
      <c r="U105" s="348">
        <f>IF(U$54=0,0,U$54/OIS_fec!U$54)</f>
        <v>0.65917918131718056</v>
      </c>
      <c r="V105" s="348">
        <f>IF(V$54=0,0,V$54/OIS_fec!V$54)</f>
        <v>0.69377585414996035</v>
      </c>
      <c r="W105" s="348">
        <f>IF(W$54=0,0,W$54/OIS_fec!W$54)</f>
        <v>0.69502848642628368</v>
      </c>
      <c r="X105" s="348">
        <f>IF(X$54=0,0,X$54/OIS_fec!X$54)</f>
        <v>0.69425634763360289</v>
      </c>
      <c r="Y105" s="348">
        <f>IF(Y$54=0,0,Y$54/OIS_fec!Y$54)</f>
        <v>0.63073562342541645</v>
      </c>
      <c r="DA105" s="178"/>
    </row>
    <row r="106" spans="1:105" ht="12" customHeight="1" x14ac:dyDescent="0.25">
      <c r="A106" s="174" t="s">
        <v>3122</v>
      </c>
      <c r="B106" s="348">
        <f>IF(B$68=0,0,B$68/OIS_fec!B$68)</f>
        <v>0.37396153827268203</v>
      </c>
      <c r="C106" s="348">
        <f>IF(C$68=0,0,C$68/OIS_fec!C$68)</f>
        <v>0.37224766350277799</v>
      </c>
      <c r="D106" s="348">
        <f>IF(D$68=0,0,D$68/OIS_fec!D$68)</f>
        <v>0.37097977715832181</v>
      </c>
      <c r="E106" s="348">
        <f>IF(E$68=0,0,E$68/OIS_fec!E$68)</f>
        <v>0.37407386934939085</v>
      </c>
      <c r="F106" s="348">
        <f>IF(F$68=0,0,F$68/OIS_fec!F$68)</f>
        <v>0.37240325943327124</v>
      </c>
      <c r="G106" s="348">
        <f>IF(G$68=0,0,G$68/OIS_fec!G$68)</f>
        <v>0.3745421610265382</v>
      </c>
      <c r="H106" s="348">
        <f>IF(H$68=0,0,H$68/OIS_fec!H$68)</f>
        <v>0.37492472493265111</v>
      </c>
      <c r="I106" s="348">
        <f>IF(I$68=0,0,I$68/OIS_fec!I$68)</f>
        <v>0.37588020904994451</v>
      </c>
      <c r="J106" s="348">
        <f>IF(J$68=0,0,J$68/OIS_fec!J$68)</f>
        <v>0.37651300658314196</v>
      </c>
      <c r="K106" s="348">
        <f>IF(K$68=0,0,K$68/OIS_fec!K$68)</f>
        <v>0.37454826717208772</v>
      </c>
      <c r="L106" s="348">
        <f>IF(L$68=0,0,L$68/OIS_fec!L$68)</f>
        <v>0.37458351133170154</v>
      </c>
      <c r="M106" s="348">
        <f>IF(M$68=0,0,M$68/OIS_fec!M$68)</f>
        <v>0.37337920221241788</v>
      </c>
      <c r="N106" s="348">
        <f>IF(N$68=0,0,N$68/OIS_fec!N$68)</f>
        <v>0.37489161491718043</v>
      </c>
      <c r="O106" s="348">
        <f>IF(O$68=0,0,O$68/OIS_fec!O$68)</f>
        <v>0.37546860422968342</v>
      </c>
      <c r="P106" s="348">
        <f>IF(P$68=0,0,P$68/OIS_fec!P$68)</f>
        <v>0.37426673017913031</v>
      </c>
      <c r="Q106" s="348">
        <f>IF(Q$68=0,0,Q$68/OIS_fec!Q$68)</f>
        <v>0.37429982221157027</v>
      </c>
      <c r="R106" s="348">
        <f>IF(R$68=0,0,R$68/OIS_fec!R$68)</f>
        <v>0.37359530583562545</v>
      </c>
      <c r="S106" s="348">
        <f>IF(S$68=0,0,S$68/OIS_fec!S$68)</f>
        <v>0.37353363609994872</v>
      </c>
      <c r="T106" s="348">
        <f>IF(T$68=0,0,T$68/OIS_fec!T$68)</f>
        <v>0.37238064766581791</v>
      </c>
      <c r="U106" s="348">
        <f>IF(U$68=0,0,U$68/OIS_fec!U$68)</f>
        <v>0.37014342921825444</v>
      </c>
      <c r="V106" s="348">
        <f>IF(V$68=0,0,V$68/OIS_fec!V$68)</f>
        <v>0.36910808029203868</v>
      </c>
      <c r="W106" s="348">
        <f>IF(W$68=0,0,W$68/OIS_fec!W$68)</f>
        <v>0.37004840953913859</v>
      </c>
      <c r="X106" s="348">
        <f>IF(X$68=0,0,X$68/OIS_fec!X$68)</f>
        <v>0.3684294937570361</v>
      </c>
      <c r="Y106" s="348">
        <f>IF(Y$68=0,0,Y$68/OIS_fec!Y$68)</f>
        <v>0.36842949375703615</v>
      </c>
      <c r="DA106" s="178"/>
    </row>
    <row r="107" spans="1:105" ht="12" customHeight="1" x14ac:dyDescent="0.25">
      <c r="A107" s="41" t="s">
        <v>3120</v>
      </c>
      <c r="B107" s="333">
        <f>IF(B$69=0,0,B$69/OIS_fec!B$69)</f>
        <v>0.49809564207918161</v>
      </c>
      <c r="C107" s="333">
        <f>IF(C$69=0,0,C$69/OIS_fec!C$69)</f>
        <v>0.49743484433633539</v>
      </c>
      <c r="D107" s="333">
        <f>IF(D$69=0,0,D$69/OIS_fec!D$69)</f>
        <v>0.49584905624766862</v>
      </c>
      <c r="E107" s="333">
        <f>IF(E$69=0,0,E$69/OIS_fec!E$69)</f>
        <v>0.49764054681827824</v>
      </c>
      <c r="F107" s="333">
        <f>IF(F$69=0,0,F$69/OIS_fec!F$69)</f>
        <v>0.4983552701813298</v>
      </c>
      <c r="G107" s="333">
        <f>IF(G$69=0,0,G$69/OIS_fec!G$69)</f>
        <v>0.49785970668209745</v>
      </c>
      <c r="H107" s="333">
        <f>IF(H$69=0,0,H$69/OIS_fec!H$69)</f>
        <v>0.49876452599219662</v>
      </c>
      <c r="I107" s="333">
        <f>IF(I$69=0,0,I$69/OIS_fec!I$69)</f>
        <v>0.49790595274402777</v>
      </c>
      <c r="J107" s="333">
        <f>IF(J$69=0,0,J$69/OIS_fec!J$69)</f>
        <v>0.49659494731744647</v>
      </c>
      <c r="K107" s="333">
        <f>IF(K$69=0,0,K$69/OIS_fec!K$69)</f>
        <v>0.49930413373035665</v>
      </c>
      <c r="L107" s="333">
        <f>IF(L$69=0,0,L$69/OIS_fec!L$69)</f>
        <v>0.49518059060708997</v>
      </c>
      <c r="M107" s="333">
        <f>IF(M$69=0,0,M$69/OIS_fec!M$69)</f>
        <v>0.49576578257736165</v>
      </c>
      <c r="N107" s="333">
        <f>IF(N$69=0,0,N$69/OIS_fec!N$69)</f>
        <v>0.49704850199955225</v>
      </c>
      <c r="O107" s="333">
        <f>IF(O$69=0,0,O$69/OIS_fec!O$69)</f>
        <v>0.50026174614066232</v>
      </c>
      <c r="P107" s="333">
        <f>IF(P$69=0,0,P$69/OIS_fec!P$69)</f>
        <v>0.49873464543826862</v>
      </c>
      <c r="Q107" s="333">
        <f>IF(Q$69=0,0,Q$69/OIS_fec!Q$69)</f>
        <v>0.49874984630128205</v>
      </c>
      <c r="R107" s="333">
        <f>IF(R$69=0,0,R$69/OIS_fec!R$69)</f>
        <v>0.49780405587137078</v>
      </c>
      <c r="S107" s="333">
        <f>IF(S$69=0,0,S$69/OIS_fec!S$69)</f>
        <v>0.49580694272450854</v>
      </c>
      <c r="T107" s="333">
        <f>IF(T$69=0,0,T$69/OIS_fec!T$69)</f>
        <v>0.49849490721482309</v>
      </c>
      <c r="U107" s="333">
        <f>IF(U$69=0,0,U$69/OIS_fec!U$69)</f>
        <v>0.49917466575460123</v>
      </c>
      <c r="V107" s="333">
        <f>IF(V$69=0,0,V$69/OIS_fec!V$69)</f>
        <v>0.50092168168209883</v>
      </c>
      <c r="W107" s="333">
        <f>IF(W$69=0,0,W$69/OIS_fec!W$69)</f>
        <v>0.49359014653846411</v>
      </c>
      <c r="X107" s="333">
        <f>IF(X$69=0,0,X$69/OIS_fec!X$69)</f>
        <v>0.49689297068084465</v>
      </c>
      <c r="Y107" s="333">
        <f>IF(Y$69=0,0,Y$69/OIS_fec!Y$69)</f>
        <v>0.4935172248161615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5" width="9.28515625" style="1" customWidth="1"/>
    <col min="26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CO2 emissions"</f>
        <v>EE: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X1" s="10">
        <v>2022</v>
      </c>
      <c r="Y1" s="10">
        <v>2023</v>
      </c>
      <c r="DA1" s="65" t="s">
        <v>102</v>
      </c>
    </row>
    <row r="2" spans="1:105" ht="12" customHeight="1" x14ac:dyDescent="0.25">
      <c r="A2" s="172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DA2" s="176"/>
    </row>
    <row r="3" spans="1:105" ht="15" customHeight="1" x14ac:dyDescent="0.25">
      <c r="A3" s="32" t="s">
        <v>342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3">
        <v>85.652302380971321</v>
      </c>
      <c r="C5" s="223">
        <v>92.838982277167958</v>
      </c>
      <c r="D5" s="223">
        <v>102.769212245018</v>
      </c>
      <c r="E5" s="223">
        <v>162.9409413631173</v>
      </c>
      <c r="F5" s="223">
        <v>154.33762974586091</v>
      </c>
      <c r="G5" s="223">
        <v>154.01519624398551</v>
      </c>
      <c r="H5" s="223">
        <v>163.6357874437056</v>
      </c>
      <c r="I5" s="223">
        <v>158.13782712437509</v>
      </c>
      <c r="J5" s="223">
        <v>135.14972904494309</v>
      </c>
      <c r="K5" s="223">
        <v>116.3118571246162</v>
      </c>
      <c r="L5" s="223">
        <v>122.7210890431892</v>
      </c>
      <c r="M5" s="223">
        <v>156.1963900856008</v>
      </c>
      <c r="N5" s="223">
        <v>181.74661200379299</v>
      </c>
      <c r="O5" s="223">
        <v>164.71808676436601</v>
      </c>
      <c r="P5" s="223">
        <v>157.81391568417209</v>
      </c>
      <c r="Q5" s="223">
        <v>153.54689616345601</v>
      </c>
      <c r="R5" s="223">
        <v>188.68164408379209</v>
      </c>
      <c r="S5" s="223">
        <v>154.0262800810294</v>
      </c>
      <c r="T5" s="223">
        <v>168.38512693618259</v>
      </c>
      <c r="U5" s="223">
        <v>149.63846581080409</v>
      </c>
      <c r="V5" s="223">
        <v>144.34362459990339</v>
      </c>
      <c r="W5" s="223">
        <v>85.203386718193485</v>
      </c>
      <c r="X5" s="223">
        <v>101.1213925241813</v>
      </c>
      <c r="Y5" s="223">
        <v>89.300992853804217</v>
      </c>
      <c r="DA5" s="89" t="s">
        <v>3185</v>
      </c>
    </row>
    <row r="6" spans="1:105" ht="12" customHeight="1" x14ac:dyDescent="0.25">
      <c r="A6" s="55" t="s">
        <v>91</v>
      </c>
      <c r="B6" s="259">
        <v>0</v>
      </c>
      <c r="C6" s="259">
        <v>0</v>
      </c>
      <c r="D6" s="259">
        <v>0</v>
      </c>
      <c r="E6" s="259">
        <v>0</v>
      </c>
      <c r="F6" s="259">
        <v>0</v>
      </c>
      <c r="G6" s="259">
        <v>0</v>
      </c>
      <c r="H6" s="259">
        <v>0</v>
      </c>
      <c r="I6" s="259">
        <v>0</v>
      </c>
      <c r="J6" s="259">
        <v>0</v>
      </c>
      <c r="K6" s="259">
        <v>0</v>
      </c>
      <c r="L6" s="259">
        <v>0</v>
      </c>
      <c r="M6" s="259">
        <v>0</v>
      </c>
      <c r="N6" s="259">
        <v>0</v>
      </c>
      <c r="O6" s="259">
        <v>0</v>
      </c>
      <c r="P6" s="259">
        <v>0</v>
      </c>
      <c r="Q6" s="259">
        <v>0</v>
      </c>
      <c r="R6" s="259">
        <v>0</v>
      </c>
      <c r="S6" s="259">
        <v>0</v>
      </c>
      <c r="T6" s="259">
        <v>0</v>
      </c>
      <c r="U6" s="259">
        <v>0</v>
      </c>
      <c r="V6" s="259">
        <v>0</v>
      </c>
      <c r="W6" s="259">
        <v>0</v>
      </c>
      <c r="X6" s="259">
        <v>0</v>
      </c>
      <c r="Y6" s="259">
        <v>0</v>
      </c>
      <c r="DA6" s="67" t="s">
        <v>3186</v>
      </c>
    </row>
    <row r="7" spans="1:105" ht="12" customHeight="1" x14ac:dyDescent="0.25">
      <c r="A7" s="173" t="s">
        <v>92</v>
      </c>
      <c r="B7" s="224">
        <v>0</v>
      </c>
      <c r="C7" s="224">
        <v>0</v>
      </c>
      <c r="D7" s="224">
        <v>0</v>
      </c>
      <c r="E7" s="224">
        <v>0</v>
      </c>
      <c r="F7" s="224">
        <v>0</v>
      </c>
      <c r="G7" s="224">
        <v>0</v>
      </c>
      <c r="H7" s="224">
        <v>0</v>
      </c>
      <c r="I7" s="224">
        <v>0</v>
      </c>
      <c r="J7" s="224">
        <v>0</v>
      </c>
      <c r="K7" s="224">
        <v>0</v>
      </c>
      <c r="L7" s="224">
        <v>0</v>
      </c>
      <c r="M7" s="224">
        <v>0</v>
      </c>
      <c r="N7" s="224">
        <v>0</v>
      </c>
      <c r="O7" s="224">
        <v>0</v>
      </c>
      <c r="P7" s="224">
        <v>0</v>
      </c>
      <c r="Q7" s="224">
        <v>0</v>
      </c>
      <c r="R7" s="224">
        <v>0</v>
      </c>
      <c r="S7" s="224">
        <v>0</v>
      </c>
      <c r="T7" s="224">
        <v>0</v>
      </c>
      <c r="U7" s="224">
        <v>0</v>
      </c>
      <c r="V7" s="224">
        <v>0</v>
      </c>
      <c r="W7" s="224">
        <v>0</v>
      </c>
      <c r="X7" s="224">
        <v>0</v>
      </c>
      <c r="Y7" s="224">
        <v>0</v>
      </c>
      <c r="DA7" s="177" t="s">
        <v>3187</v>
      </c>
    </row>
    <row r="8" spans="1:105" ht="12" customHeight="1" x14ac:dyDescent="0.25">
      <c r="A8" s="173" t="s">
        <v>93</v>
      </c>
      <c r="B8" s="224">
        <v>0</v>
      </c>
      <c r="C8" s="224">
        <v>0</v>
      </c>
      <c r="D8" s="224">
        <v>0</v>
      </c>
      <c r="E8" s="224">
        <v>0</v>
      </c>
      <c r="F8" s="224">
        <v>0</v>
      </c>
      <c r="G8" s="224">
        <v>0</v>
      </c>
      <c r="H8" s="224">
        <v>0</v>
      </c>
      <c r="I8" s="224">
        <v>0</v>
      </c>
      <c r="J8" s="224">
        <v>0</v>
      </c>
      <c r="K8" s="224">
        <v>0</v>
      </c>
      <c r="L8" s="224">
        <v>0</v>
      </c>
      <c r="M8" s="224">
        <v>0</v>
      </c>
      <c r="N8" s="224">
        <v>0</v>
      </c>
      <c r="O8" s="224">
        <v>0</v>
      </c>
      <c r="P8" s="224">
        <v>0</v>
      </c>
      <c r="Q8" s="224">
        <v>0</v>
      </c>
      <c r="R8" s="224">
        <v>0</v>
      </c>
      <c r="S8" s="224">
        <v>0</v>
      </c>
      <c r="T8" s="224">
        <v>0</v>
      </c>
      <c r="U8" s="224">
        <v>0</v>
      </c>
      <c r="V8" s="224">
        <v>0</v>
      </c>
      <c r="W8" s="224">
        <v>0</v>
      </c>
      <c r="X8" s="224">
        <v>0</v>
      </c>
      <c r="Y8" s="224">
        <v>0</v>
      </c>
      <c r="DA8" s="177" t="s">
        <v>3188</v>
      </c>
    </row>
    <row r="9" spans="1:105" ht="12" customHeight="1" x14ac:dyDescent="0.25">
      <c r="A9" s="173" t="s">
        <v>94</v>
      </c>
      <c r="B9" s="224">
        <v>0</v>
      </c>
      <c r="C9" s="224">
        <v>0</v>
      </c>
      <c r="D9" s="224">
        <v>0</v>
      </c>
      <c r="E9" s="224">
        <v>0</v>
      </c>
      <c r="F9" s="224">
        <v>0</v>
      </c>
      <c r="G9" s="224">
        <v>0</v>
      </c>
      <c r="H9" s="224">
        <v>0</v>
      </c>
      <c r="I9" s="224">
        <v>0</v>
      </c>
      <c r="J9" s="224">
        <v>0</v>
      </c>
      <c r="K9" s="224">
        <v>0</v>
      </c>
      <c r="L9" s="224">
        <v>0</v>
      </c>
      <c r="M9" s="224">
        <v>0</v>
      </c>
      <c r="N9" s="224">
        <v>0</v>
      </c>
      <c r="O9" s="224">
        <v>0</v>
      </c>
      <c r="P9" s="224">
        <v>0</v>
      </c>
      <c r="Q9" s="224">
        <v>0</v>
      </c>
      <c r="R9" s="224">
        <v>0</v>
      </c>
      <c r="S9" s="224">
        <v>0</v>
      </c>
      <c r="T9" s="224">
        <v>0</v>
      </c>
      <c r="U9" s="224">
        <v>0</v>
      </c>
      <c r="V9" s="224">
        <v>0</v>
      </c>
      <c r="W9" s="224">
        <v>0</v>
      </c>
      <c r="X9" s="224">
        <v>0</v>
      </c>
      <c r="Y9" s="224">
        <v>0</v>
      </c>
      <c r="DA9" s="177" t="s">
        <v>3189</v>
      </c>
    </row>
    <row r="10" spans="1:105" ht="12" customHeight="1" x14ac:dyDescent="0.25">
      <c r="A10" s="56" t="s">
        <v>95</v>
      </c>
      <c r="B10" s="260">
        <v>0.88657232956199405</v>
      </c>
      <c r="C10" s="260">
        <v>1.1552996275265399</v>
      </c>
      <c r="D10" s="260">
        <v>0.89665905888520903</v>
      </c>
      <c r="E10" s="260">
        <v>2.009721683170373</v>
      </c>
      <c r="F10" s="260">
        <v>2.1808339563280601</v>
      </c>
      <c r="G10" s="260">
        <v>1.909133789234025</v>
      </c>
      <c r="H10" s="260">
        <v>1.795833853655036</v>
      </c>
      <c r="I10" s="260">
        <v>1.7650374892657561</v>
      </c>
      <c r="J10" s="260">
        <v>1.253843703079905</v>
      </c>
      <c r="K10" s="260">
        <v>1.2169837168535149</v>
      </c>
      <c r="L10" s="260">
        <v>1.4804930525943829</v>
      </c>
      <c r="M10" s="260">
        <v>1.924757738351373</v>
      </c>
      <c r="N10" s="260">
        <v>2.3669149392504618</v>
      </c>
      <c r="O10" s="260">
        <v>1.9400637928641891</v>
      </c>
      <c r="P10" s="260">
        <v>1.8197213106460099</v>
      </c>
      <c r="Q10" s="260">
        <v>1.717634894454708</v>
      </c>
      <c r="R10" s="260">
        <v>2.1684567410485158</v>
      </c>
      <c r="S10" s="260">
        <v>1.643194303584393</v>
      </c>
      <c r="T10" s="260">
        <v>1.9774711146539301</v>
      </c>
      <c r="U10" s="260">
        <v>1.736727558213027</v>
      </c>
      <c r="V10" s="260">
        <v>1.5248955033510101</v>
      </c>
      <c r="W10" s="260">
        <v>0.80871505416813094</v>
      </c>
      <c r="X10" s="260">
        <v>1.025631671311001</v>
      </c>
      <c r="Y10" s="260">
        <v>1.0376883438603699</v>
      </c>
      <c r="DA10" s="68" t="s">
        <v>3190</v>
      </c>
    </row>
    <row r="11" spans="1:105" ht="12" customHeight="1" x14ac:dyDescent="0.25">
      <c r="A11" s="37" t="s">
        <v>159</v>
      </c>
      <c r="B11" s="226">
        <v>0.37171641898231311</v>
      </c>
      <c r="C11" s="226">
        <v>0.50161716883184426</v>
      </c>
      <c r="D11" s="226">
        <v>0.41379269754913328</v>
      </c>
      <c r="E11" s="226">
        <v>1.1504627372770351</v>
      </c>
      <c r="F11" s="226">
        <v>1.0863152244310419</v>
      </c>
      <c r="G11" s="226">
        <v>0.90703525336052693</v>
      </c>
      <c r="H11" s="226">
        <v>0.83908458514450268</v>
      </c>
      <c r="I11" s="226">
        <v>0.81261374790179408</v>
      </c>
      <c r="J11" s="226">
        <v>0.73915856694028148</v>
      </c>
      <c r="K11" s="226">
        <v>0.76907228639898784</v>
      </c>
      <c r="L11" s="226">
        <v>0.96185142193992934</v>
      </c>
      <c r="M11" s="226">
        <v>1.3369361845341099</v>
      </c>
      <c r="N11" s="226">
        <v>1.5305534810245489</v>
      </c>
      <c r="O11" s="226">
        <v>1.1933333084045341</v>
      </c>
      <c r="P11" s="226">
        <v>1.225412999312756</v>
      </c>
      <c r="Q11" s="226">
        <v>1.088704293408653</v>
      </c>
      <c r="R11" s="226">
        <v>1.4209546824631301</v>
      </c>
      <c r="S11" s="226">
        <v>1.001753808008121</v>
      </c>
      <c r="T11" s="226">
        <v>1.3248473870805411</v>
      </c>
      <c r="U11" s="226">
        <v>1.173722345137403</v>
      </c>
      <c r="V11" s="226">
        <v>1.232679760485917</v>
      </c>
      <c r="W11" s="226">
        <v>0.31833570534976058</v>
      </c>
      <c r="X11" s="226">
        <v>0.75455025844120249</v>
      </c>
      <c r="Y11" s="226">
        <v>0.76931403325924963</v>
      </c>
      <c r="DA11" s="69" t="s">
        <v>3191</v>
      </c>
    </row>
    <row r="12" spans="1:105" ht="12" customHeight="1" x14ac:dyDescent="0.25">
      <c r="A12" s="37" t="s">
        <v>35</v>
      </c>
      <c r="B12" s="226">
        <v>0.51485591057968105</v>
      </c>
      <c r="C12" s="226">
        <v>0.65368245869469566</v>
      </c>
      <c r="D12" s="226">
        <v>0.48286636133607558</v>
      </c>
      <c r="E12" s="226">
        <v>0.85925894589333818</v>
      </c>
      <c r="F12" s="226">
        <v>1.094518731897018</v>
      </c>
      <c r="G12" s="226">
        <v>1.002098535873498</v>
      </c>
      <c r="H12" s="226">
        <v>0.95674926851053388</v>
      </c>
      <c r="I12" s="226">
        <v>0.95242374136396157</v>
      </c>
      <c r="J12" s="226">
        <v>0.51468513613962386</v>
      </c>
      <c r="K12" s="226">
        <v>0.44791143045452692</v>
      </c>
      <c r="L12" s="226">
        <v>0.51864163065445334</v>
      </c>
      <c r="M12" s="226">
        <v>0.58782155381726287</v>
      </c>
      <c r="N12" s="226">
        <v>0.83636145822591268</v>
      </c>
      <c r="O12" s="226">
        <v>0.74673048445965473</v>
      </c>
      <c r="P12" s="226">
        <v>0.59430831133325446</v>
      </c>
      <c r="Q12" s="226">
        <v>0.62893060104605503</v>
      </c>
      <c r="R12" s="226">
        <v>0.74750205858538599</v>
      </c>
      <c r="S12" s="226">
        <v>0.64144049557627258</v>
      </c>
      <c r="T12" s="226">
        <v>0.65262372757338905</v>
      </c>
      <c r="U12" s="226">
        <v>0.56300521307562479</v>
      </c>
      <c r="V12" s="226">
        <v>0.29221574286509322</v>
      </c>
      <c r="W12" s="226">
        <v>0.49037934881837042</v>
      </c>
      <c r="X12" s="226">
        <v>0.27108141286979842</v>
      </c>
      <c r="Y12" s="226">
        <v>0.26837431060111999</v>
      </c>
      <c r="DA12" s="69" t="s">
        <v>3192</v>
      </c>
    </row>
    <row r="13" spans="1:105" ht="12" customHeight="1" x14ac:dyDescent="0.25">
      <c r="A13" s="37" t="s">
        <v>96</v>
      </c>
      <c r="B13" s="226">
        <v>0</v>
      </c>
      <c r="C13" s="226">
        <v>0</v>
      </c>
      <c r="D13" s="226">
        <v>0</v>
      </c>
      <c r="E13" s="226">
        <v>0</v>
      </c>
      <c r="F13" s="226">
        <v>0</v>
      </c>
      <c r="G13" s="226">
        <v>0</v>
      </c>
      <c r="H13" s="226">
        <v>0</v>
      </c>
      <c r="I13" s="226">
        <v>0</v>
      </c>
      <c r="J13" s="226">
        <v>0</v>
      </c>
      <c r="K13" s="226">
        <v>0</v>
      </c>
      <c r="L13" s="226">
        <v>0</v>
      </c>
      <c r="M13" s="226">
        <v>0</v>
      </c>
      <c r="N13" s="226">
        <v>0</v>
      </c>
      <c r="O13" s="226">
        <v>0</v>
      </c>
      <c r="P13" s="226">
        <v>0</v>
      </c>
      <c r="Q13" s="226">
        <v>0</v>
      </c>
      <c r="R13" s="226">
        <v>0</v>
      </c>
      <c r="S13" s="226">
        <v>0</v>
      </c>
      <c r="T13" s="226">
        <v>0</v>
      </c>
      <c r="U13" s="226">
        <v>0</v>
      </c>
      <c r="V13" s="226">
        <v>0</v>
      </c>
      <c r="W13" s="226">
        <v>0</v>
      </c>
      <c r="X13" s="226">
        <v>0</v>
      </c>
      <c r="Y13" s="226">
        <v>0</v>
      </c>
      <c r="DA13" s="69" t="s">
        <v>3193</v>
      </c>
    </row>
    <row r="14" spans="1:105" ht="12" customHeight="1" x14ac:dyDescent="0.25">
      <c r="A14" s="37" t="s">
        <v>78</v>
      </c>
      <c r="B14" s="226">
        <v>0</v>
      </c>
      <c r="C14" s="226">
        <v>0</v>
      </c>
      <c r="D14" s="226">
        <v>0</v>
      </c>
      <c r="E14" s="226">
        <v>0</v>
      </c>
      <c r="F14" s="226">
        <v>0</v>
      </c>
      <c r="G14" s="226">
        <v>0</v>
      </c>
      <c r="H14" s="226">
        <v>0</v>
      </c>
      <c r="I14" s="226">
        <v>0</v>
      </c>
      <c r="J14" s="226">
        <v>0</v>
      </c>
      <c r="K14" s="226">
        <v>0</v>
      </c>
      <c r="L14" s="226">
        <v>0</v>
      </c>
      <c r="M14" s="226">
        <v>0</v>
      </c>
      <c r="N14" s="226">
        <v>0</v>
      </c>
      <c r="O14" s="226">
        <v>0</v>
      </c>
      <c r="P14" s="226">
        <v>0</v>
      </c>
      <c r="Q14" s="226">
        <v>0</v>
      </c>
      <c r="R14" s="226">
        <v>0</v>
      </c>
      <c r="S14" s="226">
        <v>0</v>
      </c>
      <c r="T14" s="226">
        <v>0</v>
      </c>
      <c r="U14" s="226">
        <v>0</v>
      </c>
      <c r="V14" s="226">
        <v>0</v>
      </c>
      <c r="W14" s="226">
        <v>0</v>
      </c>
      <c r="X14" s="226">
        <v>0</v>
      </c>
      <c r="Y14" s="226">
        <v>0</v>
      </c>
      <c r="DA14" s="69" t="s">
        <v>3194</v>
      </c>
    </row>
    <row r="15" spans="1:105" ht="12" customHeight="1" x14ac:dyDescent="0.25">
      <c r="A15" s="37" t="s">
        <v>40</v>
      </c>
      <c r="B15" s="226">
        <v>0</v>
      </c>
      <c r="C15" s="226">
        <v>0</v>
      </c>
      <c r="D15" s="226">
        <v>0</v>
      </c>
      <c r="E15" s="226">
        <v>0</v>
      </c>
      <c r="F15" s="226">
        <v>0</v>
      </c>
      <c r="G15" s="226">
        <v>0</v>
      </c>
      <c r="H15" s="226">
        <v>0</v>
      </c>
      <c r="I15" s="226">
        <v>0</v>
      </c>
      <c r="J15" s="226">
        <v>0</v>
      </c>
      <c r="K15" s="226">
        <v>0</v>
      </c>
      <c r="L15" s="226">
        <v>0</v>
      </c>
      <c r="M15" s="226">
        <v>0</v>
      </c>
      <c r="N15" s="226">
        <v>0</v>
      </c>
      <c r="O15" s="226">
        <v>0</v>
      </c>
      <c r="P15" s="226">
        <v>0</v>
      </c>
      <c r="Q15" s="226">
        <v>0</v>
      </c>
      <c r="R15" s="226">
        <v>0</v>
      </c>
      <c r="S15" s="226">
        <v>0</v>
      </c>
      <c r="T15" s="226">
        <v>0</v>
      </c>
      <c r="U15" s="226">
        <v>0</v>
      </c>
      <c r="V15" s="226">
        <v>0</v>
      </c>
      <c r="W15" s="226">
        <v>0</v>
      </c>
      <c r="X15" s="226">
        <v>0</v>
      </c>
      <c r="Y15" s="226">
        <v>0</v>
      </c>
      <c r="DA15" s="69" t="s">
        <v>3195</v>
      </c>
    </row>
    <row r="16" spans="1:105" ht="12" customHeight="1" x14ac:dyDescent="0.25">
      <c r="A16" s="57" t="s">
        <v>3057</v>
      </c>
      <c r="B16" s="261">
        <v>7.5784845564175853</v>
      </c>
      <c r="C16" s="261">
        <v>9.4020979831325118</v>
      </c>
      <c r="D16" s="261">
        <v>9.0159759473327377</v>
      </c>
      <c r="E16" s="261">
        <v>24.031353008345331</v>
      </c>
      <c r="F16" s="261">
        <v>15.60559151674644</v>
      </c>
      <c r="G16" s="261">
        <v>16.011314890992399</v>
      </c>
      <c r="H16" s="261">
        <v>16.616091003982142</v>
      </c>
      <c r="I16" s="261">
        <v>13.019559003593651</v>
      </c>
      <c r="J16" s="261">
        <v>10.03245808163771</v>
      </c>
      <c r="K16" s="261">
        <v>7.7935201098322189</v>
      </c>
      <c r="L16" s="261">
        <v>9.8233272609239854</v>
      </c>
      <c r="M16" s="261">
        <v>15.00088187539925</v>
      </c>
      <c r="N16" s="261">
        <v>20.928162327578381</v>
      </c>
      <c r="O16" s="261">
        <v>18.648396653619521</v>
      </c>
      <c r="P16" s="261">
        <v>17.350203256944368</v>
      </c>
      <c r="Q16" s="261">
        <v>15.987691222042709</v>
      </c>
      <c r="R16" s="261">
        <v>26.663883326927628</v>
      </c>
      <c r="S16" s="261">
        <v>21.85418090536005</v>
      </c>
      <c r="T16" s="261">
        <v>20.726050383213369</v>
      </c>
      <c r="U16" s="261">
        <v>17.74219872270276</v>
      </c>
      <c r="V16" s="261">
        <v>14.754877837724459</v>
      </c>
      <c r="W16" s="261">
        <v>9.3538894145586937</v>
      </c>
      <c r="X16" s="261">
        <v>9.5844302105807255</v>
      </c>
      <c r="Y16" s="261">
        <v>8.5323538477327165</v>
      </c>
      <c r="DA16" s="70" t="s">
        <v>3196</v>
      </c>
    </row>
    <row r="17" spans="1:105" ht="12" customHeight="1" x14ac:dyDescent="0.25">
      <c r="A17" s="46" t="s">
        <v>28</v>
      </c>
      <c r="B17" s="229">
        <v>0.2167970907712872</v>
      </c>
      <c r="C17" s="229">
        <v>0.2115522688254966</v>
      </c>
      <c r="D17" s="229">
        <v>0</v>
      </c>
      <c r="E17" s="229">
        <v>0</v>
      </c>
      <c r="F17" s="229">
        <v>1.041760166273541</v>
      </c>
      <c r="G17" s="229">
        <v>0.27103529095100692</v>
      </c>
      <c r="H17" s="229">
        <v>0</v>
      </c>
      <c r="I17" s="229">
        <v>0</v>
      </c>
      <c r="J17" s="229">
        <v>0</v>
      </c>
      <c r="K17" s="229">
        <v>0</v>
      </c>
      <c r="L17" s="229">
        <v>0</v>
      </c>
      <c r="M17" s="229">
        <v>0.27812105574147711</v>
      </c>
      <c r="N17" s="229">
        <v>0</v>
      </c>
      <c r="O17" s="229">
        <v>0</v>
      </c>
      <c r="P17" s="229">
        <v>0</v>
      </c>
      <c r="Q17" s="229">
        <v>0</v>
      </c>
      <c r="R17" s="229">
        <v>0</v>
      </c>
      <c r="S17" s="229">
        <v>0</v>
      </c>
      <c r="T17" s="229">
        <v>0.2835581003792717</v>
      </c>
      <c r="U17" s="229">
        <v>0.16650875347824401</v>
      </c>
      <c r="V17" s="229">
        <v>1.9688190988081361E-2</v>
      </c>
      <c r="W17" s="229">
        <v>8.3946648639398713E-2</v>
      </c>
      <c r="X17" s="229">
        <v>0</v>
      </c>
      <c r="Y17" s="229">
        <v>0</v>
      </c>
      <c r="DA17" s="73" t="s">
        <v>3197</v>
      </c>
    </row>
    <row r="18" spans="1:105" ht="12" customHeight="1" x14ac:dyDescent="0.25">
      <c r="A18" s="46" t="s">
        <v>30</v>
      </c>
      <c r="B18" s="229">
        <v>0</v>
      </c>
      <c r="C18" s="229">
        <v>0</v>
      </c>
      <c r="D18" s="229">
        <v>0</v>
      </c>
      <c r="E18" s="229">
        <v>0</v>
      </c>
      <c r="F18" s="229">
        <v>0</v>
      </c>
      <c r="G18" s="229">
        <v>0</v>
      </c>
      <c r="H18" s="229">
        <v>0</v>
      </c>
      <c r="I18" s="229">
        <v>0</v>
      </c>
      <c r="J18" s="229">
        <v>0</v>
      </c>
      <c r="K18" s="229">
        <v>0</v>
      </c>
      <c r="L18" s="229">
        <v>0</v>
      </c>
      <c r="M18" s="229">
        <v>0</v>
      </c>
      <c r="N18" s="229">
        <v>0</v>
      </c>
      <c r="O18" s="229">
        <v>0</v>
      </c>
      <c r="P18" s="229">
        <v>0</v>
      </c>
      <c r="Q18" s="229">
        <v>0</v>
      </c>
      <c r="R18" s="229">
        <v>0</v>
      </c>
      <c r="S18" s="229">
        <v>0</v>
      </c>
      <c r="T18" s="229">
        <v>0</v>
      </c>
      <c r="U18" s="229">
        <v>0</v>
      </c>
      <c r="V18" s="229">
        <v>0</v>
      </c>
      <c r="W18" s="229">
        <v>0</v>
      </c>
      <c r="X18" s="229">
        <v>0</v>
      </c>
      <c r="Y18" s="229">
        <v>0</v>
      </c>
      <c r="DA18" s="73" t="s">
        <v>3198</v>
      </c>
    </row>
    <row r="19" spans="1:105" ht="12" customHeight="1" x14ac:dyDescent="0.25">
      <c r="A19" s="46" t="s">
        <v>31</v>
      </c>
      <c r="B19" s="229">
        <v>0</v>
      </c>
      <c r="C19" s="229">
        <v>0</v>
      </c>
      <c r="D19" s="229">
        <v>0</v>
      </c>
      <c r="E19" s="229">
        <v>0.2424231041699654</v>
      </c>
      <c r="F19" s="229">
        <v>0</v>
      </c>
      <c r="G19" s="229">
        <v>0.29942608890198391</v>
      </c>
      <c r="H19" s="229">
        <v>0</v>
      </c>
      <c r="I19" s="229">
        <v>0</v>
      </c>
      <c r="J19" s="229">
        <v>0</v>
      </c>
      <c r="K19" s="229">
        <v>0</v>
      </c>
      <c r="L19" s="229">
        <v>0</v>
      </c>
      <c r="M19" s="229">
        <v>0</v>
      </c>
      <c r="N19" s="229">
        <v>0.90802849131682217</v>
      </c>
      <c r="O19" s="229">
        <v>0.33521197298889849</v>
      </c>
      <c r="P19" s="229">
        <v>0</v>
      </c>
      <c r="Q19" s="229">
        <v>0.64202197316602794</v>
      </c>
      <c r="R19" s="229">
        <v>0.28542228823797611</v>
      </c>
      <c r="S19" s="229">
        <v>1.1276452008499831</v>
      </c>
      <c r="T19" s="229">
        <v>1.3280146823874539</v>
      </c>
      <c r="U19" s="229">
        <v>1.4466347800579611</v>
      </c>
      <c r="V19" s="229">
        <v>0.73744622789163516</v>
      </c>
      <c r="W19" s="229">
        <v>0.42887589293773642</v>
      </c>
      <c r="X19" s="229">
        <v>0.75167335918186318</v>
      </c>
      <c r="Y19" s="229">
        <v>1.1832214585211409</v>
      </c>
      <c r="DA19" s="73" t="s">
        <v>3199</v>
      </c>
    </row>
    <row r="20" spans="1:105" ht="12" customHeight="1" x14ac:dyDescent="0.25">
      <c r="A20" s="46" t="s">
        <v>159</v>
      </c>
      <c r="B20" s="229">
        <v>1.9307348336680299</v>
      </c>
      <c r="C20" s="229">
        <v>2.3934395658985119</v>
      </c>
      <c r="D20" s="229">
        <v>3.337242115161553</v>
      </c>
      <c r="E20" s="229">
        <v>4.8223349906264454</v>
      </c>
      <c r="F20" s="229">
        <v>5.6080876712731342</v>
      </c>
      <c r="G20" s="229">
        <v>5.1650747851137533</v>
      </c>
      <c r="H20" s="229">
        <v>5.2601596342548138</v>
      </c>
      <c r="I20" s="229">
        <v>5.4955734814367156</v>
      </c>
      <c r="J20" s="229">
        <v>5.0220989677095034</v>
      </c>
      <c r="K20" s="229">
        <v>4.2599045098295356</v>
      </c>
      <c r="L20" s="229">
        <v>5.3126541143566834</v>
      </c>
      <c r="M20" s="229">
        <v>9.8496705557736774</v>
      </c>
      <c r="N20" s="229">
        <v>9.9975925412034421</v>
      </c>
      <c r="O20" s="229">
        <v>7.2460613387813622</v>
      </c>
      <c r="P20" s="229">
        <v>7.9013227591629871</v>
      </c>
      <c r="Q20" s="229">
        <v>6.734455543858326</v>
      </c>
      <c r="R20" s="229">
        <v>6.8642575694680161</v>
      </c>
      <c r="S20" s="229">
        <v>5.4325776974147546</v>
      </c>
      <c r="T20" s="229">
        <v>8.0596277273403771</v>
      </c>
      <c r="U20" s="229">
        <v>5.3879677553518954</v>
      </c>
      <c r="V20" s="229">
        <v>6.4442190527402063</v>
      </c>
      <c r="W20" s="229">
        <v>1.266157213609993</v>
      </c>
      <c r="X20" s="229">
        <v>3.684968706068009</v>
      </c>
      <c r="Y20" s="229">
        <v>2.5158321545562639</v>
      </c>
      <c r="DA20" s="73" t="s">
        <v>3200</v>
      </c>
    </row>
    <row r="21" spans="1:105" ht="12" customHeight="1" x14ac:dyDescent="0.25">
      <c r="A21" s="46" t="s">
        <v>32</v>
      </c>
      <c r="B21" s="229">
        <v>0.39996616454072959</v>
      </c>
      <c r="C21" s="229">
        <v>0.82007362016702445</v>
      </c>
      <c r="D21" s="229">
        <v>0.93712875654907635</v>
      </c>
      <c r="E21" s="229">
        <v>0.50333425099298867</v>
      </c>
      <c r="F21" s="229">
        <v>0.99698375042452225</v>
      </c>
      <c r="G21" s="229">
        <v>1.455351123178444</v>
      </c>
      <c r="H21" s="229">
        <v>2.1933394205625931</v>
      </c>
      <c r="I21" s="229">
        <v>1.224101897034916</v>
      </c>
      <c r="J21" s="229">
        <v>1.383376862691319</v>
      </c>
      <c r="K21" s="229">
        <v>1.0076313624901521</v>
      </c>
      <c r="L21" s="229">
        <v>1.6566652147786169</v>
      </c>
      <c r="M21" s="229">
        <v>1.001440948361584</v>
      </c>
      <c r="N21" s="229">
        <v>0.84516294940900172</v>
      </c>
      <c r="O21" s="229">
        <v>0.70885222793512392</v>
      </c>
      <c r="P21" s="229">
        <v>1.223058392338445</v>
      </c>
      <c r="Q21" s="229">
        <v>1.2205638783400929</v>
      </c>
      <c r="R21" s="229">
        <v>0.90533369650587059</v>
      </c>
      <c r="S21" s="229">
        <v>0.92197466937751749</v>
      </c>
      <c r="T21" s="229">
        <v>1.324269770920973</v>
      </c>
      <c r="U21" s="229">
        <v>2.128484907906067</v>
      </c>
      <c r="V21" s="229">
        <v>2.98860522324251</v>
      </c>
      <c r="W21" s="229">
        <v>2.2747519999683599</v>
      </c>
      <c r="X21" s="229">
        <v>2.0169058042521901</v>
      </c>
      <c r="Y21" s="229">
        <v>0.81143464008993982</v>
      </c>
      <c r="DA21" s="73" t="s">
        <v>3201</v>
      </c>
    </row>
    <row r="22" spans="1:105" ht="12" customHeight="1" x14ac:dyDescent="0.25">
      <c r="A22" s="46" t="s">
        <v>33</v>
      </c>
      <c r="B22" s="229">
        <v>3.0491445601331781</v>
      </c>
      <c r="C22" s="229">
        <v>3.0491445601187772</v>
      </c>
      <c r="D22" s="229">
        <v>3.0491445601064382</v>
      </c>
      <c r="E22" s="229">
        <v>14.7407728420366</v>
      </c>
      <c r="F22" s="229">
        <v>3.0491445600643501</v>
      </c>
      <c r="G22" s="229">
        <v>3.049144560062035</v>
      </c>
      <c r="H22" s="229">
        <v>3.0491445600571891</v>
      </c>
      <c r="I22" s="229">
        <v>0</v>
      </c>
      <c r="J22" s="229">
        <v>0</v>
      </c>
      <c r="K22" s="229">
        <v>0</v>
      </c>
      <c r="L22" s="229">
        <v>0</v>
      </c>
      <c r="M22" s="229">
        <v>0</v>
      </c>
      <c r="N22" s="229">
        <v>3.049144560052274</v>
      </c>
      <c r="O22" s="229">
        <v>3.0491445600625782</v>
      </c>
      <c r="P22" s="229">
        <v>3.0491445600491192</v>
      </c>
      <c r="Q22" s="229">
        <v>3.0491445600592062</v>
      </c>
      <c r="R22" s="229">
        <v>12.19682772014519</v>
      </c>
      <c r="S22" s="229">
        <v>9.1476831601478565</v>
      </c>
      <c r="T22" s="229">
        <v>3.0491445600652951</v>
      </c>
      <c r="U22" s="229">
        <v>3.0491445600591738</v>
      </c>
      <c r="V22" s="229">
        <v>2.1345508800291269</v>
      </c>
      <c r="W22" s="229">
        <v>1.524572280057944</v>
      </c>
      <c r="X22" s="229">
        <v>0.15243228000249359</v>
      </c>
      <c r="Y22" s="229">
        <v>2.617241379294299</v>
      </c>
      <c r="DA22" s="73" t="s">
        <v>3202</v>
      </c>
    </row>
    <row r="23" spans="1:105" ht="12" customHeight="1" x14ac:dyDescent="0.25">
      <c r="A23" s="46" t="s">
        <v>35</v>
      </c>
      <c r="B23" s="229">
        <v>1.9818419073043609</v>
      </c>
      <c r="C23" s="229">
        <v>2.9278879681227008</v>
      </c>
      <c r="D23" s="229">
        <v>1.6924605155156689</v>
      </c>
      <c r="E23" s="229">
        <v>3.7224878205193348</v>
      </c>
      <c r="F23" s="229">
        <v>4.9096153687108899</v>
      </c>
      <c r="G23" s="229">
        <v>5.7712830427851713</v>
      </c>
      <c r="H23" s="229">
        <v>6.1134473891075478</v>
      </c>
      <c r="I23" s="229">
        <v>6.2998836251220176</v>
      </c>
      <c r="J23" s="229">
        <v>3.6269822512368868</v>
      </c>
      <c r="K23" s="229">
        <v>2.5259842375125312</v>
      </c>
      <c r="L23" s="229">
        <v>2.8540079317886851</v>
      </c>
      <c r="M23" s="229">
        <v>3.8716493155225078</v>
      </c>
      <c r="N23" s="229">
        <v>6.1282337855968381</v>
      </c>
      <c r="O23" s="229">
        <v>7.3091265538515628</v>
      </c>
      <c r="P23" s="229">
        <v>5.1766775453938223</v>
      </c>
      <c r="Q23" s="229">
        <v>4.3415052666190617</v>
      </c>
      <c r="R23" s="229">
        <v>6.412042052570575</v>
      </c>
      <c r="S23" s="229">
        <v>5.2243001775699316</v>
      </c>
      <c r="T23" s="229">
        <v>6.6814355421200018</v>
      </c>
      <c r="U23" s="229">
        <v>5.5634579658494232</v>
      </c>
      <c r="V23" s="229">
        <v>2.4303682628329062</v>
      </c>
      <c r="W23" s="229">
        <v>3.7755853793452618</v>
      </c>
      <c r="X23" s="229">
        <v>2.9784500610761691</v>
      </c>
      <c r="Y23" s="229">
        <v>1.4046242152710751</v>
      </c>
      <c r="DA23" s="73" t="s">
        <v>3203</v>
      </c>
    </row>
    <row r="24" spans="1:105" ht="12" customHeight="1" x14ac:dyDescent="0.25">
      <c r="A24" s="46" t="s">
        <v>36</v>
      </c>
      <c r="B24" s="229">
        <v>0</v>
      </c>
      <c r="C24" s="229">
        <v>0</v>
      </c>
      <c r="D24" s="229">
        <v>0</v>
      </c>
      <c r="E24" s="229">
        <v>0</v>
      </c>
      <c r="F24" s="229">
        <v>0</v>
      </c>
      <c r="G24" s="229">
        <v>0</v>
      </c>
      <c r="H24" s="229">
        <v>0</v>
      </c>
      <c r="I24" s="229">
        <v>0</v>
      </c>
      <c r="J24" s="229">
        <v>0</v>
      </c>
      <c r="K24" s="229">
        <v>0</v>
      </c>
      <c r="L24" s="229">
        <v>0</v>
      </c>
      <c r="M24" s="229">
        <v>0</v>
      </c>
      <c r="N24" s="229">
        <v>0</v>
      </c>
      <c r="O24" s="229">
        <v>0</v>
      </c>
      <c r="P24" s="229">
        <v>0</v>
      </c>
      <c r="Q24" s="229">
        <v>0</v>
      </c>
      <c r="R24" s="229">
        <v>0</v>
      </c>
      <c r="S24" s="229">
        <v>0</v>
      </c>
      <c r="T24" s="229">
        <v>0</v>
      </c>
      <c r="U24" s="229">
        <v>0</v>
      </c>
      <c r="V24" s="229">
        <v>0</v>
      </c>
      <c r="W24" s="229">
        <v>0</v>
      </c>
      <c r="X24" s="229">
        <v>0</v>
      </c>
      <c r="Y24" s="229">
        <v>0</v>
      </c>
      <c r="DA24" s="73" t="s">
        <v>3204</v>
      </c>
    </row>
    <row r="25" spans="1:105" ht="12" customHeight="1" x14ac:dyDescent="0.25">
      <c r="A25" s="46" t="s">
        <v>38</v>
      </c>
      <c r="B25" s="229">
        <v>0</v>
      </c>
      <c r="C25" s="229">
        <v>0</v>
      </c>
      <c r="D25" s="229">
        <v>0</v>
      </c>
      <c r="E25" s="229">
        <v>0</v>
      </c>
      <c r="F25" s="229">
        <v>0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0</v>
      </c>
      <c r="N25" s="229">
        <v>0</v>
      </c>
      <c r="O25" s="229">
        <v>0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DA25" s="73" t="s">
        <v>3205</v>
      </c>
    </row>
    <row r="26" spans="1:105" ht="12" customHeight="1" x14ac:dyDescent="0.25">
      <c r="A26" s="46" t="s">
        <v>39</v>
      </c>
      <c r="B26" s="229">
        <v>0</v>
      </c>
      <c r="C26" s="229">
        <v>0</v>
      </c>
      <c r="D26" s="229">
        <v>0</v>
      </c>
      <c r="E26" s="229">
        <v>0</v>
      </c>
      <c r="F26" s="229">
        <v>0</v>
      </c>
      <c r="G26" s="229">
        <v>0</v>
      </c>
      <c r="H26" s="229">
        <v>0</v>
      </c>
      <c r="I26" s="229">
        <v>0</v>
      </c>
      <c r="J26" s="229">
        <v>0</v>
      </c>
      <c r="K26" s="229">
        <v>0</v>
      </c>
      <c r="L26" s="229">
        <v>0</v>
      </c>
      <c r="M26" s="229">
        <v>0</v>
      </c>
      <c r="N26" s="229">
        <v>0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DA26" s="73" t="s">
        <v>3206</v>
      </c>
    </row>
    <row r="27" spans="1:105" ht="12" customHeight="1" x14ac:dyDescent="0.25">
      <c r="A27" s="57" t="s">
        <v>3069</v>
      </c>
      <c r="B27" s="261">
        <f t="shared" ref="B27:Y27" si="0">B28+B34</f>
        <v>49.896092323388913</v>
      </c>
      <c r="C27" s="261">
        <f t="shared" si="0"/>
        <v>54.928000209049777</v>
      </c>
      <c r="D27" s="261">
        <f t="shared" si="0"/>
        <v>57.710739275730937</v>
      </c>
      <c r="E27" s="261">
        <f t="shared" si="0"/>
        <v>83.990407058471888</v>
      </c>
      <c r="F27" s="261">
        <f t="shared" si="0"/>
        <v>87.453412602772119</v>
      </c>
      <c r="G27" s="261">
        <f t="shared" si="0"/>
        <v>85.589679982818637</v>
      </c>
      <c r="H27" s="261">
        <f t="shared" si="0"/>
        <v>89.694633250005054</v>
      </c>
      <c r="I27" s="261">
        <f t="shared" si="0"/>
        <v>87.191039493694078</v>
      </c>
      <c r="J27" s="261">
        <f t="shared" si="0"/>
        <v>74.305178325272749</v>
      </c>
      <c r="K27" s="261">
        <f t="shared" si="0"/>
        <v>63.968469418638833</v>
      </c>
      <c r="L27" s="261">
        <f t="shared" si="0"/>
        <v>67.68308874993761</v>
      </c>
      <c r="M27" s="261">
        <f t="shared" si="0"/>
        <v>81.920892371609128</v>
      </c>
      <c r="N27" s="261">
        <f t="shared" si="0"/>
        <v>94.555860102526481</v>
      </c>
      <c r="O27" s="261">
        <f t="shared" si="0"/>
        <v>84.496749591621537</v>
      </c>
      <c r="P27" s="261">
        <f t="shared" si="0"/>
        <v>80.916334140590109</v>
      </c>
      <c r="Q27" s="261">
        <f t="shared" si="0"/>
        <v>80.41217832834657</v>
      </c>
      <c r="R27" s="261">
        <f t="shared" si="0"/>
        <v>92.821802136410582</v>
      </c>
      <c r="S27" s="261">
        <f t="shared" si="0"/>
        <v>76.593857942072631</v>
      </c>
      <c r="T27" s="261">
        <f t="shared" si="0"/>
        <v>85.67224730922149</v>
      </c>
      <c r="U27" s="261">
        <f t="shared" si="0"/>
        <v>79.468457357393248</v>
      </c>
      <c r="V27" s="261">
        <f t="shared" si="0"/>
        <v>76.343124530392046</v>
      </c>
      <c r="W27" s="261">
        <f t="shared" si="0"/>
        <v>49.623451690160003</v>
      </c>
      <c r="X27" s="261">
        <f t="shared" si="0"/>
        <v>55.669763995052747</v>
      </c>
      <c r="Y27" s="261">
        <f t="shared" si="0"/>
        <v>48.225961506674217</v>
      </c>
      <c r="DA27" s="70"/>
    </row>
    <row r="28" spans="1:105" ht="12" customHeight="1" x14ac:dyDescent="0.25">
      <c r="A28" s="60" t="s">
        <v>3070</v>
      </c>
      <c r="B28" s="262">
        <v>49.896092323388913</v>
      </c>
      <c r="C28" s="262">
        <v>54.928000209049777</v>
      </c>
      <c r="D28" s="262">
        <v>57.710739275730937</v>
      </c>
      <c r="E28" s="262">
        <v>83.990407058471888</v>
      </c>
      <c r="F28" s="262">
        <v>87.453412602772119</v>
      </c>
      <c r="G28" s="262">
        <v>85.589679982818637</v>
      </c>
      <c r="H28" s="262">
        <v>89.694633250005054</v>
      </c>
      <c r="I28" s="262">
        <v>87.191039493694078</v>
      </c>
      <c r="J28" s="262">
        <v>74.305178325272749</v>
      </c>
      <c r="K28" s="262">
        <v>63.968469418638833</v>
      </c>
      <c r="L28" s="262">
        <v>67.68308874993761</v>
      </c>
      <c r="M28" s="262">
        <v>81.920892371609128</v>
      </c>
      <c r="N28" s="262">
        <v>94.555860102526481</v>
      </c>
      <c r="O28" s="262">
        <v>84.496749591621537</v>
      </c>
      <c r="P28" s="262">
        <v>80.916334140590109</v>
      </c>
      <c r="Q28" s="262">
        <v>80.41217832834657</v>
      </c>
      <c r="R28" s="262">
        <v>92.821802136410582</v>
      </c>
      <c r="S28" s="262">
        <v>76.593857942072631</v>
      </c>
      <c r="T28" s="262">
        <v>85.67224730922149</v>
      </c>
      <c r="U28" s="262">
        <v>79.468457357393248</v>
      </c>
      <c r="V28" s="262">
        <v>76.343124530392046</v>
      </c>
      <c r="W28" s="262">
        <v>49.623451690160003</v>
      </c>
      <c r="X28" s="262">
        <v>55.669763995052747</v>
      </c>
      <c r="Y28" s="262">
        <v>48.225961506674217</v>
      </c>
      <c r="DA28" s="72" t="s">
        <v>3207</v>
      </c>
    </row>
    <row r="29" spans="1:105" ht="12" customHeight="1" x14ac:dyDescent="0.25">
      <c r="A29" s="59" t="s">
        <v>28</v>
      </c>
      <c r="B29" s="230">
        <v>3.3188068865992659</v>
      </c>
      <c r="C29" s="230">
        <v>2.3383996853088789</v>
      </c>
      <c r="D29" s="230">
        <v>0</v>
      </c>
      <c r="E29" s="230">
        <v>0</v>
      </c>
      <c r="F29" s="230">
        <v>6.4127751974306753</v>
      </c>
      <c r="G29" s="230">
        <v>1.9860152763086281</v>
      </c>
      <c r="H29" s="230">
        <v>0</v>
      </c>
      <c r="I29" s="230">
        <v>0</v>
      </c>
      <c r="J29" s="230">
        <v>0</v>
      </c>
      <c r="K29" s="230">
        <v>0</v>
      </c>
      <c r="L29" s="230">
        <v>0</v>
      </c>
      <c r="M29" s="230">
        <v>1.4080020669532169</v>
      </c>
      <c r="N29" s="230">
        <v>0</v>
      </c>
      <c r="O29" s="230">
        <v>0</v>
      </c>
      <c r="P29" s="230">
        <v>0</v>
      </c>
      <c r="Q29" s="230">
        <v>0</v>
      </c>
      <c r="R29" s="230">
        <v>0</v>
      </c>
      <c r="S29" s="230">
        <v>0</v>
      </c>
      <c r="T29" s="230">
        <v>1.7899290795795131</v>
      </c>
      <c r="U29" s="230">
        <v>1.1166979345796679</v>
      </c>
      <c r="V29" s="230">
        <v>0.12179155042284739</v>
      </c>
      <c r="W29" s="230">
        <v>0.62228858185765601</v>
      </c>
      <c r="X29" s="230">
        <v>0</v>
      </c>
      <c r="Y29" s="230">
        <v>0</v>
      </c>
      <c r="DA29" s="71" t="s">
        <v>3208</v>
      </c>
    </row>
    <row r="30" spans="1:105" ht="12" customHeight="1" x14ac:dyDescent="0.25">
      <c r="A30" s="59" t="s">
        <v>31</v>
      </c>
      <c r="B30" s="230">
        <v>0</v>
      </c>
      <c r="C30" s="230">
        <v>0</v>
      </c>
      <c r="D30" s="230">
        <v>0</v>
      </c>
      <c r="E30" s="230">
        <v>2.2537201585544659</v>
      </c>
      <c r="F30" s="230">
        <v>0</v>
      </c>
      <c r="G30" s="230">
        <v>2.194049286342489</v>
      </c>
      <c r="H30" s="230">
        <v>0</v>
      </c>
      <c r="I30" s="230">
        <v>0</v>
      </c>
      <c r="J30" s="230">
        <v>0</v>
      </c>
      <c r="K30" s="230">
        <v>0</v>
      </c>
      <c r="L30" s="230">
        <v>0</v>
      </c>
      <c r="M30" s="230">
        <v>0</v>
      </c>
      <c r="N30" s="230">
        <v>4.4467436626774877</v>
      </c>
      <c r="O30" s="230">
        <v>2.535863267067938</v>
      </c>
      <c r="P30" s="230">
        <v>0</v>
      </c>
      <c r="Q30" s="230">
        <v>4.7245040968529244</v>
      </c>
      <c r="R30" s="230">
        <v>2.5856529517946178</v>
      </c>
      <c r="S30" s="230">
        <v>4.211746659262003</v>
      </c>
      <c r="T30" s="230">
        <v>4.0067714981891607</v>
      </c>
      <c r="U30" s="230">
        <v>5.6153191392584478</v>
      </c>
      <c r="V30" s="230">
        <v>4.6354027847806591</v>
      </c>
      <c r="W30" s="230">
        <v>3.016459827174343</v>
      </c>
      <c r="X30" s="230">
        <v>4.6461025610421292</v>
      </c>
      <c r="Y30" s="230">
        <v>7.7038636835878771</v>
      </c>
      <c r="DA30" s="71" t="s">
        <v>3209</v>
      </c>
    </row>
    <row r="31" spans="1:105" ht="12" customHeight="1" x14ac:dyDescent="0.25">
      <c r="A31" s="59" t="s">
        <v>159</v>
      </c>
      <c r="B31" s="230">
        <v>23.470820895039822</v>
      </c>
      <c r="C31" s="230">
        <v>23.65040747472181</v>
      </c>
      <c r="D31" s="230">
        <v>27.202306831933949</v>
      </c>
      <c r="E31" s="230">
        <v>48.758056358679973</v>
      </c>
      <c r="F31" s="230">
        <v>42.922407753371957</v>
      </c>
      <c r="G31" s="230">
        <v>35.063807412310183</v>
      </c>
      <c r="H31" s="230">
        <v>35.332880129760078</v>
      </c>
      <c r="I31" s="230">
        <v>36.912445143035271</v>
      </c>
      <c r="J31" s="230">
        <v>37.229821217453861</v>
      </c>
      <c r="K31" s="230">
        <v>34.476871785948489</v>
      </c>
      <c r="L31" s="230">
        <v>36.291955900824533</v>
      </c>
      <c r="M31" s="230">
        <v>49.473782249064257</v>
      </c>
      <c r="N31" s="230">
        <v>56.041039995994367</v>
      </c>
      <c r="O31" s="230">
        <v>47.103573115401353</v>
      </c>
      <c r="P31" s="230">
        <v>47.498258953431602</v>
      </c>
      <c r="Q31" s="230">
        <v>41.957344366629471</v>
      </c>
      <c r="R31" s="230">
        <v>51.644018743762899</v>
      </c>
      <c r="S31" s="230">
        <v>38.458649597738841</v>
      </c>
      <c r="T31" s="230">
        <v>45.438337720205517</v>
      </c>
      <c r="U31" s="230">
        <v>35.784552117175167</v>
      </c>
      <c r="V31" s="230">
        <v>39.96311906836096</v>
      </c>
      <c r="W31" s="230">
        <v>9.3708228997819276</v>
      </c>
      <c r="X31" s="230">
        <v>24.206449614171682</v>
      </c>
      <c r="Y31" s="230">
        <v>23.476812356469029</v>
      </c>
      <c r="DA31" s="71" t="s">
        <v>3210</v>
      </c>
    </row>
    <row r="32" spans="1:105" ht="12" customHeight="1" x14ac:dyDescent="0.25">
      <c r="A32" s="59" t="s">
        <v>32</v>
      </c>
      <c r="B32" s="230">
        <v>5.346679642240991</v>
      </c>
      <c r="C32" s="230">
        <v>7.593727716762416</v>
      </c>
      <c r="D32" s="230">
        <v>10.56041920016458</v>
      </c>
      <c r="E32" s="230">
        <v>5.2410690232002057</v>
      </c>
      <c r="F32" s="230">
        <v>7.4128024082571784</v>
      </c>
      <c r="G32" s="230">
        <v>10.4316019761399</v>
      </c>
      <c r="H32" s="230">
        <v>15.840723005539949</v>
      </c>
      <c r="I32" s="230">
        <v>7.9941452231409791</v>
      </c>
      <c r="J32" s="230">
        <v>10.90771217762221</v>
      </c>
      <c r="K32" s="230">
        <v>8.2106157577985659</v>
      </c>
      <c r="L32" s="230">
        <v>10.634423825455739</v>
      </c>
      <c r="M32" s="230">
        <v>5.0698460117143096</v>
      </c>
      <c r="N32" s="230">
        <v>5.2261240106933471</v>
      </c>
      <c r="O32" s="230">
        <v>5.3624347321850623</v>
      </c>
      <c r="P32" s="230">
        <v>7.8837327278054152</v>
      </c>
      <c r="Q32" s="230">
        <v>7.8862272418330681</v>
      </c>
      <c r="R32" s="230">
        <v>8.201457423597514</v>
      </c>
      <c r="S32" s="230">
        <v>8.1848164507617138</v>
      </c>
      <c r="T32" s="230">
        <v>8.3593061492833431</v>
      </c>
      <c r="U32" s="230">
        <v>14.274773252406</v>
      </c>
      <c r="V32" s="230">
        <v>18.4875727770455</v>
      </c>
      <c r="W32" s="230">
        <v>16.862521840732729</v>
      </c>
      <c r="X32" s="230">
        <v>13.335322275993089</v>
      </c>
      <c r="Y32" s="230">
        <v>7.5720070396709236</v>
      </c>
      <c r="DA32" s="71" t="s">
        <v>3211</v>
      </c>
    </row>
    <row r="33" spans="1:105" ht="12" customHeight="1" x14ac:dyDescent="0.25">
      <c r="A33" s="59" t="s">
        <v>35</v>
      </c>
      <c r="B33" s="230">
        <v>17.75978489950883</v>
      </c>
      <c r="C33" s="230">
        <v>21.345465332256669</v>
      </c>
      <c r="D33" s="230">
        <v>19.948013243632399</v>
      </c>
      <c r="E33" s="230">
        <v>27.737561518037239</v>
      </c>
      <c r="F33" s="230">
        <v>30.70542724371229</v>
      </c>
      <c r="G33" s="230">
        <v>35.914206031717463</v>
      </c>
      <c r="H33" s="230">
        <v>38.521030114705027</v>
      </c>
      <c r="I33" s="230">
        <v>42.284449127517817</v>
      </c>
      <c r="J33" s="230">
        <v>26.16764493019669</v>
      </c>
      <c r="K33" s="230">
        <v>21.280981874891779</v>
      </c>
      <c r="L33" s="230">
        <v>20.756709023657329</v>
      </c>
      <c r="M33" s="230">
        <v>25.96926204387735</v>
      </c>
      <c r="N33" s="230">
        <v>28.841952433161278</v>
      </c>
      <c r="O33" s="230">
        <v>29.49487847696718</v>
      </c>
      <c r="P33" s="230">
        <v>25.534342459353098</v>
      </c>
      <c r="Q33" s="230">
        <v>25.844102623031102</v>
      </c>
      <c r="R33" s="230">
        <v>30.390673017255551</v>
      </c>
      <c r="S33" s="230">
        <v>25.73864523431007</v>
      </c>
      <c r="T33" s="230">
        <v>26.077902861963938</v>
      </c>
      <c r="U33" s="230">
        <v>22.677114913973959</v>
      </c>
      <c r="V33" s="230">
        <v>13.13523834978208</v>
      </c>
      <c r="W33" s="230">
        <v>19.751358540613349</v>
      </c>
      <c r="X33" s="230">
        <v>13.48188954384584</v>
      </c>
      <c r="Y33" s="230">
        <v>9.4732784269463934</v>
      </c>
      <c r="DA33" s="71" t="s">
        <v>3212</v>
      </c>
    </row>
    <row r="34" spans="1:105" ht="12" customHeight="1" x14ac:dyDescent="0.25">
      <c r="A34" s="60" t="s">
        <v>3077</v>
      </c>
      <c r="B34" s="262">
        <v>0</v>
      </c>
      <c r="C34" s="262">
        <v>0</v>
      </c>
      <c r="D34" s="262">
        <v>0</v>
      </c>
      <c r="E34" s="262">
        <v>0</v>
      </c>
      <c r="F34" s="262">
        <v>0</v>
      </c>
      <c r="G34" s="262">
        <v>0</v>
      </c>
      <c r="H34" s="262">
        <v>0</v>
      </c>
      <c r="I34" s="262">
        <v>0</v>
      </c>
      <c r="J34" s="262">
        <v>0</v>
      </c>
      <c r="K34" s="262">
        <v>0</v>
      </c>
      <c r="L34" s="262">
        <v>0</v>
      </c>
      <c r="M34" s="262">
        <v>0</v>
      </c>
      <c r="N34" s="262">
        <v>0</v>
      </c>
      <c r="O34" s="262">
        <v>0</v>
      </c>
      <c r="P34" s="262">
        <v>0</v>
      </c>
      <c r="Q34" s="262">
        <v>0</v>
      </c>
      <c r="R34" s="262">
        <v>0</v>
      </c>
      <c r="S34" s="262">
        <v>0</v>
      </c>
      <c r="T34" s="262">
        <v>0</v>
      </c>
      <c r="U34" s="262">
        <v>0</v>
      </c>
      <c r="V34" s="262">
        <v>0</v>
      </c>
      <c r="W34" s="262">
        <v>0</v>
      </c>
      <c r="X34" s="262">
        <v>0</v>
      </c>
      <c r="Y34" s="262">
        <v>0</v>
      </c>
      <c r="DA34" s="72" t="s">
        <v>3213</v>
      </c>
    </row>
    <row r="35" spans="1:105" ht="12" customHeight="1" x14ac:dyDescent="0.25">
      <c r="A35" s="57" t="s">
        <v>3079</v>
      </c>
      <c r="B35" s="261">
        <f t="shared" ref="B35:Y35" si="1">B36+B42+B53</f>
        <v>2.8141915756754887</v>
      </c>
      <c r="C35" s="261">
        <f t="shared" si="1"/>
        <v>3.8058128042365298</v>
      </c>
      <c r="D35" s="261">
        <f t="shared" si="1"/>
        <v>2.5640031499169336</v>
      </c>
      <c r="E35" s="261">
        <f t="shared" si="1"/>
        <v>4.2143388632017196</v>
      </c>
      <c r="F35" s="261">
        <f t="shared" si="1"/>
        <v>4.5538777012781146</v>
      </c>
      <c r="G35" s="261">
        <f t="shared" si="1"/>
        <v>3.9437347769500888</v>
      </c>
      <c r="H35" s="261">
        <f t="shared" si="1"/>
        <v>2.8562737803525824</v>
      </c>
      <c r="I35" s="261">
        <f t="shared" si="1"/>
        <v>2.2539993290707807</v>
      </c>
      <c r="J35" s="261">
        <f t="shared" si="1"/>
        <v>1.5151024211481192</v>
      </c>
      <c r="K35" s="261">
        <f t="shared" si="1"/>
        <v>1.2917940166984616</v>
      </c>
      <c r="L35" s="261">
        <f t="shared" si="1"/>
        <v>1.8534847186511272</v>
      </c>
      <c r="M35" s="261">
        <f t="shared" si="1"/>
        <v>1.4858966225156323</v>
      </c>
      <c r="N35" s="261">
        <f t="shared" si="1"/>
        <v>3.2831108601928163</v>
      </c>
      <c r="O35" s="261">
        <f t="shared" si="1"/>
        <v>2.1855498333513532</v>
      </c>
      <c r="P35" s="261">
        <f t="shared" si="1"/>
        <v>1.4980301096553039</v>
      </c>
      <c r="Q35" s="261">
        <f t="shared" si="1"/>
        <v>1.6566318513313172</v>
      </c>
      <c r="R35" s="261">
        <f t="shared" si="1"/>
        <v>1.609905378381534</v>
      </c>
      <c r="S35" s="261">
        <f t="shared" si="1"/>
        <v>1.6896228635720307</v>
      </c>
      <c r="T35" s="261">
        <f t="shared" si="1"/>
        <v>1.9744418125458676</v>
      </c>
      <c r="U35" s="261">
        <f t="shared" si="1"/>
        <v>1.4296648222298152</v>
      </c>
      <c r="V35" s="261">
        <f t="shared" si="1"/>
        <v>0.38163232858377305</v>
      </c>
      <c r="W35" s="261">
        <f t="shared" si="1"/>
        <v>0.49319348413091257</v>
      </c>
      <c r="X35" s="261">
        <f t="shared" si="1"/>
        <v>0.51859911330806052</v>
      </c>
      <c r="Y35" s="261">
        <f t="shared" si="1"/>
        <v>1.3513163763512619</v>
      </c>
      <c r="DA35" s="70"/>
    </row>
    <row r="36" spans="1:105" ht="12" customHeight="1" x14ac:dyDescent="0.25">
      <c r="A36" s="60" t="s">
        <v>3080</v>
      </c>
      <c r="B36" s="262">
        <v>2.5366011065666911</v>
      </c>
      <c r="C36" s="262">
        <v>3.3073102618042891</v>
      </c>
      <c r="D36" s="262">
        <v>2.3647012884353549</v>
      </c>
      <c r="E36" s="262">
        <v>3.293271837266412</v>
      </c>
      <c r="F36" s="262">
        <v>3.869267462547628</v>
      </c>
      <c r="G36" s="262">
        <v>3.3597129105571781</v>
      </c>
      <c r="H36" s="262">
        <v>2.4725304047502892</v>
      </c>
      <c r="I36" s="262">
        <v>2.1158245868418741</v>
      </c>
      <c r="J36" s="262">
        <v>1.464181638994547</v>
      </c>
      <c r="K36" s="262">
        <v>1.2447812153268061</v>
      </c>
      <c r="L36" s="262">
        <v>1.7462811293806999</v>
      </c>
      <c r="M36" s="262">
        <v>1.4027968862015521</v>
      </c>
      <c r="N36" s="262">
        <v>2.472593539361319</v>
      </c>
      <c r="O36" s="262">
        <v>1.4143412026363871</v>
      </c>
      <c r="P36" s="262">
        <v>1.1284290424096239</v>
      </c>
      <c r="Q36" s="262">
        <v>1.4450993059257979</v>
      </c>
      <c r="R36" s="262">
        <v>0.99260134085791929</v>
      </c>
      <c r="S36" s="262">
        <v>1.021839906531385</v>
      </c>
      <c r="T36" s="262">
        <v>1.109503292128871</v>
      </c>
      <c r="U36" s="262">
        <v>0.86472836306176504</v>
      </c>
      <c r="V36" s="262">
        <v>0.32813064655881052</v>
      </c>
      <c r="W36" s="262">
        <v>0.35128511822157937</v>
      </c>
      <c r="X36" s="262">
        <v>0.34404550959841829</v>
      </c>
      <c r="Y36" s="262">
        <v>1.045696793777384</v>
      </c>
      <c r="DA36" s="72" t="s">
        <v>3214</v>
      </c>
    </row>
    <row r="37" spans="1:105" ht="12" customHeight="1" x14ac:dyDescent="0.25">
      <c r="A37" s="59" t="s">
        <v>28</v>
      </c>
      <c r="B37" s="230">
        <v>0</v>
      </c>
      <c r="C37" s="230">
        <v>0</v>
      </c>
      <c r="D37" s="230">
        <v>0</v>
      </c>
      <c r="E37" s="230">
        <v>0</v>
      </c>
      <c r="F37" s="230">
        <v>0.2873302995881169</v>
      </c>
      <c r="G37" s="230">
        <v>0.28797221506475112</v>
      </c>
      <c r="H37" s="230">
        <v>0</v>
      </c>
      <c r="I37" s="230">
        <v>0</v>
      </c>
      <c r="J37" s="230">
        <v>0</v>
      </c>
      <c r="K37" s="230">
        <v>0</v>
      </c>
      <c r="L37" s="230">
        <v>0</v>
      </c>
      <c r="M37" s="230">
        <v>0</v>
      </c>
      <c r="N37" s="230">
        <v>0</v>
      </c>
      <c r="O37" s="230">
        <v>0</v>
      </c>
      <c r="P37" s="230">
        <v>0</v>
      </c>
      <c r="Q37" s="230">
        <v>0</v>
      </c>
      <c r="R37" s="230">
        <v>0</v>
      </c>
      <c r="S37" s="230">
        <v>0</v>
      </c>
      <c r="T37" s="230">
        <v>0</v>
      </c>
      <c r="U37" s="230">
        <v>0</v>
      </c>
      <c r="V37" s="230">
        <v>0</v>
      </c>
      <c r="W37" s="230">
        <v>0</v>
      </c>
      <c r="X37" s="230">
        <v>0</v>
      </c>
      <c r="Y37" s="230">
        <v>0</v>
      </c>
      <c r="DA37" s="71" t="s">
        <v>3215</v>
      </c>
    </row>
    <row r="38" spans="1:105" ht="12" customHeight="1" x14ac:dyDescent="0.25">
      <c r="A38" s="59" t="s">
        <v>31</v>
      </c>
      <c r="B38" s="230">
        <v>0</v>
      </c>
      <c r="C38" s="230">
        <v>0</v>
      </c>
      <c r="D38" s="230">
        <v>0</v>
      </c>
      <c r="E38" s="230">
        <v>0.32678942299039748</v>
      </c>
      <c r="F38" s="230">
        <v>0</v>
      </c>
      <c r="G38" s="230">
        <v>0.31813714651966102</v>
      </c>
      <c r="H38" s="230">
        <v>0</v>
      </c>
      <c r="I38" s="230">
        <v>0</v>
      </c>
      <c r="J38" s="230">
        <v>0</v>
      </c>
      <c r="K38" s="230">
        <v>0</v>
      </c>
      <c r="L38" s="230">
        <v>0</v>
      </c>
      <c r="M38" s="230">
        <v>0</v>
      </c>
      <c r="N38" s="230">
        <v>0.28642443331055611</v>
      </c>
      <c r="O38" s="230">
        <v>0</v>
      </c>
      <c r="P38" s="230">
        <v>0</v>
      </c>
      <c r="Q38" s="230">
        <v>0.32454378142853441</v>
      </c>
      <c r="R38" s="230">
        <v>0</v>
      </c>
      <c r="S38" s="230">
        <v>0.23654430947098329</v>
      </c>
      <c r="T38" s="230">
        <v>0.2216075430699839</v>
      </c>
      <c r="U38" s="230">
        <v>0.23656953839482561</v>
      </c>
      <c r="V38" s="230">
        <v>0.11861952586254711</v>
      </c>
      <c r="W38" s="230">
        <v>0</v>
      </c>
      <c r="X38" s="230">
        <v>0</v>
      </c>
      <c r="Y38" s="230">
        <v>0.56249530994703689</v>
      </c>
      <c r="DA38" s="71" t="s">
        <v>3216</v>
      </c>
    </row>
    <row r="39" spans="1:105" ht="12" customHeight="1" x14ac:dyDescent="0.25">
      <c r="A39" s="59" t="s">
        <v>159</v>
      </c>
      <c r="B39" s="230">
        <v>0.70663793752727555</v>
      </c>
      <c r="C39" s="230">
        <v>1.0217723035310931</v>
      </c>
      <c r="D39" s="230">
        <v>0</v>
      </c>
      <c r="E39" s="230">
        <v>1.0339934187102431</v>
      </c>
      <c r="F39" s="230">
        <v>0.99884428676539938</v>
      </c>
      <c r="G39" s="230">
        <v>1.008273033327669</v>
      </c>
      <c r="H39" s="230">
        <v>0.68897903206075306</v>
      </c>
      <c r="I39" s="230">
        <v>0.74122083343940048</v>
      </c>
      <c r="J39" s="230">
        <v>0.38255022374712627</v>
      </c>
      <c r="K39" s="230">
        <v>0.38012710111484399</v>
      </c>
      <c r="L39" s="230">
        <v>0.74184206163474709</v>
      </c>
      <c r="M39" s="230">
        <v>0</v>
      </c>
      <c r="N39" s="230">
        <v>0.91609914241491308</v>
      </c>
      <c r="O39" s="230">
        <v>0.27037167037065513</v>
      </c>
      <c r="P39" s="230">
        <v>0.30992720799568729</v>
      </c>
      <c r="Q39" s="230">
        <v>0.34945345650681359</v>
      </c>
      <c r="R39" s="230">
        <v>0.26113759484475019</v>
      </c>
      <c r="S39" s="230">
        <v>0.25654727010648082</v>
      </c>
      <c r="T39" s="230">
        <v>0.2398295788054243</v>
      </c>
      <c r="U39" s="230">
        <v>1.7950352688890579E-2</v>
      </c>
      <c r="V39" s="230">
        <v>7.6927326816312688E-2</v>
      </c>
      <c r="W39" s="230">
        <v>0</v>
      </c>
      <c r="X39" s="230">
        <v>1.399997377769744E-2</v>
      </c>
      <c r="Y39" s="230">
        <v>0</v>
      </c>
      <c r="DA39" s="71" t="s">
        <v>3217</v>
      </c>
    </row>
    <row r="40" spans="1:105" ht="12" customHeight="1" x14ac:dyDescent="0.25">
      <c r="A40" s="59" t="s">
        <v>32</v>
      </c>
      <c r="B40" s="230">
        <v>0.35702756193750529</v>
      </c>
      <c r="C40" s="230">
        <v>0.6924937129140164</v>
      </c>
      <c r="D40" s="230">
        <v>0.72785895120378041</v>
      </c>
      <c r="E40" s="230">
        <v>0.349754762253289</v>
      </c>
      <c r="F40" s="230">
        <v>0.67947201238432342</v>
      </c>
      <c r="G40" s="230">
        <v>0.34049444142564372</v>
      </c>
      <c r="H40" s="230">
        <v>0.34511746431893692</v>
      </c>
      <c r="I40" s="230">
        <v>0</v>
      </c>
      <c r="J40" s="230">
        <v>0</v>
      </c>
      <c r="K40" s="230">
        <v>0</v>
      </c>
      <c r="L40" s="230">
        <v>0</v>
      </c>
      <c r="M40" s="230">
        <v>0</v>
      </c>
      <c r="N40" s="230">
        <v>0</v>
      </c>
      <c r="O40" s="230">
        <v>0</v>
      </c>
      <c r="P40" s="230">
        <v>0</v>
      </c>
      <c r="Q40" s="230">
        <v>0</v>
      </c>
      <c r="R40" s="230">
        <v>0</v>
      </c>
      <c r="S40" s="230">
        <v>0</v>
      </c>
      <c r="T40" s="230">
        <v>0</v>
      </c>
      <c r="U40" s="230">
        <v>0</v>
      </c>
      <c r="V40" s="230">
        <v>0</v>
      </c>
      <c r="W40" s="230">
        <v>0</v>
      </c>
      <c r="X40" s="230">
        <v>0</v>
      </c>
      <c r="Y40" s="230">
        <v>0</v>
      </c>
      <c r="DA40" s="71" t="s">
        <v>3218</v>
      </c>
    </row>
    <row r="41" spans="1:105" ht="12" customHeight="1" x14ac:dyDescent="0.25">
      <c r="A41" s="59" t="s">
        <v>35</v>
      </c>
      <c r="B41" s="230">
        <v>1.47293560710191</v>
      </c>
      <c r="C41" s="230">
        <v>1.5930442453591791</v>
      </c>
      <c r="D41" s="230">
        <v>1.6368423372315739</v>
      </c>
      <c r="E41" s="230">
        <v>1.582734233312483</v>
      </c>
      <c r="F41" s="230">
        <v>1.903620863809788</v>
      </c>
      <c r="G41" s="230">
        <v>1.404836074219453</v>
      </c>
      <c r="H41" s="230">
        <v>1.438433908370599</v>
      </c>
      <c r="I41" s="230">
        <v>1.3746037534024731</v>
      </c>
      <c r="J41" s="230">
        <v>1.0816314152474209</v>
      </c>
      <c r="K41" s="230">
        <v>0.86465411421196181</v>
      </c>
      <c r="L41" s="230">
        <v>1.0044390677459529</v>
      </c>
      <c r="M41" s="230">
        <v>1.4027968862015521</v>
      </c>
      <c r="N41" s="230">
        <v>1.270069963635849</v>
      </c>
      <c r="O41" s="230">
        <v>1.1439695322657319</v>
      </c>
      <c r="P41" s="230">
        <v>0.81850183441393698</v>
      </c>
      <c r="Q41" s="230">
        <v>0.77110206799045</v>
      </c>
      <c r="R41" s="230">
        <v>0.73146374601316899</v>
      </c>
      <c r="S41" s="230">
        <v>0.52874832695392138</v>
      </c>
      <c r="T41" s="230">
        <v>0.64806617025346325</v>
      </c>
      <c r="U41" s="230">
        <v>0.61020847197804895</v>
      </c>
      <c r="V41" s="230">
        <v>0.1325837938799507</v>
      </c>
      <c r="W41" s="230">
        <v>0.35128511822157937</v>
      </c>
      <c r="X41" s="230">
        <v>0.33004553582072088</v>
      </c>
      <c r="Y41" s="230">
        <v>0.48320148383034672</v>
      </c>
      <c r="DA41" s="71" t="s">
        <v>3219</v>
      </c>
    </row>
    <row r="42" spans="1:105" ht="12" customHeight="1" x14ac:dyDescent="0.25">
      <c r="A42" s="60" t="s">
        <v>3087</v>
      </c>
      <c r="B42" s="262">
        <v>0.27759046910879748</v>
      </c>
      <c r="C42" s="262">
        <v>0.49850254243224063</v>
      </c>
      <c r="D42" s="262">
        <v>0.19930186148157891</v>
      </c>
      <c r="E42" s="262">
        <v>0.92106702593530732</v>
      </c>
      <c r="F42" s="262">
        <v>0.68461023873048699</v>
      </c>
      <c r="G42" s="262">
        <v>0.58402186639291054</v>
      </c>
      <c r="H42" s="262">
        <v>0.3837433756022931</v>
      </c>
      <c r="I42" s="262">
        <v>0.1381747422289068</v>
      </c>
      <c r="J42" s="262">
        <v>5.0920782153572167E-2</v>
      </c>
      <c r="K42" s="262">
        <v>4.701280137165563E-2</v>
      </c>
      <c r="L42" s="262">
        <v>0.1072035892704272</v>
      </c>
      <c r="M42" s="262">
        <v>8.3099736314080283E-2</v>
      </c>
      <c r="N42" s="262">
        <v>0.81051732083149752</v>
      </c>
      <c r="O42" s="262">
        <v>0.77120863071496593</v>
      </c>
      <c r="P42" s="262">
        <v>0.36960106724568009</v>
      </c>
      <c r="Q42" s="262">
        <v>0.21153254540551919</v>
      </c>
      <c r="R42" s="262">
        <v>0.61730403752361485</v>
      </c>
      <c r="S42" s="262">
        <v>0.66778295704064572</v>
      </c>
      <c r="T42" s="262">
        <v>0.8649385204169967</v>
      </c>
      <c r="U42" s="262">
        <v>0.56493645916805013</v>
      </c>
      <c r="V42" s="262">
        <v>5.3501682024962513E-2</v>
      </c>
      <c r="W42" s="262">
        <v>0.1419083659093332</v>
      </c>
      <c r="X42" s="262">
        <v>0.17455360370964229</v>
      </c>
      <c r="Y42" s="262">
        <v>0.305619582573878</v>
      </c>
      <c r="DA42" s="72" t="s">
        <v>3220</v>
      </c>
    </row>
    <row r="43" spans="1:105" ht="12" customHeight="1" x14ac:dyDescent="0.25">
      <c r="A43" s="64" t="s">
        <v>28</v>
      </c>
      <c r="B43" s="229">
        <v>0</v>
      </c>
      <c r="C43" s="229">
        <v>0</v>
      </c>
      <c r="D43" s="229">
        <v>0</v>
      </c>
      <c r="E43" s="229">
        <v>0</v>
      </c>
      <c r="F43" s="229">
        <v>5.08388905392455E-2</v>
      </c>
      <c r="G43" s="229">
        <v>5.0058464811960697E-2</v>
      </c>
      <c r="H43" s="229">
        <v>0</v>
      </c>
      <c r="I43" s="229">
        <v>0</v>
      </c>
      <c r="J43" s="229">
        <v>0</v>
      </c>
      <c r="K43" s="229">
        <v>0</v>
      </c>
      <c r="L43" s="229">
        <v>0</v>
      </c>
      <c r="M43" s="229">
        <v>0</v>
      </c>
      <c r="N43" s="229">
        <v>0</v>
      </c>
      <c r="O43" s="229">
        <v>0</v>
      </c>
      <c r="P43" s="229">
        <v>0</v>
      </c>
      <c r="Q43" s="229">
        <v>0</v>
      </c>
      <c r="R43" s="229">
        <v>0</v>
      </c>
      <c r="S43" s="229">
        <v>0</v>
      </c>
      <c r="T43" s="229">
        <v>0</v>
      </c>
      <c r="U43" s="229">
        <v>0</v>
      </c>
      <c r="V43" s="229">
        <v>0</v>
      </c>
      <c r="W43" s="229">
        <v>0</v>
      </c>
      <c r="X43" s="229">
        <v>0</v>
      </c>
      <c r="Y43" s="229">
        <v>0</v>
      </c>
      <c r="DA43" s="73" t="s">
        <v>3221</v>
      </c>
    </row>
    <row r="44" spans="1:105" ht="12" customHeight="1" x14ac:dyDescent="0.25">
      <c r="A44" s="64" t="s">
        <v>30</v>
      </c>
      <c r="B44" s="229">
        <v>0</v>
      </c>
      <c r="C44" s="229">
        <v>0</v>
      </c>
      <c r="D44" s="229">
        <v>0</v>
      </c>
      <c r="E44" s="229">
        <v>0</v>
      </c>
      <c r="F44" s="229">
        <v>0</v>
      </c>
      <c r="G44" s="229">
        <v>0</v>
      </c>
      <c r="H44" s="229">
        <v>0</v>
      </c>
      <c r="I44" s="229">
        <v>0</v>
      </c>
      <c r="J44" s="229">
        <v>0</v>
      </c>
      <c r="K44" s="229">
        <v>0</v>
      </c>
      <c r="L44" s="229">
        <v>0</v>
      </c>
      <c r="M44" s="229">
        <v>0</v>
      </c>
      <c r="N44" s="229">
        <v>0</v>
      </c>
      <c r="O44" s="229">
        <v>0</v>
      </c>
      <c r="P44" s="229">
        <v>0</v>
      </c>
      <c r="Q44" s="229">
        <v>0</v>
      </c>
      <c r="R44" s="229">
        <v>0</v>
      </c>
      <c r="S44" s="229">
        <v>0</v>
      </c>
      <c r="T44" s="229">
        <v>0</v>
      </c>
      <c r="U44" s="229">
        <v>0</v>
      </c>
      <c r="V44" s="229">
        <v>0</v>
      </c>
      <c r="W44" s="229">
        <v>0</v>
      </c>
      <c r="X44" s="229">
        <v>0</v>
      </c>
      <c r="Y44" s="229">
        <v>0</v>
      </c>
      <c r="DA44" s="73" t="s">
        <v>3222</v>
      </c>
    </row>
    <row r="45" spans="1:105" ht="12" customHeight="1" x14ac:dyDescent="0.25">
      <c r="A45" s="64" t="s">
        <v>31</v>
      </c>
      <c r="B45" s="229">
        <v>0</v>
      </c>
      <c r="C45" s="229">
        <v>0</v>
      </c>
      <c r="D45" s="229">
        <v>0</v>
      </c>
      <c r="E45" s="229">
        <v>4.4773979016231223E-2</v>
      </c>
      <c r="F45" s="229">
        <v>0</v>
      </c>
      <c r="G45" s="229">
        <v>5.5302061523022847E-2</v>
      </c>
      <c r="H45" s="229">
        <v>0</v>
      </c>
      <c r="I45" s="229">
        <v>0</v>
      </c>
      <c r="J45" s="229">
        <v>0</v>
      </c>
      <c r="K45" s="229">
        <v>0</v>
      </c>
      <c r="L45" s="229">
        <v>0</v>
      </c>
      <c r="M45" s="229">
        <v>0</v>
      </c>
      <c r="N45" s="229">
        <v>9.3890063454391146E-2</v>
      </c>
      <c r="O45" s="229">
        <v>0</v>
      </c>
      <c r="P45" s="229">
        <v>0</v>
      </c>
      <c r="Q45" s="229">
        <v>4.7506473707098582E-2</v>
      </c>
      <c r="R45" s="229">
        <v>0</v>
      </c>
      <c r="S45" s="229">
        <v>0.15458415495423711</v>
      </c>
      <c r="T45" s="229">
        <v>0.17275919934263159</v>
      </c>
      <c r="U45" s="229">
        <v>0.15455345641096641</v>
      </c>
      <c r="V45" s="229">
        <v>1.9340906499303048E-2</v>
      </c>
      <c r="W45" s="229">
        <v>0</v>
      </c>
      <c r="X45" s="229">
        <v>0</v>
      </c>
      <c r="Y45" s="229">
        <v>0.16187431647413861</v>
      </c>
      <c r="DA45" s="73" t="s">
        <v>3223</v>
      </c>
    </row>
    <row r="46" spans="1:105" ht="12" customHeight="1" x14ac:dyDescent="0.25">
      <c r="A46" s="64" t="s">
        <v>159</v>
      </c>
      <c r="B46" s="229">
        <v>7.7330233776397014E-2</v>
      </c>
      <c r="C46" s="229">
        <v>0.15400916478250809</v>
      </c>
      <c r="D46" s="229">
        <v>0</v>
      </c>
      <c r="E46" s="229">
        <v>0.1416692107370133</v>
      </c>
      <c r="F46" s="229">
        <v>0.1767308753494127</v>
      </c>
      <c r="G46" s="229">
        <v>0.17526899304619781</v>
      </c>
      <c r="H46" s="229">
        <v>0.10693140071169149</v>
      </c>
      <c r="I46" s="229">
        <v>4.8405712946202217E-2</v>
      </c>
      <c r="J46" s="229">
        <v>1.3304194020356959E-2</v>
      </c>
      <c r="K46" s="229">
        <v>1.435661117042451E-2</v>
      </c>
      <c r="L46" s="229">
        <v>4.554142534153257E-2</v>
      </c>
      <c r="M46" s="229">
        <v>0</v>
      </c>
      <c r="N46" s="229">
        <v>0.30029772815711647</v>
      </c>
      <c r="O46" s="229">
        <v>0.14742762588121941</v>
      </c>
      <c r="P46" s="229">
        <v>0.10151229943450719</v>
      </c>
      <c r="Q46" s="229">
        <v>5.1152733139184572E-2</v>
      </c>
      <c r="R46" s="229">
        <v>0.16240285501482571</v>
      </c>
      <c r="S46" s="229">
        <v>0.16765629680088159</v>
      </c>
      <c r="T46" s="229">
        <v>0.18696460165176401</v>
      </c>
      <c r="U46" s="229">
        <v>1.1727160946789951E-2</v>
      </c>
      <c r="V46" s="229">
        <v>1.254299597285276E-2</v>
      </c>
      <c r="W46" s="229">
        <v>0</v>
      </c>
      <c r="X46" s="229">
        <v>7.1029727363394659E-3</v>
      </c>
      <c r="Y46" s="229">
        <v>0</v>
      </c>
      <c r="DA46" s="73" t="s">
        <v>3224</v>
      </c>
    </row>
    <row r="47" spans="1:105" ht="12" customHeight="1" x14ac:dyDescent="0.25">
      <c r="A47" s="64" t="s">
        <v>32</v>
      </c>
      <c r="B47" s="229">
        <v>3.9070963166591498E-2</v>
      </c>
      <c r="C47" s="229">
        <v>0.10437783249209021</v>
      </c>
      <c r="D47" s="229">
        <v>6.1345441210854612E-2</v>
      </c>
      <c r="E47" s="229">
        <v>4.7920499515113901E-2</v>
      </c>
      <c r="F47" s="229">
        <v>0.12022262640454261</v>
      </c>
      <c r="G47" s="229">
        <v>5.9188449868128018E-2</v>
      </c>
      <c r="H47" s="229">
        <v>5.3563159620853347E-2</v>
      </c>
      <c r="I47" s="229">
        <v>0</v>
      </c>
      <c r="J47" s="229">
        <v>0</v>
      </c>
      <c r="K47" s="229">
        <v>0</v>
      </c>
      <c r="L47" s="229">
        <v>0</v>
      </c>
      <c r="M47" s="229">
        <v>0</v>
      </c>
      <c r="N47" s="229">
        <v>0</v>
      </c>
      <c r="O47" s="229">
        <v>0</v>
      </c>
      <c r="P47" s="229">
        <v>0</v>
      </c>
      <c r="Q47" s="229">
        <v>0</v>
      </c>
      <c r="R47" s="229">
        <v>0</v>
      </c>
      <c r="S47" s="229">
        <v>0</v>
      </c>
      <c r="T47" s="229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DA47" s="73" t="s">
        <v>3225</v>
      </c>
    </row>
    <row r="48" spans="1:105" ht="12" customHeight="1" x14ac:dyDescent="0.25">
      <c r="A48" s="64" t="s">
        <v>33</v>
      </c>
      <c r="B48" s="229">
        <v>0</v>
      </c>
      <c r="C48" s="229">
        <v>0</v>
      </c>
      <c r="D48" s="229">
        <v>0</v>
      </c>
      <c r="E48" s="229">
        <v>0.4698502062867585</v>
      </c>
      <c r="F48" s="229">
        <v>0</v>
      </c>
      <c r="G48" s="229">
        <v>0</v>
      </c>
      <c r="H48" s="229">
        <v>0</v>
      </c>
      <c r="I48" s="229">
        <v>0</v>
      </c>
      <c r="J48" s="229">
        <v>0</v>
      </c>
      <c r="K48" s="229">
        <v>0</v>
      </c>
      <c r="L48" s="229">
        <v>0</v>
      </c>
      <c r="M48" s="229">
        <v>0</v>
      </c>
      <c r="N48" s="229">
        <v>0</v>
      </c>
      <c r="O48" s="229">
        <v>0</v>
      </c>
      <c r="P48" s="229">
        <v>0</v>
      </c>
      <c r="Q48" s="229">
        <v>0</v>
      </c>
      <c r="R48" s="229">
        <v>0</v>
      </c>
      <c r="S48" s="229">
        <v>0</v>
      </c>
      <c r="T48" s="229">
        <v>0</v>
      </c>
      <c r="U48" s="229">
        <v>0</v>
      </c>
      <c r="V48" s="229">
        <v>0</v>
      </c>
      <c r="W48" s="229">
        <v>0</v>
      </c>
      <c r="X48" s="229">
        <v>0</v>
      </c>
      <c r="Y48" s="229">
        <v>4.6900446051962976E-3</v>
      </c>
      <c r="DA48" s="73" t="s">
        <v>3226</v>
      </c>
    </row>
    <row r="49" spans="1:105" ht="12" customHeight="1" x14ac:dyDescent="0.25">
      <c r="A49" s="64" t="s">
        <v>35</v>
      </c>
      <c r="B49" s="229">
        <v>0.161189272165809</v>
      </c>
      <c r="C49" s="229">
        <v>0.24011554515764219</v>
      </c>
      <c r="D49" s="229">
        <v>0.1379564202707243</v>
      </c>
      <c r="E49" s="229">
        <v>0.2168531303801905</v>
      </c>
      <c r="F49" s="229">
        <v>0.33681784643728618</v>
      </c>
      <c r="G49" s="229">
        <v>0.24420389714360119</v>
      </c>
      <c r="H49" s="229">
        <v>0.2232488152697483</v>
      </c>
      <c r="I49" s="229">
        <v>8.976902928270461E-2</v>
      </c>
      <c r="J49" s="229">
        <v>3.7616588133215223E-2</v>
      </c>
      <c r="K49" s="229">
        <v>3.2656190201231117E-2</v>
      </c>
      <c r="L49" s="229">
        <v>6.1662163928894592E-2</v>
      </c>
      <c r="M49" s="229">
        <v>8.3099736314080283E-2</v>
      </c>
      <c r="N49" s="229">
        <v>0.41632952921998978</v>
      </c>
      <c r="O49" s="229">
        <v>0.62378100483374654</v>
      </c>
      <c r="P49" s="229">
        <v>0.26808876781117302</v>
      </c>
      <c r="Q49" s="229">
        <v>0.11287333855923611</v>
      </c>
      <c r="R49" s="229">
        <v>0.45490118250878919</v>
      </c>
      <c r="S49" s="229">
        <v>0.3455425052855271</v>
      </c>
      <c r="T49" s="229">
        <v>0.5052147194226011</v>
      </c>
      <c r="U49" s="229">
        <v>0.39865584181029379</v>
      </c>
      <c r="V49" s="229">
        <v>2.16177795528067E-2</v>
      </c>
      <c r="W49" s="229">
        <v>0.1419083659093332</v>
      </c>
      <c r="X49" s="229">
        <v>0.16745063097330279</v>
      </c>
      <c r="Y49" s="229">
        <v>0.13905522149454311</v>
      </c>
      <c r="DA49" s="73" t="s">
        <v>3227</v>
      </c>
    </row>
    <row r="50" spans="1:105" ht="12" customHeight="1" x14ac:dyDescent="0.25">
      <c r="A50" s="64" t="s">
        <v>36</v>
      </c>
      <c r="B50" s="229">
        <v>0</v>
      </c>
      <c r="C50" s="229">
        <v>0</v>
      </c>
      <c r="D50" s="229">
        <v>0</v>
      </c>
      <c r="E50" s="229">
        <v>0</v>
      </c>
      <c r="F50" s="229">
        <v>0</v>
      </c>
      <c r="G50" s="229">
        <v>0</v>
      </c>
      <c r="H50" s="229">
        <v>0</v>
      </c>
      <c r="I50" s="229">
        <v>0</v>
      </c>
      <c r="J50" s="229">
        <v>0</v>
      </c>
      <c r="K50" s="229">
        <v>0</v>
      </c>
      <c r="L50" s="229">
        <v>0</v>
      </c>
      <c r="M50" s="229">
        <v>0</v>
      </c>
      <c r="N50" s="229">
        <v>0</v>
      </c>
      <c r="O50" s="229">
        <v>0</v>
      </c>
      <c r="P50" s="229">
        <v>0</v>
      </c>
      <c r="Q50" s="229">
        <v>0</v>
      </c>
      <c r="R50" s="229">
        <v>0</v>
      </c>
      <c r="S50" s="229">
        <v>0</v>
      </c>
      <c r="T50" s="229">
        <v>0</v>
      </c>
      <c r="U50" s="229">
        <v>0</v>
      </c>
      <c r="V50" s="229">
        <v>0</v>
      </c>
      <c r="W50" s="229">
        <v>0</v>
      </c>
      <c r="X50" s="229">
        <v>0</v>
      </c>
      <c r="Y50" s="229">
        <v>0</v>
      </c>
      <c r="DA50" s="73" t="s">
        <v>3228</v>
      </c>
    </row>
    <row r="51" spans="1:105" ht="12" customHeight="1" x14ac:dyDescent="0.25">
      <c r="A51" s="64" t="s">
        <v>38</v>
      </c>
      <c r="B51" s="229">
        <v>0</v>
      </c>
      <c r="C51" s="229">
        <v>0</v>
      </c>
      <c r="D51" s="229">
        <v>0</v>
      </c>
      <c r="E51" s="229">
        <v>0</v>
      </c>
      <c r="F51" s="229">
        <v>0</v>
      </c>
      <c r="G51" s="229">
        <v>0</v>
      </c>
      <c r="H51" s="229">
        <v>0</v>
      </c>
      <c r="I51" s="229">
        <v>0</v>
      </c>
      <c r="J51" s="229">
        <v>0</v>
      </c>
      <c r="K51" s="229">
        <v>0</v>
      </c>
      <c r="L51" s="229">
        <v>0</v>
      </c>
      <c r="M51" s="229">
        <v>0</v>
      </c>
      <c r="N51" s="229">
        <v>0</v>
      </c>
      <c r="O51" s="229">
        <v>0</v>
      </c>
      <c r="P51" s="229">
        <v>0</v>
      </c>
      <c r="Q51" s="229">
        <v>0</v>
      </c>
      <c r="R51" s="229">
        <v>0</v>
      </c>
      <c r="S51" s="229">
        <v>0</v>
      </c>
      <c r="T51" s="229">
        <v>0</v>
      </c>
      <c r="U51" s="229">
        <v>0</v>
      </c>
      <c r="V51" s="229">
        <v>0</v>
      </c>
      <c r="W51" s="229">
        <v>0</v>
      </c>
      <c r="X51" s="229">
        <v>0</v>
      </c>
      <c r="Y51" s="229">
        <v>0</v>
      </c>
      <c r="DA51" s="73" t="s">
        <v>3229</v>
      </c>
    </row>
    <row r="52" spans="1:105" ht="12" customHeight="1" x14ac:dyDescent="0.25">
      <c r="A52" s="64" t="s">
        <v>39</v>
      </c>
      <c r="B52" s="229">
        <v>0</v>
      </c>
      <c r="C52" s="229">
        <v>0</v>
      </c>
      <c r="D52" s="229">
        <v>0</v>
      </c>
      <c r="E52" s="229">
        <v>0</v>
      </c>
      <c r="F52" s="229">
        <v>0</v>
      </c>
      <c r="G52" s="229">
        <v>0</v>
      </c>
      <c r="H52" s="229">
        <v>0</v>
      </c>
      <c r="I52" s="229">
        <v>0</v>
      </c>
      <c r="J52" s="229">
        <v>0</v>
      </c>
      <c r="K52" s="229">
        <v>0</v>
      </c>
      <c r="L52" s="229">
        <v>0</v>
      </c>
      <c r="M52" s="229">
        <v>0</v>
      </c>
      <c r="N52" s="229">
        <v>0</v>
      </c>
      <c r="O52" s="229">
        <v>0</v>
      </c>
      <c r="P52" s="229">
        <v>0</v>
      </c>
      <c r="Q52" s="229">
        <v>0</v>
      </c>
      <c r="R52" s="229">
        <v>0</v>
      </c>
      <c r="S52" s="229">
        <v>0</v>
      </c>
      <c r="T52" s="229">
        <v>0</v>
      </c>
      <c r="U52" s="229">
        <v>0</v>
      </c>
      <c r="V52" s="229">
        <v>0</v>
      </c>
      <c r="W52" s="229">
        <v>0</v>
      </c>
      <c r="X52" s="229">
        <v>0</v>
      </c>
      <c r="Y52" s="229">
        <v>0</v>
      </c>
      <c r="DA52" s="73" t="s">
        <v>3230</v>
      </c>
    </row>
    <row r="53" spans="1:105" ht="12" customHeight="1" x14ac:dyDescent="0.25">
      <c r="A53" s="60" t="s">
        <v>3099</v>
      </c>
      <c r="B53" s="262">
        <v>0</v>
      </c>
      <c r="C53" s="262">
        <v>0</v>
      </c>
      <c r="D53" s="262">
        <v>0</v>
      </c>
      <c r="E53" s="262">
        <v>0</v>
      </c>
      <c r="F53" s="262">
        <v>0</v>
      </c>
      <c r="G53" s="262">
        <v>0</v>
      </c>
      <c r="H53" s="262">
        <v>0</v>
      </c>
      <c r="I53" s="262">
        <v>0</v>
      </c>
      <c r="J53" s="262">
        <v>0</v>
      </c>
      <c r="K53" s="262">
        <v>0</v>
      </c>
      <c r="L53" s="262">
        <v>0</v>
      </c>
      <c r="M53" s="262">
        <v>0</v>
      </c>
      <c r="N53" s="262">
        <v>0</v>
      </c>
      <c r="O53" s="262">
        <v>0</v>
      </c>
      <c r="P53" s="262">
        <v>0</v>
      </c>
      <c r="Q53" s="262">
        <v>0</v>
      </c>
      <c r="R53" s="262">
        <v>0</v>
      </c>
      <c r="S53" s="262">
        <v>0</v>
      </c>
      <c r="T53" s="262">
        <v>0</v>
      </c>
      <c r="U53" s="262">
        <v>0</v>
      </c>
      <c r="V53" s="262">
        <v>0</v>
      </c>
      <c r="W53" s="262">
        <v>0</v>
      </c>
      <c r="X53" s="262">
        <v>0</v>
      </c>
      <c r="Y53" s="262">
        <v>0</v>
      </c>
      <c r="DA53" s="72" t="s">
        <v>3231</v>
      </c>
    </row>
    <row r="54" spans="1:105" ht="12" customHeight="1" x14ac:dyDescent="0.25">
      <c r="A54" s="57" t="s">
        <v>3101</v>
      </c>
      <c r="B54" s="261">
        <f t="shared" ref="B54:Y54" si="2">B55+B56+B67</f>
        <v>0.88913986095288078</v>
      </c>
      <c r="C54" s="261">
        <f t="shared" si="2"/>
        <v>1.129724225542593</v>
      </c>
      <c r="D54" s="261">
        <f t="shared" si="2"/>
        <v>0.84657645315602659</v>
      </c>
      <c r="E54" s="261">
        <f t="shared" si="2"/>
        <v>1.1761059623420447</v>
      </c>
      <c r="F54" s="261">
        <f t="shared" si="2"/>
        <v>1.3166961448441552</v>
      </c>
      <c r="G54" s="261">
        <f t="shared" si="2"/>
        <v>1.129938661232943</v>
      </c>
      <c r="H54" s="261">
        <f t="shared" si="2"/>
        <v>0.8761353309687796</v>
      </c>
      <c r="I54" s="261">
        <f t="shared" si="2"/>
        <v>0.75476253388542891</v>
      </c>
      <c r="J54" s="261">
        <f t="shared" si="2"/>
        <v>0.53261062294086381</v>
      </c>
      <c r="K54" s="261">
        <f t="shared" si="2"/>
        <v>0.44732227507198186</v>
      </c>
      <c r="L54" s="261">
        <f t="shared" si="2"/>
        <v>0.60835649711711215</v>
      </c>
      <c r="M54" s="261">
        <f t="shared" si="2"/>
        <v>0.55044046501247612</v>
      </c>
      <c r="N54" s="261">
        <f t="shared" si="2"/>
        <v>0.90910959273980307</v>
      </c>
      <c r="O54" s="261">
        <f t="shared" si="2"/>
        <v>0.57970568265399725</v>
      </c>
      <c r="P54" s="261">
        <f t="shared" si="2"/>
        <v>0.43421837206598296</v>
      </c>
      <c r="Q54" s="261">
        <f t="shared" si="2"/>
        <v>0.52152873967738844</v>
      </c>
      <c r="R54" s="261">
        <f t="shared" si="2"/>
        <v>0.4053863410527529</v>
      </c>
      <c r="S54" s="261">
        <f t="shared" si="2"/>
        <v>0.40789237610692736</v>
      </c>
      <c r="T54" s="261">
        <f t="shared" si="2"/>
        <v>0.45910963093761714</v>
      </c>
      <c r="U54" s="261">
        <f t="shared" si="2"/>
        <v>0.36335101290146532</v>
      </c>
      <c r="V54" s="261">
        <f t="shared" si="2"/>
        <v>0.11543779523101086</v>
      </c>
      <c r="W54" s="261">
        <f t="shared" si="2"/>
        <v>0.14695089078916759</v>
      </c>
      <c r="X54" s="261">
        <f t="shared" si="2"/>
        <v>0.14511857105864615</v>
      </c>
      <c r="Y54" s="261">
        <f t="shared" si="2"/>
        <v>0.38918732504331716</v>
      </c>
      <c r="DA54" s="70"/>
    </row>
    <row r="55" spans="1:105" ht="12" customHeight="1" x14ac:dyDescent="0.25">
      <c r="A55" s="60" t="s">
        <v>3102</v>
      </c>
      <c r="B55" s="262">
        <v>0.86825531155284585</v>
      </c>
      <c r="C55" s="262">
        <v>1.0922193320680671</v>
      </c>
      <c r="D55" s="262">
        <v>0.83158195574048466</v>
      </c>
      <c r="E55" s="262">
        <v>1.1068093835882911</v>
      </c>
      <c r="F55" s="262">
        <v>1.2651894184192909</v>
      </c>
      <c r="G55" s="262">
        <v>1.085999712037238</v>
      </c>
      <c r="H55" s="262">
        <v>0.84726435600183592</v>
      </c>
      <c r="I55" s="262">
        <v>0.74436694199359887</v>
      </c>
      <c r="J55" s="262">
        <v>0.52877959230862015</v>
      </c>
      <c r="K55" s="262">
        <v>0.443785261802641</v>
      </c>
      <c r="L55" s="262">
        <v>0.60029102331620232</v>
      </c>
      <c r="M55" s="262">
        <v>0.54418844723336035</v>
      </c>
      <c r="N55" s="262">
        <v>0.84813023317881264</v>
      </c>
      <c r="O55" s="262">
        <v>0.52168371670678981</v>
      </c>
      <c r="P55" s="262">
        <v>0.40641139521991299</v>
      </c>
      <c r="Q55" s="262">
        <v>0.50561406541490428</v>
      </c>
      <c r="R55" s="262">
        <v>0.35894340406038061</v>
      </c>
      <c r="S55" s="262">
        <v>0.35765165206625182</v>
      </c>
      <c r="T55" s="262">
        <v>0.39403588645483367</v>
      </c>
      <c r="U55" s="262">
        <v>0.32084795641233299</v>
      </c>
      <c r="V55" s="262">
        <v>0.11141259031377231</v>
      </c>
      <c r="W55" s="262">
        <v>0.1362743993100955</v>
      </c>
      <c r="X55" s="262">
        <v>0.1319860115319019</v>
      </c>
      <c r="Y55" s="262">
        <v>0.36619400221644233</v>
      </c>
      <c r="DA55" s="72" t="s">
        <v>3232</v>
      </c>
    </row>
    <row r="56" spans="1:105" ht="12" customHeight="1" x14ac:dyDescent="0.25">
      <c r="A56" s="60" t="s">
        <v>3104</v>
      </c>
      <c r="B56" s="262">
        <v>2.0884549400034921E-2</v>
      </c>
      <c r="C56" s="262">
        <v>3.750489347452593E-2</v>
      </c>
      <c r="D56" s="262">
        <v>1.499449741554198E-2</v>
      </c>
      <c r="E56" s="262">
        <v>6.9296578753753529E-2</v>
      </c>
      <c r="F56" s="262">
        <v>5.1506726424864223E-2</v>
      </c>
      <c r="G56" s="262">
        <v>4.3938949195704853E-2</v>
      </c>
      <c r="H56" s="262">
        <v>2.8870974966943679E-2</v>
      </c>
      <c r="I56" s="262">
        <v>1.0395591891829981E-2</v>
      </c>
      <c r="J56" s="262">
        <v>3.8310306322436728E-3</v>
      </c>
      <c r="K56" s="262">
        <v>3.5370132693408642E-3</v>
      </c>
      <c r="L56" s="262">
        <v>8.0654738009098784E-3</v>
      </c>
      <c r="M56" s="262">
        <v>6.2520177791157584E-3</v>
      </c>
      <c r="N56" s="262">
        <v>6.097935956099039E-2</v>
      </c>
      <c r="O56" s="262">
        <v>5.802196594720746E-2</v>
      </c>
      <c r="P56" s="262">
        <v>2.7806976846069979E-2</v>
      </c>
      <c r="Q56" s="262">
        <v>1.5914674262484212E-2</v>
      </c>
      <c r="R56" s="262">
        <v>4.6442936992372293E-2</v>
      </c>
      <c r="S56" s="262">
        <v>5.0240724040675533E-2</v>
      </c>
      <c r="T56" s="262">
        <v>6.5073744482783455E-2</v>
      </c>
      <c r="U56" s="262">
        <v>4.2503056489132301E-2</v>
      </c>
      <c r="V56" s="262">
        <v>4.0252049172385587E-3</v>
      </c>
      <c r="W56" s="262">
        <v>1.0676491479072091E-2</v>
      </c>
      <c r="X56" s="262">
        <v>1.3132559526744249E-2</v>
      </c>
      <c r="Y56" s="262">
        <v>2.2993322826874839E-2</v>
      </c>
      <c r="DA56" s="72" t="s">
        <v>3233</v>
      </c>
    </row>
    <row r="57" spans="1:105" ht="12" customHeight="1" x14ac:dyDescent="0.25">
      <c r="A57" s="64" t="s">
        <v>28</v>
      </c>
      <c r="B57" s="229">
        <v>0</v>
      </c>
      <c r="C57" s="229">
        <v>0</v>
      </c>
      <c r="D57" s="229">
        <v>0</v>
      </c>
      <c r="E57" s="229">
        <v>0</v>
      </c>
      <c r="F57" s="229">
        <v>3.8248695076548338E-3</v>
      </c>
      <c r="G57" s="229">
        <v>3.7661540924359138E-3</v>
      </c>
      <c r="H57" s="229">
        <v>0</v>
      </c>
      <c r="I57" s="229">
        <v>0</v>
      </c>
      <c r="J57" s="229">
        <v>0</v>
      </c>
      <c r="K57" s="229">
        <v>0</v>
      </c>
      <c r="L57" s="229">
        <v>0</v>
      </c>
      <c r="M57" s="229">
        <v>0</v>
      </c>
      <c r="N57" s="229">
        <v>0</v>
      </c>
      <c r="O57" s="229">
        <v>0</v>
      </c>
      <c r="P57" s="229">
        <v>0</v>
      </c>
      <c r="Q57" s="229">
        <v>0</v>
      </c>
      <c r="R57" s="229">
        <v>0</v>
      </c>
      <c r="S57" s="229">
        <v>0</v>
      </c>
      <c r="T57" s="229">
        <v>0</v>
      </c>
      <c r="U57" s="229">
        <v>0</v>
      </c>
      <c r="V57" s="229">
        <v>0</v>
      </c>
      <c r="W57" s="229">
        <v>0</v>
      </c>
      <c r="X57" s="229">
        <v>0</v>
      </c>
      <c r="Y57" s="229">
        <v>0</v>
      </c>
      <c r="DA57" s="73" t="s">
        <v>3234</v>
      </c>
    </row>
    <row r="58" spans="1:105" ht="12" customHeight="1" x14ac:dyDescent="0.25">
      <c r="A58" s="64" t="s">
        <v>30</v>
      </c>
      <c r="B58" s="229">
        <v>0</v>
      </c>
      <c r="C58" s="229">
        <v>0</v>
      </c>
      <c r="D58" s="229">
        <v>0</v>
      </c>
      <c r="E58" s="229">
        <v>0</v>
      </c>
      <c r="F58" s="229">
        <v>0</v>
      </c>
      <c r="G58" s="229">
        <v>0</v>
      </c>
      <c r="H58" s="229">
        <v>0</v>
      </c>
      <c r="I58" s="229">
        <v>0</v>
      </c>
      <c r="J58" s="229">
        <v>0</v>
      </c>
      <c r="K58" s="229">
        <v>0</v>
      </c>
      <c r="L58" s="229">
        <v>0</v>
      </c>
      <c r="M58" s="229">
        <v>0</v>
      </c>
      <c r="N58" s="229">
        <v>0</v>
      </c>
      <c r="O58" s="229">
        <v>0</v>
      </c>
      <c r="P58" s="229">
        <v>0</v>
      </c>
      <c r="Q58" s="229">
        <v>0</v>
      </c>
      <c r="R58" s="229">
        <v>0</v>
      </c>
      <c r="S58" s="229">
        <v>0</v>
      </c>
      <c r="T58" s="229">
        <v>0</v>
      </c>
      <c r="U58" s="229">
        <v>0</v>
      </c>
      <c r="V58" s="229">
        <v>0</v>
      </c>
      <c r="W58" s="229">
        <v>0</v>
      </c>
      <c r="X58" s="229">
        <v>0</v>
      </c>
      <c r="Y58" s="229">
        <v>0</v>
      </c>
      <c r="DA58" s="73" t="s">
        <v>3235</v>
      </c>
    </row>
    <row r="59" spans="1:105" ht="12" customHeight="1" x14ac:dyDescent="0.25">
      <c r="A59" s="64" t="s">
        <v>31</v>
      </c>
      <c r="B59" s="229">
        <v>0</v>
      </c>
      <c r="C59" s="229">
        <v>0</v>
      </c>
      <c r="D59" s="229">
        <v>0</v>
      </c>
      <c r="E59" s="229">
        <v>3.36857522379169E-3</v>
      </c>
      <c r="F59" s="229">
        <v>0</v>
      </c>
      <c r="G59" s="229">
        <v>4.1606566663089277E-3</v>
      </c>
      <c r="H59" s="229">
        <v>0</v>
      </c>
      <c r="I59" s="229">
        <v>0</v>
      </c>
      <c r="J59" s="229">
        <v>0</v>
      </c>
      <c r="K59" s="229">
        <v>0</v>
      </c>
      <c r="L59" s="229">
        <v>0</v>
      </c>
      <c r="M59" s="229">
        <v>0</v>
      </c>
      <c r="N59" s="229">
        <v>7.0638292254087366E-3</v>
      </c>
      <c r="O59" s="229">
        <v>0</v>
      </c>
      <c r="P59" s="229">
        <v>0</v>
      </c>
      <c r="Q59" s="229">
        <v>3.5741547616625902E-3</v>
      </c>
      <c r="R59" s="229">
        <v>0</v>
      </c>
      <c r="S59" s="229">
        <v>1.1630155858625981E-2</v>
      </c>
      <c r="T59" s="229">
        <v>1.2997557317313981E-2</v>
      </c>
      <c r="U59" s="229">
        <v>1.162784625035484E-2</v>
      </c>
      <c r="V59" s="229">
        <v>1.455115222518098E-3</v>
      </c>
      <c r="W59" s="229">
        <v>0</v>
      </c>
      <c r="X59" s="229">
        <v>0</v>
      </c>
      <c r="Y59" s="229">
        <v>1.217863196043676E-2</v>
      </c>
      <c r="DA59" s="73" t="s">
        <v>3236</v>
      </c>
    </row>
    <row r="60" spans="1:105" ht="12" customHeight="1" x14ac:dyDescent="0.25">
      <c r="A60" s="64" t="s">
        <v>159</v>
      </c>
      <c r="B60" s="229">
        <v>5.8179486226756366E-3</v>
      </c>
      <c r="C60" s="229">
        <v>1.1586896409969259E-2</v>
      </c>
      <c r="D60" s="229">
        <v>0</v>
      </c>
      <c r="E60" s="229">
        <v>1.0658498613443E-2</v>
      </c>
      <c r="F60" s="229">
        <v>1.3296366797447969E-2</v>
      </c>
      <c r="G60" s="229">
        <v>1.3186381921970979E-2</v>
      </c>
      <c r="H60" s="229">
        <v>8.0449956648294529E-3</v>
      </c>
      <c r="I60" s="229">
        <v>3.6418091244791641E-3</v>
      </c>
      <c r="J60" s="229">
        <v>1.0009424968293629E-3</v>
      </c>
      <c r="K60" s="229">
        <v>1.0801212165836621E-3</v>
      </c>
      <c r="L60" s="229">
        <v>3.4263141322783122E-3</v>
      </c>
      <c r="M60" s="229">
        <v>0</v>
      </c>
      <c r="N60" s="229">
        <v>2.259293252592726E-2</v>
      </c>
      <c r="O60" s="229">
        <v>1.1091733608618381E-2</v>
      </c>
      <c r="P60" s="229">
        <v>7.6372889856682492E-3</v>
      </c>
      <c r="Q60" s="229">
        <v>3.8484814900953922E-3</v>
      </c>
      <c r="R60" s="229">
        <v>1.2218396615535469E-2</v>
      </c>
      <c r="S60" s="229">
        <v>1.261363988470582E-2</v>
      </c>
      <c r="T60" s="229">
        <v>1.406630231862801E-2</v>
      </c>
      <c r="U60" s="229">
        <v>8.8229424051084263E-4</v>
      </c>
      <c r="V60" s="229">
        <v>9.4367367820835809E-4</v>
      </c>
      <c r="W60" s="229">
        <v>0</v>
      </c>
      <c r="X60" s="229">
        <v>5.3439293314152723E-4</v>
      </c>
      <c r="Y60" s="229">
        <v>0</v>
      </c>
      <c r="DA60" s="73" t="s">
        <v>3237</v>
      </c>
    </row>
    <row r="61" spans="1:105" ht="12" customHeight="1" x14ac:dyDescent="0.25">
      <c r="A61" s="64" t="s">
        <v>32</v>
      </c>
      <c r="B61" s="229">
        <v>2.9395082006213051E-3</v>
      </c>
      <c r="C61" s="229">
        <v>7.8528776796556905E-3</v>
      </c>
      <c r="D61" s="229">
        <v>4.6153310001896862E-3</v>
      </c>
      <c r="E61" s="229">
        <v>3.6053040387546511E-3</v>
      </c>
      <c r="F61" s="229">
        <v>9.0449624881160547E-3</v>
      </c>
      <c r="G61" s="229">
        <v>4.4530495198591598E-3</v>
      </c>
      <c r="H61" s="229">
        <v>4.0298301909105954E-3</v>
      </c>
      <c r="I61" s="229">
        <v>0</v>
      </c>
      <c r="J61" s="229">
        <v>0</v>
      </c>
      <c r="K61" s="229">
        <v>0</v>
      </c>
      <c r="L61" s="229">
        <v>0</v>
      </c>
      <c r="M61" s="229">
        <v>0</v>
      </c>
      <c r="N61" s="229">
        <v>0</v>
      </c>
      <c r="O61" s="229">
        <v>0</v>
      </c>
      <c r="P61" s="229">
        <v>0</v>
      </c>
      <c r="Q61" s="229">
        <v>0</v>
      </c>
      <c r="R61" s="229">
        <v>0</v>
      </c>
      <c r="S61" s="229">
        <v>0</v>
      </c>
      <c r="T61" s="229">
        <v>0</v>
      </c>
      <c r="U61" s="229">
        <v>0</v>
      </c>
      <c r="V61" s="229">
        <v>0</v>
      </c>
      <c r="W61" s="229">
        <v>0</v>
      </c>
      <c r="X61" s="229">
        <v>0</v>
      </c>
      <c r="Y61" s="229">
        <v>0</v>
      </c>
      <c r="DA61" s="73" t="s">
        <v>3238</v>
      </c>
    </row>
    <row r="62" spans="1:105" ht="12" customHeight="1" x14ac:dyDescent="0.25">
      <c r="A62" s="64" t="s">
        <v>33</v>
      </c>
      <c r="B62" s="229">
        <v>0</v>
      </c>
      <c r="C62" s="229">
        <v>0</v>
      </c>
      <c r="D62" s="229">
        <v>0</v>
      </c>
      <c r="E62" s="229">
        <v>3.5349231820947347E-2</v>
      </c>
      <c r="F62" s="229">
        <v>0</v>
      </c>
      <c r="G62" s="229">
        <v>0</v>
      </c>
      <c r="H62" s="229">
        <v>0</v>
      </c>
      <c r="I62" s="229">
        <v>0</v>
      </c>
      <c r="J62" s="229">
        <v>0</v>
      </c>
      <c r="K62" s="229">
        <v>0</v>
      </c>
      <c r="L62" s="229">
        <v>0</v>
      </c>
      <c r="M62" s="229">
        <v>0</v>
      </c>
      <c r="N62" s="229">
        <v>0</v>
      </c>
      <c r="O62" s="229">
        <v>0</v>
      </c>
      <c r="P62" s="229">
        <v>0</v>
      </c>
      <c r="Q62" s="229">
        <v>0</v>
      </c>
      <c r="R62" s="229">
        <v>0</v>
      </c>
      <c r="S62" s="229">
        <v>0</v>
      </c>
      <c r="T62" s="229">
        <v>0</v>
      </c>
      <c r="U62" s="229">
        <v>0</v>
      </c>
      <c r="V62" s="229">
        <v>0</v>
      </c>
      <c r="W62" s="229">
        <v>0</v>
      </c>
      <c r="X62" s="229">
        <v>0</v>
      </c>
      <c r="Y62" s="229">
        <v>3.5285602045363989E-4</v>
      </c>
      <c r="DA62" s="73" t="s">
        <v>3239</v>
      </c>
    </row>
    <row r="63" spans="1:105" ht="12" customHeight="1" x14ac:dyDescent="0.25">
      <c r="A63" s="64" t="s">
        <v>35</v>
      </c>
      <c r="B63" s="229">
        <v>1.2127092576737979E-2</v>
      </c>
      <c r="C63" s="229">
        <v>1.806511938490098E-2</v>
      </c>
      <c r="D63" s="229">
        <v>1.0379166415352289E-2</v>
      </c>
      <c r="E63" s="229">
        <v>1.6314969056816842E-2</v>
      </c>
      <c r="F63" s="229">
        <v>2.5340527631645349E-2</v>
      </c>
      <c r="G63" s="229">
        <v>1.837270699512987E-2</v>
      </c>
      <c r="H63" s="229">
        <v>1.6796149111203629E-2</v>
      </c>
      <c r="I63" s="229">
        <v>6.7537827673508173E-3</v>
      </c>
      <c r="J63" s="229">
        <v>2.8300881354143101E-3</v>
      </c>
      <c r="K63" s="229">
        <v>2.4568920527572018E-3</v>
      </c>
      <c r="L63" s="229">
        <v>4.6391596686315663E-3</v>
      </c>
      <c r="M63" s="229">
        <v>6.2520177791157584E-3</v>
      </c>
      <c r="N63" s="229">
        <v>3.1322597809654393E-2</v>
      </c>
      <c r="O63" s="229">
        <v>4.6930232338589083E-2</v>
      </c>
      <c r="P63" s="229">
        <v>2.0169687860401731E-2</v>
      </c>
      <c r="Q63" s="229">
        <v>8.4920380107262258E-3</v>
      </c>
      <c r="R63" s="229">
        <v>3.4224540376836809E-2</v>
      </c>
      <c r="S63" s="229">
        <v>2.5996928297343729E-2</v>
      </c>
      <c r="T63" s="229">
        <v>3.8009884846841473E-2</v>
      </c>
      <c r="U63" s="229">
        <v>2.9992915998266621E-2</v>
      </c>
      <c r="V63" s="229">
        <v>1.626416016512103E-3</v>
      </c>
      <c r="W63" s="229">
        <v>1.0676491479072091E-2</v>
      </c>
      <c r="X63" s="229">
        <v>1.259816659360272E-2</v>
      </c>
      <c r="Y63" s="229">
        <v>1.046183484598444E-2</v>
      </c>
      <c r="DA63" s="73" t="s">
        <v>3240</v>
      </c>
    </row>
    <row r="64" spans="1:105" ht="12" customHeight="1" x14ac:dyDescent="0.25">
      <c r="A64" s="64" t="s">
        <v>36</v>
      </c>
      <c r="B64" s="229">
        <v>0</v>
      </c>
      <c r="C64" s="229">
        <v>0</v>
      </c>
      <c r="D64" s="229">
        <v>0</v>
      </c>
      <c r="E64" s="229">
        <v>0</v>
      </c>
      <c r="F64" s="229">
        <v>0</v>
      </c>
      <c r="G64" s="229">
        <v>0</v>
      </c>
      <c r="H64" s="229">
        <v>0</v>
      </c>
      <c r="I64" s="229">
        <v>0</v>
      </c>
      <c r="J64" s="229">
        <v>0</v>
      </c>
      <c r="K64" s="229">
        <v>0</v>
      </c>
      <c r="L64" s="229">
        <v>0</v>
      </c>
      <c r="M64" s="229">
        <v>0</v>
      </c>
      <c r="N64" s="229">
        <v>0</v>
      </c>
      <c r="O64" s="229">
        <v>0</v>
      </c>
      <c r="P64" s="229">
        <v>0</v>
      </c>
      <c r="Q64" s="229">
        <v>0</v>
      </c>
      <c r="R64" s="229">
        <v>0</v>
      </c>
      <c r="S64" s="229">
        <v>0</v>
      </c>
      <c r="T64" s="229">
        <v>0</v>
      </c>
      <c r="U64" s="229">
        <v>0</v>
      </c>
      <c r="V64" s="229">
        <v>0</v>
      </c>
      <c r="W64" s="229">
        <v>0</v>
      </c>
      <c r="X64" s="229">
        <v>0</v>
      </c>
      <c r="Y64" s="229">
        <v>0</v>
      </c>
      <c r="DA64" s="73" t="s">
        <v>3241</v>
      </c>
    </row>
    <row r="65" spans="1:105" ht="12" customHeight="1" x14ac:dyDescent="0.25">
      <c r="A65" s="64" t="s">
        <v>38</v>
      </c>
      <c r="B65" s="229">
        <v>0</v>
      </c>
      <c r="C65" s="229">
        <v>0</v>
      </c>
      <c r="D65" s="229">
        <v>0</v>
      </c>
      <c r="E65" s="229">
        <v>0</v>
      </c>
      <c r="F65" s="229">
        <v>0</v>
      </c>
      <c r="G65" s="229">
        <v>0</v>
      </c>
      <c r="H65" s="229">
        <v>0</v>
      </c>
      <c r="I65" s="229">
        <v>0</v>
      </c>
      <c r="J65" s="229">
        <v>0</v>
      </c>
      <c r="K65" s="229">
        <v>0</v>
      </c>
      <c r="L65" s="229">
        <v>0</v>
      </c>
      <c r="M65" s="229">
        <v>0</v>
      </c>
      <c r="N65" s="229">
        <v>0</v>
      </c>
      <c r="O65" s="229">
        <v>0</v>
      </c>
      <c r="P65" s="229">
        <v>0</v>
      </c>
      <c r="Q65" s="229">
        <v>0</v>
      </c>
      <c r="R65" s="229">
        <v>0</v>
      </c>
      <c r="S65" s="229">
        <v>0</v>
      </c>
      <c r="T65" s="229">
        <v>0</v>
      </c>
      <c r="U65" s="229">
        <v>0</v>
      </c>
      <c r="V65" s="229">
        <v>0</v>
      </c>
      <c r="W65" s="229">
        <v>0</v>
      </c>
      <c r="X65" s="229">
        <v>0</v>
      </c>
      <c r="Y65" s="229">
        <v>0</v>
      </c>
      <c r="DA65" s="73" t="s">
        <v>3242</v>
      </c>
    </row>
    <row r="66" spans="1:105" ht="12" customHeight="1" x14ac:dyDescent="0.25">
      <c r="A66" s="64" t="s">
        <v>39</v>
      </c>
      <c r="B66" s="229">
        <v>0</v>
      </c>
      <c r="C66" s="229">
        <v>0</v>
      </c>
      <c r="D66" s="229">
        <v>0</v>
      </c>
      <c r="E66" s="229">
        <v>0</v>
      </c>
      <c r="F66" s="229">
        <v>0</v>
      </c>
      <c r="G66" s="229">
        <v>0</v>
      </c>
      <c r="H66" s="229">
        <v>0</v>
      </c>
      <c r="I66" s="229">
        <v>0</v>
      </c>
      <c r="J66" s="229">
        <v>0</v>
      </c>
      <c r="K66" s="229">
        <v>0</v>
      </c>
      <c r="L66" s="229">
        <v>0</v>
      </c>
      <c r="M66" s="229">
        <v>0</v>
      </c>
      <c r="N66" s="229">
        <v>0</v>
      </c>
      <c r="O66" s="229">
        <v>0</v>
      </c>
      <c r="P66" s="229">
        <v>0</v>
      </c>
      <c r="Q66" s="229">
        <v>0</v>
      </c>
      <c r="R66" s="229">
        <v>0</v>
      </c>
      <c r="S66" s="229">
        <v>0</v>
      </c>
      <c r="T66" s="229">
        <v>0</v>
      </c>
      <c r="U66" s="229">
        <v>0</v>
      </c>
      <c r="V66" s="229">
        <v>0</v>
      </c>
      <c r="W66" s="229">
        <v>0</v>
      </c>
      <c r="X66" s="229">
        <v>0</v>
      </c>
      <c r="Y66" s="229">
        <v>0</v>
      </c>
      <c r="DA66" s="73" t="s">
        <v>3243</v>
      </c>
    </row>
    <row r="67" spans="1:105" ht="12" customHeight="1" x14ac:dyDescent="0.25">
      <c r="A67" s="60" t="s">
        <v>3116</v>
      </c>
      <c r="B67" s="262">
        <v>0</v>
      </c>
      <c r="C67" s="262">
        <v>0</v>
      </c>
      <c r="D67" s="262">
        <v>0</v>
      </c>
      <c r="E67" s="262">
        <v>0</v>
      </c>
      <c r="F67" s="262">
        <v>0</v>
      </c>
      <c r="G67" s="262">
        <v>0</v>
      </c>
      <c r="H67" s="262">
        <v>0</v>
      </c>
      <c r="I67" s="262">
        <v>0</v>
      </c>
      <c r="J67" s="262">
        <v>0</v>
      </c>
      <c r="K67" s="262">
        <v>0</v>
      </c>
      <c r="L67" s="262">
        <v>0</v>
      </c>
      <c r="M67" s="262">
        <v>0</v>
      </c>
      <c r="N67" s="262">
        <v>0</v>
      </c>
      <c r="O67" s="262">
        <v>0</v>
      </c>
      <c r="P67" s="262">
        <v>0</v>
      </c>
      <c r="Q67" s="262">
        <v>0</v>
      </c>
      <c r="R67" s="262">
        <v>0</v>
      </c>
      <c r="S67" s="262">
        <v>0</v>
      </c>
      <c r="T67" s="262">
        <v>0</v>
      </c>
      <c r="U67" s="262">
        <v>0</v>
      </c>
      <c r="V67" s="262">
        <v>0</v>
      </c>
      <c r="W67" s="262">
        <v>0</v>
      </c>
      <c r="X67" s="262">
        <v>0</v>
      </c>
      <c r="Y67" s="262">
        <v>0</v>
      </c>
      <c r="DA67" s="72" t="s">
        <v>3244</v>
      </c>
    </row>
    <row r="68" spans="1:105" ht="12" customHeight="1" x14ac:dyDescent="0.25">
      <c r="A68" s="57" t="s">
        <v>3118</v>
      </c>
      <c r="B68" s="261">
        <v>23.587821734974451</v>
      </c>
      <c r="C68" s="261">
        <v>22.41804742768003</v>
      </c>
      <c r="D68" s="261">
        <v>31.73525835999612</v>
      </c>
      <c r="E68" s="261">
        <v>47.519014787585952</v>
      </c>
      <c r="F68" s="261">
        <v>43.227217823891962</v>
      </c>
      <c r="G68" s="261">
        <v>45.431394142757433</v>
      </c>
      <c r="H68" s="261">
        <v>51.796820224741957</v>
      </c>
      <c r="I68" s="261">
        <v>53.153429274865367</v>
      </c>
      <c r="J68" s="261">
        <v>47.510535890863693</v>
      </c>
      <c r="K68" s="261">
        <v>41.593767587521228</v>
      </c>
      <c r="L68" s="261">
        <v>41.272338763964967</v>
      </c>
      <c r="M68" s="261">
        <v>55.313521012712933</v>
      </c>
      <c r="N68" s="261">
        <v>59.703454181505037</v>
      </c>
      <c r="O68" s="261">
        <v>56.867621210255393</v>
      </c>
      <c r="P68" s="261">
        <v>55.795408494270312</v>
      </c>
      <c r="Q68" s="261">
        <v>53.25123112760329</v>
      </c>
      <c r="R68" s="261">
        <v>65.012210159971048</v>
      </c>
      <c r="S68" s="261">
        <v>51.837531690333357</v>
      </c>
      <c r="T68" s="261">
        <v>57.575806685610388</v>
      </c>
      <c r="U68" s="261">
        <v>48.898066337363829</v>
      </c>
      <c r="V68" s="261">
        <v>51.223656604621063</v>
      </c>
      <c r="W68" s="261">
        <v>24.777186184386569</v>
      </c>
      <c r="X68" s="261">
        <v>34.177848962870108</v>
      </c>
      <c r="Y68" s="261">
        <v>29.76448545414231</v>
      </c>
      <c r="DA68" s="70" t="s">
        <v>3245</v>
      </c>
    </row>
    <row r="69" spans="1:105" ht="12" customHeight="1" x14ac:dyDescent="0.25">
      <c r="A69" s="41" t="s">
        <v>3120</v>
      </c>
      <c r="B69" s="350">
        <v>0</v>
      </c>
      <c r="C69" s="350">
        <v>0</v>
      </c>
      <c r="D69" s="350">
        <v>0</v>
      </c>
      <c r="E69" s="350">
        <v>0</v>
      </c>
      <c r="F69" s="350">
        <v>0</v>
      </c>
      <c r="G69" s="350">
        <v>0</v>
      </c>
      <c r="H69" s="350">
        <v>0</v>
      </c>
      <c r="I69" s="350">
        <v>0</v>
      </c>
      <c r="J69" s="350">
        <v>0</v>
      </c>
      <c r="K69" s="350">
        <v>0</v>
      </c>
      <c r="L69" s="350">
        <v>0</v>
      </c>
      <c r="M69" s="350">
        <v>0</v>
      </c>
      <c r="N69" s="350">
        <v>0</v>
      </c>
      <c r="O69" s="350">
        <v>0</v>
      </c>
      <c r="P69" s="350">
        <v>0</v>
      </c>
      <c r="Q69" s="350">
        <v>0</v>
      </c>
      <c r="R69" s="350">
        <v>0</v>
      </c>
      <c r="S69" s="350">
        <v>0</v>
      </c>
      <c r="T69" s="350">
        <v>0</v>
      </c>
      <c r="U69" s="350">
        <v>0</v>
      </c>
      <c r="V69" s="350">
        <v>0</v>
      </c>
      <c r="W69" s="350">
        <v>0</v>
      </c>
      <c r="X69" s="350">
        <v>0</v>
      </c>
      <c r="Y69" s="350">
        <v>0</v>
      </c>
      <c r="DA69" s="97" t="s">
        <v>3246</v>
      </c>
    </row>
    <row r="70" spans="1:105" ht="12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DA70" s="176"/>
    </row>
    <row r="71" spans="1:105" ht="15" customHeight="1" x14ac:dyDescent="0.25">
      <c r="A71" s="32" t="s">
        <v>429</v>
      </c>
      <c r="B71" s="257"/>
      <c r="C71" s="257"/>
      <c r="D71" s="257"/>
      <c r="E71" s="257"/>
      <c r="F71" s="257"/>
      <c r="G71" s="257"/>
      <c r="H71" s="257"/>
      <c r="I71" s="257"/>
      <c r="J71" s="257"/>
      <c r="K71" s="257"/>
      <c r="L71" s="257"/>
      <c r="M71" s="257"/>
      <c r="N71" s="257"/>
      <c r="O71" s="257"/>
      <c r="P71" s="257"/>
      <c r="Q71" s="257"/>
      <c r="R71" s="257"/>
      <c r="S71" s="257"/>
      <c r="T71" s="257"/>
      <c r="U71" s="257"/>
      <c r="V71" s="257"/>
      <c r="W71" s="257"/>
      <c r="X71" s="257"/>
      <c r="Y71" s="257"/>
      <c r="DA71" s="88"/>
    </row>
    <row r="72" spans="1:105" ht="12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DA72" s="176"/>
    </row>
    <row r="73" spans="1:105" ht="12" customHeight="1" x14ac:dyDescent="0.25">
      <c r="A73" s="35" t="s">
        <v>27</v>
      </c>
      <c r="B73" s="232">
        <f t="shared" ref="B73:Y73" si="3">SUM(B$74:B$78,B$79,B$81:B$82,B$84:B$86,B$88:B$90,B$91:B$92)</f>
        <v>0.99999999999999978</v>
      </c>
      <c r="C73" s="232">
        <f t="shared" si="3"/>
        <v>1.0000000000000002</v>
      </c>
      <c r="D73" s="232">
        <f t="shared" si="3"/>
        <v>0.99999999999999978</v>
      </c>
      <c r="E73" s="232">
        <f t="shared" si="3"/>
        <v>1</v>
      </c>
      <c r="F73" s="232">
        <f t="shared" si="3"/>
        <v>0.99999999999999956</v>
      </c>
      <c r="G73" s="232">
        <f t="shared" si="3"/>
        <v>1</v>
      </c>
      <c r="H73" s="232">
        <f t="shared" si="3"/>
        <v>0.99999999999999956</v>
      </c>
      <c r="I73" s="232">
        <f t="shared" si="3"/>
        <v>0.99999999999999978</v>
      </c>
      <c r="J73" s="232">
        <f t="shared" si="3"/>
        <v>0.99999999999999967</v>
      </c>
      <c r="K73" s="232">
        <f t="shared" si="3"/>
        <v>1.0000000000000004</v>
      </c>
      <c r="L73" s="232">
        <f t="shared" si="3"/>
        <v>0.99999999999999978</v>
      </c>
      <c r="M73" s="232">
        <f t="shared" si="3"/>
        <v>1</v>
      </c>
      <c r="N73" s="232">
        <f t="shared" si="3"/>
        <v>0.99999999999999978</v>
      </c>
      <c r="O73" s="232">
        <f t="shared" si="3"/>
        <v>1</v>
      </c>
      <c r="P73" s="232">
        <f t="shared" si="3"/>
        <v>0.99999999999999978</v>
      </c>
      <c r="Q73" s="232">
        <f t="shared" si="3"/>
        <v>0.99999999999999978</v>
      </c>
      <c r="R73" s="232">
        <f t="shared" si="3"/>
        <v>0.99999999999999978</v>
      </c>
      <c r="S73" s="232">
        <f t="shared" si="3"/>
        <v>1</v>
      </c>
      <c r="T73" s="232">
        <f t="shared" si="3"/>
        <v>1.0000000000000004</v>
      </c>
      <c r="U73" s="232">
        <f t="shared" si="3"/>
        <v>1.0000000000000002</v>
      </c>
      <c r="V73" s="232">
        <f t="shared" si="3"/>
        <v>0.99999999999999967</v>
      </c>
      <c r="W73" s="232">
        <f t="shared" si="3"/>
        <v>0.99999999999999978</v>
      </c>
      <c r="X73" s="232">
        <f t="shared" si="3"/>
        <v>0.99999999999999978</v>
      </c>
      <c r="Y73" s="232">
        <f t="shared" si="3"/>
        <v>0.99999999999999978</v>
      </c>
      <c r="DA73" s="95"/>
    </row>
    <row r="74" spans="1:105" ht="12" customHeight="1" x14ac:dyDescent="0.25">
      <c r="A74" s="55" t="s">
        <v>91</v>
      </c>
      <c r="B74" s="299">
        <f t="shared" ref="B74:Y74" si="4">IF(B$6=0,0,B$6/B$5)</f>
        <v>0</v>
      </c>
      <c r="C74" s="299">
        <f t="shared" si="4"/>
        <v>0</v>
      </c>
      <c r="D74" s="299">
        <f t="shared" si="4"/>
        <v>0</v>
      </c>
      <c r="E74" s="299">
        <f t="shared" si="4"/>
        <v>0</v>
      </c>
      <c r="F74" s="299">
        <f t="shared" si="4"/>
        <v>0</v>
      </c>
      <c r="G74" s="299">
        <f t="shared" si="4"/>
        <v>0</v>
      </c>
      <c r="H74" s="299">
        <f t="shared" si="4"/>
        <v>0</v>
      </c>
      <c r="I74" s="299">
        <f t="shared" si="4"/>
        <v>0</v>
      </c>
      <c r="J74" s="299">
        <f t="shared" si="4"/>
        <v>0</v>
      </c>
      <c r="K74" s="299">
        <f t="shared" si="4"/>
        <v>0</v>
      </c>
      <c r="L74" s="299">
        <f t="shared" si="4"/>
        <v>0</v>
      </c>
      <c r="M74" s="299">
        <f t="shared" si="4"/>
        <v>0</v>
      </c>
      <c r="N74" s="299">
        <f t="shared" si="4"/>
        <v>0</v>
      </c>
      <c r="O74" s="299">
        <f t="shared" si="4"/>
        <v>0</v>
      </c>
      <c r="P74" s="299">
        <f t="shared" si="4"/>
        <v>0</v>
      </c>
      <c r="Q74" s="299">
        <f t="shared" si="4"/>
        <v>0</v>
      </c>
      <c r="R74" s="299">
        <f t="shared" si="4"/>
        <v>0</v>
      </c>
      <c r="S74" s="299">
        <f t="shared" si="4"/>
        <v>0</v>
      </c>
      <c r="T74" s="299">
        <f t="shared" si="4"/>
        <v>0</v>
      </c>
      <c r="U74" s="299">
        <f t="shared" si="4"/>
        <v>0</v>
      </c>
      <c r="V74" s="299">
        <f t="shared" si="4"/>
        <v>0</v>
      </c>
      <c r="W74" s="299">
        <f t="shared" si="4"/>
        <v>0</v>
      </c>
      <c r="X74" s="299">
        <f t="shared" si="4"/>
        <v>0</v>
      </c>
      <c r="Y74" s="299">
        <f t="shared" si="4"/>
        <v>0</v>
      </c>
      <c r="DA74" s="67"/>
    </row>
    <row r="75" spans="1:105" ht="12" customHeight="1" x14ac:dyDescent="0.25">
      <c r="A75" s="173" t="s">
        <v>92</v>
      </c>
      <c r="B75" s="233">
        <f t="shared" ref="B75:Y75" si="5">IF(B$7=0,0,B$7/B$5)</f>
        <v>0</v>
      </c>
      <c r="C75" s="233">
        <f t="shared" si="5"/>
        <v>0</v>
      </c>
      <c r="D75" s="233">
        <f t="shared" si="5"/>
        <v>0</v>
      </c>
      <c r="E75" s="233">
        <f t="shared" si="5"/>
        <v>0</v>
      </c>
      <c r="F75" s="233">
        <f t="shared" si="5"/>
        <v>0</v>
      </c>
      <c r="G75" s="233">
        <f t="shared" si="5"/>
        <v>0</v>
      </c>
      <c r="H75" s="233">
        <f t="shared" si="5"/>
        <v>0</v>
      </c>
      <c r="I75" s="233">
        <f t="shared" si="5"/>
        <v>0</v>
      </c>
      <c r="J75" s="233">
        <f t="shared" si="5"/>
        <v>0</v>
      </c>
      <c r="K75" s="233">
        <f t="shared" si="5"/>
        <v>0</v>
      </c>
      <c r="L75" s="233">
        <f t="shared" si="5"/>
        <v>0</v>
      </c>
      <c r="M75" s="233">
        <f t="shared" si="5"/>
        <v>0</v>
      </c>
      <c r="N75" s="233">
        <f t="shared" si="5"/>
        <v>0</v>
      </c>
      <c r="O75" s="233">
        <f t="shared" si="5"/>
        <v>0</v>
      </c>
      <c r="P75" s="233">
        <f t="shared" si="5"/>
        <v>0</v>
      </c>
      <c r="Q75" s="233">
        <f t="shared" si="5"/>
        <v>0</v>
      </c>
      <c r="R75" s="233">
        <f t="shared" si="5"/>
        <v>0</v>
      </c>
      <c r="S75" s="233">
        <f t="shared" si="5"/>
        <v>0</v>
      </c>
      <c r="T75" s="233">
        <f t="shared" si="5"/>
        <v>0</v>
      </c>
      <c r="U75" s="233">
        <f t="shared" si="5"/>
        <v>0</v>
      </c>
      <c r="V75" s="233">
        <f t="shared" si="5"/>
        <v>0</v>
      </c>
      <c r="W75" s="233">
        <f t="shared" si="5"/>
        <v>0</v>
      </c>
      <c r="X75" s="233">
        <f t="shared" si="5"/>
        <v>0</v>
      </c>
      <c r="Y75" s="233">
        <f t="shared" si="5"/>
        <v>0</v>
      </c>
      <c r="DA75" s="177"/>
    </row>
    <row r="76" spans="1:105" ht="12" customHeight="1" x14ac:dyDescent="0.25">
      <c r="A76" s="173" t="s">
        <v>93</v>
      </c>
      <c r="B76" s="233">
        <f t="shared" ref="B76:Y76" si="6">IF(B$8=0,0,B$8/B$5)</f>
        <v>0</v>
      </c>
      <c r="C76" s="233">
        <f t="shared" si="6"/>
        <v>0</v>
      </c>
      <c r="D76" s="233">
        <f t="shared" si="6"/>
        <v>0</v>
      </c>
      <c r="E76" s="233">
        <f t="shared" si="6"/>
        <v>0</v>
      </c>
      <c r="F76" s="233">
        <f t="shared" si="6"/>
        <v>0</v>
      </c>
      <c r="G76" s="233">
        <f t="shared" si="6"/>
        <v>0</v>
      </c>
      <c r="H76" s="233">
        <f t="shared" si="6"/>
        <v>0</v>
      </c>
      <c r="I76" s="233">
        <f t="shared" si="6"/>
        <v>0</v>
      </c>
      <c r="J76" s="233">
        <f t="shared" si="6"/>
        <v>0</v>
      </c>
      <c r="K76" s="233">
        <f t="shared" si="6"/>
        <v>0</v>
      </c>
      <c r="L76" s="233">
        <f t="shared" si="6"/>
        <v>0</v>
      </c>
      <c r="M76" s="233">
        <f t="shared" si="6"/>
        <v>0</v>
      </c>
      <c r="N76" s="233">
        <f t="shared" si="6"/>
        <v>0</v>
      </c>
      <c r="O76" s="233">
        <f t="shared" si="6"/>
        <v>0</v>
      </c>
      <c r="P76" s="233">
        <f t="shared" si="6"/>
        <v>0</v>
      </c>
      <c r="Q76" s="233">
        <f t="shared" si="6"/>
        <v>0</v>
      </c>
      <c r="R76" s="233">
        <f t="shared" si="6"/>
        <v>0</v>
      </c>
      <c r="S76" s="233">
        <f t="shared" si="6"/>
        <v>0</v>
      </c>
      <c r="T76" s="233">
        <f t="shared" si="6"/>
        <v>0</v>
      </c>
      <c r="U76" s="233">
        <f t="shared" si="6"/>
        <v>0</v>
      </c>
      <c r="V76" s="233">
        <f t="shared" si="6"/>
        <v>0</v>
      </c>
      <c r="W76" s="233">
        <f t="shared" si="6"/>
        <v>0</v>
      </c>
      <c r="X76" s="233">
        <f t="shared" si="6"/>
        <v>0</v>
      </c>
      <c r="Y76" s="233">
        <f t="shared" si="6"/>
        <v>0</v>
      </c>
      <c r="DA76" s="177"/>
    </row>
    <row r="77" spans="1:105" ht="12" customHeight="1" x14ac:dyDescent="0.25">
      <c r="A77" s="173" t="s">
        <v>94</v>
      </c>
      <c r="B77" s="233">
        <f t="shared" ref="B77:Y77" si="7">IF(B$9=0,0,B$9/B$5)</f>
        <v>0</v>
      </c>
      <c r="C77" s="233">
        <f t="shared" si="7"/>
        <v>0</v>
      </c>
      <c r="D77" s="233">
        <f t="shared" si="7"/>
        <v>0</v>
      </c>
      <c r="E77" s="233">
        <f t="shared" si="7"/>
        <v>0</v>
      </c>
      <c r="F77" s="233">
        <f t="shared" si="7"/>
        <v>0</v>
      </c>
      <c r="G77" s="233">
        <f t="shared" si="7"/>
        <v>0</v>
      </c>
      <c r="H77" s="233">
        <f t="shared" si="7"/>
        <v>0</v>
      </c>
      <c r="I77" s="233">
        <f t="shared" si="7"/>
        <v>0</v>
      </c>
      <c r="J77" s="233">
        <f t="shared" si="7"/>
        <v>0</v>
      </c>
      <c r="K77" s="233">
        <f t="shared" si="7"/>
        <v>0</v>
      </c>
      <c r="L77" s="233">
        <f t="shared" si="7"/>
        <v>0</v>
      </c>
      <c r="M77" s="233">
        <f t="shared" si="7"/>
        <v>0</v>
      </c>
      <c r="N77" s="233">
        <f t="shared" si="7"/>
        <v>0</v>
      </c>
      <c r="O77" s="233">
        <f t="shared" si="7"/>
        <v>0</v>
      </c>
      <c r="P77" s="233">
        <f t="shared" si="7"/>
        <v>0</v>
      </c>
      <c r="Q77" s="233">
        <f t="shared" si="7"/>
        <v>0</v>
      </c>
      <c r="R77" s="233">
        <f t="shared" si="7"/>
        <v>0</v>
      </c>
      <c r="S77" s="233">
        <f t="shared" si="7"/>
        <v>0</v>
      </c>
      <c r="T77" s="233">
        <f t="shared" si="7"/>
        <v>0</v>
      </c>
      <c r="U77" s="233">
        <f t="shared" si="7"/>
        <v>0</v>
      </c>
      <c r="V77" s="233">
        <f t="shared" si="7"/>
        <v>0</v>
      </c>
      <c r="W77" s="233">
        <f t="shared" si="7"/>
        <v>0</v>
      </c>
      <c r="X77" s="233">
        <f t="shared" si="7"/>
        <v>0</v>
      </c>
      <c r="Y77" s="233">
        <f t="shared" si="7"/>
        <v>0</v>
      </c>
      <c r="DA77" s="177"/>
    </row>
    <row r="78" spans="1:105" ht="12" customHeight="1" x14ac:dyDescent="0.25">
      <c r="A78" s="56" t="s">
        <v>95</v>
      </c>
      <c r="B78" s="300">
        <f t="shared" ref="B78:Y78" si="8">IF(B$10=0,0,B$10/B$5)</f>
        <v>1.035082893182048E-2</v>
      </c>
      <c r="C78" s="300">
        <f t="shared" si="8"/>
        <v>1.2444122061543373E-2</v>
      </c>
      <c r="D78" s="300">
        <f t="shared" si="8"/>
        <v>8.7249774450682029E-3</v>
      </c>
      <c r="E78" s="300">
        <f t="shared" si="8"/>
        <v>1.2334049787350044E-2</v>
      </c>
      <c r="F78" s="300">
        <f t="shared" si="8"/>
        <v>1.4130280216944608E-2</v>
      </c>
      <c r="G78" s="300">
        <f t="shared" si="8"/>
        <v>1.2395749483120106E-2</v>
      </c>
      <c r="H78" s="300">
        <f t="shared" si="8"/>
        <v>1.0974578860219335E-2</v>
      </c>
      <c r="I78" s="300">
        <f t="shared" si="8"/>
        <v>1.116138700879934E-2</v>
      </c>
      <c r="J78" s="300">
        <f t="shared" si="8"/>
        <v>9.2774414861234982E-3</v>
      </c>
      <c r="K78" s="300">
        <f t="shared" si="8"/>
        <v>1.0463109668601044E-2</v>
      </c>
      <c r="L78" s="300">
        <f t="shared" si="8"/>
        <v>1.2063884570592048E-2</v>
      </c>
      <c r="M78" s="300">
        <f t="shared" si="8"/>
        <v>1.2322677478631496E-2</v>
      </c>
      <c r="N78" s="300">
        <f t="shared" si="8"/>
        <v>1.3023158523588133E-2</v>
      </c>
      <c r="O78" s="300">
        <f t="shared" si="8"/>
        <v>1.177808600727318E-2</v>
      </c>
      <c r="P78" s="300">
        <f t="shared" si="8"/>
        <v>1.1530803875925363E-2</v>
      </c>
      <c r="Q78" s="300">
        <f t="shared" si="8"/>
        <v>1.1186386292212809E-2</v>
      </c>
      <c r="R78" s="300">
        <f t="shared" si="8"/>
        <v>1.149267461378236E-2</v>
      </c>
      <c r="S78" s="300">
        <f t="shared" si="8"/>
        <v>1.0668272341057314E-2</v>
      </c>
      <c r="T78" s="300">
        <f t="shared" si="8"/>
        <v>1.1743739786491863E-2</v>
      </c>
      <c r="U78" s="300">
        <f t="shared" si="8"/>
        <v>1.1606157205653689E-2</v>
      </c>
      <c r="V78" s="300">
        <f t="shared" si="8"/>
        <v>1.0564342606594283E-2</v>
      </c>
      <c r="W78" s="300">
        <f t="shared" si="8"/>
        <v>9.4915834372044511E-3</v>
      </c>
      <c r="X78" s="300">
        <f t="shared" si="8"/>
        <v>1.0142578594986617E-2</v>
      </c>
      <c r="Y78" s="300">
        <f t="shared" si="8"/>
        <v>1.1620121016562297E-2</v>
      </c>
      <c r="DA78" s="68"/>
    </row>
    <row r="79" spans="1:105" ht="12" customHeight="1" x14ac:dyDescent="0.25">
      <c r="A79" s="174" t="s">
        <v>3057</v>
      </c>
      <c r="B79" s="301">
        <f t="shared" ref="B79:Y79" si="9">IF(B$16=0,0,B$16/B$5)</f>
        <v>8.8479636224013933E-2</v>
      </c>
      <c r="C79" s="301">
        <f t="shared" si="9"/>
        <v>0.10127316944365929</v>
      </c>
      <c r="D79" s="301">
        <f t="shared" si="9"/>
        <v>8.7730320690181315E-2</v>
      </c>
      <c r="E79" s="301">
        <f t="shared" si="9"/>
        <v>0.14748505076321461</v>
      </c>
      <c r="F79" s="301">
        <f t="shared" si="9"/>
        <v>0.10111332889097292</v>
      </c>
      <c r="G79" s="301">
        <f t="shared" si="9"/>
        <v>0.10395931882999279</v>
      </c>
      <c r="H79" s="301">
        <f t="shared" si="9"/>
        <v>0.10154313590905933</v>
      </c>
      <c r="I79" s="301">
        <f t="shared" si="9"/>
        <v>8.2330453379467469E-2</v>
      </c>
      <c r="J79" s="301">
        <f t="shared" si="9"/>
        <v>7.4232173105589341E-2</v>
      </c>
      <c r="K79" s="301">
        <f t="shared" si="9"/>
        <v>6.7005379352530356E-2</v>
      </c>
      <c r="L79" s="301">
        <f t="shared" si="9"/>
        <v>8.0045958991342273E-2</v>
      </c>
      <c r="M79" s="301">
        <f t="shared" si="9"/>
        <v>9.6038595176100222E-2</v>
      </c>
      <c r="N79" s="301">
        <f t="shared" si="9"/>
        <v>0.11515021984091575</v>
      </c>
      <c r="O79" s="301">
        <f t="shared" si="9"/>
        <v>0.11321401929769008</v>
      </c>
      <c r="P79" s="301">
        <f t="shared" si="9"/>
        <v>0.10994089578048853</v>
      </c>
      <c r="Q79" s="301">
        <f t="shared" si="9"/>
        <v>0.10412252947805116</v>
      </c>
      <c r="R79" s="301">
        <f t="shared" si="9"/>
        <v>0.1413167849814071</v>
      </c>
      <c r="S79" s="301">
        <f t="shared" si="9"/>
        <v>0.14188605278179223</v>
      </c>
      <c r="T79" s="301">
        <f t="shared" si="9"/>
        <v>0.12308717973095376</v>
      </c>
      <c r="U79" s="301">
        <f t="shared" si="9"/>
        <v>0.11856709855028298</v>
      </c>
      <c r="V79" s="301">
        <f t="shared" si="9"/>
        <v>0.10222050248926848</v>
      </c>
      <c r="W79" s="301">
        <f t="shared" si="9"/>
        <v>0.10978307054268016</v>
      </c>
      <c r="X79" s="301">
        <f t="shared" si="9"/>
        <v>9.4781430232863798E-2</v>
      </c>
      <c r="Y79" s="301">
        <f t="shared" si="9"/>
        <v>9.5546013264389357E-2</v>
      </c>
      <c r="DA79" s="178"/>
    </row>
    <row r="80" spans="1:105" ht="12" customHeight="1" x14ac:dyDescent="0.25">
      <c r="A80" s="174" t="s">
        <v>3069</v>
      </c>
      <c r="B80" s="301">
        <f t="shared" ref="B80:Y80" si="10">IF(B$27=0,0,B$27/B$5)</f>
        <v>0.5825423361237505</v>
      </c>
      <c r="C80" s="301">
        <f t="shared" si="10"/>
        <v>0.59164802178748477</v>
      </c>
      <c r="D80" s="301">
        <f t="shared" si="10"/>
        <v>0.56155669596979529</v>
      </c>
      <c r="E80" s="301">
        <f t="shared" si="10"/>
        <v>0.51546533581942122</v>
      </c>
      <c r="F80" s="301">
        <f t="shared" si="10"/>
        <v>0.56663700710433829</v>
      </c>
      <c r="G80" s="301">
        <f t="shared" si="10"/>
        <v>0.55572230578617998</v>
      </c>
      <c r="H80" s="301">
        <f t="shared" si="10"/>
        <v>0.54813579994450801</v>
      </c>
      <c r="I80" s="301">
        <f t="shared" si="10"/>
        <v>0.55136105686540449</v>
      </c>
      <c r="J80" s="301">
        <f t="shared" si="10"/>
        <v>0.5497989441071176</v>
      </c>
      <c r="K80" s="301">
        <f t="shared" si="10"/>
        <v>0.54997376019972921</v>
      </c>
      <c r="L80" s="301">
        <f t="shared" si="10"/>
        <v>0.55151962289153023</v>
      </c>
      <c r="M80" s="301">
        <f t="shared" si="10"/>
        <v>0.52447365990157502</v>
      </c>
      <c r="N80" s="301">
        <f t="shared" si="10"/>
        <v>0.52026202337435112</v>
      </c>
      <c r="O80" s="301">
        <f t="shared" si="10"/>
        <v>0.51297796891301062</v>
      </c>
      <c r="P80" s="301">
        <f t="shared" si="10"/>
        <v>0.51273256727578675</v>
      </c>
      <c r="Q80" s="301">
        <f t="shared" si="10"/>
        <v>0.52369784305340183</v>
      </c>
      <c r="R80" s="301">
        <f t="shared" si="10"/>
        <v>0.49194929685470157</v>
      </c>
      <c r="S80" s="301">
        <f t="shared" si="10"/>
        <v>0.49727785350511944</v>
      </c>
      <c r="T80" s="301">
        <f t="shared" si="10"/>
        <v>0.50878749725734973</v>
      </c>
      <c r="U80" s="301">
        <f t="shared" si="10"/>
        <v>0.53106971477420428</v>
      </c>
      <c r="V80" s="301">
        <f t="shared" si="10"/>
        <v>0.52889848610912005</v>
      </c>
      <c r="W80" s="301">
        <f t="shared" si="10"/>
        <v>0.58241172800193286</v>
      </c>
      <c r="X80" s="301">
        <f t="shared" si="10"/>
        <v>0.55052410380662387</v>
      </c>
      <c r="Y80" s="301">
        <f t="shared" si="10"/>
        <v>0.54003835753120399</v>
      </c>
      <c r="DA80" s="178"/>
    </row>
    <row r="81" spans="1:105" ht="12" customHeight="1" x14ac:dyDescent="0.25">
      <c r="A81" s="62" t="s">
        <v>3070</v>
      </c>
      <c r="B81" s="302">
        <f t="shared" ref="B81:Y81" si="11">IF(B$28=0,0,B$28/B$5)</f>
        <v>0.5825423361237505</v>
      </c>
      <c r="C81" s="302">
        <f t="shared" si="11"/>
        <v>0.59164802178748477</v>
      </c>
      <c r="D81" s="302">
        <f t="shared" si="11"/>
        <v>0.56155669596979529</v>
      </c>
      <c r="E81" s="302">
        <f t="shared" si="11"/>
        <v>0.51546533581942122</v>
      </c>
      <c r="F81" s="302">
        <f t="shared" si="11"/>
        <v>0.56663700710433829</v>
      </c>
      <c r="G81" s="302">
        <f t="shared" si="11"/>
        <v>0.55572230578617998</v>
      </c>
      <c r="H81" s="302">
        <f t="shared" si="11"/>
        <v>0.54813579994450801</v>
      </c>
      <c r="I81" s="302">
        <f t="shared" si="11"/>
        <v>0.55136105686540449</v>
      </c>
      <c r="J81" s="302">
        <f t="shared" si="11"/>
        <v>0.5497989441071176</v>
      </c>
      <c r="K81" s="302">
        <f t="shared" si="11"/>
        <v>0.54997376019972921</v>
      </c>
      <c r="L81" s="302">
        <f t="shared" si="11"/>
        <v>0.55151962289153023</v>
      </c>
      <c r="M81" s="302">
        <f t="shared" si="11"/>
        <v>0.52447365990157502</v>
      </c>
      <c r="N81" s="302">
        <f t="shared" si="11"/>
        <v>0.52026202337435112</v>
      </c>
      <c r="O81" s="302">
        <f t="shared" si="11"/>
        <v>0.51297796891301062</v>
      </c>
      <c r="P81" s="302">
        <f t="shared" si="11"/>
        <v>0.51273256727578675</v>
      </c>
      <c r="Q81" s="302">
        <f t="shared" si="11"/>
        <v>0.52369784305340183</v>
      </c>
      <c r="R81" s="302">
        <f t="shared" si="11"/>
        <v>0.49194929685470157</v>
      </c>
      <c r="S81" s="302">
        <f t="shared" si="11"/>
        <v>0.49727785350511944</v>
      </c>
      <c r="T81" s="302">
        <f t="shared" si="11"/>
        <v>0.50878749725734973</v>
      </c>
      <c r="U81" s="302">
        <f t="shared" si="11"/>
        <v>0.53106971477420428</v>
      </c>
      <c r="V81" s="302">
        <f t="shared" si="11"/>
        <v>0.52889848610912005</v>
      </c>
      <c r="W81" s="302">
        <f t="shared" si="11"/>
        <v>0.58241172800193286</v>
      </c>
      <c r="X81" s="302">
        <f t="shared" si="11"/>
        <v>0.55052410380662387</v>
      </c>
      <c r="Y81" s="302">
        <f t="shared" si="11"/>
        <v>0.54003835753120399</v>
      </c>
      <c r="DA81" s="72"/>
    </row>
    <row r="82" spans="1:105" ht="12" customHeight="1" x14ac:dyDescent="0.25">
      <c r="A82" s="62" t="s">
        <v>3077</v>
      </c>
      <c r="B82" s="302">
        <f t="shared" ref="B82:Y82" si="12">IF(B$34=0,0,B$34/B$5)</f>
        <v>0</v>
      </c>
      <c r="C82" s="302">
        <f t="shared" si="12"/>
        <v>0</v>
      </c>
      <c r="D82" s="302">
        <f t="shared" si="12"/>
        <v>0</v>
      </c>
      <c r="E82" s="302">
        <f t="shared" si="12"/>
        <v>0</v>
      </c>
      <c r="F82" s="302">
        <f t="shared" si="12"/>
        <v>0</v>
      </c>
      <c r="G82" s="302">
        <f t="shared" si="12"/>
        <v>0</v>
      </c>
      <c r="H82" s="302">
        <f t="shared" si="12"/>
        <v>0</v>
      </c>
      <c r="I82" s="302">
        <f t="shared" si="12"/>
        <v>0</v>
      </c>
      <c r="J82" s="302">
        <f t="shared" si="12"/>
        <v>0</v>
      </c>
      <c r="K82" s="302">
        <f t="shared" si="12"/>
        <v>0</v>
      </c>
      <c r="L82" s="302">
        <f t="shared" si="12"/>
        <v>0</v>
      </c>
      <c r="M82" s="302">
        <f t="shared" si="12"/>
        <v>0</v>
      </c>
      <c r="N82" s="302">
        <f t="shared" si="12"/>
        <v>0</v>
      </c>
      <c r="O82" s="302">
        <f t="shared" si="12"/>
        <v>0</v>
      </c>
      <c r="P82" s="302">
        <f t="shared" si="12"/>
        <v>0</v>
      </c>
      <c r="Q82" s="302">
        <f t="shared" si="12"/>
        <v>0</v>
      </c>
      <c r="R82" s="302">
        <f t="shared" si="12"/>
        <v>0</v>
      </c>
      <c r="S82" s="302">
        <f t="shared" si="12"/>
        <v>0</v>
      </c>
      <c r="T82" s="302">
        <f t="shared" si="12"/>
        <v>0</v>
      </c>
      <c r="U82" s="302">
        <f t="shared" si="12"/>
        <v>0</v>
      </c>
      <c r="V82" s="302">
        <f t="shared" si="12"/>
        <v>0</v>
      </c>
      <c r="W82" s="302">
        <f t="shared" si="12"/>
        <v>0</v>
      </c>
      <c r="X82" s="302">
        <f t="shared" si="12"/>
        <v>0</v>
      </c>
      <c r="Y82" s="302">
        <f t="shared" si="12"/>
        <v>0</v>
      </c>
      <c r="DA82" s="72"/>
    </row>
    <row r="83" spans="1:105" ht="12" customHeight="1" x14ac:dyDescent="0.25">
      <c r="A83" s="174" t="s">
        <v>3079</v>
      </c>
      <c r="B83" s="301">
        <f t="shared" ref="B83:Y83" si="13">IF(B$35=0,0,B$35/B$5)</f>
        <v>3.2855994496893928E-2</v>
      </c>
      <c r="C83" s="301">
        <f t="shared" si="13"/>
        <v>4.0993693714504446E-2</v>
      </c>
      <c r="D83" s="301">
        <f t="shared" si="13"/>
        <v>2.4949136943892749E-2</v>
      </c>
      <c r="E83" s="301">
        <f t="shared" si="13"/>
        <v>2.5864210848088678E-2</v>
      </c>
      <c r="F83" s="301">
        <f t="shared" si="13"/>
        <v>2.9505945560889646E-2</v>
      </c>
      <c r="G83" s="301">
        <f t="shared" si="13"/>
        <v>2.5606140647982303E-2</v>
      </c>
      <c r="H83" s="301">
        <f t="shared" si="13"/>
        <v>1.7455067897877811E-2</v>
      </c>
      <c r="I83" s="301">
        <f t="shared" si="13"/>
        <v>1.4253384974728498E-2</v>
      </c>
      <c r="J83" s="301">
        <f t="shared" si="13"/>
        <v>1.1210547234203352E-2</v>
      </c>
      <c r="K83" s="301">
        <f t="shared" si="13"/>
        <v>1.1106296886949687E-2</v>
      </c>
      <c r="L83" s="301">
        <f t="shared" si="13"/>
        <v>1.5103229062763865E-2</v>
      </c>
      <c r="M83" s="301">
        <f t="shared" si="13"/>
        <v>9.5130023280391544E-3</v>
      </c>
      <c r="N83" s="301">
        <f t="shared" si="13"/>
        <v>1.8064220422025247E-2</v>
      </c>
      <c r="O83" s="301">
        <f t="shared" si="13"/>
        <v>1.3268426535805055E-2</v>
      </c>
      <c r="P83" s="301">
        <f t="shared" si="13"/>
        <v>9.4923828685251274E-3</v>
      </c>
      <c r="Q83" s="301">
        <f t="shared" si="13"/>
        <v>1.0789093708333738E-2</v>
      </c>
      <c r="R83" s="301">
        <f t="shared" si="13"/>
        <v>8.5323900276520134E-3</v>
      </c>
      <c r="S83" s="301">
        <f t="shared" si="13"/>
        <v>1.0969705057365289E-2</v>
      </c>
      <c r="T83" s="301">
        <f t="shared" si="13"/>
        <v>1.172574946773164E-2</v>
      </c>
      <c r="U83" s="301">
        <f t="shared" si="13"/>
        <v>9.5541264372318337E-3</v>
      </c>
      <c r="V83" s="301">
        <f t="shared" si="13"/>
        <v>2.6439153765301007E-3</v>
      </c>
      <c r="W83" s="301">
        <f t="shared" si="13"/>
        <v>5.78842582586686E-3</v>
      </c>
      <c r="X83" s="301">
        <f t="shared" si="13"/>
        <v>5.1284807335307131E-3</v>
      </c>
      <c r="Y83" s="301">
        <f t="shared" si="13"/>
        <v>1.5132154001507228E-2</v>
      </c>
      <c r="DA83" s="178"/>
    </row>
    <row r="84" spans="1:105" ht="12" customHeight="1" x14ac:dyDescent="0.25">
      <c r="A84" s="62" t="s">
        <v>3080</v>
      </c>
      <c r="B84" s="302">
        <f t="shared" ref="B84:Y84" si="14">IF(B$36=0,0,B$36/B$5)</f>
        <v>2.9615095403789489E-2</v>
      </c>
      <c r="C84" s="302">
        <f t="shared" si="14"/>
        <v>3.5624154645840636E-2</v>
      </c>
      <c r="D84" s="302">
        <f t="shared" si="14"/>
        <v>2.3009822073925549E-2</v>
      </c>
      <c r="E84" s="302">
        <f t="shared" si="14"/>
        <v>2.0211444770822127E-2</v>
      </c>
      <c r="F84" s="302">
        <f t="shared" si="14"/>
        <v>2.507014957349632E-2</v>
      </c>
      <c r="G84" s="302">
        <f t="shared" si="14"/>
        <v>2.1814165046641489E-2</v>
      </c>
      <c r="H84" s="302">
        <f t="shared" si="14"/>
        <v>1.5109961233882871E-2</v>
      </c>
      <c r="I84" s="302">
        <f t="shared" si="14"/>
        <v>1.3379623492472691E-2</v>
      </c>
      <c r="J84" s="302">
        <f t="shared" si="14"/>
        <v>1.0833774135852271E-2</v>
      </c>
      <c r="K84" s="302">
        <f t="shared" si="14"/>
        <v>1.0702100766847451E-2</v>
      </c>
      <c r="L84" s="302">
        <f t="shared" si="14"/>
        <v>1.4229674320818092E-2</v>
      </c>
      <c r="M84" s="302">
        <f t="shared" si="14"/>
        <v>8.9809814774385825E-3</v>
      </c>
      <c r="N84" s="302">
        <f t="shared" si="14"/>
        <v>1.3604619707077218E-2</v>
      </c>
      <c r="O84" s="302">
        <f t="shared" si="14"/>
        <v>8.5864353479265642E-3</v>
      </c>
      <c r="P84" s="302">
        <f t="shared" si="14"/>
        <v>7.150377313163642E-3</v>
      </c>
      <c r="Q84" s="302">
        <f t="shared" si="14"/>
        <v>9.4114524098711794E-3</v>
      </c>
      <c r="R84" s="302">
        <f t="shared" si="14"/>
        <v>5.2607202236223498E-3</v>
      </c>
      <c r="S84" s="302">
        <f t="shared" si="14"/>
        <v>6.6341919443475518E-3</v>
      </c>
      <c r="T84" s="302">
        <f t="shared" si="14"/>
        <v>6.5890813061498547E-3</v>
      </c>
      <c r="U84" s="302">
        <f t="shared" si="14"/>
        <v>5.77878394018746E-3</v>
      </c>
      <c r="V84" s="302">
        <f t="shared" si="14"/>
        <v>2.2732604052886594E-3</v>
      </c>
      <c r="W84" s="302">
        <f t="shared" si="14"/>
        <v>4.1229008816684679E-3</v>
      </c>
      <c r="X84" s="302">
        <f t="shared" si="14"/>
        <v>3.4023019364191032E-3</v>
      </c>
      <c r="Y84" s="302">
        <f t="shared" si="14"/>
        <v>1.1709800309715563E-2</v>
      </c>
      <c r="DA84" s="72"/>
    </row>
    <row r="85" spans="1:105" ht="12" customHeight="1" x14ac:dyDescent="0.25">
      <c r="A85" s="62" t="s">
        <v>3087</v>
      </c>
      <c r="B85" s="302">
        <f t="shared" ref="B85:Y85" si="15">IF(B$42=0,0,B$42/B$5)</f>
        <v>3.2408990931044432E-3</v>
      </c>
      <c r="C85" s="302">
        <f t="shared" si="15"/>
        <v>5.369539068663812E-3</v>
      </c>
      <c r="D85" s="302">
        <f t="shared" si="15"/>
        <v>1.9393148699672026E-3</v>
      </c>
      <c r="E85" s="302">
        <f t="shared" si="15"/>
        <v>5.6527660772665482E-3</v>
      </c>
      <c r="F85" s="302">
        <f t="shared" si="15"/>
        <v>4.4357959873933279E-3</v>
      </c>
      <c r="G85" s="302">
        <f t="shared" si="15"/>
        <v>3.7919756013408148E-3</v>
      </c>
      <c r="H85" s="302">
        <f t="shared" si="15"/>
        <v>2.3451066639949376E-3</v>
      </c>
      <c r="I85" s="302">
        <f t="shared" si="15"/>
        <v>8.7376148225580866E-4</v>
      </c>
      <c r="J85" s="302">
        <f t="shared" si="15"/>
        <v>3.7677309835108011E-4</v>
      </c>
      <c r="K85" s="302">
        <f t="shared" si="15"/>
        <v>4.041961201022373E-4</v>
      </c>
      <c r="L85" s="302">
        <f t="shared" si="15"/>
        <v>8.7355474194577155E-4</v>
      </c>
      <c r="M85" s="302">
        <f t="shared" si="15"/>
        <v>5.3202085060057329E-4</v>
      </c>
      <c r="N85" s="302">
        <f t="shared" si="15"/>
        <v>4.4596007149480307E-3</v>
      </c>
      <c r="O85" s="302">
        <f t="shared" si="15"/>
        <v>4.6819911878784887E-3</v>
      </c>
      <c r="P85" s="302">
        <f t="shared" si="15"/>
        <v>2.3420055553614854E-3</v>
      </c>
      <c r="Q85" s="302">
        <f t="shared" si="15"/>
        <v>1.3776412984625585E-3</v>
      </c>
      <c r="R85" s="302">
        <f t="shared" si="15"/>
        <v>3.2716698040296636E-3</v>
      </c>
      <c r="S85" s="302">
        <f t="shared" si="15"/>
        <v>4.3355131130177376E-3</v>
      </c>
      <c r="T85" s="302">
        <f t="shared" si="15"/>
        <v>5.1366681615817858E-3</v>
      </c>
      <c r="U85" s="302">
        <f t="shared" si="15"/>
        <v>3.7753424970443728E-3</v>
      </c>
      <c r="V85" s="302">
        <f t="shared" si="15"/>
        <v>3.7065497124144078E-4</v>
      </c>
      <c r="W85" s="302">
        <f t="shared" si="15"/>
        <v>1.6655249441983918E-3</v>
      </c>
      <c r="X85" s="302">
        <f t="shared" si="15"/>
        <v>1.7261787971116105E-3</v>
      </c>
      <c r="Y85" s="302">
        <f t="shared" si="15"/>
        <v>3.4223536917916656E-3</v>
      </c>
      <c r="DA85" s="72"/>
    </row>
    <row r="86" spans="1:105" ht="12" customHeight="1" x14ac:dyDescent="0.25">
      <c r="A86" s="62" t="s">
        <v>3099</v>
      </c>
      <c r="B86" s="302">
        <f t="shared" ref="B86:Y86" si="16">IF(B$53=0,0,B$53/B$5)</f>
        <v>0</v>
      </c>
      <c r="C86" s="302">
        <f t="shared" si="16"/>
        <v>0</v>
      </c>
      <c r="D86" s="302">
        <f t="shared" si="16"/>
        <v>0</v>
      </c>
      <c r="E86" s="302">
        <f t="shared" si="16"/>
        <v>0</v>
      </c>
      <c r="F86" s="302">
        <f t="shared" si="16"/>
        <v>0</v>
      </c>
      <c r="G86" s="302">
        <f t="shared" si="16"/>
        <v>0</v>
      </c>
      <c r="H86" s="302">
        <f t="shared" si="16"/>
        <v>0</v>
      </c>
      <c r="I86" s="302">
        <f t="shared" si="16"/>
        <v>0</v>
      </c>
      <c r="J86" s="302">
        <f t="shared" si="16"/>
        <v>0</v>
      </c>
      <c r="K86" s="302">
        <f t="shared" si="16"/>
        <v>0</v>
      </c>
      <c r="L86" s="302">
        <f t="shared" si="16"/>
        <v>0</v>
      </c>
      <c r="M86" s="302">
        <f t="shared" si="16"/>
        <v>0</v>
      </c>
      <c r="N86" s="302">
        <f t="shared" si="16"/>
        <v>0</v>
      </c>
      <c r="O86" s="302">
        <f t="shared" si="16"/>
        <v>0</v>
      </c>
      <c r="P86" s="302">
        <f t="shared" si="16"/>
        <v>0</v>
      </c>
      <c r="Q86" s="302">
        <f t="shared" si="16"/>
        <v>0</v>
      </c>
      <c r="R86" s="302">
        <f t="shared" si="16"/>
        <v>0</v>
      </c>
      <c r="S86" s="302">
        <f t="shared" si="16"/>
        <v>0</v>
      </c>
      <c r="T86" s="302">
        <f t="shared" si="16"/>
        <v>0</v>
      </c>
      <c r="U86" s="302">
        <f t="shared" si="16"/>
        <v>0</v>
      </c>
      <c r="V86" s="302">
        <f t="shared" si="16"/>
        <v>0</v>
      </c>
      <c r="W86" s="302">
        <f t="shared" si="16"/>
        <v>0</v>
      </c>
      <c r="X86" s="302">
        <f t="shared" si="16"/>
        <v>0</v>
      </c>
      <c r="Y86" s="302">
        <f t="shared" si="16"/>
        <v>0</v>
      </c>
      <c r="DA86" s="72"/>
    </row>
    <row r="87" spans="1:105" ht="12" customHeight="1" x14ac:dyDescent="0.25">
      <c r="A87" s="174" t="s">
        <v>3101</v>
      </c>
      <c r="B87" s="301">
        <f t="shared" ref="B87:Y87" si="17">IF(B$54=0,0,B$54/B$5)</f>
        <v>1.0380805141677239E-2</v>
      </c>
      <c r="C87" s="301">
        <f t="shared" si="17"/>
        <v>1.2168640778179102E-2</v>
      </c>
      <c r="D87" s="301">
        <f t="shared" si="17"/>
        <v>8.2376466128557535E-3</v>
      </c>
      <c r="E87" s="301">
        <f t="shared" si="17"/>
        <v>7.2179892450790978E-3</v>
      </c>
      <c r="F87" s="301">
        <f t="shared" si="17"/>
        <v>8.5312709998999255E-3</v>
      </c>
      <c r="G87" s="301">
        <f t="shared" si="17"/>
        <v>7.3365400868816441E-3</v>
      </c>
      <c r="H87" s="301">
        <f t="shared" si="17"/>
        <v>5.3541792089349029E-3</v>
      </c>
      <c r="I87" s="301">
        <f t="shared" si="17"/>
        <v>4.7728146238648498E-3</v>
      </c>
      <c r="J87" s="301">
        <f t="shared" si="17"/>
        <v>3.9408930132871214E-3</v>
      </c>
      <c r="K87" s="301">
        <f t="shared" si="17"/>
        <v>3.8458871359325132E-3</v>
      </c>
      <c r="L87" s="301">
        <f t="shared" si="17"/>
        <v>4.9572286382091463E-3</v>
      </c>
      <c r="M87" s="301">
        <f t="shared" si="17"/>
        <v>3.5240280822803685E-3</v>
      </c>
      <c r="N87" s="301">
        <f t="shared" si="17"/>
        <v>5.0020717454740248E-3</v>
      </c>
      <c r="O87" s="301">
        <f t="shared" si="17"/>
        <v>3.5193808648547684E-3</v>
      </c>
      <c r="P87" s="301">
        <f t="shared" si="17"/>
        <v>2.7514580712576083E-3</v>
      </c>
      <c r="Q87" s="301">
        <f t="shared" si="17"/>
        <v>3.3965436795427174E-3</v>
      </c>
      <c r="R87" s="301">
        <f t="shared" si="17"/>
        <v>2.1485202920572596E-3</v>
      </c>
      <c r="S87" s="301">
        <f t="shared" si="17"/>
        <v>2.6481998779191791E-3</v>
      </c>
      <c r="T87" s="301">
        <f t="shared" si="17"/>
        <v>2.72654502978531E-3</v>
      </c>
      <c r="U87" s="301">
        <f t="shared" si="17"/>
        <v>2.4281925835892317E-3</v>
      </c>
      <c r="V87" s="301">
        <f t="shared" si="17"/>
        <v>7.9974294362487636E-4</v>
      </c>
      <c r="W87" s="301">
        <f t="shared" si="17"/>
        <v>1.7247071560101397E-3</v>
      </c>
      <c r="X87" s="301">
        <f t="shared" si="17"/>
        <v>1.4350926884629652E-3</v>
      </c>
      <c r="Y87" s="301">
        <f t="shared" si="17"/>
        <v>4.3581522736310515E-3</v>
      </c>
      <c r="DA87" s="178"/>
    </row>
    <row r="88" spans="1:105" ht="12" customHeight="1" x14ac:dyDescent="0.25">
      <c r="A88" s="62" t="s">
        <v>3102</v>
      </c>
      <c r="B88" s="302">
        <f t="shared" ref="B88:Y88" si="18">IF(B$55=0,0,B$55/B$5)</f>
        <v>1.0136975742822987E-2</v>
      </c>
      <c r="C88" s="302">
        <f t="shared" si="18"/>
        <v>1.17646629172138E-2</v>
      </c>
      <c r="D88" s="302">
        <f t="shared" si="18"/>
        <v>8.0917420458362782E-3</v>
      </c>
      <c r="E88" s="302">
        <f t="shared" si="18"/>
        <v>6.7927027690465047E-3</v>
      </c>
      <c r="F88" s="302">
        <f t="shared" si="18"/>
        <v>8.1975434021023079E-3</v>
      </c>
      <c r="G88" s="302">
        <f t="shared" si="18"/>
        <v>7.0512503864672872E-3</v>
      </c>
      <c r="H88" s="302">
        <f t="shared" si="18"/>
        <v>5.1777448517691402E-3</v>
      </c>
      <c r="I88" s="302">
        <f t="shared" si="18"/>
        <v>4.7070770828800861E-3</v>
      </c>
      <c r="J88" s="302">
        <f t="shared" si="18"/>
        <v>3.9125464478939375E-3</v>
      </c>
      <c r="K88" s="302">
        <f t="shared" si="18"/>
        <v>3.8154773964890845E-3</v>
      </c>
      <c r="L88" s="302">
        <f t="shared" si="18"/>
        <v>4.891506651354292E-3</v>
      </c>
      <c r="M88" s="302">
        <f t="shared" si="18"/>
        <v>3.4840014352132405E-3</v>
      </c>
      <c r="N88" s="302">
        <f t="shared" si="18"/>
        <v>4.6665531963870251E-3</v>
      </c>
      <c r="O88" s="302">
        <f t="shared" si="18"/>
        <v>3.1671307441366379E-3</v>
      </c>
      <c r="P88" s="302">
        <f t="shared" si="18"/>
        <v>2.5752570263401298E-3</v>
      </c>
      <c r="Q88" s="302">
        <f t="shared" si="18"/>
        <v>3.2928966853010204E-3</v>
      </c>
      <c r="R88" s="302">
        <f t="shared" si="18"/>
        <v>1.9023758553904509E-3</v>
      </c>
      <c r="S88" s="302">
        <f t="shared" si="18"/>
        <v>2.3220170731780326E-3</v>
      </c>
      <c r="T88" s="302">
        <f t="shared" si="18"/>
        <v>2.340087237064423E-3</v>
      </c>
      <c r="U88" s="302">
        <f t="shared" si="18"/>
        <v>2.1441542766015673E-3</v>
      </c>
      <c r="V88" s="302">
        <f t="shared" si="18"/>
        <v>7.7185667619605327E-4</v>
      </c>
      <c r="W88" s="302">
        <f t="shared" si="18"/>
        <v>1.599401204095527E-3</v>
      </c>
      <c r="X88" s="302">
        <f t="shared" si="18"/>
        <v>1.3052234372696154E-3</v>
      </c>
      <c r="Y88" s="302">
        <f t="shared" si="18"/>
        <v>4.100671118135754E-3</v>
      </c>
      <c r="DA88" s="72"/>
    </row>
    <row r="89" spans="1:105" ht="12" customHeight="1" x14ac:dyDescent="0.25">
      <c r="A89" s="62" t="s">
        <v>3104</v>
      </c>
      <c r="B89" s="302">
        <f t="shared" ref="B89:Y89" si="19">IF(B$56=0,0,B$56/B$5)</f>
        <v>2.4382939885425278E-4</v>
      </c>
      <c r="C89" s="302">
        <f t="shared" si="19"/>
        <v>4.0397786096530239E-4</v>
      </c>
      <c r="D89" s="302">
        <f t="shared" si="19"/>
        <v>1.4590456701947597E-4</v>
      </c>
      <c r="E89" s="302">
        <f t="shared" si="19"/>
        <v>4.2528647603259299E-4</v>
      </c>
      <c r="F89" s="302">
        <f t="shared" si="19"/>
        <v>3.3372759779761715E-4</v>
      </c>
      <c r="G89" s="302">
        <f t="shared" si="19"/>
        <v>2.8528970041435584E-4</v>
      </c>
      <c r="H89" s="302">
        <f t="shared" si="19"/>
        <v>1.764343571657633E-4</v>
      </c>
      <c r="I89" s="302">
        <f t="shared" si="19"/>
        <v>6.5737540984763047E-5</v>
      </c>
      <c r="J89" s="302">
        <f t="shared" si="19"/>
        <v>2.83465653931847E-5</v>
      </c>
      <c r="K89" s="302">
        <f t="shared" si="19"/>
        <v>3.0409739443428525E-5</v>
      </c>
      <c r="L89" s="302">
        <f t="shared" si="19"/>
        <v>6.5721986854854253E-5</v>
      </c>
      <c r="M89" s="302">
        <f t="shared" si="19"/>
        <v>4.002664706712777E-5</v>
      </c>
      <c r="N89" s="302">
        <f t="shared" si="19"/>
        <v>3.3551854908699905E-4</v>
      </c>
      <c r="O89" s="302">
        <f t="shared" si="19"/>
        <v>3.5225012071813072E-4</v>
      </c>
      <c r="P89" s="302">
        <f t="shared" si="19"/>
        <v>1.7620104491747855E-4</v>
      </c>
      <c r="Q89" s="302">
        <f t="shared" si="19"/>
        <v>1.0364699424169725E-4</v>
      </c>
      <c r="R89" s="302">
        <f t="shared" si="19"/>
        <v>2.4614443666680862E-4</v>
      </c>
      <c r="S89" s="302">
        <f t="shared" si="19"/>
        <v>3.2618280474114634E-4</v>
      </c>
      <c r="T89" s="302">
        <f t="shared" si="19"/>
        <v>3.8645779272088675E-4</v>
      </c>
      <c r="U89" s="302">
        <f t="shared" si="19"/>
        <v>2.8403830698766442E-4</v>
      </c>
      <c r="V89" s="302">
        <f t="shared" si="19"/>
        <v>2.7886267428823126E-5</v>
      </c>
      <c r="W89" s="302">
        <f t="shared" si="19"/>
        <v>1.2530595191461254E-4</v>
      </c>
      <c r="X89" s="302">
        <f t="shared" si="19"/>
        <v>1.2986925119335001E-4</v>
      </c>
      <c r="Y89" s="302">
        <f t="shared" si="19"/>
        <v>2.5748115549529779E-4</v>
      </c>
      <c r="DA89" s="72"/>
    </row>
    <row r="90" spans="1:105" ht="12" customHeight="1" x14ac:dyDescent="0.25">
      <c r="A90" s="62" t="s">
        <v>3116</v>
      </c>
      <c r="B90" s="302">
        <f t="shared" ref="B90:Y90" si="20">IF(B$67=0,0,B$67/B$5)</f>
        <v>0</v>
      </c>
      <c r="C90" s="302">
        <f t="shared" si="20"/>
        <v>0</v>
      </c>
      <c r="D90" s="302">
        <f t="shared" si="20"/>
        <v>0</v>
      </c>
      <c r="E90" s="302">
        <f t="shared" si="20"/>
        <v>0</v>
      </c>
      <c r="F90" s="302">
        <f t="shared" si="20"/>
        <v>0</v>
      </c>
      <c r="G90" s="302">
        <f t="shared" si="20"/>
        <v>0</v>
      </c>
      <c r="H90" s="302">
        <f t="shared" si="20"/>
        <v>0</v>
      </c>
      <c r="I90" s="302">
        <f t="shared" si="20"/>
        <v>0</v>
      </c>
      <c r="J90" s="302">
        <f t="shared" si="20"/>
        <v>0</v>
      </c>
      <c r="K90" s="302">
        <f t="shared" si="20"/>
        <v>0</v>
      </c>
      <c r="L90" s="302">
        <f t="shared" si="20"/>
        <v>0</v>
      </c>
      <c r="M90" s="302">
        <f t="shared" si="20"/>
        <v>0</v>
      </c>
      <c r="N90" s="302">
        <f t="shared" si="20"/>
        <v>0</v>
      </c>
      <c r="O90" s="302">
        <f t="shared" si="20"/>
        <v>0</v>
      </c>
      <c r="P90" s="302">
        <f t="shared" si="20"/>
        <v>0</v>
      </c>
      <c r="Q90" s="302">
        <f t="shared" si="20"/>
        <v>0</v>
      </c>
      <c r="R90" s="302">
        <f t="shared" si="20"/>
        <v>0</v>
      </c>
      <c r="S90" s="302">
        <f t="shared" si="20"/>
        <v>0</v>
      </c>
      <c r="T90" s="302">
        <f t="shared" si="20"/>
        <v>0</v>
      </c>
      <c r="U90" s="302">
        <f t="shared" si="20"/>
        <v>0</v>
      </c>
      <c r="V90" s="302">
        <f t="shared" si="20"/>
        <v>0</v>
      </c>
      <c r="W90" s="302">
        <f t="shared" si="20"/>
        <v>0</v>
      </c>
      <c r="X90" s="302">
        <f t="shared" si="20"/>
        <v>0</v>
      </c>
      <c r="Y90" s="302">
        <f t="shared" si="20"/>
        <v>0</v>
      </c>
      <c r="DA90" s="72"/>
    </row>
    <row r="91" spans="1:105" ht="12" customHeight="1" x14ac:dyDescent="0.25">
      <c r="A91" s="174" t="s">
        <v>3122</v>
      </c>
      <c r="B91" s="301">
        <f t="shared" ref="B91:Y91" si="21">IF(B$68=0,0,B$68/B$5)</f>
        <v>0.27539039908184376</v>
      </c>
      <c r="C91" s="301">
        <f t="shared" si="21"/>
        <v>0.24147235221462932</v>
      </c>
      <c r="D91" s="301">
        <f t="shared" si="21"/>
        <v>0.30880122233820634</v>
      </c>
      <c r="E91" s="301">
        <f t="shared" si="21"/>
        <v>0.29163336353684632</v>
      </c>
      <c r="F91" s="301">
        <f t="shared" si="21"/>
        <v>0.28008216722695423</v>
      </c>
      <c r="G91" s="301">
        <f t="shared" si="21"/>
        <v>0.29497994516584325</v>
      </c>
      <c r="H91" s="301">
        <f t="shared" si="21"/>
        <v>0.31653723817940027</v>
      </c>
      <c r="I91" s="301">
        <f t="shared" si="21"/>
        <v>0.33612090314773518</v>
      </c>
      <c r="J91" s="301">
        <f t="shared" si="21"/>
        <v>0.35154000105367877</v>
      </c>
      <c r="K91" s="301">
        <f t="shared" si="21"/>
        <v>0.35760556675625754</v>
      </c>
      <c r="L91" s="301">
        <f t="shared" si="21"/>
        <v>0.33631007584556233</v>
      </c>
      <c r="M91" s="301">
        <f t="shared" si="21"/>
        <v>0.35412803703337375</v>
      </c>
      <c r="N91" s="301">
        <f t="shared" si="21"/>
        <v>0.32849830609364561</v>
      </c>
      <c r="O91" s="301">
        <f t="shared" si="21"/>
        <v>0.34524211838136615</v>
      </c>
      <c r="P91" s="301">
        <f t="shared" si="21"/>
        <v>0.35355189212801658</v>
      </c>
      <c r="Q91" s="301">
        <f t="shared" si="21"/>
        <v>0.3468076037884576</v>
      </c>
      <c r="R91" s="301">
        <f t="shared" si="21"/>
        <v>0.34456033323039953</v>
      </c>
      <c r="S91" s="301">
        <f t="shared" si="21"/>
        <v>0.33654991643674653</v>
      </c>
      <c r="T91" s="301">
        <f t="shared" si="21"/>
        <v>0.34192928872768813</v>
      </c>
      <c r="U91" s="301">
        <f t="shared" si="21"/>
        <v>0.32677471044903833</v>
      </c>
      <c r="V91" s="301">
        <f t="shared" si="21"/>
        <v>0.35487301047486197</v>
      </c>
      <c r="W91" s="301">
        <f t="shared" si="21"/>
        <v>0.2908004850363054</v>
      </c>
      <c r="X91" s="301">
        <f t="shared" si="21"/>
        <v>0.3379883139435319</v>
      </c>
      <c r="Y91" s="301">
        <f t="shared" si="21"/>
        <v>0.3333052019127058</v>
      </c>
      <c r="DA91" s="178"/>
    </row>
    <row r="92" spans="1:105" ht="12" customHeight="1" x14ac:dyDescent="0.25">
      <c r="A92" s="41" t="s">
        <v>3120</v>
      </c>
      <c r="B92" s="235">
        <f t="shared" ref="B92:Y92" si="22">IF(B$69=0,0,B$69/B$5)</f>
        <v>0</v>
      </c>
      <c r="C92" s="235">
        <f t="shared" si="22"/>
        <v>0</v>
      </c>
      <c r="D92" s="235">
        <f t="shared" si="22"/>
        <v>0</v>
      </c>
      <c r="E92" s="235">
        <f t="shared" si="22"/>
        <v>0</v>
      </c>
      <c r="F92" s="235">
        <f t="shared" si="22"/>
        <v>0</v>
      </c>
      <c r="G92" s="235">
        <f t="shared" si="22"/>
        <v>0</v>
      </c>
      <c r="H92" s="235">
        <f t="shared" si="22"/>
        <v>0</v>
      </c>
      <c r="I92" s="235">
        <f t="shared" si="22"/>
        <v>0</v>
      </c>
      <c r="J92" s="235">
        <f t="shared" si="22"/>
        <v>0</v>
      </c>
      <c r="K92" s="235">
        <f t="shared" si="22"/>
        <v>0</v>
      </c>
      <c r="L92" s="235">
        <f t="shared" si="22"/>
        <v>0</v>
      </c>
      <c r="M92" s="235">
        <f t="shared" si="22"/>
        <v>0</v>
      </c>
      <c r="N92" s="235">
        <f t="shared" si="22"/>
        <v>0</v>
      </c>
      <c r="O92" s="235">
        <f t="shared" si="22"/>
        <v>0</v>
      </c>
      <c r="P92" s="235">
        <f t="shared" si="22"/>
        <v>0</v>
      </c>
      <c r="Q92" s="235">
        <f t="shared" si="22"/>
        <v>0</v>
      </c>
      <c r="R92" s="235">
        <f t="shared" si="22"/>
        <v>0</v>
      </c>
      <c r="S92" s="235">
        <f t="shared" si="22"/>
        <v>0</v>
      </c>
      <c r="T92" s="235">
        <f t="shared" si="22"/>
        <v>0</v>
      </c>
      <c r="U92" s="235">
        <f t="shared" si="22"/>
        <v>0</v>
      </c>
      <c r="V92" s="235">
        <f t="shared" si="22"/>
        <v>0</v>
      </c>
      <c r="W92" s="235">
        <f t="shared" si="22"/>
        <v>0</v>
      </c>
      <c r="X92" s="235">
        <f t="shared" si="22"/>
        <v>0</v>
      </c>
      <c r="Y92" s="235">
        <f t="shared" si="22"/>
        <v>0</v>
      </c>
      <c r="DA92" s="97"/>
    </row>
    <row r="93" spans="1:105" ht="12" customHeight="1" x14ac:dyDescent="0.25">
      <c r="A93" s="172"/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DA93" s="176"/>
    </row>
    <row r="94" spans="1:105" ht="15" customHeight="1" x14ac:dyDescent="0.25">
      <c r="A94" s="32" t="s">
        <v>430</v>
      </c>
      <c r="B94" s="257"/>
      <c r="C94" s="257"/>
      <c r="D94" s="257"/>
      <c r="E94" s="257"/>
      <c r="F94" s="257"/>
      <c r="G94" s="257"/>
      <c r="H94" s="257"/>
      <c r="I94" s="257"/>
      <c r="J94" s="257"/>
      <c r="K94" s="257"/>
      <c r="L94" s="257"/>
      <c r="M94" s="257"/>
      <c r="N94" s="257"/>
      <c r="O94" s="257"/>
      <c r="P94" s="257"/>
      <c r="Q94" s="257"/>
      <c r="R94" s="257"/>
      <c r="S94" s="257"/>
      <c r="T94" s="257"/>
      <c r="U94" s="257"/>
      <c r="V94" s="257"/>
      <c r="W94" s="257"/>
      <c r="X94" s="257"/>
      <c r="Y94" s="257"/>
      <c r="DA94" s="88"/>
    </row>
    <row r="95" spans="1:105" ht="12" customHeight="1" x14ac:dyDescent="0.25">
      <c r="A95" s="172"/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DA95" s="176"/>
    </row>
    <row r="96" spans="1:105" ht="12" customHeight="1" x14ac:dyDescent="0.25">
      <c r="A96" s="35" t="s">
        <v>27</v>
      </c>
      <c r="B96" s="320">
        <f>IF(B$5=0,0,B$5/OIS_fec!B$5)</f>
        <v>1.0051940805505362</v>
      </c>
      <c r="C96" s="320">
        <f>IF(C$5=0,0,C$5/OIS_fec!C$5)</f>
        <v>1.037872423512294</v>
      </c>
      <c r="D96" s="320">
        <f>IF(D$5=0,0,D$5/OIS_fec!D$5)</f>
        <v>1.0795173071538051</v>
      </c>
      <c r="E96" s="320">
        <f>IF(E$5=0,0,E$5/OIS_fec!E$5)</f>
        <v>1.3985841097883427</v>
      </c>
      <c r="F96" s="320">
        <f>IF(F$5=0,0,F$5/OIS_fec!F$5)</f>
        <v>1.3585873858369397</v>
      </c>
      <c r="G96" s="320">
        <f>IF(G$5=0,0,G$5/OIS_fec!G$5)</f>
        <v>1.378887351901404</v>
      </c>
      <c r="H96" s="320">
        <f>IF(H$5=0,0,H$5/OIS_fec!H$5)</f>
        <v>1.4584574203461496</v>
      </c>
      <c r="I96" s="320">
        <f>IF(I$5=0,0,I$5/OIS_fec!I$5)</f>
        <v>1.3075764787167283</v>
      </c>
      <c r="J96" s="320">
        <f>IF(J$5=0,0,J$5/OIS_fec!J$5)</f>
        <v>1.2098967208313742</v>
      </c>
      <c r="K96" s="320">
        <f>IF(K$5=0,0,K$5/OIS_fec!K$5)</f>
        <v>1.2856414139980767</v>
      </c>
      <c r="L96" s="320">
        <f>IF(L$5=0,0,L$5/OIS_fec!L$5)</f>
        <v>1.3392985478318185</v>
      </c>
      <c r="M96" s="320">
        <f>IF(M$5=0,0,M$5/OIS_fec!M$5)</f>
        <v>1.5338857463807714</v>
      </c>
      <c r="N96" s="320">
        <f>IF(N$5=0,0,N$5/OIS_fec!N$5)</f>
        <v>1.7358170473177923</v>
      </c>
      <c r="O96" s="320">
        <f>IF(O$5=0,0,O$5/OIS_fec!O$5)</f>
        <v>1.8279603286213399</v>
      </c>
      <c r="P96" s="320">
        <f>IF(P$5=0,0,P$5/OIS_fec!P$5)</f>
        <v>1.8259103203064508</v>
      </c>
      <c r="Q96" s="320">
        <f>IF(Q$5=0,0,Q$5/OIS_fec!Q$5)</f>
        <v>1.6568122988477647</v>
      </c>
      <c r="R96" s="320">
        <f>IF(R$5=0,0,R$5/OIS_fec!R$5)</f>
        <v>1.9370327233918891</v>
      </c>
      <c r="S96" s="320">
        <f>IF(S$5=0,0,S$5/OIS_fec!S$5)</f>
        <v>1.842429093097621</v>
      </c>
      <c r="T96" s="320">
        <f>IF(T$5=0,0,T$5/OIS_fec!T$5)</f>
        <v>1.9509774979430439</v>
      </c>
      <c r="U96" s="320">
        <f>IF(U$5=0,0,U$5/OIS_fec!U$5)</f>
        <v>1.9215705592252885</v>
      </c>
      <c r="V96" s="320">
        <f>IF(V$5=0,0,V$5/OIS_fec!V$5)</f>
        <v>1.891164049979414</v>
      </c>
      <c r="W96" s="320">
        <f>IF(W$5=0,0,W$5/OIS_fec!W$5)</f>
        <v>1.517565114665725</v>
      </c>
      <c r="X96" s="320">
        <f>IF(X$5=0,0,X$5/OIS_fec!X$5)</f>
        <v>1.6905920959811462</v>
      </c>
      <c r="Y96" s="320">
        <f>IF(Y$5=0,0,Y$5/OIS_fec!Y$5)</f>
        <v>1.5501307437730198</v>
      </c>
      <c r="DA96" s="95"/>
    </row>
    <row r="97" spans="1:105" ht="12" customHeight="1" x14ac:dyDescent="0.25">
      <c r="A97" s="55" t="s">
        <v>91</v>
      </c>
      <c r="B97" s="330">
        <f>IF(B$6=0,0,B$6/OIS_fec!B$6)</f>
        <v>0</v>
      </c>
      <c r="C97" s="330">
        <f>IF(C$6=0,0,C$6/OIS_fec!C$6)</f>
        <v>0</v>
      </c>
      <c r="D97" s="330">
        <f>IF(D$6=0,0,D$6/OIS_fec!D$6)</f>
        <v>0</v>
      </c>
      <c r="E97" s="330">
        <f>IF(E$6=0,0,E$6/OIS_fec!E$6)</f>
        <v>0</v>
      </c>
      <c r="F97" s="330">
        <f>IF(F$6=0,0,F$6/OIS_fec!F$6)</f>
        <v>0</v>
      </c>
      <c r="G97" s="330">
        <f>IF(G$6=0,0,G$6/OIS_fec!G$6)</f>
        <v>0</v>
      </c>
      <c r="H97" s="330">
        <f>IF(H$6=0,0,H$6/OIS_fec!H$6)</f>
        <v>0</v>
      </c>
      <c r="I97" s="330">
        <f>IF(I$6=0,0,I$6/OIS_fec!I$6)</f>
        <v>0</v>
      </c>
      <c r="J97" s="330">
        <f>IF(J$6=0,0,J$6/OIS_fec!J$6)</f>
        <v>0</v>
      </c>
      <c r="K97" s="330">
        <f>IF(K$6=0,0,K$6/OIS_fec!K$6)</f>
        <v>0</v>
      </c>
      <c r="L97" s="330">
        <f>IF(L$6=0,0,L$6/OIS_fec!L$6)</f>
        <v>0</v>
      </c>
      <c r="M97" s="330">
        <f>IF(M$6=0,0,M$6/OIS_fec!M$6)</f>
        <v>0</v>
      </c>
      <c r="N97" s="330">
        <f>IF(N$6=0,0,N$6/OIS_fec!N$6)</f>
        <v>0</v>
      </c>
      <c r="O97" s="330">
        <f>IF(O$6=0,0,O$6/OIS_fec!O$6)</f>
        <v>0</v>
      </c>
      <c r="P97" s="330">
        <f>IF(P$6=0,0,P$6/OIS_fec!P$6)</f>
        <v>0</v>
      </c>
      <c r="Q97" s="330">
        <f>IF(Q$6=0,0,Q$6/OIS_fec!Q$6)</f>
        <v>0</v>
      </c>
      <c r="R97" s="330">
        <f>IF(R$6=0,0,R$6/OIS_fec!R$6)</f>
        <v>0</v>
      </c>
      <c r="S97" s="330">
        <f>IF(S$6=0,0,S$6/OIS_fec!S$6)</f>
        <v>0</v>
      </c>
      <c r="T97" s="330">
        <f>IF(T$6=0,0,T$6/OIS_fec!T$6)</f>
        <v>0</v>
      </c>
      <c r="U97" s="330">
        <f>IF(U$6=0,0,U$6/OIS_fec!U$6)</f>
        <v>0</v>
      </c>
      <c r="V97" s="330">
        <f>IF(V$6=0,0,V$6/OIS_fec!V$6)</f>
        <v>0</v>
      </c>
      <c r="W97" s="330">
        <f>IF(W$6=0,0,W$6/OIS_fec!W$6)</f>
        <v>0</v>
      </c>
      <c r="X97" s="330">
        <f>IF(X$6=0,0,X$6/OIS_fec!X$6)</f>
        <v>0</v>
      </c>
      <c r="Y97" s="330">
        <f>IF(Y$6=0,0,Y$6/OIS_fec!Y$6)</f>
        <v>0</v>
      </c>
      <c r="DA97" s="67"/>
    </row>
    <row r="98" spans="1:105" ht="12" customHeight="1" x14ac:dyDescent="0.25">
      <c r="A98" s="173" t="s">
        <v>92</v>
      </c>
      <c r="B98" s="331">
        <f>IF(B$7=0,0,B$7/OIS_fec!B$7)</f>
        <v>0</v>
      </c>
      <c r="C98" s="331">
        <f>IF(C$7=0,0,C$7/OIS_fec!C$7)</f>
        <v>0</v>
      </c>
      <c r="D98" s="331">
        <f>IF(D$7=0,0,D$7/OIS_fec!D$7)</f>
        <v>0</v>
      </c>
      <c r="E98" s="331">
        <f>IF(E$7=0,0,E$7/OIS_fec!E$7)</f>
        <v>0</v>
      </c>
      <c r="F98" s="331">
        <f>IF(F$7=0,0,F$7/OIS_fec!F$7)</f>
        <v>0</v>
      </c>
      <c r="G98" s="331">
        <f>IF(G$7=0,0,G$7/OIS_fec!G$7)</f>
        <v>0</v>
      </c>
      <c r="H98" s="331">
        <f>IF(H$7=0,0,H$7/OIS_fec!H$7)</f>
        <v>0</v>
      </c>
      <c r="I98" s="331">
        <f>IF(I$7=0,0,I$7/OIS_fec!I$7)</f>
        <v>0</v>
      </c>
      <c r="J98" s="331">
        <f>IF(J$7=0,0,J$7/OIS_fec!J$7)</f>
        <v>0</v>
      </c>
      <c r="K98" s="331">
        <f>IF(K$7=0,0,K$7/OIS_fec!K$7)</f>
        <v>0</v>
      </c>
      <c r="L98" s="331">
        <f>IF(L$7=0,0,L$7/OIS_fec!L$7)</f>
        <v>0</v>
      </c>
      <c r="M98" s="331">
        <f>IF(M$7=0,0,M$7/OIS_fec!M$7)</f>
        <v>0</v>
      </c>
      <c r="N98" s="331">
        <f>IF(N$7=0,0,N$7/OIS_fec!N$7)</f>
        <v>0</v>
      </c>
      <c r="O98" s="331">
        <f>IF(O$7=0,0,O$7/OIS_fec!O$7)</f>
        <v>0</v>
      </c>
      <c r="P98" s="331">
        <f>IF(P$7=0,0,P$7/OIS_fec!P$7)</f>
        <v>0</v>
      </c>
      <c r="Q98" s="331">
        <f>IF(Q$7=0,0,Q$7/OIS_fec!Q$7)</f>
        <v>0</v>
      </c>
      <c r="R98" s="331">
        <f>IF(R$7=0,0,R$7/OIS_fec!R$7)</f>
        <v>0</v>
      </c>
      <c r="S98" s="331">
        <f>IF(S$7=0,0,S$7/OIS_fec!S$7)</f>
        <v>0</v>
      </c>
      <c r="T98" s="331">
        <f>IF(T$7=0,0,T$7/OIS_fec!T$7)</f>
        <v>0</v>
      </c>
      <c r="U98" s="331">
        <f>IF(U$7=0,0,U$7/OIS_fec!U$7)</f>
        <v>0</v>
      </c>
      <c r="V98" s="331">
        <f>IF(V$7=0,0,V$7/OIS_fec!V$7)</f>
        <v>0</v>
      </c>
      <c r="W98" s="331">
        <f>IF(W$7=0,0,W$7/OIS_fec!W$7)</f>
        <v>0</v>
      </c>
      <c r="X98" s="331">
        <f>IF(X$7=0,0,X$7/OIS_fec!X$7)</f>
        <v>0</v>
      </c>
      <c r="Y98" s="331">
        <f>IF(Y$7=0,0,Y$7/OIS_fec!Y$7)</f>
        <v>0</v>
      </c>
      <c r="DA98" s="177"/>
    </row>
    <row r="99" spans="1:105" ht="12" customHeight="1" x14ac:dyDescent="0.25">
      <c r="A99" s="173" t="s">
        <v>93</v>
      </c>
      <c r="B99" s="331">
        <f>IF(B$8=0,0,B$8/OIS_fec!B$8)</f>
        <v>0</v>
      </c>
      <c r="C99" s="331">
        <f>IF(C$8=0,0,C$8/OIS_fec!C$8)</f>
        <v>0</v>
      </c>
      <c r="D99" s="331">
        <f>IF(D$8=0,0,D$8/OIS_fec!D$8)</f>
        <v>0</v>
      </c>
      <c r="E99" s="331">
        <f>IF(E$8=0,0,E$8/OIS_fec!E$8)</f>
        <v>0</v>
      </c>
      <c r="F99" s="331">
        <f>IF(F$8=0,0,F$8/OIS_fec!F$8)</f>
        <v>0</v>
      </c>
      <c r="G99" s="331">
        <f>IF(G$8=0,0,G$8/OIS_fec!G$8)</f>
        <v>0</v>
      </c>
      <c r="H99" s="331">
        <f>IF(H$8=0,0,H$8/OIS_fec!H$8)</f>
        <v>0</v>
      </c>
      <c r="I99" s="331">
        <f>IF(I$8=0,0,I$8/OIS_fec!I$8)</f>
        <v>0</v>
      </c>
      <c r="J99" s="331">
        <f>IF(J$8=0,0,J$8/OIS_fec!J$8)</f>
        <v>0</v>
      </c>
      <c r="K99" s="331">
        <f>IF(K$8=0,0,K$8/OIS_fec!K$8)</f>
        <v>0</v>
      </c>
      <c r="L99" s="331">
        <f>IF(L$8=0,0,L$8/OIS_fec!L$8)</f>
        <v>0</v>
      </c>
      <c r="M99" s="331">
        <f>IF(M$8=0,0,M$8/OIS_fec!M$8)</f>
        <v>0</v>
      </c>
      <c r="N99" s="331">
        <f>IF(N$8=0,0,N$8/OIS_fec!N$8)</f>
        <v>0</v>
      </c>
      <c r="O99" s="331">
        <f>IF(O$8=0,0,O$8/OIS_fec!O$8)</f>
        <v>0</v>
      </c>
      <c r="P99" s="331">
        <f>IF(P$8=0,0,P$8/OIS_fec!P$8)</f>
        <v>0</v>
      </c>
      <c r="Q99" s="331">
        <f>IF(Q$8=0,0,Q$8/OIS_fec!Q$8)</f>
        <v>0</v>
      </c>
      <c r="R99" s="331">
        <f>IF(R$8=0,0,R$8/OIS_fec!R$8)</f>
        <v>0</v>
      </c>
      <c r="S99" s="331">
        <f>IF(S$8=0,0,S$8/OIS_fec!S$8)</f>
        <v>0</v>
      </c>
      <c r="T99" s="331">
        <f>IF(T$8=0,0,T$8/OIS_fec!T$8)</f>
        <v>0</v>
      </c>
      <c r="U99" s="331">
        <f>IF(U$8=0,0,U$8/OIS_fec!U$8)</f>
        <v>0</v>
      </c>
      <c r="V99" s="331">
        <f>IF(V$8=0,0,V$8/OIS_fec!V$8)</f>
        <v>0</v>
      </c>
      <c r="W99" s="331">
        <f>IF(W$8=0,0,W$8/OIS_fec!W$8)</f>
        <v>0</v>
      </c>
      <c r="X99" s="331">
        <f>IF(X$8=0,0,X$8/OIS_fec!X$8)</f>
        <v>0</v>
      </c>
      <c r="Y99" s="331">
        <f>IF(Y$8=0,0,Y$8/OIS_fec!Y$8)</f>
        <v>0</v>
      </c>
      <c r="DA99" s="177"/>
    </row>
    <row r="100" spans="1:105" ht="12" customHeight="1" x14ac:dyDescent="0.25">
      <c r="A100" s="173" t="s">
        <v>94</v>
      </c>
      <c r="B100" s="331">
        <f>IF(B$9=0,0,B$9/OIS_fec!B$9)</f>
        <v>0</v>
      </c>
      <c r="C100" s="331">
        <f>IF(C$9=0,0,C$9/OIS_fec!C$9)</f>
        <v>0</v>
      </c>
      <c r="D100" s="331">
        <f>IF(D$9=0,0,D$9/OIS_fec!D$9)</f>
        <v>0</v>
      </c>
      <c r="E100" s="331">
        <f>IF(E$9=0,0,E$9/OIS_fec!E$9)</f>
        <v>0</v>
      </c>
      <c r="F100" s="331">
        <f>IF(F$9=0,0,F$9/OIS_fec!F$9)</f>
        <v>0</v>
      </c>
      <c r="G100" s="331">
        <f>IF(G$9=0,0,G$9/OIS_fec!G$9)</f>
        <v>0</v>
      </c>
      <c r="H100" s="331">
        <f>IF(H$9=0,0,H$9/OIS_fec!H$9)</f>
        <v>0</v>
      </c>
      <c r="I100" s="331">
        <f>IF(I$9=0,0,I$9/OIS_fec!I$9)</f>
        <v>0</v>
      </c>
      <c r="J100" s="331">
        <f>IF(J$9=0,0,J$9/OIS_fec!J$9)</f>
        <v>0</v>
      </c>
      <c r="K100" s="331">
        <f>IF(K$9=0,0,K$9/OIS_fec!K$9)</f>
        <v>0</v>
      </c>
      <c r="L100" s="331">
        <f>IF(L$9=0,0,L$9/OIS_fec!L$9)</f>
        <v>0</v>
      </c>
      <c r="M100" s="331">
        <f>IF(M$9=0,0,M$9/OIS_fec!M$9)</f>
        <v>0</v>
      </c>
      <c r="N100" s="331">
        <f>IF(N$9=0,0,N$9/OIS_fec!N$9)</f>
        <v>0</v>
      </c>
      <c r="O100" s="331">
        <f>IF(O$9=0,0,O$9/OIS_fec!O$9)</f>
        <v>0</v>
      </c>
      <c r="P100" s="331">
        <f>IF(P$9=0,0,P$9/OIS_fec!P$9)</f>
        <v>0</v>
      </c>
      <c r="Q100" s="331">
        <f>IF(Q$9=0,0,Q$9/OIS_fec!Q$9)</f>
        <v>0</v>
      </c>
      <c r="R100" s="331">
        <f>IF(R$9=0,0,R$9/OIS_fec!R$9)</f>
        <v>0</v>
      </c>
      <c r="S100" s="331">
        <f>IF(S$9=0,0,S$9/OIS_fec!S$9)</f>
        <v>0</v>
      </c>
      <c r="T100" s="331">
        <f>IF(T$9=0,0,T$9/OIS_fec!T$9)</f>
        <v>0</v>
      </c>
      <c r="U100" s="331">
        <f>IF(U$9=0,0,U$9/OIS_fec!U$9)</f>
        <v>0</v>
      </c>
      <c r="V100" s="331">
        <f>IF(V$9=0,0,V$9/OIS_fec!V$9)</f>
        <v>0</v>
      </c>
      <c r="W100" s="331">
        <f>IF(W$9=0,0,W$9/OIS_fec!W$9)</f>
        <v>0</v>
      </c>
      <c r="X100" s="331">
        <f>IF(X$9=0,0,X$9/OIS_fec!X$9)</f>
        <v>0</v>
      </c>
      <c r="Y100" s="331">
        <f>IF(Y$9=0,0,Y$9/OIS_fec!Y$9)</f>
        <v>0</v>
      </c>
      <c r="DA100" s="177"/>
    </row>
    <row r="101" spans="1:105" ht="12" customHeight="1" x14ac:dyDescent="0.25">
      <c r="A101" s="56" t="s">
        <v>95</v>
      </c>
      <c r="B101" s="332">
        <f>IF(B$10=0,0,B$10/OIS_fec!B$10)</f>
        <v>0.69438223899379525</v>
      </c>
      <c r="C101" s="332">
        <f>IF(C$10=0,0,C$10/OIS_fec!C$10)</f>
        <v>0.86968798673171355</v>
      </c>
      <c r="D101" s="332">
        <f>IF(D$10=0,0,D$10/OIS_fec!D$10)</f>
        <v>0.7167725807683758</v>
      </c>
      <c r="E101" s="332">
        <f>IF(E$10=0,0,E$10/OIS_fec!E$10)</f>
        <v>1.3916828407767128</v>
      </c>
      <c r="F101" s="332">
        <f>IF(F$10=0,0,F$10/OIS_fec!F$10)</f>
        <v>1.4646679481702551</v>
      </c>
      <c r="G101" s="332">
        <f>IF(G$10=0,0,G$10/OIS_fec!G$10)</f>
        <v>1.2878762960323422</v>
      </c>
      <c r="H101" s="332">
        <f>IF(H$10=0,0,H$10/OIS_fec!H$10)</f>
        <v>1.1724002366286583</v>
      </c>
      <c r="I101" s="332">
        <f>IF(I$10=0,0,I$10/OIS_fec!I$10)</f>
        <v>1.1374357459389302</v>
      </c>
      <c r="J101" s="332">
        <f>IF(J$10=0,0,J$10/OIS_fec!J$10)</f>
        <v>0.853960524380588</v>
      </c>
      <c r="K101" s="332">
        <f>IF(K$10=0,0,K$10/OIS_fec!K$10)</f>
        <v>1.1090708975287826</v>
      </c>
      <c r="L101" s="332">
        <f>IF(L$10=0,0,L$10/OIS_fec!L$10)</f>
        <v>1.3745539379686189</v>
      </c>
      <c r="M101" s="332">
        <f>IF(M$10=0,0,M$10/OIS_fec!M$10)</f>
        <v>1.5260483697123439</v>
      </c>
      <c r="N101" s="332">
        <f>IF(N$10=0,0,N$10/OIS_fec!N$10)</f>
        <v>1.6571499175901265</v>
      </c>
      <c r="O101" s="332">
        <f>IF(O$10=0,0,O$10/OIS_fec!O$10)</f>
        <v>1.5005398428035617</v>
      </c>
      <c r="P101" s="332">
        <f>IF(P$10=0,0,P$10/OIS_fec!P$10)</f>
        <v>1.4528515885475646</v>
      </c>
      <c r="Q101" s="332">
        <f>IF(Q$10=0,0,Q$10/OIS_fec!Q$10)</f>
        <v>1.3580151031693983</v>
      </c>
      <c r="R101" s="332">
        <f>IF(R$10=0,0,R$10/OIS_fec!R$10)</f>
        <v>1.5334154437325369</v>
      </c>
      <c r="S101" s="332">
        <f>IF(S$10=0,0,S$10/OIS_fec!S$10)</f>
        <v>1.3071572879904836</v>
      </c>
      <c r="T101" s="332">
        <f>IF(T$10=0,0,T$10/OIS_fec!T$10)</f>
        <v>1.5544080488632983</v>
      </c>
      <c r="U101" s="332">
        <f>IF(U$10=0,0,U$10/OIS_fec!U$10)</f>
        <v>1.5035120222941258</v>
      </c>
      <c r="V101" s="332">
        <f>IF(V$10=0,0,V$10/OIS_fec!V$10)</f>
        <v>1.2393211809764542</v>
      </c>
      <c r="W101" s="332">
        <f>IF(W$10=0,0,W$10/OIS_fec!W$10)</f>
        <v>0.80244404582336804</v>
      </c>
      <c r="X101" s="332">
        <f>IF(X$10=0,0,X$10/OIS_fec!X$10)</f>
        <v>0.99665188244183278</v>
      </c>
      <c r="Y101" s="332">
        <f>IF(Y$10=0,0,Y$10/OIS_fec!Y$10)</f>
        <v>1.1749887767385621</v>
      </c>
      <c r="DA101" s="68"/>
    </row>
    <row r="102" spans="1:105" ht="12" customHeight="1" x14ac:dyDescent="0.25">
      <c r="A102" s="174" t="s">
        <v>3057</v>
      </c>
      <c r="B102" s="348">
        <f>IF(B$16=0,0,B$16/OIS_fec!B$16)</f>
        <v>0.26533070385743057</v>
      </c>
      <c r="C102" s="348">
        <f>IF(C$16=0,0,C$16/OIS_fec!C$16)</f>
        <v>0.32263190831100758</v>
      </c>
      <c r="D102" s="348">
        <f>IF(D$16=0,0,D$16/OIS_fec!D$16)</f>
        <v>0.29652636789477826</v>
      </c>
      <c r="E102" s="348">
        <f>IF(E$16=0,0,E$16/OIS_fec!E$16)</f>
        <v>0.67898373251157096</v>
      </c>
      <c r="F102" s="348">
        <f>IF(F$16=0,0,F$16/OIS_fec!F$16)</f>
        <v>0.47168961565665879</v>
      </c>
      <c r="G102" s="348">
        <f>IF(G$16=0,0,G$16/OIS_fec!G$16)</f>
        <v>0.5389411961899967</v>
      </c>
      <c r="H102" s="348">
        <f>IF(H$16=0,0,H$16/OIS_fec!H$16)</f>
        <v>0.62514615189004574</v>
      </c>
      <c r="I102" s="348">
        <f>IF(I$16=0,0,I$16/OIS_fec!I$16)</f>
        <v>0.39286446990740842</v>
      </c>
      <c r="J102" s="348">
        <f>IF(J$16=0,0,J$16/OIS_fec!J$16)</f>
        <v>0.3114428598179293</v>
      </c>
      <c r="K102" s="348">
        <f>IF(K$16=0,0,K$16/OIS_fec!K$16)</f>
        <v>0.29060067460464806</v>
      </c>
      <c r="L102" s="348">
        <f>IF(L$16=0,0,L$16/OIS_fec!L$16)</f>
        <v>0.36590865406023004</v>
      </c>
      <c r="M102" s="348">
        <f>IF(M$16=0,0,M$16/OIS_fec!M$16)</f>
        <v>0.58754298804377858</v>
      </c>
      <c r="N102" s="348">
        <f>IF(N$16=0,0,N$16/OIS_fec!N$16)</f>
        <v>1.0216232628437101</v>
      </c>
      <c r="O102" s="348">
        <f>IF(O$16=0,0,O$16/OIS_fec!O$16)</f>
        <v>1.273839892295253</v>
      </c>
      <c r="P102" s="348">
        <f>IF(P$16=0,0,P$16/OIS_fec!P$16)</f>
        <v>1.2804789111010846</v>
      </c>
      <c r="Q102" s="348">
        <f>IF(Q$16=0,0,Q$16/OIS_fec!Q$16)</f>
        <v>0.85514974086194462</v>
      </c>
      <c r="R102" s="348">
        <f>IF(R$16=0,0,R$16/OIS_fec!R$16)</f>
        <v>1.7354186010633279</v>
      </c>
      <c r="S102" s="348">
        <f>IF(S$16=0,0,S$16/OIS_fec!S$16)</f>
        <v>1.6711663033357222</v>
      </c>
      <c r="T102" s="348">
        <f>IF(T$16=0,0,T$16/OIS_fec!T$16)</f>
        <v>1.7160525396714577</v>
      </c>
      <c r="U102" s="348">
        <f>IF(U$16=0,0,U$16/OIS_fec!U$16)</f>
        <v>1.5583465002811101</v>
      </c>
      <c r="V102" s="348">
        <f>IF(V$16=0,0,V$16/OIS_fec!V$16)</f>
        <v>1.5015778466025382</v>
      </c>
      <c r="W102" s="348">
        <f>IF(W$16=0,0,W$16/OIS_fec!W$16)</f>
        <v>1.2711669731885875</v>
      </c>
      <c r="X102" s="348">
        <f>IF(X$16=0,0,X$16/OIS_fec!X$16)</f>
        <v>1.3134475060649233</v>
      </c>
      <c r="Y102" s="348">
        <f>IF(Y$16=0,0,Y$16/OIS_fec!Y$16)</f>
        <v>0.68683303274457808</v>
      </c>
      <c r="DA102" s="178"/>
    </row>
    <row r="103" spans="1:105" ht="12" customHeight="1" x14ac:dyDescent="0.25">
      <c r="A103" s="174" t="s">
        <v>3069</v>
      </c>
      <c r="B103" s="348">
        <f>IF(B$27=0,0,B$27/OIS_fec!B$27)</f>
        <v>2.6910364747105047</v>
      </c>
      <c r="C103" s="348">
        <f>IF(C$27=0,0,C$27/OIS_fec!C$27)</f>
        <v>2.6560791673687372</v>
      </c>
      <c r="D103" s="348">
        <f>IF(D$27=0,0,D$27/OIS_fec!D$27)</f>
        <v>2.6683194771412122</v>
      </c>
      <c r="E103" s="348">
        <f>IF(E$27=0,0,E$27/OIS_fec!E$27)</f>
        <v>2.6993672262792145</v>
      </c>
      <c r="F103" s="348">
        <f>IF(F$27=0,0,F$27/OIS_fec!F$27)</f>
        <v>2.7421850644516588</v>
      </c>
      <c r="G103" s="348">
        <f>IF(G$27=0,0,G$27/OIS_fec!G$27)</f>
        <v>2.6496557737413227</v>
      </c>
      <c r="H103" s="348">
        <f>IF(H$27=0,0,H$27/OIS_fec!H$27)</f>
        <v>2.6486538721817738</v>
      </c>
      <c r="I103" s="348">
        <f>IF(I$27=0,0,I$27/OIS_fec!I$27)</f>
        <v>2.5942606390850824</v>
      </c>
      <c r="J103" s="348">
        <f>IF(J$27=0,0,J$27/OIS_fec!J$27)</f>
        <v>2.6751313702218154</v>
      </c>
      <c r="K103" s="348">
        <f>IF(K$27=0,0,K$27/OIS_fec!K$27)</f>
        <v>2.7140070818526456</v>
      </c>
      <c r="L103" s="348">
        <f>IF(L$27=0,0,L$27/OIS_fec!L$27)</f>
        <v>2.735368170048698</v>
      </c>
      <c r="M103" s="348">
        <f>IF(M$27=0,0,M$27/OIS_fec!M$27)</f>
        <v>2.740316358182421</v>
      </c>
      <c r="N103" s="348">
        <f>IF(N$27=0,0,N$27/OIS_fec!N$27)</f>
        <v>2.7230387396298208</v>
      </c>
      <c r="O103" s="348">
        <f>IF(O$27=0,0,O$27/OIS_fec!O$27)</f>
        <v>2.7020124963874088</v>
      </c>
      <c r="P103" s="348">
        <f>IF(P$27=0,0,P$27/OIS_fec!P$27)</f>
        <v>2.7383858756831243</v>
      </c>
      <c r="Q103" s="348">
        <f>IF(Q$27=0,0,Q$27/OIS_fec!Q$27)</f>
        <v>2.707072051820866</v>
      </c>
      <c r="R103" s="348">
        <f>IF(R$27=0,0,R$27/OIS_fec!R$27)</f>
        <v>2.7198933489425476</v>
      </c>
      <c r="S103" s="348">
        <f>IF(S$27=0,0,S$27/OIS_fec!S$27)</f>
        <v>2.6908203142052849</v>
      </c>
      <c r="T103" s="348">
        <f>IF(T$27=0,0,T$27/OIS_fec!T$27)</f>
        <v>2.7395061040419679</v>
      </c>
      <c r="U103" s="348">
        <f>IF(U$27=0,0,U$27/OIS_fec!U$27)</f>
        <v>2.7506007072993346</v>
      </c>
      <c r="V103" s="348">
        <f>IF(V$27=0,0,V$27/OIS_fec!V$27)</f>
        <v>2.840563937828934</v>
      </c>
      <c r="W103" s="348">
        <f>IF(W$27=0,0,W$27/OIS_fec!W$27)</f>
        <v>2.6080429568393755</v>
      </c>
      <c r="X103" s="348">
        <f>IF(X$27=0,0,X$27/OIS_fec!X$27)</f>
        <v>2.7288413180473414</v>
      </c>
      <c r="Y103" s="348">
        <f>IF(Y$27=0,0,Y$27/OIS_fec!Y$27)</f>
        <v>2.7203660485793568</v>
      </c>
      <c r="DA103" s="178"/>
    </row>
    <row r="104" spans="1:105" ht="12" customHeight="1" x14ac:dyDescent="0.25">
      <c r="A104" s="174" t="s">
        <v>3079</v>
      </c>
      <c r="B104" s="348">
        <f>IF(B$35=0,0,B$35/OIS_fec!B$35)</f>
        <v>0.53552295251378912</v>
      </c>
      <c r="C104" s="348">
        <f>IF(C$35=0,0,C$35/OIS_fec!C$35)</f>
        <v>0.65316094880784048</v>
      </c>
      <c r="D104" s="348">
        <f>IF(D$35=0,0,D$35/OIS_fec!D$35)</f>
        <v>0.45722452348558668</v>
      </c>
      <c r="E104" s="348">
        <f>IF(E$35=0,0,E$35/OIS_fec!E$35)</f>
        <v>0.68600223222806156</v>
      </c>
      <c r="F104" s="348">
        <f>IF(F$35=0,0,F$35/OIS_fec!F$35)</f>
        <v>0.7198115065944769</v>
      </c>
      <c r="G104" s="348">
        <f>IF(G$35=0,0,G$35/OIS_fec!G$35)</f>
        <v>0.71577993443659438</v>
      </c>
      <c r="H104" s="348">
        <f>IF(H$35=0,0,H$35/OIS_fec!H$35)</f>
        <v>0.63992437653055378</v>
      </c>
      <c r="I104" s="348">
        <f>IF(I$35=0,0,I$35/OIS_fec!I$35)</f>
        <v>0.40093471789169738</v>
      </c>
      <c r="J104" s="348">
        <f>IF(J$35=0,0,J$35/OIS_fec!J$35)</f>
        <v>0.28570692549634052</v>
      </c>
      <c r="K104" s="348">
        <f>IF(K$35=0,0,K$35/OIS_fec!K$35)</f>
        <v>0.30189380791566489</v>
      </c>
      <c r="L104" s="348">
        <f>IF(L$35=0,0,L$35/OIS_fec!L$35)</f>
        <v>0.39704882451320356</v>
      </c>
      <c r="M104" s="348">
        <f>IF(M$35=0,0,M$35/OIS_fec!M$35)</f>
        <v>0.34886829258305152</v>
      </c>
      <c r="N104" s="348">
        <f>IF(N$35=0,0,N$35/OIS_fec!N$35)</f>
        <v>0.96409029355965814</v>
      </c>
      <c r="O104" s="348">
        <f>IF(O$35=0,0,O$35/OIS_fec!O$35)</f>
        <v>1.2171533739797407</v>
      </c>
      <c r="P104" s="348">
        <f>IF(P$35=0,0,P$35/OIS_fec!P$35)</f>
        <v>0.90442822296725245</v>
      </c>
      <c r="Q104" s="348">
        <f>IF(Q$35=0,0,Q$35/OIS_fec!Q$35)</f>
        <v>0.60136633562308039</v>
      </c>
      <c r="R104" s="348">
        <f>IF(R$35=0,0,R$35/OIS_fec!R$35)</f>
        <v>1.3042596862815941</v>
      </c>
      <c r="S104" s="348">
        <f>IF(S$35=0,0,S$35/OIS_fec!S$35)</f>
        <v>1.3853360278951219</v>
      </c>
      <c r="T104" s="348">
        <f>IF(T$35=0,0,T$35/OIS_fec!T$35)</f>
        <v>1.5506534097244693</v>
      </c>
      <c r="U104" s="348">
        <f>IF(U$35=0,0,U$35/OIS_fec!U$35)</f>
        <v>1.3132450724506097</v>
      </c>
      <c r="V104" s="348">
        <f>IF(V$35=0,0,V$35/OIS_fec!V$35)</f>
        <v>0.58035361870763724</v>
      </c>
      <c r="W104" s="348">
        <f>IF(W$35=0,0,W$35/OIS_fec!W$35)</f>
        <v>0.83465310193500375</v>
      </c>
      <c r="X104" s="348">
        <f>IF(X$35=0,0,X$35/OIS_fec!X$35)</f>
        <v>0.96776962073749273</v>
      </c>
      <c r="Y104" s="348">
        <f>IF(Y$35=0,0,Y$35/OIS_fec!Y$35)</f>
        <v>0.83122181089554215</v>
      </c>
      <c r="DA104" s="178"/>
    </row>
    <row r="105" spans="1:105" ht="12" customHeight="1" x14ac:dyDescent="0.25">
      <c r="A105" s="174" t="s">
        <v>3101</v>
      </c>
      <c r="B105" s="348">
        <f>IF(B$54=0,0,B$54/OIS_fec!B$54)</f>
        <v>0.67334303963213338</v>
      </c>
      <c r="C105" s="348">
        <f>IF(C$54=0,0,C$54/OIS_fec!C$54)</f>
        <v>0.75532720672150488</v>
      </c>
      <c r="D105" s="348">
        <f>IF(D$54=0,0,D$54/OIS_fec!D$54)</f>
        <v>0.59025995570228174</v>
      </c>
      <c r="E105" s="348">
        <f>IF(E$54=0,0,E$54/OIS_fec!E$54)</f>
        <v>0.74680108507773824</v>
      </c>
      <c r="F105" s="348">
        <f>IF(F$54=0,0,F$54/OIS_fec!F$54)</f>
        <v>0.80889599335166407</v>
      </c>
      <c r="G105" s="348">
        <f>IF(G$54=0,0,G$54/OIS_fec!G$54)</f>
        <v>0.72922255103147615</v>
      </c>
      <c r="H105" s="348">
        <f>IF(H$54=0,0,H$54/OIS_fec!H$54)</f>
        <v>0.62363156318823376</v>
      </c>
      <c r="I105" s="348">
        <f>IF(I$54=0,0,I$54/OIS_fec!I$54)</f>
        <v>0.50551034220298718</v>
      </c>
      <c r="J105" s="348">
        <f>IF(J$54=0,0,J$54/OIS_fec!J$54)</f>
        <v>0.37683648212922571</v>
      </c>
      <c r="K105" s="348">
        <f>IF(K$54=0,0,K$54/OIS_fec!K$54)</f>
        <v>0.42996604549692635</v>
      </c>
      <c r="L105" s="348">
        <f>IF(L$54=0,0,L$54/OIS_fec!L$54)</f>
        <v>0.52213418691175817</v>
      </c>
      <c r="M105" s="348">
        <f>IF(M$54=0,0,M$54/OIS_fec!M$54)</f>
        <v>0.47092778455395939</v>
      </c>
      <c r="N105" s="348">
        <f>IF(N$54=0,0,N$54/OIS_fec!N$54)</f>
        <v>0.72221428752346084</v>
      </c>
      <c r="O105" s="348">
        <f>IF(O$54=0,0,O$54/OIS_fec!O$54)</f>
        <v>0.63294034161853197</v>
      </c>
      <c r="P105" s="348">
        <f>IF(P$54=0,0,P$54/OIS_fec!P$54)</f>
        <v>0.494787754036494</v>
      </c>
      <c r="Q105" s="348">
        <f>IF(Q$54=0,0,Q$54/OIS_fec!Q$54)</f>
        <v>0.51774767493195217</v>
      </c>
      <c r="R105" s="348">
        <f>IF(R$54=0,0,R$54/OIS_fec!R$54)</f>
        <v>0.45367328871755752</v>
      </c>
      <c r="S105" s="348">
        <f>IF(S$54=0,0,S$54/OIS_fec!S$54)</f>
        <v>0.47193948564589172</v>
      </c>
      <c r="T105" s="348">
        <f>IF(T$54=0,0,T$54/OIS_fec!T$54)</f>
        <v>0.54767969038692377</v>
      </c>
      <c r="U105" s="348">
        <f>IF(U$54=0,0,U$54/OIS_fec!U$54)</f>
        <v>0.49882614648038387</v>
      </c>
      <c r="V105" s="348">
        <f>IF(V$54=0,0,V$54/OIS_fec!V$54)</f>
        <v>0.1801696867799604</v>
      </c>
      <c r="W105" s="348">
        <f>IF(W$54=0,0,W$54/OIS_fec!W$54)</f>
        <v>0.20618633021632374</v>
      </c>
      <c r="X105" s="348">
        <f>IF(X$54=0,0,X$54/OIS_fec!X$54)</f>
        <v>0.22419844131471611</v>
      </c>
      <c r="Y105" s="348">
        <f>IF(Y$54=0,0,Y$54/OIS_fec!Y$54)</f>
        <v>0.53864964421375905</v>
      </c>
      <c r="DA105" s="178"/>
    </row>
    <row r="106" spans="1:105" ht="12" customHeight="1" x14ac:dyDescent="0.25">
      <c r="A106" s="174" t="s">
        <v>3122</v>
      </c>
      <c r="B106" s="348">
        <f>IF(B$68=0,0,B$68/OIS_fec!B$68)</f>
        <v>3.1024187999999997</v>
      </c>
      <c r="C106" s="348">
        <f>IF(C$68=0,0,C$68/OIS_fec!C$68)</f>
        <v>3.1024188000000006</v>
      </c>
      <c r="D106" s="348">
        <f>IF(D$68=0,0,D$68/OIS_fec!D$68)</f>
        <v>3.1024187999999988</v>
      </c>
      <c r="E106" s="348">
        <f>IF(E$68=0,0,E$68/OIS_fec!E$68)</f>
        <v>3.1024188000000015</v>
      </c>
      <c r="F106" s="348">
        <f>IF(F$68=0,0,F$68/OIS_fec!F$68)</f>
        <v>3.1024187999999997</v>
      </c>
      <c r="G106" s="348">
        <f>IF(G$68=0,0,G$68/OIS_fec!G$68)</f>
        <v>3.1024187999999993</v>
      </c>
      <c r="H106" s="348">
        <f>IF(H$68=0,0,H$68/OIS_fec!H$68)</f>
        <v>3.1024187999999993</v>
      </c>
      <c r="I106" s="348">
        <f>IF(I$68=0,0,I$68/OIS_fec!I$68)</f>
        <v>3.1024187999999997</v>
      </c>
      <c r="J106" s="348">
        <f>IF(J$68=0,0,J$68/OIS_fec!J$68)</f>
        <v>3.1024187999999997</v>
      </c>
      <c r="K106" s="348">
        <f>IF(K$68=0,0,K$68/OIS_fec!K$68)</f>
        <v>3.1024188000000001</v>
      </c>
      <c r="L106" s="348">
        <f>IF(L$68=0,0,L$68/OIS_fec!L$68)</f>
        <v>3.102418800000001</v>
      </c>
      <c r="M106" s="348">
        <f>IF(M$68=0,0,M$68/OIS_fec!M$68)</f>
        <v>3.1024188000000006</v>
      </c>
      <c r="N106" s="348">
        <f>IF(N$68=0,0,N$68/OIS_fec!N$68)</f>
        <v>3.1024187999999997</v>
      </c>
      <c r="O106" s="348">
        <f>IF(O$68=0,0,O$68/OIS_fec!O$68)</f>
        <v>3.1024188000000001</v>
      </c>
      <c r="P106" s="348">
        <f>IF(P$68=0,0,P$68/OIS_fec!P$68)</f>
        <v>3.1024187999999993</v>
      </c>
      <c r="Q106" s="348">
        <f>IF(Q$68=0,0,Q$68/OIS_fec!Q$68)</f>
        <v>3.1024188000000006</v>
      </c>
      <c r="R106" s="348">
        <f>IF(R$68=0,0,R$68/OIS_fec!R$68)</f>
        <v>3.1024188000000006</v>
      </c>
      <c r="S106" s="348">
        <f>IF(S$68=0,0,S$68/OIS_fec!S$68)</f>
        <v>3.102418800000001</v>
      </c>
      <c r="T106" s="348">
        <f>IF(T$68=0,0,T$68/OIS_fec!T$68)</f>
        <v>3.1024188000000001</v>
      </c>
      <c r="U106" s="348">
        <f>IF(U$68=0,0,U$68/OIS_fec!U$68)</f>
        <v>3.1024188000000006</v>
      </c>
      <c r="V106" s="348">
        <f>IF(V$68=0,0,V$68/OIS_fec!V$68)</f>
        <v>3.1024188000000001</v>
      </c>
      <c r="W106" s="348">
        <f>IF(W$68=0,0,W$68/OIS_fec!W$68)</f>
        <v>3.1024187999999993</v>
      </c>
      <c r="X106" s="348">
        <f>IF(X$68=0,0,X$68/OIS_fec!X$68)</f>
        <v>3.102418800000001</v>
      </c>
      <c r="Y106" s="348">
        <f>IF(Y$68=0,0,Y$68/OIS_fec!Y$68)</f>
        <v>3.1024188000000001</v>
      </c>
      <c r="DA106" s="178"/>
    </row>
    <row r="107" spans="1:105" ht="12" customHeight="1" x14ac:dyDescent="0.25">
      <c r="A107" s="41" t="s">
        <v>3120</v>
      </c>
      <c r="B107" s="333">
        <f>IF(B$69=0,0,B$69/OIS_fec!B$69)</f>
        <v>0</v>
      </c>
      <c r="C107" s="333">
        <f>IF(C$69=0,0,C$69/OIS_fec!C$69)</f>
        <v>0</v>
      </c>
      <c r="D107" s="333">
        <f>IF(D$69=0,0,D$69/OIS_fec!D$69)</f>
        <v>0</v>
      </c>
      <c r="E107" s="333">
        <f>IF(E$69=0,0,E$69/OIS_fec!E$69)</f>
        <v>0</v>
      </c>
      <c r="F107" s="333">
        <f>IF(F$69=0,0,F$69/OIS_fec!F$69)</f>
        <v>0</v>
      </c>
      <c r="G107" s="333">
        <f>IF(G$69=0,0,G$69/OIS_fec!G$69)</f>
        <v>0</v>
      </c>
      <c r="H107" s="333">
        <f>IF(H$69=0,0,H$69/OIS_fec!H$69)</f>
        <v>0</v>
      </c>
      <c r="I107" s="333">
        <f>IF(I$69=0,0,I$69/OIS_fec!I$69)</f>
        <v>0</v>
      </c>
      <c r="J107" s="333">
        <f>IF(J$69=0,0,J$69/OIS_fec!J$69)</f>
        <v>0</v>
      </c>
      <c r="K107" s="333">
        <f>IF(K$69=0,0,K$69/OIS_fec!K$69)</f>
        <v>0</v>
      </c>
      <c r="L107" s="333">
        <f>IF(L$69=0,0,L$69/OIS_fec!L$69)</f>
        <v>0</v>
      </c>
      <c r="M107" s="333">
        <f>IF(M$69=0,0,M$69/OIS_fec!M$69)</f>
        <v>0</v>
      </c>
      <c r="N107" s="333">
        <f>IF(N$69=0,0,N$69/OIS_fec!N$69)</f>
        <v>0</v>
      </c>
      <c r="O107" s="333">
        <f>IF(O$69=0,0,O$69/OIS_fec!O$69)</f>
        <v>0</v>
      </c>
      <c r="P107" s="333">
        <f>IF(P$69=0,0,P$69/OIS_fec!P$69)</f>
        <v>0</v>
      </c>
      <c r="Q107" s="333">
        <f>IF(Q$69=0,0,Q$69/OIS_fec!Q$69)</f>
        <v>0</v>
      </c>
      <c r="R107" s="333">
        <f>IF(R$69=0,0,R$69/OIS_fec!R$69)</f>
        <v>0</v>
      </c>
      <c r="S107" s="333">
        <f>IF(S$69=0,0,S$69/OIS_fec!S$69)</f>
        <v>0</v>
      </c>
      <c r="T107" s="333">
        <f>IF(T$69=0,0,T$69/OIS_fec!T$69)</f>
        <v>0</v>
      </c>
      <c r="U107" s="333">
        <f>IF(U$69=0,0,U$69/OIS_fec!U$69)</f>
        <v>0</v>
      </c>
      <c r="V107" s="333">
        <f>IF(V$69=0,0,V$69/OIS_fec!V$69)</f>
        <v>0</v>
      </c>
      <c r="W107" s="333">
        <f>IF(W$69=0,0,W$69/OIS_fec!W$69)</f>
        <v>0</v>
      </c>
      <c r="X107" s="333">
        <f>IF(X$69=0,0,X$69/OIS_fec!X$69)</f>
        <v>0</v>
      </c>
      <c r="Y107" s="333">
        <f>IF(Y$69=0,0,Y$69/OIS_fec!Y$69)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2025-11-06T10:22:20Z</dcterms:created>
  <dcterms:modified xsi:type="dcterms:W3CDTF">2025-11-06T10:22:20Z</dcterms:modified>
</cp:coreProperties>
</file>